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2A94D91E-9F45-4D05-A864-170BD9732A1E}" xr6:coauthVersionLast="46" xr6:coauthVersionMax="46" xr10:uidLastSave="{00000000-0000-0000-0000-000000000000}"/>
  <bookViews>
    <workbookView xWindow="3750" yWindow="735" windowWidth="14295" windowHeight="8520" tabRatio="503" activeTab="1" xr2:uid="{00000000-000D-0000-FFFF-FFFF00000000}"/>
  </bookViews>
  <sheets>
    <sheet name="argentina_gral" sheetId="1" r:id="rId1"/>
    <sheet name="casos_provincias" sheetId="3" r:id="rId2"/>
    <sheet name="Hoja3" sheetId="14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argentina_gral!$A$1:$R$183</definedName>
    <definedName name="_xlnm._FilterDatabase" localSheetId="1" hidden="1">casos_provincias!$A$1:$E$7729</definedName>
    <definedName name="_xlnm._FilterDatabase" localSheetId="2" hidden="1">Hoja3!$A$1:$F$25</definedName>
    <definedName name="_xlnm._FilterDatabase" localSheetId="3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3" i="1" l="1"/>
  <c r="M334" i="1"/>
  <c r="H8017" i="3"/>
  <c r="G8017" i="3"/>
  <c r="F8017" i="3"/>
  <c r="H8016" i="3"/>
  <c r="G8016" i="3"/>
  <c r="F8016" i="3"/>
  <c r="H8015" i="3"/>
  <c r="G8015" i="3"/>
  <c r="F8015" i="3"/>
  <c r="H8014" i="3"/>
  <c r="G8014" i="3"/>
  <c r="F8014" i="3"/>
  <c r="H8013" i="3"/>
  <c r="G8013" i="3"/>
  <c r="F8013" i="3"/>
  <c r="H8012" i="3"/>
  <c r="G8012" i="3"/>
  <c r="F8012" i="3"/>
  <c r="H8011" i="3"/>
  <c r="G8011" i="3"/>
  <c r="F8011" i="3"/>
  <c r="H8010" i="3"/>
  <c r="G8010" i="3"/>
  <c r="F8010" i="3"/>
  <c r="H8009" i="3"/>
  <c r="G8009" i="3"/>
  <c r="F8009" i="3"/>
  <c r="H8008" i="3"/>
  <c r="G8008" i="3"/>
  <c r="F8008" i="3"/>
  <c r="H8007" i="3"/>
  <c r="G8007" i="3"/>
  <c r="F8007" i="3"/>
  <c r="H8006" i="3"/>
  <c r="G8006" i="3"/>
  <c r="F8006" i="3"/>
  <c r="H8005" i="3"/>
  <c r="G8005" i="3"/>
  <c r="F8005" i="3"/>
  <c r="H8004" i="3"/>
  <c r="G8004" i="3"/>
  <c r="F8004" i="3"/>
  <c r="H8003" i="3"/>
  <c r="G8003" i="3"/>
  <c r="F8003" i="3"/>
  <c r="H8002" i="3"/>
  <c r="G8002" i="3"/>
  <c r="F8002" i="3"/>
  <c r="H8001" i="3"/>
  <c r="G8001" i="3"/>
  <c r="F8001" i="3"/>
  <c r="H8000" i="3"/>
  <c r="G8000" i="3"/>
  <c r="F8000" i="3"/>
  <c r="H7999" i="3"/>
  <c r="G7999" i="3"/>
  <c r="F7999" i="3"/>
  <c r="H7998" i="3"/>
  <c r="G7998" i="3"/>
  <c r="F7998" i="3"/>
  <c r="H7997" i="3"/>
  <c r="G7997" i="3"/>
  <c r="F7997" i="3"/>
  <c r="H7996" i="3"/>
  <c r="G7996" i="3"/>
  <c r="F7996" i="3"/>
  <c r="H7995" i="3"/>
  <c r="G7995" i="3"/>
  <c r="F7995" i="3"/>
  <c r="H7994" i="3"/>
  <c r="G7994" i="3"/>
  <c r="F7994" i="3"/>
  <c r="D8017" i="3"/>
  <c r="D8016" i="3"/>
  <c r="D8015" i="3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D7994" i="3"/>
  <c r="S335" i="1"/>
  <c r="T335" i="1"/>
  <c r="J335" i="1"/>
  <c r="R335" i="1"/>
  <c r="F335" i="1"/>
  <c r="E335" i="1"/>
  <c r="C335" i="1"/>
  <c r="S334" i="1"/>
  <c r="T334" i="1"/>
  <c r="H7993" i="3"/>
  <c r="G7993" i="3"/>
  <c r="F7993" i="3"/>
  <c r="H7992" i="3"/>
  <c r="G7992" i="3"/>
  <c r="F7992" i="3"/>
  <c r="H7991" i="3"/>
  <c r="G7991" i="3"/>
  <c r="F7991" i="3"/>
  <c r="H7990" i="3"/>
  <c r="G7990" i="3"/>
  <c r="F7990" i="3"/>
  <c r="H7989" i="3"/>
  <c r="G7989" i="3"/>
  <c r="F7989" i="3"/>
  <c r="H7988" i="3"/>
  <c r="G7988" i="3"/>
  <c r="F7988" i="3"/>
  <c r="H7987" i="3"/>
  <c r="G7987" i="3"/>
  <c r="F7987" i="3"/>
  <c r="H7986" i="3"/>
  <c r="G7986" i="3"/>
  <c r="F7986" i="3"/>
  <c r="H7985" i="3"/>
  <c r="G7985" i="3"/>
  <c r="F7985" i="3"/>
  <c r="H7984" i="3"/>
  <c r="G7984" i="3"/>
  <c r="F7984" i="3"/>
  <c r="H7983" i="3"/>
  <c r="G7983" i="3"/>
  <c r="F7983" i="3"/>
  <c r="H7982" i="3"/>
  <c r="G7982" i="3"/>
  <c r="F7982" i="3"/>
  <c r="H7981" i="3"/>
  <c r="G7981" i="3"/>
  <c r="F7981" i="3"/>
  <c r="H7980" i="3"/>
  <c r="G7980" i="3"/>
  <c r="F7980" i="3"/>
  <c r="H7979" i="3"/>
  <c r="G7979" i="3"/>
  <c r="F7979" i="3"/>
  <c r="H7978" i="3"/>
  <c r="G7978" i="3"/>
  <c r="F7978" i="3"/>
  <c r="H7977" i="3"/>
  <c r="G7977" i="3"/>
  <c r="F7977" i="3"/>
  <c r="H7976" i="3"/>
  <c r="G7976" i="3"/>
  <c r="F7976" i="3"/>
  <c r="H7975" i="3"/>
  <c r="G7975" i="3"/>
  <c r="F7975" i="3"/>
  <c r="H7974" i="3"/>
  <c r="G7974" i="3"/>
  <c r="F7974" i="3"/>
  <c r="H7973" i="3"/>
  <c r="G7973" i="3"/>
  <c r="F7973" i="3"/>
  <c r="H7972" i="3"/>
  <c r="G7972" i="3"/>
  <c r="F7972" i="3"/>
  <c r="H7971" i="3"/>
  <c r="G7971" i="3"/>
  <c r="F7971" i="3"/>
  <c r="H7970" i="3"/>
  <c r="G7970" i="3"/>
  <c r="F7970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J334" i="1"/>
  <c r="F334" i="1"/>
  <c r="R334" i="1"/>
  <c r="E334" i="1"/>
  <c r="C334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H7969" i="3"/>
  <c r="G7969" i="3"/>
  <c r="F7969" i="3"/>
  <c r="H7968" i="3"/>
  <c r="G7968" i="3"/>
  <c r="H7967" i="3"/>
  <c r="G7967" i="3"/>
  <c r="H7966" i="3"/>
  <c r="G7966" i="3"/>
  <c r="H7965" i="3"/>
  <c r="G7965" i="3"/>
  <c r="F7965" i="3"/>
  <c r="H7964" i="3"/>
  <c r="G7964" i="3"/>
  <c r="F7964" i="3"/>
  <c r="H7963" i="3"/>
  <c r="G7963" i="3"/>
  <c r="F7963" i="3"/>
  <c r="H7962" i="3"/>
  <c r="G7962" i="3"/>
  <c r="F7962" i="3"/>
  <c r="H7961" i="3"/>
  <c r="G7961" i="3"/>
  <c r="F7961" i="3"/>
  <c r="H7960" i="3"/>
  <c r="G7960" i="3"/>
  <c r="F7960" i="3"/>
  <c r="H7959" i="3"/>
  <c r="G7959" i="3"/>
  <c r="H7958" i="3"/>
  <c r="G7958" i="3"/>
  <c r="F7958" i="3"/>
  <c r="H7957" i="3"/>
  <c r="G7957" i="3"/>
  <c r="F7957" i="3"/>
  <c r="H7956" i="3"/>
  <c r="G7956" i="3"/>
  <c r="F7956" i="3"/>
  <c r="H7955" i="3"/>
  <c r="G7955" i="3"/>
  <c r="F7955" i="3"/>
  <c r="H7954" i="3"/>
  <c r="G7954" i="3"/>
  <c r="F7954" i="3"/>
  <c r="H7953" i="3"/>
  <c r="G7953" i="3"/>
  <c r="F7953" i="3"/>
  <c r="H7952" i="3"/>
  <c r="G7952" i="3"/>
  <c r="H7951" i="3"/>
  <c r="G7951" i="3"/>
  <c r="H7950" i="3"/>
  <c r="G7950" i="3"/>
  <c r="F7950" i="3"/>
  <c r="H7949" i="3"/>
  <c r="G7949" i="3"/>
  <c r="H7948" i="3"/>
  <c r="G7948" i="3"/>
  <c r="F7948" i="3"/>
  <c r="H7947" i="3"/>
  <c r="G7947" i="3"/>
  <c r="H7946" i="3"/>
  <c r="G7946" i="3"/>
  <c r="H7945" i="3"/>
  <c r="G7945" i="3"/>
  <c r="F7945" i="3"/>
  <c r="H7944" i="3"/>
  <c r="G7944" i="3"/>
  <c r="F7944" i="3"/>
  <c r="F7968" i="3" s="1"/>
  <c r="H7943" i="3"/>
  <c r="G7943" i="3"/>
  <c r="F7943" i="3"/>
  <c r="F7967" i="3" s="1"/>
  <c r="H7942" i="3"/>
  <c r="G7942" i="3"/>
  <c r="F7942" i="3"/>
  <c r="F7966" i="3" s="1"/>
  <c r="H7941" i="3"/>
  <c r="G7941" i="3"/>
  <c r="F7941" i="3"/>
  <c r="H7940" i="3"/>
  <c r="G7940" i="3"/>
  <c r="F7940" i="3"/>
  <c r="H7939" i="3"/>
  <c r="G7939" i="3"/>
  <c r="F7939" i="3"/>
  <c r="H7938" i="3"/>
  <c r="G7938" i="3"/>
  <c r="F7938" i="3"/>
  <c r="H7937" i="3"/>
  <c r="G7937" i="3"/>
  <c r="F7937" i="3"/>
  <c r="H7936" i="3"/>
  <c r="G7936" i="3"/>
  <c r="F7936" i="3"/>
  <c r="H7935" i="3"/>
  <c r="G7935" i="3"/>
  <c r="F7935" i="3"/>
  <c r="F7959" i="3" s="1"/>
  <c r="H7934" i="3"/>
  <c r="G7934" i="3"/>
  <c r="F7934" i="3"/>
  <c r="H7933" i="3"/>
  <c r="G7933" i="3"/>
  <c r="F7933" i="3"/>
  <c r="H7932" i="3"/>
  <c r="G7932" i="3"/>
  <c r="F7932" i="3"/>
  <c r="H7931" i="3"/>
  <c r="G7931" i="3"/>
  <c r="F7931" i="3"/>
  <c r="H7930" i="3"/>
  <c r="G7930" i="3"/>
  <c r="F7930" i="3"/>
  <c r="H7929" i="3"/>
  <c r="G7929" i="3"/>
  <c r="F7929" i="3"/>
  <c r="H7928" i="3"/>
  <c r="G7928" i="3"/>
  <c r="F7928" i="3"/>
  <c r="F7952" i="3" s="1"/>
  <c r="H7927" i="3"/>
  <c r="G7927" i="3"/>
  <c r="F7927" i="3"/>
  <c r="F7951" i="3" s="1"/>
  <c r="H7926" i="3"/>
  <c r="G7926" i="3"/>
  <c r="F7926" i="3"/>
  <c r="H7925" i="3"/>
  <c r="G7925" i="3"/>
  <c r="F7925" i="3"/>
  <c r="F7949" i="3" s="1"/>
  <c r="H7924" i="3"/>
  <c r="G7924" i="3"/>
  <c r="F7924" i="3"/>
  <c r="H7923" i="3"/>
  <c r="G7923" i="3"/>
  <c r="F7923" i="3"/>
  <c r="F7947" i="3" s="1"/>
  <c r="H7922" i="3"/>
  <c r="G7922" i="3"/>
  <c r="F7922" i="3"/>
  <c r="F7946" i="3" s="1"/>
  <c r="D7945" i="3"/>
  <c r="D7969" i="3" s="1"/>
  <c r="D7944" i="3"/>
  <c r="D7968" i="3" s="1"/>
  <c r="D7943" i="3"/>
  <c r="D7967" i="3" s="1"/>
  <c r="D7942" i="3"/>
  <c r="D7966" i="3" s="1"/>
  <c r="D7941" i="3"/>
  <c r="D7965" i="3" s="1"/>
  <c r="D7940" i="3"/>
  <c r="D7964" i="3" s="1"/>
  <c r="D7939" i="3"/>
  <c r="D7963" i="3" s="1"/>
  <c r="D7938" i="3"/>
  <c r="D7962" i="3" s="1"/>
  <c r="D7937" i="3"/>
  <c r="D7961" i="3" s="1"/>
  <c r="D7936" i="3"/>
  <c r="D7960" i="3" s="1"/>
  <c r="D7935" i="3"/>
  <c r="D7959" i="3" s="1"/>
  <c r="D7934" i="3"/>
  <c r="D7958" i="3" s="1"/>
  <c r="D7933" i="3"/>
  <c r="D7957" i="3" s="1"/>
  <c r="D7932" i="3"/>
  <c r="D7956" i="3" s="1"/>
  <c r="D7931" i="3"/>
  <c r="D7955" i="3" s="1"/>
  <c r="D7930" i="3"/>
  <c r="D7954" i="3" s="1"/>
  <c r="D7929" i="3"/>
  <c r="D7953" i="3" s="1"/>
  <c r="D7928" i="3"/>
  <c r="D7952" i="3" s="1"/>
  <c r="D7927" i="3"/>
  <c r="D7951" i="3" s="1"/>
  <c r="D7926" i="3"/>
  <c r="D7950" i="3" s="1"/>
  <c r="D7925" i="3"/>
  <c r="D7949" i="3" s="1"/>
  <c r="D7924" i="3"/>
  <c r="D7948" i="3" s="1"/>
  <c r="D7923" i="3"/>
  <c r="D7947" i="3" s="1"/>
  <c r="D7922" i="3"/>
  <c r="D7946" i="3" s="1"/>
  <c r="M331" i="1"/>
  <c r="M332" i="1"/>
  <c r="F333" i="1"/>
  <c r="S332" i="1"/>
  <c r="S333" i="1"/>
  <c r="J332" i="1"/>
  <c r="J333" i="1" s="1"/>
  <c r="F332" i="1"/>
  <c r="E332" i="1"/>
  <c r="E333" i="1" s="1"/>
  <c r="C332" i="1"/>
  <c r="C333" i="1" s="1"/>
  <c r="H7921" i="3"/>
  <c r="G7921" i="3"/>
  <c r="F7921" i="3"/>
  <c r="H7920" i="3"/>
  <c r="G7920" i="3"/>
  <c r="F7920" i="3"/>
  <c r="H7919" i="3"/>
  <c r="G7919" i="3"/>
  <c r="F7919" i="3"/>
  <c r="H7918" i="3"/>
  <c r="G7918" i="3"/>
  <c r="F7918" i="3"/>
  <c r="H7917" i="3"/>
  <c r="G7917" i="3"/>
  <c r="F7917" i="3"/>
  <c r="H7916" i="3"/>
  <c r="G7916" i="3"/>
  <c r="F7916" i="3"/>
  <c r="H7915" i="3"/>
  <c r="G7915" i="3"/>
  <c r="F7915" i="3"/>
  <c r="H7914" i="3"/>
  <c r="G7914" i="3"/>
  <c r="F7914" i="3"/>
  <c r="H7913" i="3"/>
  <c r="G7913" i="3"/>
  <c r="F7913" i="3"/>
  <c r="H7912" i="3"/>
  <c r="G7912" i="3"/>
  <c r="F7912" i="3"/>
  <c r="H7911" i="3"/>
  <c r="G7911" i="3"/>
  <c r="F7911" i="3"/>
  <c r="H7910" i="3"/>
  <c r="G7910" i="3"/>
  <c r="F7910" i="3"/>
  <c r="H7909" i="3"/>
  <c r="G7909" i="3"/>
  <c r="F7909" i="3"/>
  <c r="H7908" i="3"/>
  <c r="G7908" i="3"/>
  <c r="F7908" i="3"/>
  <c r="H7907" i="3"/>
  <c r="G7907" i="3"/>
  <c r="F7907" i="3"/>
  <c r="H7906" i="3"/>
  <c r="G7906" i="3"/>
  <c r="F7906" i="3"/>
  <c r="H7905" i="3"/>
  <c r="G7905" i="3"/>
  <c r="F7905" i="3"/>
  <c r="H7904" i="3"/>
  <c r="G7904" i="3"/>
  <c r="F7904" i="3"/>
  <c r="H7903" i="3"/>
  <c r="G7903" i="3"/>
  <c r="F7903" i="3"/>
  <c r="H7902" i="3"/>
  <c r="G7902" i="3"/>
  <c r="F7902" i="3"/>
  <c r="H7901" i="3"/>
  <c r="G7901" i="3"/>
  <c r="F7901" i="3"/>
  <c r="H7900" i="3"/>
  <c r="G7900" i="3"/>
  <c r="F7900" i="3"/>
  <c r="H7899" i="3"/>
  <c r="G7899" i="3"/>
  <c r="F7899" i="3"/>
  <c r="H7898" i="3"/>
  <c r="G7898" i="3"/>
  <c r="F7898" i="3"/>
  <c r="D7921" i="3"/>
  <c r="D7920" i="3"/>
  <c r="D7919" i="3"/>
  <c r="D7918" i="3"/>
  <c r="D7917" i="3"/>
  <c r="D7916" i="3"/>
  <c r="D7915" i="3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S331" i="1"/>
  <c r="T331" i="1"/>
  <c r="J331" i="1"/>
  <c r="R331" i="1"/>
  <c r="F331" i="1"/>
  <c r="E331" i="1"/>
  <c r="C331" i="1"/>
  <c r="M330" i="1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3" i="12"/>
  <c r="G7897" i="3"/>
  <c r="G7896" i="3"/>
  <c r="G7895" i="3"/>
  <c r="G7894" i="3"/>
  <c r="G7893" i="3"/>
  <c r="G7892" i="3"/>
  <c r="G7891" i="3"/>
  <c r="G7890" i="3"/>
  <c r="G7889" i="3"/>
  <c r="G7888" i="3"/>
  <c r="G7887" i="3"/>
  <c r="G7886" i="3"/>
  <c r="G7885" i="3"/>
  <c r="G7884" i="3"/>
  <c r="G7883" i="3"/>
  <c r="G7882" i="3"/>
  <c r="G7881" i="3"/>
  <c r="G7880" i="3"/>
  <c r="G7879" i="3"/>
  <c r="G7878" i="3"/>
  <c r="G7877" i="3"/>
  <c r="G7876" i="3"/>
  <c r="G7875" i="3"/>
  <c r="G7874" i="3"/>
  <c r="G7873" i="3"/>
  <c r="G7872" i="3"/>
  <c r="G7871" i="3"/>
  <c r="G7870" i="3"/>
  <c r="G7869" i="3"/>
  <c r="G7868" i="3"/>
  <c r="G7867" i="3"/>
  <c r="G7866" i="3"/>
  <c r="G7865" i="3"/>
  <c r="G7864" i="3"/>
  <c r="G7863" i="3"/>
  <c r="G7862" i="3"/>
  <c r="G7861" i="3"/>
  <c r="G7860" i="3"/>
  <c r="G7859" i="3"/>
  <c r="G7858" i="3"/>
  <c r="G7857" i="3"/>
  <c r="G7856" i="3"/>
  <c r="G7855" i="3"/>
  <c r="G7854" i="3"/>
  <c r="G7853" i="3"/>
  <c r="G7852" i="3"/>
  <c r="G7851" i="3"/>
  <c r="G7850" i="3"/>
  <c r="H7897" i="3"/>
  <c r="H7896" i="3"/>
  <c r="H7895" i="3"/>
  <c r="H7894" i="3"/>
  <c r="H7893" i="3"/>
  <c r="H7892" i="3"/>
  <c r="H7891" i="3"/>
  <c r="H7890" i="3"/>
  <c r="H7889" i="3"/>
  <c r="H7888" i="3"/>
  <c r="H7887" i="3"/>
  <c r="H7886" i="3"/>
  <c r="H7885" i="3"/>
  <c r="H7884" i="3"/>
  <c r="H7883" i="3"/>
  <c r="H7882" i="3"/>
  <c r="H7881" i="3"/>
  <c r="H7880" i="3"/>
  <c r="H7879" i="3"/>
  <c r="H7878" i="3"/>
  <c r="H7877" i="3"/>
  <c r="H7876" i="3"/>
  <c r="H7875" i="3"/>
  <c r="H7874" i="3"/>
  <c r="S330" i="1"/>
  <c r="J330" i="1"/>
  <c r="F330" i="1"/>
  <c r="C330" i="1"/>
  <c r="Q324" i="1"/>
  <c r="M324" i="1"/>
  <c r="M325" i="1"/>
  <c r="M326" i="1"/>
  <c r="M327" i="1"/>
  <c r="M328" i="1"/>
  <c r="M329" i="1"/>
  <c r="H7850" i="3"/>
  <c r="H7851" i="3"/>
  <c r="H7852" i="3"/>
  <c r="H7853" i="3"/>
  <c r="H7854" i="3"/>
  <c r="H7855" i="3"/>
  <c r="H7856" i="3"/>
  <c r="H7857" i="3"/>
  <c r="H7858" i="3"/>
  <c r="H7859" i="3"/>
  <c r="H7860" i="3"/>
  <c r="H7861" i="3"/>
  <c r="H7862" i="3"/>
  <c r="H7863" i="3"/>
  <c r="H7864" i="3"/>
  <c r="H7865" i="3"/>
  <c r="H7866" i="3"/>
  <c r="H7867" i="3"/>
  <c r="H7868" i="3"/>
  <c r="H7869" i="3"/>
  <c r="H7870" i="3"/>
  <c r="H7871" i="3"/>
  <c r="H7872" i="3"/>
  <c r="H7873" i="3"/>
  <c r="S329" i="1"/>
  <c r="J329" i="1"/>
  <c r="F329" i="1"/>
  <c r="C329" i="1"/>
  <c r="S328" i="1"/>
  <c r="J328" i="1"/>
  <c r="F328" i="1"/>
  <c r="C328" i="1"/>
  <c r="S327" i="1"/>
  <c r="J327" i="1"/>
  <c r="F327" i="1"/>
  <c r="C327" i="1"/>
  <c r="S326" i="1"/>
  <c r="J326" i="1"/>
  <c r="F326" i="1"/>
  <c r="C326" i="1"/>
  <c r="S325" i="1"/>
  <c r="J325" i="1"/>
  <c r="F325" i="1"/>
  <c r="C325" i="1"/>
  <c r="Q323" i="1"/>
  <c r="M323" i="1"/>
  <c r="I7730" i="3"/>
  <c r="I7731" i="3"/>
  <c r="I7732" i="3"/>
  <c r="I7733" i="3"/>
  <c r="I7734" i="3"/>
  <c r="I7735" i="3"/>
  <c r="I7736" i="3"/>
  <c r="I7737" i="3"/>
  <c r="I7738" i="3"/>
  <c r="I7739" i="3"/>
  <c r="I7740" i="3"/>
  <c r="I7741" i="3"/>
  <c r="I7742" i="3"/>
  <c r="I7743" i="3"/>
  <c r="I7744" i="3"/>
  <c r="I7745" i="3"/>
  <c r="I7746" i="3"/>
  <c r="I7747" i="3"/>
  <c r="I7748" i="3"/>
  <c r="I7749" i="3"/>
  <c r="I7750" i="3"/>
  <c r="I7751" i="3"/>
  <c r="I7752" i="3"/>
  <c r="I7753" i="3"/>
  <c r="S324" i="1"/>
  <c r="J324" i="1"/>
  <c r="F324" i="1"/>
  <c r="C324" i="1"/>
  <c r="E25" i="14"/>
  <c r="F25" i="14"/>
  <c r="J7706" i="3"/>
  <c r="J7707" i="3"/>
  <c r="J7708" i="3"/>
  <c r="J7709" i="3"/>
  <c r="J7710" i="3"/>
  <c r="J7711" i="3"/>
  <c r="J7712" i="3"/>
  <c r="J7713" i="3"/>
  <c r="J7714" i="3"/>
  <c r="J7715" i="3"/>
  <c r="J7716" i="3"/>
  <c r="J7717" i="3"/>
  <c r="J7718" i="3"/>
  <c r="J7719" i="3"/>
  <c r="J7720" i="3"/>
  <c r="J7721" i="3"/>
  <c r="J7722" i="3"/>
  <c r="J7723" i="3"/>
  <c r="J7724" i="3"/>
  <c r="J7725" i="3"/>
  <c r="J7726" i="3"/>
  <c r="J7727" i="3"/>
  <c r="J7728" i="3"/>
  <c r="J7729" i="3"/>
  <c r="Q319" i="1"/>
  <c r="Q320" i="1"/>
  <c r="Q321" i="1"/>
  <c r="Q322" i="1"/>
  <c r="M320" i="1"/>
  <c r="M321" i="1"/>
  <c r="M322" i="1"/>
  <c r="S323" i="1"/>
  <c r="J323" i="1"/>
  <c r="F323" i="1"/>
  <c r="C323" i="1"/>
  <c r="J7682" i="3"/>
  <c r="J7683" i="3"/>
  <c r="J7684" i="3"/>
  <c r="J7685" i="3"/>
  <c r="J7686" i="3"/>
  <c r="J7687" i="3"/>
  <c r="J7688" i="3"/>
  <c r="J7689" i="3"/>
  <c r="J7690" i="3"/>
  <c r="J7691" i="3"/>
  <c r="J7692" i="3"/>
  <c r="J7693" i="3"/>
  <c r="J7694" i="3"/>
  <c r="J7695" i="3"/>
  <c r="J7696" i="3"/>
  <c r="J7697" i="3"/>
  <c r="J7698" i="3"/>
  <c r="J7699" i="3"/>
  <c r="J7700" i="3"/>
  <c r="J7701" i="3"/>
  <c r="J7702" i="3"/>
  <c r="J7703" i="3"/>
  <c r="J7704" i="3"/>
  <c r="J7705" i="3"/>
  <c r="J322" i="1"/>
  <c r="S322" i="1"/>
  <c r="F322" i="1"/>
  <c r="C322" i="1"/>
  <c r="I7658" i="3"/>
  <c r="I7659" i="3"/>
  <c r="I7660" i="3"/>
  <c r="I7661" i="3"/>
  <c r="I7662" i="3"/>
  <c r="I7663" i="3"/>
  <c r="I7664" i="3"/>
  <c r="I7665" i="3"/>
  <c r="I7666" i="3"/>
  <c r="I7667" i="3"/>
  <c r="I7668" i="3"/>
  <c r="I7669" i="3"/>
  <c r="I7670" i="3"/>
  <c r="I7671" i="3"/>
  <c r="I7672" i="3"/>
  <c r="I7673" i="3"/>
  <c r="I7674" i="3"/>
  <c r="I7675" i="3"/>
  <c r="I7676" i="3"/>
  <c r="I7677" i="3"/>
  <c r="I7678" i="3"/>
  <c r="I7679" i="3"/>
  <c r="I7680" i="3"/>
  <c r="I7681" i="3"/>
  <c r="S321" i="1"/>
  <c r="J321" i="1"/>
  <c r="F321" i="1"/>
  <c r="C321" i="1"/>
  <c r="J7635" i="3"/>
  <c r="J7636" i="3"/>
  <c r="J7637" i="3"/>
  <c r="J7638" i="3"/>
  <c r="J7639" i="3"/>
  <c r="J7640" i="3"/>
  <c r="J7641" i="3"/>
  <c r="J7642" i="3"/>
  <c r="J7643" i="3"/>
  <c r="J7644" i="3"/>
  <c r="J7645" i="3"/>
  <c r="J7646" i="3"/>
  <c r="J7647" i="3"/>
  <c r="J7648" i="3"/>
  <c r="J7649" i="3"/>
  <c r="J7650" i="3"/>
  <c r="J7651" i="3"/>
  <c r="J7652" i="3"/>
  <c r="J7653" i="3"/>
  <c r="J7654" i="3"/>
  <c r="J7655" i="3"/>
  <c r="J7656" i="3"/>
  <c r="J7657" i="3"/>
  <c r="J7634" i="3"/>
  <c r="S320" i="1"/>
  <c r="J320" i="1"/>
  <c r="M319" i="1"/>
  <c r="F320" i="1"/>
  <c r="C320" i="1"/>
  <c r="P26" i="14"/>
  <c r="O26" i="14"/>
  <c r="M26" i="14"/>
  <c r="N26" i="14" s="1"/>
  <c r="L26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J7611" i="3"/>
  <c r="J7612" i="3"/>
  <c r="J7613" i="3"/>
  <c r="J7614" i="3"/>
  <c r="J7615" i="3"/>
  <c r="J7616" i="3"/>
  <c r="J7617" i="3"/>
  <c r="J7618" i="3"/>
  <c r="J7619" i="3"/>
  <c r="J7620" i="3"/>
  <c r="J7621" i="3"/>
  <c r="J7622" i="3"/>
  <c r="J7623" i="3"/>
  <c r="J7624" i="3"/>
  <c r="J7625" i="3"/>
  <c r="J7626" i="3"/>
  <c r="J7627" i="3"/>
  <c r="J7628" i="3"/>
  <c r="J7629" i="3"/>
  <c r="J7630" i="3"/>
  <c r="J7631" i="3"/>
  <c r="J7632" i="3"/>
  <c r="J7633" i="3"/>
  <c r="J7610" i="3"/>
  <c r="C319" i="1"/>
  <c r="F319" i="1"/>
  <c r="J319" i="1"/>
  <c r="J318" i="1"/>
  <c r="S319" i="1"/>
  <c r="Q317" i="1"/>
  <c r="Q318" i="1"/>
  <c r="M317" i="1"/>
  <c r="M318" i="1"/>
  <c r="T333" i="1" l="1"/>
  <c r="T332" i="1"/>
  <c r="R332" i="1"/>
  <c r="R333" i="1"/>
  <c r="I7587" i="3"/>
  <c r="I7588" i="3"/>
  <c r="I7589" i="3"/>
  <c r="I7590" i="3"/>
  <c r="I7591" i="3"/>
  <c r="I7592" i="3"/>
  <c r="I7593" i="3"/>
  <c r="I7594" i="3"/>
  <c r="I7595" i="3"/>
  <c r="I7596" i="3"/>
  <c r="I7597" i="3"/>
  <c r="I7598" i="3"/>
  <c r="I7599" i="3"/>
  <c r="I7600" i="3"/>
  <c r="I7601" i="3"/>
  <c r="I7602" i="3"/>
  <c r="I7603" i="3"/>
  <c r="I7604" i="3"/>
  <c r="I7605" i="3"/>
  <c r="I7606" i="3"/>
  <c r="I7607" i="3"/>
  <c r="I7608" i="3"/>
  <c r="I7609" i="3"/>
  <c r="I7586" i="3"/>
  <c r="S318" i="1"/>
  <c r="F318" i="1"/>
  <c r="C318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" i="14"/>
  <c r="J7562" i="3"/>
  <c r="J7563" i="3"/>
  <c r="J7564" i="3"/>
  <c r="J7565" i="3"/>
  <c r="J7566" i="3"/>
  <c r="J7567" i="3"/>
  <c r="J7568" i="3"/>
  <c r="J7569" i="3"/>
  <c r="J7570" i="3"/>
  <c r="J7571" i="3"/>
  <c r="J7572" i="3"/>
  <c r="J7573" i="3"/>
  <c r="J7574" i="3"/>
  <c r="J7575" i="3"/>
  <c r="J7576" i="3"/>
  <c r="J7577" i="3"/>
  <c r="J7578" i="3"/>
  <c r="J7579" i="3"/>
  <c r="J7580" i="3"/>
  <c r="J7581" i="3"/>
  <c r="J7582" i="3"/>
  <c r="J7583" i="3"/>
  <c r="J7584" i="3"/>
  <c r="J7585" i="3"/>
  <c r="S317" i="1"/>
  <c r="J317" i="1"/>
  <c r="F317" i="1"/>
  <c r="C317" i="1"/>
  <c r="Q314" i="1"/>
  <c r="Q315" i="1"/>
  <c r="Q316" i="1"/>
  <c r="M314" i="1"/>
  <c r="M315" i="1"/>
  <c r="M316" i="1"/>
  <c r="I7538" i="3"/>
  <c r="I7539" i="3"/>
  <c r="I7540" i="3"/>
  <c r="I7541" i="3"/>
  <c r="I7542" i="3"/>
  <c r="I7543" i="3"/>
  <c r="I7544" i="3"/>
  <c r="I7545" i="3"/>
  <c r="I7546" i="3"/>
  <c r="I7547" i="3"/>
  <c r="I7548" i="3"/>
  <c r="I7549" i="3"/>
  <c r="I7550" i="3"/>
  <c r="I7551" i="3"/>
  <c r="I7552" i="3"/>
  <c r="I7553" i="3"/>
  <c r="I7554" i="3"/>
  <c r="I7555" i="3"/>
  <c r="I7556" i="3"/>
  <c r="I7557" i="3"/>
  <c r="I7558" i="3"/>
  <c r="I7559" i="3"/>
  <c r="I7560" i="3"/>
  <c r="I7561" i="3"/>
  <c r="S316" i="1"/>
  <c r="J316" i="1"/>
  <c r="F316" i="1"/>
  <c r="C316" i="1"/>
  <c r="S315" i="1"/>
  <c r="J315" i="1"/>
  <c r="F315" i="1"/>
  <c r="C315" i="1"/>
  <c r="Q311" i="1"/>
  <c r="Q312" i="1"/>
  <c r="Q313" i="1"/>
  <c r="M311" i="1"/>
  <c r="M312" i="1"/>
  <c r="M313" i="1"/>
  <c r="S314" i="1"/>
  <c r="J314" i="1"/>
  <c r="F314" i="1"/>
  <c r="C314" i="1"/>
  <c r="F4" i="14"/>
  <c r="F5" i="14"/>
  <c r="F6" i="14"/>
  <c r="F3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" i="14"/>
  <c r="E4" i="14"/>
  <c r="E5" i="14"/>
  <c r="E6" i="14"/>
  <c r="E3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" i="14"/>
  <c r="S313" i="1"/>
  <c r="J313" i="1"/>
  <c r="F313" i="1"/>
  <c r="C313" i="1"/>
  <c r="S312" i="1"/>
  <c r="J312" i="1"/>
  <c r="F312" i="1"/>
  <c r="C312" i="1"/>
  <c r="S311" i="1"/>
  <c r="J311" i="1"/>
  <c r="F311" i="1"/>
  <c r="C311" i="1"/>
  <c r="M309" i="1" l="1"/>
  <c r="J305" i="1"/>
  <c r="J306" i="1" s="1"/>
  <c r="Q310" i="1"/>
  <c r="M310" i="1"/>
  <c r="J310" i="1"/>
  <c r="M305" i="1"/>
  <c r="M306" i="1"/>
  <c r="Q305" i="1"/>
  <c r="Q306" i="1"/>
  <c r="Q307" i="1"/>
  <c r="Q308" i="1"/>
  <c r="Q309" i="1"/>
  <c r="S310" i="1"/>
  <c r="F310" i="1"/>
  <c r="C310" i="1"/>
  <c r="S309" i="1" l="1"/>
  <c r="J309" i="1"/>
  <c r="F309" i="1"/>
  <c r="C309" i="1"/>
  <c r="S308" i="1" l="1"/>
  <c r="J308" i="1"/>
  <c r="F308" i="1"/>
  <c r="C308" i="1"/>
  <c r="F307" i="1"/>
  <c r="S307" i="1" l="1"/>
  <c r="S306" i="1" l="1"/>
  <c r="F306" i="1"/>
  <c r="M304" i="1"/>
  <c r="S305" i="1"/>
  <c r="F305" i="1"/>
  <c r="S304" i="1"/>
  <c r="F304" i="1"/>
  <c r="M301" i="1" l="1"/>
  <c r="M302" i="1"/>
  <c r="M303" i="1"/>
  <c r="S303" i="1"/>
  <c r="F303" i="1"/>
  <c r="S302" i="1"/>
  <c r="F302" i="1"/>
  <c r="M299" i="1"/>
  <c r="M300" i="1"/>
  <c r="S301" i="1"/>
  <c r="F301" i="1"/>
  <c r="S300" i="1"/>
  <c r="S299" i="1"/>
  <c r="F300" i="1"/>
  <c r="M296" i="1"/>
  <c r="M297" i="1"/>
  <c r="M298" i="1"/>
  <c r="S298" i="1"/>
  <c r="F299" i="1"/>
  <c r="F298" i="1"/>
  <c r="S297" i="1"/>
  <c r="F297" i="1"/>
  <c r="M295" i="1"/>
  <c r="S296" i="1" l="1"/>
  <c r="F296" i="1"/>
  <c r="S295" i="1" l="1"/>
  <c r="F295" i="1"/>
  <c r="M293" i="1" l="1"/>
  <c r="M294" i="1"/>
  <c r="S294" i="1"/>
  <c r="F294" i="1"/>
  <c r="S293" i="1"/>
  <c r="F293" i="1"/>
  <c r="M288" i="1"/>
  <c r="M289" i="1"/>
  <c r="M290" i="1"/>
  <c r="M291" i="1"/>
  <c r="M292" i="1"/>
  <c r="F292" i="1"/>
  <c r="S292" i="1"/>
  <c r="S291" i="1"/>
  <c r="F291" i="1"/>
  <c r="S290" i="1"/>
  <c r="F290" i="1"/>
  <c r="S289" i="1"/>
  <c r="F289" i="1"/>
  <c r="F288" i="1" l="1"/>
  <c r="S288" i="1"/>
  <c r="M285" i="1"/>
  <c r="M286" i="1"/>
  <c r="M28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S287" i="1" l="1"/>
  <c r="S286" i="1"/>
  <c r="S285" i="1"/>
  <c r="M284" i="1" l="1"/>
  <c r="M282" i="1"/>
  <c r="M283" i="1"/>
  <c r="S284" i="1"/>
  <c r="S283" i="1"/>
  <c r="S282" i="1" l="1"/>
  <c r="M277" i="1" l="1"/>
  <c r="M278" i="1"/>
  <c r="M279" i="1"/>
  <c r="M280" i="1"/>
  <c r="M281" i="1"/>
  <c r="S281" i="1"/>
  <c r="S280" i="1"/>
  <c r="S279" i="1"/>
  <c r="S278" i="1"/>
  <c r="M274" i="1"/>
  <c r="M275" i="1"/>
  <c r="M276" i="1"/>
  <c r="S277" i="1"/>
  <c r="S276" i="1" l="1"/>
  <c r="S275" i="1" l="1"/>
  <c r="M273" i="1"/>
  <c r="S274" i="1"/>
  <c r="M268" i="1" l="1"/>
  <c r="M269" i="1"/>
  <c r="M270" i="1"/>
  <c r="M271" i="1"/>
  <c r="M272" i="1"/>
  <c r="E6529" i="3"/>
  <c r="E6526" i="3"/>
  <c r="E6524" i="3"/>
  <c r="E6521" i="3"/>
  <c r="E6520" i="3"/>
  <c r="E6513" i="3"/>
  <c r="E6511" i="3"/>
  <c r="E6510" i="3"/>
  <c r="E6509" i="3"/>
  <c r="E6507" i="3"/>
  <c r="E6506" i="3"/>
  <c r="E6525" i="3"/>
  <c r="E6518" i="3"/>
  <c r="S273" i="1"/>
  <c r="S272" i="1"/>
  <c r="S271" i="1"/>
  <c r="S270" i="1"/>
  <c r="S269" i="1"/>
  <c r="M264" i="1"/>
  <c r="M265" i="1"/>
  <c r="M266" i="1"/>
  <c r="M267" i="1"/>
  <c r="E6409" i="3"/>
  <c r="E6407" i="3"/>
  <c r="E6406" i="3"/>
  <c r="E6405" i="3"/>
  <c r="E6404" i="3"/>
  <c r="E6402" i="3"/>
  <c r="E6398" i="3"/>
  <c r="E6393" i="3"/>
  <c r="E6391" i="3"/>
  <c r="E6390" i="3"/>
  <c r="E6389" i="3"/>
  <c r="E6387" i="3"/>
  <c r="E6386" i="3"/>
  <c r="E6408" i="3"/>
  <c r="E6401" i="3"/>
  <c r="E6396" i="3"/>
  <c r="S268" i="1"/>
  <c r="E6385" i="3"/>
  <c r="E6383" i="3"/>
  <c r="E6381" i="3"/>
  <c r="E6377" i="3"/>
  <c r="E6376" i="3"/>
  <c r="E6374" i="3"/>
  <c r="E6371" i="3"/>
  <c r="E6367" i="3"/>
  <c r="E6366" i="3"/>
  <c r="E6363" i="3"/>
  <c r="E6362" i="3"/>
  <c r="E6380" i="3"/>
  <c r="E6372" i="3"/>
  <c r="E6369" i="3"/>
  <c r="E6365" i="3"/>
  <c r="J267" i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S267" i="1"/>
  <c r="E6338" i="3"/>
  <c r="E6358" i="3"/>
  <c r="E6352" i="3"/>
  <c r="E6343" i="3"/>
  <c r="E6341" i="3"/>
  <c r="E6339" i="3"/>
  <c r="E6354" i="3"/>
  <c r="E6350" i="3"/>
  <c r="E6349" i="3"/>
  <c r="E6345" i="3"/>
  <c r="S266" i="1"/>
  <c r="E6334" i="3"/>
  <c r="E6321" i="3"/>
  <c r="E6319" i="3"/>
  <c r="E6315" i="3"/>
  <c r="E6314" i="3"/>
  <c r="E6336" i="3"/>
  <c r="E6332" i="3"/>
  <c r="E6330" i="3"/>
  <c r="E6327" i="3"/>
  <c r="E6323" i="3"/>
  <c r="E6318" i="3"/>
  <c r="E6316" i="3"/>
  <c r="S265" i="1"/>
  <c r="S264" i="1"/>
  <c r="M260" i="1" l="1"/>
  <c r="M261" i="1"/>
  <c r="M262" i="1"/>
  <c r="M263" i="1"/>
  <c r="E6289" i="3"/>
  <c r="E6288" i="3"/>
  <c r="E6287" i="3"/>
  <c r="E6286" i="3"/>
  <c r="E6285" i="3"/>
  <c r="E6284" i="3"/>
  <c r="E6282" i="3"/>
  <c r="E6281" i="3"/>
  <c r="E6280" i="3"/>
  <c r="E6278" i="3"/>
  <c r="E6277" i="3"/>
  <c r="E6273" i="3"/>
  <c r="E6271" i="3"/>
  <c r="E6270" i="3"/>
  <c r="E6267" i="3"/>
  <c r="E6266" i="3"/>
  <c r="E6257" i="3"/>
  <c r="S263" i="1"/>
  <c r="E6264" i="3" l="1"/>
  <c r="E6262" i="3"/>
  <c r="E6261" i="3"/>
  <c r="E6260" i="3"/>
  <c r="E6258" i="3"/>
  <c r="E6256" i="3"/>
  <c r="E6254" i="3"/>
  <c r="E6248" i="3"/>
  <c r="E6247" i="3"/>
  <c r="E6246" i="3"/>
  <c r="E6245" i="3"/>
  <c r="E6243" i="3"/>
  <c r="E6242" i="3"/>
  <c r="E6253" i="3"/>
  <c r="E6252" i="3"/>
  <c r="E6251" i="3"/>
  <c r="S262" i="1"/>
  <c r="E6241" i="3" l="1"/>
  <c r="E6238" i="3"/>
  <c r="E6236" i="3"/>
  <c r="E6234" i="3"/>
  <c r="E6233" i="3"/>
  <c r="E6232" i="3"/>
  <c r="E6230" i="3"/>
  <c r="E6228" i="3"/>
  <c r="E6227" i="3"/>
  <c r="E6225" i="3"/>
  <c r="E6224" i="3"/>
  <c r="E6223" i="3"/>
  <c r="E6222" i="3"/>
  <c r="E6221" i="3"/>
  <c r="E6219" i="3"/>
  <c r="E6218" i="3"/>
  <c r="E6240" i="3"/>
  <c r="E6239" i="3"/>
  <c r="E6229" i="3"/>
  <c r="S261" i="1"/>
  <c r="M258" i="1" l="1"/>
  <c r="M259" i="1"/>
  <c r="E6217" i="3"/>
  <c r="E6216" i="3"/>
  <c r="E6215" i="3"/>
  <c r="E6214" i="3"/>
  <c r="E6213" i="3"/>
  <c r="E6211" i="3"/>
  <c r="E6210" i="3"/>
  <c r="E6209" i="3"/>
  <c r="E6208" i="3"/>
  <c r="E6206" i="3"/>
  <c r="E6204" i="3"/>
  <c r="E6201" i="3"/>
  <c r="E6199" i="3"/>
  <c r="E6198" i="3"/>
  <c r="E6197" i="3"/>
  <c r="E6195" i="3"/>
  <c r="E6194" i="3"/>
  <c r="E6205" i="3"/>
  <c r="S260" i="1"/>
  <c r="E6190" i="3"/>
  <c r="E6189" i="3"/>
  <c r="E6185" i="3"/>
  <c r="E6177" i="3"/>
  <c r="E6175" i="3"/>
  <c r="E6173" i="3"/>
  <c r="E6171" i="3"/>
  <c r="E6170" i="3"/>
  <c r="E6192" i="3"/>
  <c r="E6182" i="3"/>
  <c r="S259" i="1"/>
  <c r="E6169" i="3"/>
  <c r="E6168" i="3"/>
  <c r="E6166" i="3"/>
  <c r="E6165" i="3"/>
  <c r="E6162" i="3"/>
  <c r="E6161" i="3"/>
  <c r="E6158" i="3"/>
  <c r="E6155" i="3"/>
  <c r="E6153" i="3"/>
  <c r="E6152" i="3"/>
  <c r="E6151" i="3"/>
  <c r="E6150" i="3"/>
  <c r="E6149" i="3"/>
  <c r="E6147" i="3"/>
  <c r="E6146" i="3"/>
  <c r="E6167" i="3"/>
  <c r="S258" i="1"/>
  <c r="M257" i="1"/>
  <c r="S257" i="1"/>
  <c r="E6145" i="3"/>
  <c r="E6144" i="3"/>
  <c r="E6142" i="3"/>
  <c r="E6141" i="3"/>
  <c r="E6140" i="3"/>
  <c r="E6139" i="3"/>
  <c r="E6138" i="3"/>
  <c r="E6137" i="3"/>
  <c r="E6136" i="3"/>
  <c r="E6134" i="3"/>
  <c r="E6129" i="3"/>
  <c r="E6127" i="3"/>
  <c r="E6125" i="3"/>
  <c r="E6124" i="3"/>
  <c r="E6123" i="3"/>
  <c r="E6122" i="3"/>
  <c r="E6143" i="3"/>
  <c r="E6132" i="3"/>
  <c r="E6131" i="3"/>
  <c r="E6128" i="3"/>
  <c r="M254" i="1" l="1"/>
  <c r="M255" i="1"/>
  <c r="M256" i="1"/>
  <c r="S256" i="1" l="1"/>
  <c r="S255" i="1" l="1"/>
  <c r="S254" i="1" l="1"/>
  <c r="M252" i="1"/>
  <c r="M253" i="1"/>
  <c r="M250" i="1"/>
  <c r="M251" i="1"/>
  <c r="S253" i="1"/>
  <c r="E6022" i="3" l="1"/>
  <c r="E6018" i="3"/>
  <c r="E6017" i="3"/>
  <c r="E6014" i="3"/>
  <c r="E6012" i="3"/>
  <c r="E6009" i="3"/>
  <c r="E6007" i="3"/>
  <c r="E6003" i="3"/>
  <c r="E6002" i="3"/>
  <c r="E6020" i="3"/>
  <c r="E6013" i="3"/>
  <c r="E6008" i="3"/>
  <c r="E6005" i="3"/>
  <c r="S252" i="1"/>
  <c r="S251" i="1"/>
  <c r="E5979" i="3"/>
  <c r="E6001" i="3"/>
  <c r="E6000" i="3"/>
  <c r="E5999" i="3"/>
  <c r="E5998" i="3"/>
  <c r="E5997" i="3"/>
  <c r="E5994" i="3"/>
  <c r="E5993" i="3"/>
  <c r="E5990" i="3"/>
  <c r="E5987" i="3"/>
  <c r="E5985" i="3"/>
  <c r="E5983" i="3"/>
  <c r="E5981" i="3"/>
  <c r="E5980" i="3"/>
  <c r="E5978" i="3"/>
  <c r="E5977" i="3"/>
  <c r="E5974" i="3"/>
  <c r="E5973" i="3"/>
  <c r="E5972" i="3"/>
  <c r="E5970" i="3"/>
  <c r="E5969" i="3"/>
  <c r="E5968" i="3"/>
  <c r="E5966" i="3"/>
  <c r="E5961" i="3"/>
  <c r="E5960" i="3"/>
  <c r="E5959" i="3"/>
  <c r="E5958" i="3"/>
  <c r="E5957" i="3"/>
  <c r="E5955" i="3"/>
  <c r="E5954" i="3"/>
  <c r="E5975" i="3"/>
  <c r="M248" i="1"/>
  <c r="M249" i="1"/>
  <c r="S250" i="1"/>
  <c r="E5953" i="3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E5939" i="3"/>
  <c r="E5937" i="3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S249" i="1"/>
  <c r="M247" i="1" l="1"/>
  <c r="S248" i="1"/>
  <c r="S247" i="1" l="1"/>
  <c r="M246" i="1"/>
  <c r="S246" i="1" l="1"/>
  <c r="M244" i="1"/>
  <c r="M245" i="1"/>
  <c r="E5833" i="3"/>
  <c r="E5830" i="3"/>
  <c r="E5826" i="3"/>
  <c r="E5825" i="3"/>
  <c r="E5822" i="3"/>
  <c r="E5821" i="3"/>
  <c r="E5820" i="3"/>
  <c r="E5819" i="3"/>
  <c r="E5815" i="3"/>
  <c r="E5814" i="3"/>
  <c r="E5813" i="3"/>
  <c r="E5811" i="3"/>
  <c r="E5810" i="3"/>
  <c r="E5832" i="3"/>
  <c r="E5831" i="3"/>
  <c r="E5829" i="3"/>
  <c r="E5817" i="3"/>
  <c r="E5546" i="3"/>
  <c r="F5565" i="3"/>
  <c r="F5564" i="3"/>
  <c r="F5588" i="3" s="1"/>
  <c r="F5562" i="3"/>
  <c r="F5552" i="3"/>
  <c r="F5576" i="3" s="1"/>
  <c r="F5600" i="3" s="1"/>
  <c r="F5546" i="3"/>
  <c r="M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7" i="3"/>
  <c r="D5831" i="3" s="1"/>
  <c r="D5855" i="3" s="1"/>
  <c r="D5879" i="3" s="1"/>
  <c r="D5903" i="3" s="1"/>
  <c r="D5927" i="3" s="1"/>
  <c r="D5951" i="3" s="1"/>
  <c r="D5975" i="3" s="1"/>
  <c r="D5999" i="3" s="1"/>
  <c r="D6023" i="3" s="1"/>
  <c r="D6047" i="3" s="1"/>
  <c r="D6071" i="3" s="1"/>
  <c r="D6095" i="3" s="1"/>
  <c r="D6119" i="3" s="1"/>
  <c r="D6143" i="3" s="1"/>
  <c r="D6167" i="3" s="1"/>
  <c r="D6191" i="3" s="1"/>
  <c r="D6215" i="3" s="1"/>
  <c r="D6239" i="3" s="1"/>
  <c r="D6263" i="3" s="1"/>
  <c r="D6287" i="3" s="1"/>
  <c r="D6311" i="3" s="1"/>
  <c r="D6335" i="3" s="1"/>
  <c r="D6359" i="3" s="1"/>
  <c r="D6383" i="3" s="1"/>
  <c r="D6407" i="3" s="1"/>
  <c r="D6431" i="3" s="1"/>
  <c r="D6455" i="3" s="1"/>
  <c r="D6479" i="3" s="1"/>
  <c r="D6503" i="3" s="1"/>
  <c r="D6527" i="3" s="1"/>
  <c r="D6551" i="3" s="1"/>
  <c r="D6575" i="3" s="1"/>
  <c r="D6599" i="3" s="1"/>
  <c r="D6623" i="3" s="1"/>
  <c r="D6647" i="3" s="1"/>
  <c r="D6671" i="3" s="1"/>
  <c r="D6695" i="3" s="1"/>
  <c r="D6719" i="3" s="1"/>
  <c r="D6743" i="3" s="1"/>
  <c r="D6767" i="3" s="1"/>
  <c r="D6791" i="3" s="1"/>
  <c r="D6815" i="3" s="1"/>
  <c r="D6839" i="3" s="1"/>
  <c r="D6863" i="3" s="1"/>
  <c r="D6887" i="3" s="1"/>
  <c r="D6911" i="3" s="1"/>
  <c r="D6935" i="3" s="1"/>
  <c r="D6959" i="3" s="1"/>
  <c r="D6983" i="3" s="1"/>
  <c r="D7007" i="3" s="1"/>
  <c r="D7031" i="3" s="1"/>
  <c r="D7055" i="3" s="1"/>
  <c r="D7079" i="3" s="1"/>
  <c r="D7103" i="3" s="1"/>
  <c r="D7127" i="3" s="1"/>
  <c r="D7151" i="3" s="1"/>
  <c r="D7175" i="3" s="1"/>
  <c r="D7199" i="3" s="1"/>
  <c r="D7223" i="3" s="1"/>
  <c r="D7247" i="3" s="1"/>
  <c r="D7271" i="3" s="1"/>
  <c r="D7295" i="3" s="1"/>
  <c r="D7319" i="3" s="1"/>
  <c r="D7343" i="3" s="1"/>
  <c r="D7367" i="3" s="1"/>
  <c r="D7391" i="3" s="1"/>
  <c r="D7415" i="3" s="1"/>
  <c r="D7439" i="3" s="1"/>
  <c r="D7463" i="3" s="1"/>
  <c r="D7487" i="3" s="1"/>
  <c r="D7511" i="3" s="1"/>
  <c r="D7535" i="3" s="1"/>
  <c r="D7559" i="3" s="1"/>
  <c r="D7583" i="3" s="1"/>
  <c r="D7607" i="3" s="1"/>
  <c r="D7631" i="3" s="1"/>
  <c r="D7655" i="3" s="1"/>
  <c r="D7679" i="3" s="1"/>
  <c r="D7703" i="3" s="1"/>
  <c r="D7727" i="3" s="1"/>
  <c r="D7751" i="3" s="1"/>
  <c r="D7775" i="3" s="1"/>
  <c r="D7799" i="3" s="1"/>
  <c r="D7823" i="3" s="1"/>
  <c r="D7847" i="3" s="1"/>
  <c r="D7871" i="3" s="1"/>
  <c r="D7895" i="3" s="1"/>
  <c r="D5806" i="3"/>
  <c r="D5830" i="3" s="1"/>
  <c r="D5854" i="3" s="1"/>
  <c r="D5878" i="3" s="1"/>
  <c r="D5902" i="3" s="1"/>
  <c r="D5926" i="3" s="1"/>
  <c r="D5950" i="3" s="1"/>
  <c r="D5974" i="3" s="1"/>
  <c r="D5998" i="3" s="1"/>
  <c r="D6022" i="3" s="1"/>
  <c r="D6046" i="3" s="1"/>
  <c r="D6070" i="3" s="1"/>
  <c r="D6094" i="3" s="1"/>
  <c r="D6118" i="3" s="1"/>
  <c r="D6142" i="3" s="1"/>
  <c r="D6166" i="3" s="1"/>
  <c r="D6190" i="3" s="1"/>
  <c r="D6214" i="3" s="1"/>
  <c r="D6238" i="3" s="1"/>
  <c r="D6262" i="3" s="1"/>
  <c r="D6286" i="3" s="1"/>
  <c r="D6310" i="3" s="1"/>
  <c r="D6334" i="3" s="1"/>
  <c r="D6358" i="3" s="1"/>
  <c r="D6382" i="3" s="1"/>
  <c r="D6406" i="3" s="1"/>
  <c r="D6430" i="3" s="1"/>
  <c r="D6454" i="3" s="1"/>
  <c r="D6478" i="3" s="1"/>
  <c r="D6502" i="3" s="1"/>
  <c r="D6526" i="3" s="1"/>
  <c r="D6550" i="3" s="1"/>
  <c r="D6574" i="3" s="1"/>
  <c r="D6598" i="3" s="1"/>
  <c r="D6622" i="3" s="1"/>
  <c r="D6646" i="3" s="1"/>
  <c r="D6670" i="3" s="1"/>
  <c r="D6694" i="3" s="1"/>
  <c r="D6718" i="3" s="1"/>
  <c r="D6742" i="3" s="1"/>
  <c r="D6766" i="3" s="1"/>
  <c r="D6790" i="3" s="1"/>
  <c r="D6814" i="3" s="1"/>
  <c r="D6838" i="3" s="1"/>
  <c r="D6862" i="3" s="1"/>
  <c r="D6886" i="3" s="1"/>
  <c r="D6910" i="3" s="1"/>
  <c r="D6934" i="3" s="1"/>
  <c r="D6958" i="3" s="1"/>
  <c r="D6982" i="3" s="1"/>
  <c r="D7006" i="3" s="1"/>
  <c r="D7030" i="3" s="1"/>
  <c r="D7054" i="3" s="1"/>
  <c r="D7078" i="3" s="1"/>
  <c r="D7102" i="3" s="1"/>
  <c r="D7126" i="3" s="1"/>
  <c r="D7150" i="3" s="1"/>
  <c r="D7174" i="3" s="1"/>
  <c r="D7198" i="3" s="1"/>
  <c r="D7222" i="3" s="1"/>
  <c r="D7246" i="3" s="1"/>
  <c r="D7270" i="3" s="1"/>
  <c r="D7294" i="3" s="1"/>
  <c r="D7318" i="3" s="1"/>
  <c r="D7342" i="3" s="1"/>
  <c r="D7366" i="3" s="1"/>
  <c r="D7390" i="3" s="1"/>
  <c r="D7414" i="3" s="1"/>
  <c r="D7438" i="3" s="1"/>
  <c r="D7462" i="3" s="1"/>
  <c r="D7486" i="3" s="1"/>
  <c r="D7510" i="3" s="1"/>
  <c r="D7534" i="3" s="1"/>
  <c r="D7558" i="3" s="1"/>
  <c r="D7582" i="3" s="1"/>
  <c r="D7606" i="3" s="1"/>
  <c r="D7630" i="3" s="1"/>
  <c r="D7654" i="3" s="1"/>
  <c r="D7678" i="3" s="1"/>
  <c r="D7702" i="3" s="1"/>
  <c r="D7726" i="3" s="1"/>
  <c r="D7750" i="3" s="1"/>
  <c r="D7774" i="3" s="1"/>
  <c r="D7798" i="3" s="1"/>
  <c r="D7822" i="3" s="1"/>
  <c r="D7846" i="3" s="1"/>
  <c r="D7870" i="3" s="1"/>
  <c r="D7894" i="3" s="1"/>
  <c r="D5804" i="3"/>
  <c r="D5828" i="3" s="1"/>
  <c r="D5852" i="3" s="1"/>
  <c r="D5876" i="3" s="1"/>
  <c r="D5900" i="3" s="1"/>
  <c r="D5924" i="3" s="1"/>
  <c r="D5948" i="3" s="1"/>
  <c r="D5972" i="3" s="1"/>
  <c r="D5996" i="3" s="1"/>
  <c r="D6020" i="3" s="1"/>
  <c r="D6044" i="3" s="1"/>
  <c r="D6068" i="3" s="1"/>
  <c r="D6092" i="3" s="1"/>
  <c r="D6116" i="3" s="1"/>
  <c r="D6140" i="3" s="1"/>
  <c r="D6164" i="3" s="1"/>
  <c r="D6188" i="3" s="1"/>
  <c r="D6212" i="3" s="1"/>
  <c r="D6236" i="3" s="1"/>
  <c r="D6260" i="3" s="1"/>
  <c r="D6284" i="3" s="1"/>
  <c r="D6308" i="3" s="1"/>
  <c r="D6332" i="3" s="1"/>
  <c r="D6356" i="3" s="1"/>
  <c r="D6380" i="3" s="1"/>
  <c r="D6404" i="3" s="1"/>
  <c r="D6428" i="3" s="1"/>
  <c r="D6452" i="3" s="1"/>
  <c r="D6476" i="3" s="1"/>
  <c r="D6500" i="3" s="1"/>
  <c r="D6524" i="3" s="1"/>
  <c r="D6548" i="3" s="1"/>
  <c r="D6572" i="3" s="1"/>
  <c r="D6596" i="3" s="1"/>
  <c r="D6620" i="3" s="1"/>
  <c r="D6644" i="3" s="1"/>
  <c r="D6668" i="3" s="1"/>
  <c r="D6692" i="3" s="1"/>
  <c r="D6716" i="3" s="1"/>
  <c r="D6740" i="3" s="1"/>
  <c r="D6764" i="3" s="1"/>
  <c r="D6788" i="3" s="1"/>
  <c r="D6812" i="3" s="1"/>
  <c r="D6836" i="3" s="1"/>
  <c r="D6860" i="3" s="1"/>
  <c r="D6884" i="3" s="1"/>
  <c r="D6908" i="3" s="1"/>
  <c r="D6932" i="3" s="1"/>
  <c r="D6956" i="3" s="1"/>
  <c r="D6980" i="3" s="1"/>
  <c r="D7004" i="3" s="1"/>
  <c r="D7028" i="3" s="1"/>
  <c r="D7052" i="3" s="1"/>
  <c r="D7076" i="3" s="1"/>
  <c r="D7100" i="3" s="1"/>
  <c r="D7124" i="3" s="1"/>
  <c r="D7148" i="3" s="1"/>
  <c r="D7172" i="3" s="1"/>
  <c r="D7196" i="3" s="1"/>
  <c r="D7220" i="3" s="1"/>
  <c r="D7244" i="3" s="1"/>
  <c r="D7268" i="3" s="1"/>
  <c r="D7292" i="3" s="1"/>
  <c r="D7316" i="3" s="1"/>
  <c r="D7340" i="3" s="1"/>
  <c r="D7364" i="3" s="1"/>
  <c r="D7388" i="3" s="1"/>
  <c r="D7412" i="3" s="1"/>
  <c r="D7436" i="3" s="1"/>
  <c r="D7460" i="3" s="1"/>
  <c r="D7484" i="3" s="1"/>
  <c r="D7508" i="3" s="1"/>
  <c r="D7532" i="3" s="1"/>
  <c r="D7556" i="3" s="1"/>
  <c r="D7580" i="3" s="1"/>
  <c r="D7604" i="3" s="1"/>
  <c r="D7628" i="3" s="1"/>
  <c r="D7652" i="3" s="1"/>
  <c r="D7676" i="3" s="1"/>
  <c r="D7700" i="3" s="1"/>
  <c r="D7724" i="3" s="1"/>
  <c r="D7748" i="3" s="1"/>
  <c r="D7772" i="3" s="1"/>
  <c r="D7796" i="3" s="1"/>
  <c r="D7820" i="3" s="1"/>
  <c r="D7844" i="3" s="1"/>
  <c r="D7868" i="3" s="1"/>
  <c r="D7892" i="3" s="1"/>
  <c r="D5802" i="3"/>
  <c r="D5826" i="3" s="1"/>
  <c r="D5850" i="3" s="1"/>
  <c r="D5874" i="3" s="1"/>
  <c r="D5898" i="3" s="1"/>
  <c r="D5922" i="3" s="1"/>
  <c r="D5946" i="3" s="1"/>
  <c r="D5970" i="3" s="1"/>
  <c r="D5994" i="3" s="1"/>
  <c r="D6018" i="3" s="1"/>
  <c r="D6042" i="3" s="1"/>
  <c r="D6066" i="3" s="1"/>
  <c r="D6090" i="3" s="1"/>
  <c r="D6114" i="3" s="1"/>
  <c r="D6138" i="3" s="1"/>
  <c r="D6162" i="3" s="1"/>
  <c r="D6186" i="3" s="1"/>
  <c r="D6210" i="3" s="1"/>
  <c r="D6234" i="3" s="1"/>
  <c r="D6258" i="3" s="1"/>
  <c r="D6282" i="3" s="1"/>
  <c r="D6306" i="3" s="1"/>
  <c r="D6330" i="3" s="1"/>
  <c r="D6354" i="3" s="1"/>
  <c r="D6378" i="3" s="1"/>
  <c r="D6402" i="3" s="1"/>
  <c r="D6426" i="3" s="1"/>
  <c r="D6450" i="3" s="1"/>
  <c r="D6474" i="3" s="1"/>
  <c r="D6498" i="3" s="1"/>
  <c r="D6522" i="3" s="1"/>
  <c r="D6546" i="3" s="1"/>
  <c r="D6570" i="3" s="1"/>
  <c r="D6594" i="3" s="1"/>
  <c r="D6618" i="3" s="1"/>
  <c r="D6642" i="3" s="1"/>
  <c r="D6666" i="3" s="1"/>
  <c r="D6690" i="3" s="1"/>
  <c r="D6714" i="3" s="1"/>
  <c r="D6738" i="3" s="1"/>
  <c r="D6762" i="3" s="1"/>
  <c r="D6786" i="3" s="1"/>
  <c r="D6810" i="3" s="1"/>
  <c r="D6834" i="3" s="1"/>
  <c r="D6858" i="3" s="1"/>
  <c r="D6882" i="3" s="1"/>
  <c r="D6906" i="3" s="1"/>
  <c r="D6930" i="3" s="1"/>
  <c r="D6954" i="3" s="1"/>
  <c r="D6978" i="3" s="1"/>
  <c r="D7002" i="3" s="1"/>
  <c r="D7026" i="3" s="1"/>
  <c r="D7050" i="3" s="1"/>
  <c r="D7074" i="3" s="1"/>
  <c r="D7098" i="3" s="1"/>
  <c r="D7122" i="3" s="1"/>
  <c r="D7146" i="3" s="1"/>
  <c r="D7170" i="3" s="1"/>
  <c r="D7194" i="3" s="1"/>
  <c r="D7218" i="3" s="1"/>
  <c r="D7242" i="3" s="1"/>
  <c r="D7266" i="3" s="1"/>
  <c r="D7290" i="3" s="1"/>
  <c r="D7314" i="3" s="1"/>
  <c r="D7338" i="3" s="1"/>
  <c r="D7362" i="3" s="1"/>
  <c r="D7386" i="3" s="1"/>
  <c r="D7410" i="3" s="1"/>
  <c r="D7434" i="3" s="1"/>
  <c r="D7458" i="3" s="1"/>
  <c r="D7482" i="3" s="1"/>
  <c r="D7506" i="3" s="1"/>
  <c r="D7530" i="3" s="1"/>
  <c r="D7554" i="3" s="1"/>
  <c r="D7578" i="3" s="1"/>
  <c r="D7602" i="3" s="1"/>
  <c r="D7626" i="3" s="1"/>
  <c r="D7650" i="3" s="1"/>
  <c r="D7674" i="3" s="1"/>
  <c r="D7698" i="3" s="1"/>
  <c r="D7722" i="3" s="1"/>
  <c r="D7746" i="3" s="1"/>
  <c r="D7770" i="3" s="1"/>
  <c r="D7794" i="3" s="1"/>
  <c r="D7818" i="3" s="1"/>
  <c r="D7842" i="3" s="1"/>
  <c r="D7866" i="3" s="1"/>
  <c r="D7890" i="3" s="1"/>
  <c r="D5801" i="3"/>
  <c r="D5825" i="3" s="1"/>
  <c r="D5849" i="3" s="1"/>
  <c r="D5873" i="3" s="1"/>
  <c r="D5897" i="3" s="1"/>
  <c r="D5921" i="3" s="1"/>
  <c r="D5945" i="3" s="1"/>
  <c r="D5969" i="3" s="1"/>
  <c r="D5993" i="3" s="1"/>
  <c r="D6017" i="3" s="1"/>
  <c r="D6041" i="3" s="1"/>
  <c r="D6065" i="3" s="1"/>
  <c r="D6089" i="3" s="1"/>
  <c r="D6113" i="3" s="1"/>
  <c r="D6137" i="3" s="1"/>
  <c r="D6161" i="3" s="1"/>
  <c r="D6185" i="3" s="1"/>
  <c r="D6209" i="3" s="1"/>
  <c r="D6233" i="3" s="1"/>
  <c r="D6257" i="3" s="1"/>
  <c r="D6281" i="3" s="1"/>
  <c r="D6305" i="3" s="1"/>
  <c r="D6329" i="3" s="1"/>
  <c r="D6353" i="3" s="1"/>
  <c r="D6377" i="3" s="1"/>
  <c r="D6401" i="3" s="1"/>
  <c r="D6425" i="3" s="1"/>
  <c r="D6449" i="3" s="1"/>
  <c r="D6473" i="3" s="1"/>
  <c r="D6497" i="3" s="1"/>
  <c r="D6521" i="3" s="1"/>
  <c r="D6545" i="3" s="1"/>
  <c r="D6569" i="3" s="1"/>
  <c r="D6593" i="3" s="1"/>
  <c r="D6617" i="3" s="1"/>
  <c r="D6641" i="3" s="1"/>
  <c r="D6665" i="3" s="1"/>
  <c r="D6689" i="3" s="1"/>
  <c r="D6713" i="3" s="1"/>
  <c r="D6737" i="3" s="1"/>
  <c r="D6761" i="3" s="1"/>
  <c r="D6785" i="3" s="1"/>
  <c r="D6809" i="3" s="1"/>
  <c r="D6833" i="3" s="1"/>
  <c r="D6857" i="3" s="1"/>
  <c r="D6881" i="3" s="1"/>
  <c r="D6905" i="3" s="1"/>
  <c r="D6929" i="3" s="1"/>
  <c r="D6953" i="3" s="1"/>
  <c r="D6977" i="3" s="1"/>
  <c r="D7001" i="3" s="1"/>
  <c r="D7025" i="3" s="1"/>
  <c r="D7049" i="3" s="1"/>
  <c r="D7073" i="3" s="1"/>
  <c r="D7097" i="3" s="1"/>
  <c r="D7121" i="3" s="1"/>
  <c r="D7145" i="3" s="1"/>
  <c r="D7169" i="3" s="1"/>
  <c r="D7193" i="3" s="1"/>
  <c r="D7217" i="3" s="1"/>
  <c r="D7241" i="3" s="1"/>
  <c r="D7265" i="3" s="1"/>
  <c r="D7289" i="3" s="1"/>
  <c r="D7313" i="3" s="1"/>
  <c r="D7337" i="3" s="1"/>
  <c r="D7361" i="3" s="1"/>
  <c r="D7385" i="3" s="1"/>
  <c r="D7409" i="3" s="1"/>
  <c r="D7433" i="3" s="1"/>
  <c r="D7457" i="3" s="1"/>
  <c r="D7481" i="3" s="1"/>
  <c r="D7505" i="3" s="1"/>
  <c r="D7529" i="3" s="1"/>
  <c r="D7553" i="3" s="1"/>
  <c r="D7577" i="3" s="1"/>
  <c r="D7601" i="3" s="1"/>
  <c r="D7625" i="3" s="1"/>
  <c r="D7649" i="3" s="1"/>
  <c r="D7673" i="3" s="1"/>
  <c r="D7697" i="3" s="1"/>
  <c r="D7721" i="3" s="1"/>
  <c r="D7745" i="3" s="1"/>
  <c r="D7769" i="3" s="1"/>
  <c r="D7793" i="3" s="1"/>
  <c r="D7817" i="3" s="1"/>
  <c r="D7841" i="3" s="1"/>
  <c r="D7865" i="3" s="1"/>
  <c r="D7889" i="3" s="1"/>
  <c r="D5786" i="3"/>
  <c r="D5810" i="3" s="1"/>
  <c r="D5834" i="3" s="1"/>
  <c r="D5858" i="3" s="1"/>
  <c r="D5882" i="3" s="1"/>
  <c r="D5906" i="3" s="1"/>
  <c r="D5930" i="3" s="1"/>
  <c r="D5954" i="3" s="1"/>
  <c r="D5978" i="3" s="1"/>
  <c r="D6002" i="3" s="1"/>
  <c r="D6026" i="3" s="1"/>
  <c r="D6050" i="3" s="1"/>
  <c r="D6074" i="3" s="1"/>
  <c r="D6098" i="3" s="1"/>
  <c r="D6122" i="3" s="1"/>
  <c r="D6146" i="3" s="1"/>
  <c r="D6170" i="3" s="1"/>
  <c r="D6194" i="3" s="1"/>
  <c r="D6218" i="3" s="1"/>
  <c r="D6242" i="3" s="1"/>
  <c r="D6266" i="3" s="1"/>
  <c r="D6290" i="3" s="1"/>
  <c r="D6314" i="3" s="1"/>
  <c r="D6338" i="3" s="1"/>
  <c r="D6362" i="3" s="1"/>
  <c r="D6386" i="3" s="1"/>
  <c r="D6410" i="3" s="1"/>
  <c r="D6434" i="3" s="1"/>
  <c r="D6458" i="3" s="1"/>
  <c r="D6482" i="3" s="1"/>
  <c r="D6506" i="3" s="1"/>
  <c r="D6530" i="3" s="1"/>
  <c r="D6554" i="3" s="1"/>
  <c r="D6578" i="3" s="1"/>
  <c r="D6602" i="3" s="1"/>
  <c r="D6626" i="3" s="1"/>
  <c r="D6650" i="3" s="1"/>
  <c r="D6674" i="3" s="1"/>
  <c r="D6698" i="3" s="1"/>
  <c r="D6722" i="3" s="1"/>
  <c r="D6746" i="3" s="1"/>
  <c r="D6770" i="3" s="1"/>
  <c r="D6794" i="3" s="1"/>
  <c r="D6818" i="3" s="1"/>
  <c r="D6842" i="3" s="1"/>
  <c r="D6866" i="3" s="1"/>
  <c r="D6890" i="3" s="1"/>
  <c r="D6914" i="3" s="1"/>
  <c r="D6938" i="3" s="1"/>
  <c r="D6962" i="3" s="1"/>
  <c r="D6986" i="3" s="1"/>
  <c r="D7010" i="3" s="1"/>
  <c r="D7034" i="3" s="1"/>
  <c r="D7058" i="3" s="1"/>
  <c r="D7082" i="3" s="1"/>
  <c r="D7106" i="3" s="1"/>
  <c r="D7130" i="3" s="1"/>
  <c r="D7154" i="3" s="1"/>
  <c r="D7178" i="3" s="1"/>
  <c r="D7202" i="3" s="1"/>
  <c r="D7226" i="3" s="1"/>
  <c r="D7250" i="3" s="1"/>
  <c r="D7274" i="3" s="1"/>
  <c r="D7298" i="3" s="1"/>
  <c r="D7322" i="3" s="1"/>
  <c r="D7346" i="3" s="1"/>
  <c r="D7370" i="3" s="1"/>
  <c r="D7394" i="3" s="1"/>
  <c r="D7418" i="3" s="1"/>
  <c r="D7442" i="3" s="1"/>
  <c r="D7466" i="3" s="1"/>
  <c r="D7490" i="3" s="1"/>
  <c r="D7514" i="3" s="1"/>
  <c r="D7538" i="3" s="1"/>
  <c r="D7562" i="3" s="1"/>
  <c r="D7586" i="3" s="1"/>
  <c r="D7610" i="3" s="1"/>
  <c r="D7634" i="3" s="1"/>
  <c r="D7658" i="3" s="1"/>
  <c r="D7682" i="3" s="1"/>
  <c r="D7706" i="3" s="1"/>
  <c r="D7730" i="3" s="1"/>
  <c r="D7754" i="3" s="1"/>
  <c r="D7778" i="3" s="1"/>
  <c r="D7802" i="3" s="1"/>
  <c r="D7826" i="3" s="1"/>
  <c r="D7850" i="3" s="1"/>
  <c r="D7874" i="3" s="1"/>
  <c r="M242" i="1" l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E5718" i="3"/>
  <c r="M241" i="1" l="1"/>
  <c r="E5761" i="3"/>
  <c r="E5760" i="3"/>
  <c r="E5759" i="3"/>
  <c r="E5758" i="3"/>
  <c r="E5755" i="3"/>
  <c r="E5754" i="3"/>
  <c r="E5753" i="3"/>
  <c r="E5752" i="3"/>
  <c r="E5750" i="3"/>
  <c r="E5747" i="3"/>
  <c r="E5744" i="3"/>
  <c r="E5743" i="3"/>
  <c r="E5741" i="3"/>
  <c r="E5739" i="3"/>
  <c r="E5738" i="3"/>
  <c r="E5749" i="3"/>
  <c r="J241" i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E5714" i="3"/>
  <c r="M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M239" i="1"/>
  <c r="E5671" i="3"/>
  <c r="M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M236" i="1"/>
  <c r="M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E5641" i="3"/>
  <c r="E5640" i="3"/>
  <c r="E5638" i="3"/>
  <c r="E5637" i="3"/>
  <c r="E5634" i="3"/>
  <c r="E5633" i="3"/>
  <c r="E5632" i="3"/>
  <c r="E5630" i="3"/>
  <c r="E5627" i="3"/>
  <c r="E5625" i="3"/>
  <c r="E5624" i="3"/>
  <c r="F5624" i="3" s="1"/>
  <c r="F5648" i="3" s="1"/>
  <c r="F5672" i="3" s="1"/>
  <c r="F5696" i="3" s="1"/>
  <c r="F5720" i="3" s="1"/>
  <c r="F5744" i="3" s="1"/>
  <c r="F5768" i="3" s="1"/>
  <c r="F5792" i="3" s="1"/>
  <c r="F5816" i="3" s="1"/>
  <c r="F5840" i="3" s="1"/>
  <c r="F5864" i="3" s="1"/>
  <c r="F5888" i="3" s="1"/>
  <c r="F5912" i="3" s="1"/>
  <c r="F5936" i="3" s="1"/>
  <c r="F5960" i="3" s="1"/>
  <c r="F5984" i="3" s="1"/>
  <c r="F6008" i="3" s="1"/>
  <c r="F6032" i="3" s="1"/>
  <c r="F6056" i="3" s="1"/>
  <c r="F6080" i="3" s="1"/>
  <c r="F6104" i="3" s="1"/>
  <c r="F6128" i="3" s="1"/>
  <c r="F6152" i="3" s="1"/>
  <c r="F6176" i="3" s="1"/>
  <c r="F6200" i="3" s="1"/>
  <c r="F6224" i="3" s="1"/>
  <c r="F6248" i="3" s="1"/>
  <c r="F6272" i="3" s="1"/>
  <c r="F6296" i="3" s="1"/>
  <c r="F6320" i="3" s="1"/>
  <c r="F6344" i="3" s="1"/>
  <c r="F6368" i="3" s="1"/>
  <c r="F6392" i="3" s="1"/>
  <c r="F6416" i="3" s="1"/>
  <c r="F6440" i="3" s="1"/>
  <c r="F6464" i="3" s="1"/>
  <c r="F6488" i="3" s="1"/>
  <c r="F6512" i="3" s="1"/>
  <c r="F6536" i="3" s="1"/>
  <c r="F6560" i="3" s="1"/>
  <c r="F6584" i="3" s="1"/>
  <c r="F6608" i="3" s="1"/>
  <c r="F6632" i="3" s="1"/>
  <c r="F6656" i="3" s="1"/>
  <c r="F6680" i="3" s="1"/>
  <c r="F6704" i="3" s="1"/>
  <c r="F6728" i="3" s="1"/>
  <c r="F6752" i="3" s="1"/>
  <c r="F6776" i="3" s="1"/>
  <c r="F6800" i="3" s="1"/>
  <c r="F6824" i="3" s="1"/>
  <c r="F6848" i="3" s="1"/>
  <c r="F6872" i="3" s="1"/>
  <c r="F6896" i="3" s="1"/>
  <c r="F6920" i="3" s="1"/>
  <c r="F6944" i="3" s="1"/>
  <c r="F6968" i="3" s="1"/>
  <c r="F6992" i="3" s="1"/>
  <c r="F7016" i="3" s="1"/>
  <c r="F7040" i="3" s="1"/>
  <c r="F7064" i="3" s="1"/>
  <c r="F7088" i="3" s="1"/>
  <c r="F7112" i="3" s="1"/>
  <c r="F7136" i="3" s="1"/>
  <c r="F7160" i="3" s="1"/>
  <c r="F7184" i="3" s="1"/>
  <c r="F7208" i="3" s="1"/>
  <c r="F7232" i="3" s="1"/>
  <c r="F7256" i="3" s="1"/>
  <c r="F7280" i="3" s="1"/>
  <c r="F7304" i="3" s="1"/>
  <c r="F7328" i="3" s="1"/>
  <c r="F7352" i="3" s="1"/>
  <c r="F7376" i="3" s="1"/>
  <c r="F7400" i="3" s="1"/>
  <c r="F7424" i="3" s="1"/>
  <c r="F7448" i="3" s="1"/>
  <c r="F7472" i="3" s="1"/>
  <c r="F7496" i="3" s="1"/>
  <c r="F7520" i="3" s="1"/>
  <c r="F7544" i="3" s="1"/>
  <c r="F7568" i="3" s="1"/>
  <c r="F7592" i="3" s="1"/>
  <c r="F7616" i="3" s="1"/>
  <c r="F7640" i="3" s="1"/>
  <c r="F7664" i="3" s="1"/>
  <c r="F7688" i="3" s="1"/>
  <c r="F7712" i="3" s="1"/>
  <c r="F7736" i="3" s="1"/>
  <c r="F7760" i="3" s="1"/>
  <c r="F7784" i="3" s="1"/>
  <c r="F7808" i="3" s="1"/>
  <c r="F7832" i="3" s="1"/>
  <c r="F7856" i="3" s="1"/>
  <c r="F7880" i="3" s="1"/>
  <c r="E5623" i="3"/>
  <c r="E5622" i="3"/>
  <c r="E5621" i="3"/>
  <c r="E5619" i="3"/>
  <c r="E5614" i="3"/>
  <c r="E5618" i="3"/>
  <c r="E5629" i="3"/>
  <c r="E5628" i="3"/>
  <c r="M235" i="1" l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F5612" i="3" s="1"/>
  <c r="F5636" i="3" s="1"/>
  <c r="F5660" i="3" s="1"/>
  <c r="F5684" i="3" s="1"/>
  <c r="F5708" i="3" s="1"/>
  <c r="F5732" i="3" s="1"/>
  <c r="F5756" i="3" s="1"/>
  <c r="F5780" i="3" s="1"/>
  <c r="F5804" i="3" s="1"/>
  <c r="F5828" i="3" s="1"/>
  <c r="F5852" i="3" s="1"/>
  <c r="F5876" i="3" s="1"/>
  <c r="F5900" i="3" s="1"/>
  <c r="F5924" i="3" s="1"/>
  <c r="F5948" i="3" s="1"/>
  <c r="F5972" i="3" s="1"/>
  <c r="F5996" i="3" s="1"/>
  <c r="F6020" i="3" s="1"/>
  <c r="F6044" i="3" s="1"/>
  <c r="F6068" i="3" s="1"/>
  <c r="F6092" i="3" s="1"/>
  <c r="F6116" i="3" s="1"/>
  <c r="F6140" i="3" s="1"/>
  <c r="F6164" i="3" s="1"/>
  <c r="F6188" i="3" s="1"/>
  <c r="F6212" i="3" s="1"/>
  <c r="F6236" i="3" s="1"/>
  <c r="F6260" i="3" s="1"/>
  <c r="F6284" i="3" s="1"/>
  <c r="F6308" i="3" s="1"/>
  <c r="F6332" i="3" s="1"/>
  <c r="F6356" i="3" s="1"/>
  <c r="F6380" i="3" s="1"/>
  <c r="F6404" i="3" s="1"/>
  <c r="F6428" i="3" s="1"/>
  <c r="F6452" i="3" s="1"/>
  <c r="F6476" i="3" s="1"/>
  <c r="F6500" i="3" s="1"/>
  <c r="F6524" i="3" s="1"/>
  <c r="F6548" i="3" s="1"/>
  <c r="F6572" i="3" s="1"/>
  <c r="F6596" i="3" s="1"/>
  <c r="F6620" i="3" s="1"/>
  <c r="F6644" i="3" s="1"/>
  <c r="F6668" i="3" s="1"/>
  <c r="F6692" i="3" s="1"/>
  <c r="F6716" i="3" s="1"/>
  <c r="F6740" i="3" s="1"/>
  <c r="F6764" i="3" s="1"/>
  <c r="F6788" i="3" s="1"/>
  <c r="F6812" i="3" s="1"/>
  <c r="F6836" i="3" s="1"/>
  <c r="F6860" i="3" s="1"/>
  <c r="F6884" i="3" s="1"/>
  <c r="F6908" i="3" s="1"/>
  <c r="F6932" i="3" s="1"/>
  <c r="F6956" i="3" s="1"/>
  <c r="F6980" i="3" s="1"/>
  <c r="F7004" i="3" s="1"/>
  <c r="F7028" i="3" s="1"/>
  <c r="F7052" i="3" s="1"/>
  <c r="F7076" i="3" s="1"/>
  <c r="F7100" i="3" s="1"/>
  <c r="F7124" i="3" s="1"/>
  <c r="F7148" i="3" s="1"/>
  <c r="F7172" i="3" s="1"/>
  <c r="F7196" i="3" s="1"/>
  <c r="F7220" i="3" s="1"/>
  <c r="F7244" i="3" s="1"/>
  <c r="F7268" i="3" s="1"/>
  <c r="F7292" i="3" s="1"/>
  <c r="F7316" i="3" s="1"/>
  <c r="F7340" i="3" s="1"/>
  <c r="F7364" i="3" s="1"/>
  <c r="F7388" i="3" s="1"/>
  <c r="F7412" i="3" s="1"/>
  <c r="F7436" i="3" s="1"/>
  <c r="F7460" i="3" s="1"/>
  <c r="F7484" i="3" s="1"/>
  <c r="F7508" i="3" s="1"/>
  <c r="F7532" i="3" s="1"/>
  <c r="F7556" i="3" s="1"/>
  <c r="F7580" i="3" s="1"/>
  <c r="F7604" i="3" s="1"/>
  <c r="F7628" i="3" s="1"/>
  <c r="F7652" i="3" s="1"/>
  <c r="F7676" i="3" s="1"/>
  <c r="F7700" i="3" s="1"/>
  <c r="F7724" i="3" s="1"/>
  <c r="F7748" i="3" s="1"/>
  <c r="F7772" i="3" s="1"/>
  <c r="F7796" i="3" s="1"/>
  <c r="F7820" i="3" s="1"/>
  <c r="F7844" i="3" s="1"/>
  <c r="F7868" i="3" s="1"/>
  <c r="F7892" i="3" s="1"/>
  <c r="E5608" i="3"/>
  <c r="E5604" i="3"/>
  <c r="M234" i="1"/>
  <c r="E5593" i="3"/>
  <c r="E5591" i="3"/>
  <c r="E5590" i="3"/>
  <c r="E5589" i="3"/>
  <c r="F5589" i="3" s="1"/>
  <c r="F5613" i="3" s="1"/>
  <c r="F5637" i="3" s="1"/>
  <c r="F5661" i="3" s="1"/>
  <c r="F5685" i="3" s="1"/>
  <c r="F5709" i="3" s="1"/>
  <c r="F5733" i="3" s="1"/>
  <c r="F5757" i="3" s="1"/>
  <c r="F5781" i="3" s="1"/>
  <c r="F5805" i="3" s="1"/>
  <c r="F5829" i="3" s="1"/>
  <c r="F5853" i="3" s="1"/>
  <c r="F5877" i="3" s="1"/>
  <c r="F5901" i="3" s="1"/>
  <c r="F5925" i="3" s="1"/>
  <c r="F5949" i="3" s="1"/>
  <c r="F5973" i="3" s="1"/>
  <c r="F5997" i="3" s="1"/>
  <c r="F6021" i="3" s="1"/>
  <c r="F6045" i="3" s="1"/>
  <c r="F6069" i="3" s="1"/>
  <c r="F6093" i="3" s="1"/>
  <c r="F6117" i="3" s="1"/>
  <c r="F6141" i="3" s="1"/>
  <c r="F6165" i="3" s="1"/>
  <c r="F6189" i="3" s="1"/>
  <c r="F6213" i="3" s="1"/>
  <c r="F6237" i="3" s="1"/>
  <c r="F6261" i="3" s="1"/>
  <c r="F6285" i="3" s="1"/>
  <c r="F6309" i="3" s="1"/>
  <c r="F6333" i="3" s="1"/>
  <c r="F6357" i="3" s="1"/>
  <c r="F6381" i="3" s="1"/>
  <c r="F6405" i="3" s="1"/>
  <c r="F6429" i="3" s="1"/>
  <c r="F6453" i="3" s="1"/>
  <c r="F6477" i="3" s="1"/>
  <c r="F6501" i="3" s="1"/>
  <c r="F6525" i="3" s="1"/>
  <c r="F6549" i="3" s="1"/>
  <c r="F6573" i="3" s="1"/>
  <c r="F6597" i="3" s="1"/>
  <c r="F6621" i="3" s="1"/>
  <c r="F6645" i="3" s="1"/>
  <c r="F6669" i="3" s="1"/>
  <c r="F6693" i="3" s="1"/>
  <c r="F6717" i="3" s="1"/>
  <c r="F6741" i="3" s="1"/>
  <c r="F6765" i="3" s="1"/>
  <c r="F6789" i="3" s="1"/>
  <c r="F6813" i="3" s="1"/>
  <c r="F6837" i="3" s="1"/>
  <c r="F6861" i="3" s="1"/>
  <c r="F6885" i="3" s="1"/>
  <c r="F6909" i="3" s="1"/>
  <c r="F6933" i="3" s="1"/>
  <c r="F6957" i="3" s="1"/>
  <c r="F6981" i="3" s="1"/>
  <c r="F7005" i="3" s="1"/>
  <c r="F7029" i="3" s="1"/>
  <c r="F7053" i="3" s="1"/>
  <c r="F7077" i="3" s="1"/>
  <c r="F7101" i="3" s="1"/>
  <c r="F7125" i="3" s="1"/>
  <c r="F7149" i="3" s="1"/>
  <c r="F7173" i="3" s="1"/>
  <c r="F7197" i="3" s="1"/>
  <c r="F7221" i="3" s="1"/>
  <c r="F7245" i="3" s="1"/>
  <c r="F7269" i="3" s="1"/>
  <c r="F7293" i="3" s="1"/>
  <c r="F7317" i="3" s="1"/>
  <c r="F7341" i="3" s="1"/>
  <c r="F7365" i="3" s="1"/>
  <c r="F7389" i="3" s="1"/>
  <c r="F7413" i="3" s="1"/>
  <c r="F7437" i="3" s="1"/>
  <c r="F7461" i="3" s="1"/>
  <c r="F7485" i="3" s="1"/>
  <c r="F7509" i="3" s="1"/>
  <c r="F7533" i="3" s="1"/>
  <c r="F7557" i="3" s="1"/>
  <c r="F7581" i="3" s="1"/>
  <c r="F7605" i="3" s="1"/>
  <c r="F7629" i="3" s="1"/>
  <c r="F7653" i="3" s="1"/>
  <c r="F7677" i="3" s="1"/>
  <c r="F7701" i="3" s="1"/>
  <c r="F7725" i="3" s="1"/>
  <c r="F7749" i="3" s="1"/>
  <c r="F7773" i="3" s="1"/>
  <c r="F7797" i="3" s="1"/>
  <c r="F7821" i="3" s="1"/>
  <c r="F7845" i="3" s="1"/>
  <c r="F7869" i="3" s="1"/>
  <c r="F7893" i="3" s="1"/>
  <c r="E5586" i="3"/>
  <c r="F5586" i="3" s="1"/>
  <c r="E5585" i="3"/>
  <c r="E5584" i="3"/>
  <c r="E5582" i="3"/>
  <c r="E5579" i="3"/>
  <c r="E5577" i="3"/>
  <c r="E5575" i="3"/>
  <c r="E5573" i="3"/>
  <c r="E5571" i="3"/>
  <c r="E5570" i="3"/>
  <c r="F5570" i="3" s="1"/>
  <c r="E5592" i="3"/>
  <c r="E5581" i="3"/>
  <c r="E5580" i="3"/>
  <c r="E5574" i="3"/>
  <c r="J234" i="1"/>
  <c r="J235" i="1" s="1"/>
  <c r="J236" i="1" s="1"/>
  <c r="J237" i="1" s="1"/>
  <c r="J238" i="1" s="1"/>
  <c r="J239" i="1" s="1"/>
  <c r="F5594" i="3" l="1"/>
  <c r="F5618" i="3" s="1"/>
  <c r="F5642" i="3" s="1"/>
  <c r="F5666" i="3" s="1"/>
  <c r="F5690" i="3" s="1"/>
  <c r="F5714" i="3" s="1"/>
  <c r="F5738" i="3" s="1"/>
  <c r="F5762" i="3" s="1"/>
  <c r="F5786" i="3" s="1"/>
  <c r="F5810" i="3" s="1"/>
  <c r="F5834" i="3" s="1"/>
  <c r="F5858" i="3" s="1"/>
  <c r="F5882" i="3" s="1"/>
  <c r="F5906" i="3" s="1"/>
  <c r="F5930" i="3" s="1"/>
  <c r="F5954" i="3" s="1"/>
  <c r="F5978" i="3" s="1"/>
  <c r="F6002" i="3" s="1"/>
  <c r="F6026" i="3" s="1"/>
  <c r="F6050" i="3" s="1"/>
  <c r="F6074" i="3" s="1"/>
  <c r="F6098" i="3" s="1"/>
  <c r="F6122" i="3" s="1"/>
  <c r="F6146" i="3" s="1"/>
  <c r="F6170" i="3" s="1"/>
  <c r="F6194" i="3" s="1"/>
  <c r="F6218" i="3" s="1"/>
  <c r="F6242" i="3" s="1"/>
  <c r="F6266" i="3" s="1"/>
  <c r="F6290" i="3" s="1"/>
  <c r="F6314" i="3" s="1"/>
  <c r="F6338" i="3" s="1"/>
  <c r="F6362" i="3" s="1"/>
  <c r="F6386" i="3" s="1"/>
  <c r="F6410" i="3" s="1"/>
  <c r="F6434" i="3" s="1"/>
  <c r="F6458" i="3" s="1"/>
  <c r="F6482" i="3" s="1"/>
  <c r="F6506" i="3" s="1"/>
  <c r="F6530" i="3" s="1"/>
  <c r="F6554" i="3" s="1"/>
  <c r="F6578" i="3" s="1"/>
  <c r="F6602" i="3" s="1"/>
  <c r="F6626" i="3" s="1"/>
  <c r="F6650" i="3" s="1"/>
  <c r="F6674" i="3" s="1"/>
  <c r="F6698" i="3" s="1"/>
  <c r="F6722" i="3" s="1"/>
  <c r="F6746" i="3" s="1"/>
  <c r="F6770" i="3" s="1"/>
  <c r="F6794" i="3" s="1"/>
  <c r="F6818" i="3" s="1"/>
  <c r="F6842" i="3" s="1"/>
  <c r="F6866" i="3" s="1"/>
  <c r="F6890" i="3" s="1"/>
  <c r="F6914" i="3" s="1"/>
  <c r="F6938" i="3" s="1"/>
  <c r="F6962" i="3" s="1"/>
  <c r="F6986" i="3" s="1"/>
  <c r="F7010" i="3" s="1"/>
  <c r="F7034" i="3" s="1"/>
  <c r="F7058" i="3" s="1"/>
  <c r="F7082" i="3" s="1"/>
  <c r="F7106" i="3" s="1"/>
  <c r="F7130" i="3" s="1"/>
  <c r="F7154" i="3" s="1"/>
  <c r="F7178" i="3" s="1"/>
  <c r="F7202" i="3" s="1"/>
  <c r="F7226" i="3" s="1"/>
  <c r="F7250" i="3" s="1"/>
  <c r="F7274" i="3" s="1"/>
  <c r="F7298" i="3" s="1"/>
  <c r="F7322" i="3" s="1"/>
  <c r="F7346" i="3" s="1"/>
  <c r="F7370" i="3" s="1"/>
  <c r="F7394" i="3" s="1"/>
  <c r="F7418" i="3" s="1"/>
  <c r="F7442" i="3" s="1"/>
  <c r="F7466" i="3" s="1"/>
  <c r="F7490" i="3" s="1"/>
  <c r="F7514" i="3" s="1"/>
  <c r="F7538" i="3" s="1"/>
  <c r="F7562" i="3" s="1"/>
  <c r="F7586" i="3" s="1"/>
  <c r="F7610" i="3" s="1"/>
  <c r="F7634" i="3" s="1"/>
  <c r="F7658" i="3" s="1"/>
  <c r="F7682" i="3" s="1"/>
  <c r="F7706" i="3" s="1"/>
  <c r="F7730" i="3" s="1"/>
  <c r="F7754" i="3" s="1"/>
  <c r="F7778" i="3" s="1"/>
  <c r="F7802" i="3" s="1"/>
  <c r="F7826" i="3" s="1"/>
  <c r="F7850" i="3" s="1"/>
  <c r="F7874" i="3" s="1"/>
  <c r="F5610" i="3"/>
  <c r="F5634" i="3" s="1"/>
  <c r="F5658" i="3" s="1"/>
  <c r="F5682" i="3" s="1"/>
  <c r="F5706" i="3" s="1"/>
  <c r="F5730" i="3" s="1"/>
  <c r="F5754" i="3" s="1"/>
  <c r="F5778" i="3" s="1"/>
  <c r="F5802" i="3" s="1"/>
  <c r="F5826" i="3" s="1"/>
  <c r="F5850" i="3" s="1"/>
  <c r="F5874" i="3" s="1"/>
  <c r="F5898" i="3" s="1"/>
  <c r="F5922" i="3" s="1"/>
  <c r="F5946" i="3" s="1"/>
  <c r="F5970" i="3" s="1"/>
  <c r="F5994" i="3" s="1"/>
  <c r="F6018" i="3" s="1"/>
  <c r="F6042" i="3" s="1"/>
  <c r="F6066" i="3" s="1"/>
  <c r="F6090" i="3" s="1"/>
  <c r="F6114" i="3" s="1"/>
  <c r="F6138" i="3" s="1"/>
  <c r="F6162" i="3" s="1"/>
  <c r="F6186" i="3" s="1"/>
  <c r="F6210" i="3" s="1"/>
  <c r="F6234" i="3" s="1"/>
  <c r="F6258" i="3" s="1"/>
  <c r="F6282" i="3" s="1"/>
  <c r="F6306" i="3" s="1"/>
  <c r="F6330" i="3" s="1"/>
  <c r="F6354" i="3" s="1"/>
  <c r="F6378" i="3" s="1"/>
  <c r="F6402" i="3" s="1"/>
  <c r="F6426" i="3" s="1"/>
  <c r="F6450" i="3" s="1"/>
  <c r="F6474" i="3" s="1"/>
  <c r="F6498" i="3" s="1"/>
  <c r="F6522" i="3" s="1"/>
  <c r="F6546" i="3" s="1"/>
  <c r="F6570" i="3" s="1"/>
  <c r="F6594" i="3" s="1"/>
  <c r="F6618" i="3" s="1"/>
  <c r="F6642" i="3" s="1"/>
  <c r="F6666" i="3" s="1"/>
  <c r="F6690" i="3" s="1"/>
  <c r="F6714" i="3" s="1"/>
  <c r="F6738" i="3" s="1"/>
  <c r="F6762" i="3" s="1"/>
  <c r="F6786" i="3" s="1"/>
  <c r="F6810" i="3" s="1"/>
  <c r="F6834" i="3" s="1"/>
  <c r="F6858" i="3" s="1"/>
  <c r="F6882" i="3" s="1"/>
  <c r="F6906" i="3" s="1"/>
  <c r="F6930" i="3" s="1"/>
  <c r="F6954" i="3" s="1"/>
  <c r="F6978" i="3" s="1"/>
  <c r="F7002" i="3" s="1"/>
  <c r="F7026" i="3" s="1"/>
  <c r="F7050" i="3" s="1"/>
  <c r="F7074" i="3" s="1"/>
  <c r="F7098" i="3" s="1"/>
  <c r="F7122" i="3" s="1"/>
  <c r="F7146" i="3" s="1"/>
  <c r="F7170" i="3" s="1"/>
  <c r="F7194" i="3" s="1"/>
  <c r="F7218" i="3" s="1"/>
  <c r="F7242" i="3" s="1"/>
  <c r="F7266" i="3" s="1"/>
  <c r="F7290" i="3" s="1"/>
  <c r="F7314" i="3" s="1"/>
  <c r="F7338" i="3" s="1"/>
  <c r="F7362" i="3" s="1"/>
  <c r="F7386" i="3" s="1"/>
  <c r="F7410" i="3" s="1"/>
  <c r="F7434" i="3" s="1"/>
  <c r="F7458" i="3" s="1"/>
  <c r="F7482" i="3" s="1"/>
  <c r="F7506" i="3" s="1"/>
  <c r="F7530" i="3" s="1"/>
  <c r="F7554" i="3" s="1"/>
  <c r="F7578" i="3" s="1"/>
  <c r="F7602" i="3" s="1"/>
  <c r="F7626" i="3" s="1"/>
  <c r="F7650" i="3" s="1"/>
  <c r="F7674" i="3" s="1"/>
  <c r="F7698" i="3" s="1"/>
  <c r="F7722" i="3" s="1"/>
  <c r="F7746" i="3" s="1"/>
  <c r="F7770" i="3" s="1"/>
  <c r="F7794" i="3" s="1"/>
  <c r="F7818" i="3" s="1"/>
  <c r="F7842" i="3" s="1"/>
  <c r="F7866" i="3" s="1"/>
  <c r="F7890" i="3" s="1"/>
  <c r="E5547" i="3"/>
  <c r="F5547" i="3" s="1"/>
  <c r="F5571" i="3" s="1"/>
  <c r="F5595" i="3" s="1"/>
  <c r="F5619" i="3" s="1"/>
  <c r="F5643" i="3" s="1"/>
  <c r="F5667" i="3" s="1"/>
  <c r="F5691" i="3" s="1"/>
  <c r="F5715" i="3" s="1"/>
  <c r="F5739" i="3" s="1"/>
  <c r="F5763" i="3" s="1"/>
  <c r="F5787" i="3" s="1"/>
  <c r="F5811" i="3" s="1"/>
  <c r="F5835" i="3" s="1"/>
  <c r="F5859" i="3" s="1"/>
  <c r="F5883" i="3" s="1"/>
  <c r="F5907" i="3" s="1"/>
  <c r="F5931" i="3" s="1"/>
  <c r="F5955" i="3" s="1"/>
  <c r="F5979" i="3" s="1"/>
  <c r="F6003" i="3" s="1"/>
  <c r="F6027" i="3" s="1"/>
  <c r="F6051" i="3" s="1"/>
  <c r="F6075" i="3" s="1"/>
  <c r="F6099" i="3" s="1"/>
  <c r="F6123" i="3" s="1"/>
  <c r="F6147" i="3" s="1"/>
  <c r="F6171" i="3" s="1"/>
  <c r="F6195" i="3" s="1"/>
  <c r="F6219" i="3" s="1"/>
  <c r="F6243" i="3" s="1"/>
  <c r="F6267" i="3" s="1"/>
  <c r="F6291" i="3" s="1"/>
  <c r="F6315" i="3" s="1"/>
  <c r="F6339" i="3" s="1"/>
  <c r="F6363" i="3" s="1"/>
  <c r="F6387" i="3" s="1"/>
  <c r="F6411" i="3" s="1"/>
  <c r="F6435" i="3" s="1"/>
  <c r="F6459" i="3" s="1"/>
  <c r="F6483" i="3" s="1"/>
  <c r="F6507" i="3" s="1"/>
  <c r="F6531" i="3" s="1"/>
  <c r="F6555" i="3" s="1"/>
  <c r="F6579" i="3" s="1"/>
  <c r="F6603" i="3" s="1"/>
  <c r="F6627" i="3" s="1"/>
  <c r="F6651" i="3" s="1"/>
  <c r="F6675" i="3" s="1"/>
  <c r="F6699" i="3" s="1"/>
  <c r="F6723" i="3" s="1"/>
  <c r="F6747" i="3" s="1"/>
  <c r="F6771" i="3" s="1"/>
  <c r="F6795" i="3" s="1"/>
  <c r="F6819" i="3" s="1"/>
  <c r="F6843" i="3" s="1"/>
  <c r="F6867" i="3" s="1"/>
  <c r="F6891" i="3" s="1"/>
  <c r="F6915" i="3" s="1"/>
  <c r="F6939" i="3" s="1"/>
  <c r="F6963" i="3" s="1"/>
  <c r="F6987" i="3" s="1"/>
  <c r="F7011" i="3" s="1"/>
  <c r="F7035" i="3" s="1"/>
  <c r="F7059" i="3" s="1"/>
  <c r="F7083" i="3" s="1"/>
  <c r="F7107" i="3" s="1"/>
  <c r="F7131" i="3" s="1"/>
  <c r="F7155" i="3" s="1"/>
  <c r="F7179" i="3" s="1"/>
  <c r="F7203" i="3" s="1"/>
  <c r="F7227" i="3" s="1"/>
  <c r="F7251" i="3" s="1"/>
  <c r="F7275" i="3" s="1"/>
  <c r="F7299" i="3" s="1"/>
  <c r="F7323" i="3" s="1"/>
  <c r="F7347" i="3" s="1"/>
  <c r="F7371" i="3" s="1"/>
  <c r="F7395" i="3" s="1"/>
  <c r="F7419" i="3" s="1"/>
  <c r="F7443" i="3" s="1"/>
  <c r="F7467" i="3" s="1"/>
  <c r="F7491" i="3" s="1"/>
  <c r="F7515" i="3" s="1"/>
  <c r="F7539" i="3" s="1"/>
  <c r="F7563" i="3" s="1"/>
  <c r="F7587" i="3" s="1"/>
  <c r="F7611" i="3" s="1"/>
  <c r="F7635" i="3" s="1"/>
  <c r="F7659" i="3" s="1"/>
  <c r="F7683" i="3" s="1"/>
  <c r="F7707" i="3" s="1"/>
  <c r="F7731" i="3" s="1"/>
  <c r="F7755" i="3" s="1"/>
  <c r="F7779" i="3" s="1"/>
  <c r="F7803" i="3" s="1"/>
  <c r="F7827" i="3" s="1"/>
  <c r="F7851" i="3" s="1"/>
  <c r="F7875" i="3" s="1"/>
  <c r="E5569" i="3"/>
  <c r="F5569" i="3" s="1"/>
  <c r="F5593" i="3" s="1"/>
  <c r="F5617" i="3" s="1"/>
  <c r="F5641" i="3" s="1"/>
  <c r="F5665" i="3" s="1"/>
  <c r="F5689" i="3" s="1"/>
  <c r="F5713" i="3" s="1"/>
  <c r="F5737" i="3" s="1"/>
  <c r="F5761" i="3" s="1"/>
  <c r="F5785" i="3" s="1"/>
  <c r="F5809" i="3" s="1"/>
  <c r="F5833" i="3" s="1"/>
  <c r="F5857" i="3" s="1"/>
  <c r="F5881" i="3" s="1"/>
  <c r="F5905" i="3" s="1"/>
  <c r="F5929" i="3" s="1"/>
  <c r="F5953" i="3" s="1"/>
  <c r="F5977" i="3" s="1"/>
  <c r="F6001" i="3" s="1"/>
  <c r="F6025" i="3" s="1"/>
  <c r="F6049" i="3" s="1"/>
  <c r="F6073" i="3" s="1"/>
  <c r="F6097" i="3" s="1"/>
  <c r="F6121" i="3" s="1"/>
  <c r="F6145" i="3" s="1"/>
  <c r="F6169" i="3" s="1"/>
  <c r="F6193" i="3" s="1"/>
  <c r="F6217" i="3" s="1"/>
  <c r="F6241" i="3" s="1"/>
  <c r="F6265" i="3" s="1"/>
  <c r="F6289" i="3" s="1"/>
  <c r="F6313" i="3" s="1"/>
  <c r="F6337" i="3" s="1"/>
  <c r="F6361" i="3" s="1"/>
  <c r="F6385" i="3" s="1"/>
  <c r="F6409" i="3" s="1"/>
  <c r="F6433" i="3" s="1"/>
  <c r="F6457" i="3" s="1"/>
  <c r="F6481" i="3" s="1"/>
  <c r="F6505" i="3" s="1"/>
  <c r="F6529" i="3" s="1"/>
  <c r="F6553" i="3" s="1"/>
  <c r="F6577" i="3" s="1"/>
  <c r="F6601" i="3" s="1"/>
  <c r="F6625" i="3" s="1"/>
  <c r="F6649" i="3" s="1"/>
  <c r="F6673" i="3" s="1"/>
  <c r="F6697" i="3" s="1"/>
  <c r="F6721" i="3" s="1"/>
  <c r="F6745" i="3" s="1"/>
  <c r="F6769" i="3" s="1"/>
  <c r="F6793" i="3" s="1"/>
  <c r="F6817" i="3" s="1"/>
  <c r="F6841" i="3" s="1"/>
  <c r="F6865" i="3" s="1"/>
  <c r="F6889" i="3" s="1"/>
  <c r="F6913" i="3" s="1"/>
  <c r="F6937" i="3" s="1"/>
  <c r="F6961" i="3" s="1"/>
  <c r="F6985" i="3" s="1"/>
  <c r="F7009" i="3" s="1"/>
  <c r="F7033" i="3" s="1"/>
  <c r="F7057" i="3" s="1"/>
  <c r="F7081" i="3" s="1"/>
  <c r="F7105" i="3" s="1"/>
  <c r="F7129" i="3" s="1"/>
  <c r="F7153" i="3" s="1"/>
  <c r="F7177" i="3" s="1"/>
  <c r="F7201" i="3" s="1"/>
  <c r="F7225" i="3" s="1"/>
  <c r="F7249" i="3" s="1"/>
  <c r="F7273" i="3" s="1"/>
  <c r="F7297" i="3" s="1"/>
  <c r="F7321" i="3" s="1"/>
  <c r="F7345" i="3" s="1"/>
  <c r="F7369" i="3" s="1"/>
  <c r="F7393" i="3" s="1"/>
  <c r="F7417" i="3" s="1"/>
  <c r="F7441" i="3" s="1"/>
  <c r="F7465" i="3" s="1"/>
  <c r="F7489" i="3" s="1"/>
  <c r="F7513" i="3" s="1"/>
  <c r="F7537" i="3" s="1"/>
  <c r="F7561" i="3" s="1"/>
  <c r="F7585" i="3" s="1"/>
  <c r="F7609" i="3" s="1"/>
  <c r="F7633" i="3" s="1"/>
  <c r="F7657" i="3" s="1"/>
  <c r="F7681" i="3" s="1"/>
  <c r="F7705" i="3" s="1"/>
  <c r="F7729" i="3" s="1"/>
  <c r="F7753" i="3" s="1"/>
  <c r="F7777" i="3" s="1"/>
  <c r="F7801" i="3" s="1"/>
  <c r="F7825" i="3" s="1"/>
  <c r="F7849" i="3" s="1"/>
  <c r="F7873" i="3" s="1"/>
  <c r="F7897" i="3" s="1"/>
  <c r="E5568" i="3"/>
  <c r="E5567" i="3"/>
  <c r="F5567" i="3" s="1"/>
  <c r="F5591" i="3" s="1"/>
  <c r="F5615" i="3" s="1"/>
  <c r="F5639" i="3" s="1"/>
  <c r="F5663" i="3" s="1"/>
  <c r="F5687" i="3" s="1"/>
  <c r="F5711" i="3" s="1"/>
  <c r="F5735" i="3" s="1"/>
  <c r="F5759" i="3" s="1"/>
  <c r="F5783" i="3" s="1"/>
  <c r="F5807" i="3" s="1"/>
  <c r="F5831" i="3" s="1"/>
  <c r="F5855" i="3" s="1"/>
  <c r="F5879" i="3" s="1"/>
  <c r="F5903" i="3" s="1"/>
  <c r="F5927" i="3" s="1"/>
  <c r="F5951" i="3" s="1"/>
  <c r="F5975" i="3" s="1"/>
  <c r="F5999" i="3" s="1"/>
  <c r="F6023" i="3" s="1"/>
  <c r="F6047" i="3" s="1"/>
  <c r="F6071" i="3" s="1"/>
  <c r="F6095" i="3" s="1"/>
  <c r="F6119" i="3" s="1"/>
  <c r="F6143" i="3" s="1"/>
  <c r="F6167" i="3" s="1"/>
  <c r="F6191" i="3" s="1"/>
  <c r="F6215" i="3" s="1"/>
  <c r="F6239" i="3" s="1"/>
  <c r="F6263" i="3" s="1"/>
  <c r="F6287" i="3" s="1"/>
  <c r="F6311" i="3" s="1"/>
  <c r="F6335" i="3" s="1"/>
  <c r="F6359" i="3" s="1"/>
  <c r="F6383" i="3" s="1"/>
  <c r="F6407" i="3" s="1"/>
  <c r="F6431" i="3" s="1"/>
  <c r="F6455" i="3" s="1"/>
  <c r="F6479" i="3" s="1"/>
  <c r="F6503" i="3" s="1"/>
  <c r="F6527" i="3" s="1"/>
  <c r="F6551" i="3" s="1"/>
  <c r="F6575" i="3" s="1"/>
  <c r="F6599" i="3" s="1"/>
  <c r="F6623" i="3" s="1"/>
  <c r="F6647" i="3" s="1"/>
  <c r="F6671" i="3" s="1"/>
  <c r="F6695" i="3" s="1"/>
  <c r="F6719" i="3" s="1"/>
  <c r="F6743" i="3" s="1"/>
  <c r="F6767" i="3" s="1"/>
  <c r="F6791" i="3" s="1"/>
  <c r="F6815" i="3" s="1"/>
  <c r="F6839" i="3" s="1"/>
  <c r="F6863" i="3" s="1"/>
  <c r="F6887" i="3" s="1"/>
  <c r="F6911" i="3" s="1"/>
  <c r="F6935" i="3" s="1"/>
  <c r="F6959" i="3" s="1"/>
  <c r="F6983" i="3" s="1"/>
  <c r="F7007" i="3" s="1"/>
  <c r="F7031" i="3" s="1"/>
  <c r="F7055" i="3" s="1"/>
  <c r="F7079" i="3" s="1"/>
  <c r="F7103" i="3" s="1"/>
  <c r="F7127" i="3" s="1"/>
  <c r="F7151" i="3" s="1"/>
  <c r="F7175" i="3" s="1"/>
  <c r="F7199" i="3" s="1"/>
  <c r="F7223" i="3" s="1"/>
  <c r="F7247" i="3" s="1"/>
  <c r="F7271" i="3" s="1"/>
  <c r="F7295" i="3" s="1"/>
  <c r="F7319" i="3" s="1"/>
  <c r="F7343" i="3" s="1"/>
  <c r="F7367" i="3" s="1"/>
  <c r="F7391" i="3" s="1"/>
  <c r="F7415" i="3" s="1"/>
  <c r="F7439" i="3" s="1"/>
  <c r="F7463" i="3" s="1"/>
  <c r="F7487" i="3" s="1"/>
  <c r="F7511" i="3" s="1"/>
  <c r="F7535" i="3" s="1"/>
  <c r="F7559" i="3" s="1"/>
  <c r="F7583" i="3" s="1"/>
  <c r="F7607" i="3" s="1"/>
  <c r="F7631" i="3" s="1"/>
  <c r="F7655" i="3" s="1"/>
  <c r="F7679" i="3" s="1"/>
  <c r="F7703" i="3" s="1"/>
  <c r="F7727" i="3" s="1"/>
  <c r="F7751" i="3" s="1"/>
  <c r="F7775" i="3" s="1"/>
  <c r="F7799" i="3" s="1"/>
  <c r="F7823" i="3" s="1"/>
  <c r="F7847" i="3" s="1"/>
  <c r="F7871" i="3" s="1"/>
  <c r="F7895" i="3" s="1"/>
  <c r="E5566" i="3"/>
  <c r="F5566" i="3" s="1"/>
  <c r="F5590" i="3" s="1"/>
  <c r="F5614" i="3" s="1"/>
  <c r="F5638" i="3" s="1"/>
  <c r="F5662" i="3" s="1"/>
  <c r="F5686" i="3" s="1"/>
  <c r="F5710" i="3" s="1"/>
  <c r="F5734" i="3" s="1"/>
  <c r="F5758" i="3" s="1"/>
  <c r="F5782" i="3" s="1"/>
  <c r="F5806" i="3" s="1"/>
  <c r="F5830" i="3" s="1"/>
  <c r="F5854" i="3" s="1"/>
  <c r="F5878" i="3" s="1"/>
  <c r="F5902" i="3" s="1"/>
  <c r="F5926" i="3" s="1"/>
  <c r="F5950" i="3" s="1"/>
  <c r="F5974" i="3" s="1"/>
  <c r="F5998" i="3" s="1"/>
  <c r="F6022" i="3" s="1"/>
  <c r="F6046" i="3" s="1"/>
  <c r="F6070" i="3" s="1"/>
  <c r="F6094" i="3" s="1"/>
  <c r="F6118" i="3" s="1"/>
  <c r="F6142" i="3" s="1"/>
  <c r="F6166" i="3" s="1"/>
  <c r="F6190" i="3" s="1"/>
  <c r="F6214" i="3" s="1"/>
  <c r="F6238" i="3" s="1"/>
  <c r="F6262" i="3" s="1"/>
  <c r="F6286" i="3" s="1"/>
  <c r="F6310" i="3" s="1"/>
  <c r="F6334" i="3" s="1"/>
  <c r="F6358" i="3" s="1"/>
  <c r="F6382" i="3" s="1"/>
  <c r="F6406" i="3" s="1"/>
  <c r="F6430" i="3" s="1"/>
  <c r="F6454" i="3" s="1"/>
  <c r="F6478" i="3" s="1"/>
  <c r="F6502" i="3" s="1"/>
  <c r="F6526" i="3" s="1"/>
  <c r="F6550" i="3" s="1"/>
  <c r="F6574" i="3" s="1"/>
  <c r="F6598" i="3" s="1"/>
  <c r="F6622" i="3" s="1"/>
  <c r="F6646" i="3" s="1"/>
  <c r="F6670" i="3" s="1"/>
  <c r="F6694" i="3" s="1"/>
  <c r="F6718" i="3" s="1"/>
  <c r="F6742" i="3" s="1"/>
  <c r="F6766" i="3" s="1"/>
  <c r="F6790" i="3" s="1"/>
  <c r="F6814" i="3" s="1"/>
  <c r="F6838" i="3" s="1"/>
  <c r="F6862" i="3" s="1"/>
  <c r="F6886" i="3" s="1"/>
  <c r="F6910" i="3" s="1"/>
  <c r="F6934" i="3" s="1"/>
  <c r="F6958" i="3" s="1"/>
  <c r="F6982" i="3" s="1"/>
  <c r="F7006" i="3" s="1"/>
  <c r="F7030" i="3" s="1"/>
  <c r="F7054" i="3" s="1"/>
  <c r="F7078" i="3" s="1"/>
  <c r="F7102" i="3" s="1"/>
  <c r="F7126" i="3" s="1"/>
  <c r="F7150" i="3" s="1"/>
  <c r="F7174" i="3" s="1"/>
  <c r="F7198" i="3" s="1"/>
  <c r="F7222" i="3" s="1"/>
  <c r="F7246" i="3" s="1"/>
  <c r="F7270" i="3" s="1"/>
  <c r="F7294" i="3" s="1"/>
  <c r="F7318" i="3" s="1"/>
  <c r="F7342" i="3" s="1"/>
  <c r="F7366" i="3" s="1"/>
  <c r="F7390" i="3" s="1"/>
  <c r="F7414" i="3" s="1"/>
  <c r="F7438" i="3" s="1"/>
  <c r="F7462" i="3" s="1"/>
  <c r="F7486" i="3" s="1"/>
  <c r="F7510" i="3" s="1"/>
  <c r="F7534" i="3" s="1"/>
  <c r="F7558" i="3" s="1"/>
  <c r="F7582" i="3" s="1"/>
  <c r="F7606" i="3" s="1"/>
  <c r="F7630" i="3" s="1"/>
  <c r="F7654" i="3" s="1"/>
  <c r="F7678" i="3" s="1"/>
  <c r="F7702" i="3" s="1"/>
  <c r="F7726" i="3" s="1"/>
  <c r="F7750" i="3" s="1"/>
  <c r="F7774" i="3" s="1"/>
  <c r="F7798" i="3" s="1"/>
  <c r="F7822" i="3" s="1"/>
  <c r="F7846" i="3" s="1"/>
  <c r="F7870" i="3" s="1"/>
  <c r="F7894" i="3" s="1"/>
  <c r="E5561" i="3"/>
  <c r="F5561" i="3" s="1"/>
  <c r="F5585" i="3" s="1"/>
  <c r="F5609" i="3" s="1"/>
  <c r="F5633" i="3" s="1"/>
  <c r="F5657" i="3" s="1"/>
  <c r="F5681" i="3" s="1"/>
  <c r="F5705" i="3" s="1"/>
  <c r="F5729" i="3" s="1"/>
  <c r="F5753" i="3" s="1"/>
  <c r="F5777" i="3" s="1"/>
  <c r="F5801" i="3" s="1"/>
  <c r="F5825" i="3" s="1"/>
  <c r="F5849" i="3" s="1"/>
  <c r="F5873" i="3" s="1"/>
  <c r="F5897" i="3" s="1"/>
  <c r="F5921" i="3" s="1"/>
  <c r="F5945" i="3" s="1"/>
  <c r="F5969" i="3" s="1"/>
  <c r="F5993" i="3" s="1"/>
  <c r="F6017" i="3" s="1"/>
  <c r="F6041" i="3" s="1"/>
  <c r="F6065" i="3" s="1"/>
  <c r="F6089" i="3" s="1"/>
  <c r="F6113" i="3" s="1"/>
  <c r="F6137" i="3" s="1"/>
  <c r="F6161" i="3" s="1"/>
  <c r="F6185" i="3" s="1"/>
  <c r="F6209" i="3" s="1"/>
  <c r="F6233" i="3" s="1"/>
  <c r="F6257" i="3" s="1"/>
  <c r="F6281" i="3" s="1"/>
  <c r="F6305" i="3" s="1"/>
  <c r="F6329" i="3" s="1"/>
  <c r="F6353" i="3" s="1"/>
  <c r="F6377" i="3" s="1"/>
  <c r="F6401" i="3" s="1"/>
  <c r="F6425" i="3" s="1"/>
  <c r="F6449" i="3" s="1"/>
  <c r="F6473" i="3" s="1"/>
  <c r="F6497" i="3" s="1"/>
  <c r="F6521" i="3" s="1"/>
  <c r="F6545" i="3" s="1"/>
  <c r="F6569" i="3" s="1"/>
  <c r="F6593" i="3" s="1"/>
  <c r="F6617" i="3" s="1"/>
  <c r="F6641" i="3" s="1"/>
  <c r="F6665" i="3" s="1"/>
  <c r="F6689" i="3" s="1"/>
  <c r="F6713" i="3" s="1"/>
  <c r="F6737" i="3" s="1"/>
  <c r="F6761" i="3" s="1"/>
  <c r="F6785" i="3" s="1"/>
  <c r="F6809" i="3" s="1"/>
  <c r="F6833" i="3" s="1"/>
  <c r="F6857" i="3" s="1"/>
  <c r="F6881" i="3" s="1"/>
  <c r="F6905" i="3" s="1"/>
  <c r="F6929" i="3" s="1"/>
  <c r="F6953" i="3" s="1"/>
  <c r="F6977" i="3" s="1"/>
  <c r="F7001" i="3" s="1"/>
  <c r="F7025" i="3" s="1"/>
  <c r="F7049" i="3" s="1"/>
  <c r="F7073" i="3" s="1"/>
  <c r="F7097" i="3" s="1"/>
  <c r="F7121" i="3" s="1"/>
  <c r="F7145" i="3" s="1"/>
  <c r="F7169" i="3" s="1"/>
  <c r="F7193" i="3" s="1"/>
  <c r="F7217" i="3" s="1"/>
  <c r="F7241" i="3" s="1"/>
  <c r="F7265" i="3" s="1"/>
  <c r="F7289" i="3" s="1"/>
  <c r="F7313" i="3" s="1"/>
  <c r="F7337" i="3" s="1"/>
  <c r="F7361" i="3" s="1"/>
  <c r="F7385" i="3" s="1"/>
  <c r="F7409" i="3" s="1"/>
  <c r="F7433" i="3" s="1"/>
  <c r="F7457" i="3" s="1"/>
  <c r="F7481" i="3" s="1"/>
  <c r="F7505" i="3" s="1"/>
  <c r="F7529" i="3" s="1"/>
  <c r="F7553" i="3" s="1"/>
  <c r="F7577" i="3" s="1"/>
  <c r="F7601" i="3" s="1"/>
  <c r="F7625" i="3" s="1"/>
  <c r="F7649" i="3" s="1"/>
  <c r="F7673" i="3" s="1"/>
  <c r="F7697" i="3" s="1"/>
  <c r="F7721" i="3" s="1"/>
  <c r="F7745" i="3" s="1"/>
  <c r="F7769" i="3" s="1"/>
  <c r="F7793" i="3" s="1"/>
  <c r="F7817" i="3" s="1"/>
  <c r="F7841" i="3" s="1"/>
  <c r="F7865" i="3" s="1"/>
  <c r="F7889" i="3" s="1"/>
  <c r="E5560" i="3"/>
  <c r="F5560" i="3" s="1"/>
  <c r="F5584" i="3" s="1"/>
  <c r="F5608" i="3" s="1"/>
  <c r="F5632" i="3" s="1"/>
  <c r="F5656" i="3" s="1"/>
  <c r="F5680" i="3" s="1"/>
  <c r="F5704" i="3" s="1"/>
  <c r="F5728" i="3" s="1"/>
  <c r="F5752" i="3" s="1"/>
  <c r="F5776" i="3" s="1"/>
  <c r="F5800" i="3" s="1"/>
  <c r="F5824" i="3" s="1"/>
  <c r="F5848" i="3" s="1"/>
  <c r="F5872" i="3" s="1"/>
  <c r="F5896" i="3" s="1"/>
  <c r="F5920" i="3" s="1"/>
  <c r="F5944" i="3" s="1"/>
  <c r="F5968" i="3" s="1"/>
  <c r="F5992" i="3" s="1"/>
  <c r="F6016" i="3" s="1"/>
  <c r="F6040" i="3" s="1"/>
  <c r="F6064" i="3" s="1"/>
  <c r="F6088" i="3" s="1"/>
  <c r="F6112" i="3" s="1"/>
  <c r="F6136" i="3" s="1"/>
  <c r="F6160" i="3" s="1"/>
  <c r="F6184" i="3" s="1"/>
  <c r="F6208" i="3" s="1"/>
  <c r="F6232" i="3" s="1"/>
  <c r="F6256" i="3" s="1"/>
  <c r="F6280" i="3" s="1"/>
  <c r="F6304" i="3" s="1"/>
  <c r="F6328" i="3" s="1"/>
  <c r="F6352" i="3" s="1"/>
  <c r="F6376" i="3" s="1"/>
  <c r="F6400" i="3" s="1"/>
  <c r="F6424" i="3" s="1"/>
  <c r="F6448" i="3" s="1"/>
  <c r="F6472" i="3" s="1"/>
  <c r="F6496" i="3" s="1"/>
  <c r="F6520" i="3" s="1"/>
  <c r="F6544" i="3" s="1"/>
  <c r="F6568" i="3" s="1"/>
  <c r="F6592" i="3" s="1"/>
  <c r="F6616" i="3" s="1"/>
  <c r="F6640" i="3" s="1"/>
  <c r="F6664" i="3" s="1"/>
  <c r="F6688" i="3" s="1"/>
  <c r="F6712" i="3" s="1"/>
  <c r="F6736" i="3" s="1"/>
  <c r="F6760" i="3" s="1"/>
  <c r="F6784" i="3" s="1"/>
  <c r="F6808" i="3" s="1"/>
  <c r="F6832" i="3" s="1"/>
  <c r="F6856" i="3" s="1"/>
  <c r="F6880" i="3" s="1"/>
  <c r="F6904" i="3" s="1"/>
  <c r="F6928" i="3" s="1"/>
  <c r="F6952" i="3" s="1"/>
  <c r="F6976" i="3" s="1"/>
  <c r="F7000" i="3" s="1"/>
  <c r="F7024" i="3" s="1"/>
  <c r="F7048" i="3" s="1"/>
  <c r="F7072" i="3" s="1"/>
  <c r="F7096" i="3" s="1"/>
  <c r="F7120" i="3" s="1"/>
  <c r="F7144" i="3" s="1"/>
  <c r="F7168" i="3" s="1"/>
  <c r="F7192" i="3" s="1"/>
  <c r="F7216" i="3" s="1"/>
  <c r="F7240" i="3" s="1"/>
  <c r="F7264" i="3" s="1"/>
  <c r="F7288" i="3" s="1"/>
  <c r="F7312" i="3" s="1"/>
  <c r="F7336" i="3" s="1"/>
  <c r="F7360" i="3" s="1"/>
  <c r="F7384" i="3" s="1"/>
  <c r="F7408" i="3" s="1"/>
  <c r="F7432" i="3" s="1"/>
  <c r="F7456" i="3" s="1"/>
  <c r="F7480" i="3" s="1"/>
  <c r="F7504" i="3" s="1"/>
  <c r="F7528" i="3" s="1"/>
  <c r="F7552" i="3" s="1"/>
  <c r="F7576" i="3" s="1"/>
  <c r="F7600" i="3" s="1"/>
  <c r="F7624" i="3" s="1"/>
  <c r="F7648" i="3" s="1"/>
  <c r="F7672" i="3" s="1"/>
  <c r="F7696" i="3" s="1"/>
  <c r="F7720" i="3" s="1"/>
  <c r="F7744" i="3" s="1"/>
  <c r="F7768" i="3" s="1"/>
  <c r="F7792" i="3" s="1"/>
  <c r="F7816" i="3" s="1"/>
  <c r="F7840" i="3" s="1"/>
  <c r="F7864" i="3" s="1"/>
  <c r="F7888" i="3" s="1"/>
  <c r="E5558" i="3"/>
  <c r="F5558" i="3" s="1"/>
  <c r="F5582" i="3" s="1"/>
  <c r="F5606" i="3" s="1"/>
  <c r="F5630" i="3" s="1"/>
  <c r="F5654" i="3" s="1"/>
  <c r="F5678" i="3" s="1"/>
  <c r="F5702" i="3" s="1"/>
  <c r="F5726" i="3" s="1"/>
  <c r="F5750" i="3" s="1"/>
  <c r="F5774" i="3" s="1"/>
  <c r="F5798" i="3" s="1"/>
  <c r="F5822" i="3" s="1"/>
  <c r="F5846" i="3" s="1"/>
  <c r="F5870" i="3" s="1"/>
  <c r="F5894" i="3" s="1"/>
  <c r="F5918" i="3" s="1"/>
  <c r="F5942" i="3" s="1"/>
  <c r="F5966" i="3" s="1"/>
  <c r="F5990" i="3" s="1"/>
  <c r="F6014" i="3" s="1"/>
  <c r="F6038" i="3" s="1"/>
  <c r="F6062" i="3" s="1"/>
  <c r="F6086" i="3" s="1"/>
  <c r="F6110" i="3" s="1"/>
  <c r="F6134" i="3" s="1"/>
  <c r="F6158" i="3" s="1"/>
  <c r="F6182" i="3" s="1"/>
  <c r="F6206" i="3" s="1"/>
  <c r="F6230" i="3" s="1"/>
  <c r="F6254" i="3" s="1"/>
  <c r="F6278" i="3" s="1"/>
  <c r="F6302" i="3" s="1"/>
  <c r="F6326" i="3" s="1"/>
  <c r="F6350" i="3" s="1"/>
  <c r="F6374" i="3" s="1"/>
  <c r="F6398" i="3" s="1"/>
  <c r="F6422" i="3" s="1"/>
  <c r="F6446" i="3" s="1"/>
  <c r="F6470" i="3" s="1"/>
  <c r="F6494" i="3" s="1"/>
  <c r="F6518" i="3" s="1"/>
  <c r="F6542" i="3" s="1"/>
  <c r="F6566" i="3" s="1"/>
  <c r="F6590" i="3" s="1"/>
  <c r="F6614" i="3" s="1"/>
  <c r="F6638" i="3" s="1"/>
  <c r="F6662" i="3" s="1"/>
  <c r="F6686" i="3" s="1"/>
  <c r="F6710" i="3" s="1"/>
  <c r="F6734" i="3" s="1"/>
  <c r="F6758" i="3" s="1"/>
  <c r="F6782" i="3" s="1"/>
  <c r="F6806" i="3" s="1"/>
  <c r="F6830" i="3" s="1"/>
  <c r="F6854" i="3" s="1"/>
  <c r="F6878" i="3" s="1"/>
  <c r="F6902" i="3" s="1"/>
  <c r="F6926" i="3" s="1"/>
  <c r="F6950" i="3" s="1"/>
  <c r="F6974" i="3" s="1"/>
  <c r="F6998" i="3" s="1"/>
  <c r="F7022" i="3" s="1"/>
  <c r="F7046" i="3" s="1"/>
  <c r="F7070" i="3" s="1"/>
  <c r="F7094" i="3" s="1"/>
  <c r="F7118" i="3" s="1"/>
  <c r="F7142" i="3" s="1"/>
  <c r="F7166" i="3" s="1"/>
  <c r="F7190" i="3" s="1"/>
  <c r="F7214" i="3" s="1"/>
  <c r="F7238" i="3" s="1"/>
  <c r="F7262" i="3" s="1"/>
  <c r="F7286" i="3" s="1"/>
  <c r="F7310" i="3" s="1"/>
  <c r="F7334" i="3" s="1"/>
  <c r="F7358" i="3" s="1"/>
  <c r="F7382" i="3" s="1"/>
  <c r="F7406" i="3" s="1"/>
  <c r="F7430" i="3" s="1"/>
  <c r="F7454" i="3" s="1"/>
  <c r="F7478" i="3" s="1"/>
  <c r="F7502" i="3" s="1"/>
  <c r="F7526" i="3" s="1"/>
  <c r="F7550" i="3" s="1"/>
  <c r="F7574" i="3" s="1"/>
  <c r="F7598" i="3" s="1"/>
  <c r="F7622" i="3" s="1"/>
  <c r="F7646" i="3" s="1"/>
  <c r="F7670" i="3" s="1"/>
  <c r="F7694" i="3" s="1"/>
  <c r="F7718" i="3" s="1"/>
  <c r="F7742" i="3" s="1"/>
  <c r="F7766" i="3" s="1"/>
  <c r="F7790" i="3" s="1"/>
  <c r="F7814" i="3" s="1"/>
  <c r="F7838" i="3" s="1"/>
  <c r="F7862" i="3" s="1"/>
  <c r="F7886" i="3" s="1"/>
  <c r="E5557" i="3"/>
  <c r="F5557" i="3" s="1"/>
  <c r="F5581" i="3" s="1"/>
  <c r="F5605" i="3" s="1"/>
  <c r="F5629" i="3" s="1"/>
  <c r="F5653" i="3" s="1"/>
  <c r="F5677" i="3" s="1"/>
  <c r="F5701" i="3" s="1"/>
  <c r="F5725" i="3" s="1"/>
  <c r="F5749" i="3" s="1"/>
  <c r="F5773" i="3" s="1"/>
  <c r="F5797" i="3" s="1"/>
  <c r="F5821" i="3" s="1"/>
  <c r="F5845" i="3" s="1"/>
  <c r="F5869" i="3" s="1"/>
  <c r="F5893" i="3" s="1"/>
  <c r="F5917" i="3" s="1"/>
  <c r="F5941" i="3" s="1"/>
  <c r="F5965" i="3" s="1"/>
  <c r="F5989" i="3" s="1"/>
  <c r="F6013" i="3" s="1"/>
  <c r="F6037" i="3" s="1"/>
  <c r="F6061" i="3" s="1"/>
  <c r="F6085" i="3" s="1"/>
  <c r="F6109" i="3" s="1"/>
  <c r="F6133" i="3" s="1"/>
  <c r="F6157" i="3" s="1"/>
  <c r="F6181" i="3" s="1"/>
  <c r="F6205" i="3" s="1"/>
  <c r="F6229" i="3" s="1"/>
  <c r="F6253" i="3" s="1"/>
  <c r="F6277" i="3" s="1"/>
  <c r="F6301" i="3" s="1"/>
  <c r="F6325" i="3" s="1"/>
  <c r="F6349" i="3" s="1"/>
  <c r="F6373" i="3" s="1"/>
  <c r="F6397" i="3" s="1"/>
  <c r="F6421" i="3" s="1"/>
  <c r="F6445" i="3" s="1"/>
  <c r="F6469" i="3" s="1"/>
  <c r="F6493" i="3" s="1"/>
  <c r="F6517" i="3" s="1"/>
  <c r="F6541" i="3" s="1"/>
  <c r="F6565" i="3" s="1"/>
  <c r="F6589" i="3" s="1"/>
  <c r="F6613" i="3" s="1"/>
  <c r="F6637" i="3" s="1"/>
  <c r="F6661" i="3" s="1"/>
  <c r="F6685" i="3" s="1"/>
  <c r="F6709" i="3" s="1"/>
  <c r="F6733" i="3" s="1"/>
  <c r="F6757" i="3" s="1"/>
  <c r="F6781" i="3" s="1"/>
  <c r="F6805" i="3" s="1"/>
  <c r="F6829" i="3" s="1"/>
  <c r="F6853" i="3" s="1"/>
  <c r="F6877" i="3" s="1"/>
  <c r="F6901" i="3" s="1"/>
  <c r="F6925" i="3" s="1"/>
  <c r="F6949" i="3" s="1"/>
  <c r="F6973" i="3" s="1"/>
  <c r="F6997" i="3" s="1"/>
  <c r="F7021" i="3" s="1"/>
  <c r="F7045" i="3" s="1"/>
  <c r="F7069" i="3" s="1"/>
  <c r="F7093" i="3" s="1"/>
  <c r="F7117" i="3" s="1"/>
  <c r="F7141" i="3" s="1"/>
  <c r="F7165" i="3" s="1"/>
  <c r="F7189" i="3" s="1"/>
  <c r="F7213" i="3" s="1"/>
  <c r="F7237" i="3" s="1"/>
  <c r="F7261" i="3" s="1"/>
  <c r="F7285" i="3" s="1"/>
  <c r="F7309" i="3" s="1"/>
  <c r="F7333" i="3" s="1"/>
  <c r="F7357" i="3" s="1"/>
  <c r="F7381" i="3" s="1"/>
  <c r="F7405" i="3" s="1"/>
  <c r="F7429" i="3" s="1"/>
  <c r="F7453" i="3" s="1"/>
  <c r="F7477" i="3" s="1"/>
  <c r="F7501" i="3" s="1"/>
  <c r="F7525" i="3" s="1"/>
  <c r="F7549" i="3" s="1"/>
  <c r="F7573" i="3" s="1"/>
  <c r="F7597" i="3" s="1"/>
  <c r="F7621" i="3" s="1"/>
  <c r="F7645" i="3" s="1"/>
  <c r="F7669" i="3" s="1"/>
  <c r="F7693" i="3" s="1"/>
  <c r="F7717" i="3" s="1"/>
  <c r="F7741" i="3" s="1"/>
  <c r="F7765" i="3" s="1"/>
  <c r="F7789" i="3" s="1"/>
  <c r="F7813" i="3" s="1"/>
  <c r="F7837" i="3" s="1"/>
  <c r="F7861" i="3" s="1"/>
  <c r="F7885" i="3" s="1"/>
  <c r="E5556" i="3"/>
  <c r="F5556" i="3" s="1"/>
  <c r="F5580" i="3" s="1"/>
  <c r="F5604" i="3" s="1"/>
  <c r="F5628" i="3" s="1"/>
  <c r="F5652" i="3" s="1"/>
  <c r="F5676" i="3" s="1"/>
  <c r="F5700" i="3" s="1"/>
  <c r="F5724" i="3" s="1"/>
  <c r="F5748" i="3" s="1"/>
  <c r="F5772" i="3" s="1"/>
  <c r="F5796" i="3" s="1"/>
  <c r="F5820" i="3" s="1"/>
  <c r="F5844" i="3" s="1"/>
  <c r="F5868" i="3" s="1"/>
  <c r="F5892" i="3" s="1"/>
  <c r="F5916" i="3" s="1"/>
  <c r="F5940" i="3" s="1"/>
  <c r="F5964" i="3" s="1"/>
  <c r="F5988" i="3" s="1"/>
  <c r="F6012" i="3" s="1"/>
  <c r="F6036" i="3" s="1"/>
  <c r="F6060" i="3" s="1"/>
  <c r="F6084" i="3" s="1"/>
  <c r="F6108" i="3" s="1"/>
  <c r="F6132" i="3" s="1"/>
  <c r="F6156" i="3" s="1"/>
  <c r="F6180" i="3" s="1"/>
  <c r="F6204" i="3" s="1"/>
  <c r="F6228" i="3" s="1"/>
  <c r="F6252" i="3" s="1"/>
  <c r="F6276" i="3" s="1"/>
  <c r="F6300" i="3" s="1"/>
  <c r="F6324" i="3" s="1"/>
  <c r="F6348" i="3" s="1"/>
  <c r="F6372" i="3" s="1"/>
  <c r="F6396" i="3" s="1"/>
  <c r="F6420" i="3" s="1"/>
  <c r="F6444" i="3" s="1"/>
  <c r="F6468" i="3" s="1"/>
  <c r="F6492" i="3" s="1"/>
  <c r="F6516" i="3" s="1"/>
  <c r="F6540" i="3" s="1"/>
  <c r="F6564" i="3" s="1"/>
  <c r="F6588" i="3" s="1"/>
  <c r="F6612" i="3" s="1"/>
  <c r="F6636" i="3" s="1"/>
  <c r="F6660" i="3" s="1"/>
  <c r="F6684" i="3" s="1"/>
  <c r="F6708" i="3" s="1"/>
  <c r="F6732" i="3" s="1"/>
  <c r="F6756" i="3" s="1"/>
  <c r="F6780" i="3" s="1"/>
  <c r="F6804" i="3" s="1"/>
  <c r="F6828" i="3" s="1"/>
  <c r="F6852" i="3" s="1"/>
  <c r="F6876" i="3" s="1"/>
  <c r="F6900" i="3" s="1"/>
  <c r="F6924" i="3" s="1"/>
  <c r="F6948" i="3" s="1"/>
  <c r="F6972" i="3" s="1"/>
  <c r="F6996" i="3" s="1"/>
  <c r="F7020" i="3" s="1"/>
  <c r="F7044" i="3" s="1"/>
  <c r="F7068" i="3" s="1"/>
  <c r="F7092" i="3" s="1"/>
  <c r="F7116" i="3" s="1"/>
  <c r="F7140" i="3" s="1"/>
  <c r="F7164" i="3" s="1"/>
  <c r="F7188" i="3" s="1"/>
  <c r="F7212" i="3" s="1"/>
  <c r="F7236" i="3" s="1"/>
  <c r="F7260" i="3" s="1"/>
  <c r="F7284" i="3" s="1"/>
  <c r="F7308" i="3" s="1"/>
  <c r="F7332" i="3" s="1"/>
  <c r="F7356" i="3" s="1"/>
  <c r="F7380" i="3" s="1"/>
  <c r="F7404" i="3" s="1"/>
  <c r="F7428" i="3" s="1"/>
  <c r="F7452" i="3" s="1"/>
  <c r="F7476" i="3" s="1"/>
  <c r="F7500" i="3" s="1"/>
  <c r="F7524" i="3" s="1"/>
  <c r="F7548" i="3" s="1"/>
  <c r="F7572" i="3" s="1"/>
  <c r="F7596" i="3" s="1"/>
  <c r="F7620" i="3" s="1"/>
  <c r="F7644" i="3" s="1"/>
  <c r="F7668" i="3" s="1"/>
  <c r="F7692" i="3" s="1"/>
  <c r="F7716" i="3" s="1"/>
  <c r="F7740" i="3" s="1"/>
  <c r="F7764" i="3" s="1"/>
  <c r="F7788" i="3" s="1"/>
  <c r="F7812" i="3" s="1"/>
  <c r="F7836" i="3" s="1"/>
  <c r="F7860" i="3" s="1"/>
  <c r="F7884" i="3" s="1"/>
  <c r="E5555" i="3"/>
  <c r="F5555" i="3" s="1"/>
  <c r="F5579" i="3" s="1"/>
  <c r="F5603" i="3" s="1"/>
  <c r="F5627" i="3" s="1"/>
  <c r="F5651" i="3" s="1"/>
  <c r="F5675" i="3" s="1"/>
  <c r="F5699" i="3" s="1"/>
  <c r="F5723" i="3" s="1"/>
  <c r="F5747" i="3" s="1"/>
  <c r="F5771" i="3" s="1"/>
  <c r="F5795" i="3" s="1"/>
  <c r="F5819" i="3" s="1"/>
  <c r="F5843" i="3" s="1"/>
  <c r="F5867" i="3" s="1"/>
  <c r="F5891" i="3" s="1"/>
  <c r="F5915" i="3" s="1"/>
  <c r="F5939" i="3" s="1"/>
  <c r="F5963" i="3" s="1"/>
  <c r="F5987" i="3" s="1"/>
  <c r="F6011" i="3" s="1"/>
  <c r="F6035" i="3" s="1"/>
  <c r="F6059" i="3" s="1"/>
  <c r="F6083" i="3" s="1"/>
  <c r="F6107" i="3" s="1"/>
  <c r="F6131" i="3" s="1"/>
  <c r="F6155" i="3" s="1"/>
  <c r="F6179" i="3" s="1"/>
  <c r="F6203" i="3" s="1"/>
  <c r="F6227" i="3" s="1"/>
  <c r="F6251" i="3" s="1"/>
  <c r="F6275" i="3" s="1"/>
  <c r="F6299" i="3" s="1"/>
  <c r="F6323" i="3" s="1"/>
  <c r="F6347" i="3" s="1"/>
  <c r="F6371" i="3" s="1"/>
  <c r="F6395" i="3" s="1"/>
  <c r="F6419" i="3" s="1"/>
  <c r="F6443" i="3" s="1"/>
  <c r="F6467" i="3" s="1"/>
  <c r="F6491" i="3" s="1"/>
  <c r="F6515" i="3" s="1"/>
  <c r="F6539" i="3" s="1"/>
  <c r="F6563" i="3" s="1"/>
  <c r="F6587" i="3" s="1"/>
  <c r="F6611" i="3" s="1"/>
  <c r="F6635" i="3" s="1"/>
  <c r="F6659" i="3" s="1"/>
  <c r="F6683" i="3" s="1"/>
  <c r="F6707" i="3" s="1"/>
  <c r="F6731" i="3" s="1"/>
  <c r="F6755" i="3" s="1"/>
  <c r="F6779" i="3" s="1"/>
  <c r="F6803" i="3" s="1"/>
  <c r="F6827" i="3" s="1"/>
  <c r="F6851" i="3" s="1"/>
  <c r="F6875" i="3" s="1"/>
  <c r="F6899" i="3" s="1"/>
  <c r="F6923" i="3" s="1"/>
  <c r="F6947" i="3" s="1"/>
  <c r="F6971" i="3" s="1"/>
  <c r="F6995" i="3" s="1"/>
  <c r="F7019" i="3" s="1"/>
  <c r="F7043" i="3" s="1"/>
  <c r="F7067" i="3" s="1"/>
  <c r="F7091" i="3" s="1"/>
  <c r="F7115" i="3" s="1"/>
  <c r="F7139" i="3" s="1"/>
  <c r="F7163" i="3" s="1"/>
  <c r="F7187" i="3" s="1"/>
  <c r="F7211" i="3" s="1"/>
  <c r="F7235" i="3" s="1"/>
  <c r="F7259" i="3" s="1"/>
  <c r="F7283" i="3" s="1"/>
  <c r="F7307" i="3" s="1"/>
  <c r="F7331" i="3" s="1"/>
  <c r="F7355" i="3" s="1"/>
  <c r="F7379" i="3" s="1"/>
  <c r="F7403" i="3" s="1"/>
  <c r="F7427" i="3" s="1"/>
  <c r="F7451" i="3" s="1"/>
  <c r="F7475" i="3" s="1"/>
  <c r="F7499" i="3" s="1"/>
  <c r="F7523" i="3" s="1"/>
  <c r="F7547" i="3" s="1"/>
  <c r="F7571" i="3" s="1"/>
  <c r="F7595" i="3" s="1"/>
  <c r="F7619" i="3" s="1"/>
  <c r="F7643" i="3" s="1"/>
  <c r="F7667" i="3" s="1"/>
  <c r="F7691" i="3" s="1"/>
  <c r="F7715" i="3" s="1"/>
  <c r="F7739" i="3" s="1"/>
  <c r="F7763" i="3" s="1"/>
  <c r="F7787" i="3" s="1"/>
  <c r="F7811" i="3" s="1"/>
  <c r="F7835" i="3" s="1"/>
  <c r="F7859" i="3" s="1"/>
  <c r="F7883" i="3" s="1"/>
  <c r="E5553" i="3"/>
  <c r="F5553" i="3" s="1"/>
  <c r="F5577" i="3" s="1"/>
  <c r="F5601" i="3" s="1"/>
  <c r="F5625" i="3" s="1"/>
  <c r="F5649" i="3" s="1"/>
  <c r="F5673" i="3" s="1"/>
  <c r="F5697" i="3" s="1"/>
  <c r="F5721" i="3" s="1"/>
  <c r="F5745" i="3" s="1"/>
  <c r="F5769" i="3" s="1"/>
  <c r="F5793" i="3" s="1"/>
  <c r="F5817" i="3" s="1"/>
  <c r="F5841" i="3" s="1"/>
  <c r="F5865" i="3" s="1"/>
  <c r="F5889" i="3" s="1"/>
  <c r="F5913" i="3" s="1"/>
  <c r="F5937" i="3" s="1"/>
  <c r="F5961" i="3" s="1"/>
  <c r="F5985" i="3" s="1"/>
  <c r="F6009" i="3" s="1"/>
  <c r="F6033" i="3" s="1"/>
  <c r="F6057" i="3" s="1"/>
  <c r="F6081" i="3" s="1"/>
  <c r="F6105" i="3" s="1"/>
  <c r="F6129" i="3" s="1"/>
  <c r="F6153" i="3" s="1"/>
  <c r="F6177" i="3" s="1"/>
  <c r="F6201" i="3" s="1"/>
  <c r="F6225" i="3" s="1"/>
  <c r="F6249" i="3" s="1"/>
  <c r="F6273" i="3" s="1"/>
  <c r="F6297" i="3" s="1"/>
  <c r="F6321" i="3" s="1"/>
  <c r="F6345" i="3" s="1"/>
  <c r="F6369" i="3" s="1"/>
  <c r="F6393" i="3" s="1"/>
  <c r="F6417" i="3" s="1"/>
  <c r="F6441" i="3" s="1"/>
  <c r="F6465" i="3" s="1"/>
  <c r="F6489" i="3" s="1"/>
  <c r="F6513" i="3" s="1"/>
  <c r="F6537" i="3" s="1"/>
  <c r="F6561" i="3" s="1"/>
  <c r="F6585" i="3" s="1"/>
  <c r="F6609" i="3" s="1"/>
  <c r="F6633" i="3" s="1"/>
  <c r="F6657" i="3" s="1"/>
  <c r="F6681" i="3" s="1"/>
  <c r="F6705" i="3" s="1"/>
  <c r="F6729" i="3" s="1"/>
  <c r="F6753" i="3" s="1"/>
  <c r="F6777" i="3" s="1"/>
  <c r="F6801" i="3" s="1"/>
  <c r="F6825" i="3" s="1"/>
  <c r="F6849" i="3" s="1"/>
  <c r="F6873" i="3" s="1"/>
  <c r="F6897" i="3" s="1"/>
  <c r="F6921" i="3" s="1"/>
  <c r="F6945" i="3" s="1"/>
  <c r="F6969" i="3" s="1"/>
  <c r="F6993" i="3" s="1"/>
  <c r="F7017" i="3" s="1"/>
  <c r="F7041" i="3" s="1"/>
  <c r="F7065" i="3" s="1"/>
  <c r="F7089" i="3" s="1"/>
  <c r="F7113" i="3" s="1"/>
  <c r="F7137" i="3" s="1"/>
  <c r="F7161" i="3" s="1"/>
  <c r="F7185" i="3" s="1"/>
  <c r="F7209" i="3" s="1"/>
  <c r="F7233" i="3" s="1"/>
  <c r="F7257" i="3" s="1"/>
  <c r="F7281" i="3" s="1"/>
  <c r="F7305" i="3" s="1"/>
  <c r="F7329" i="3" s="1"/>
  <c r="F7353" i="3" s="1"/>
  <c r="F7377" i="3" s="1"/>
  <c r="F7401" i="3" s="1"/>
  <c r="F7425" i="3" s="1"/>
  <c r="F7449" i="3" s="1"/>
  <c r="F7473" i="3" s="1"/>
  <c r="F7497" i="3" s="1"/>
  <c r="F7521" i="3" s="1"/>
  <c r="F7545" i="3" s="1"/>
  <c r="F7569" i="3" s="1"/>
  <c r="F7593" i="3" s="1"/>
  <c r="F7617" i="3" s="1"/>
  <c r="F7641" i="3" s="1"/>
  <c r="F7665" i="3" s="1"/>
  <c r="F7689" i="3" s="1"/>
  <c r="F7713" i="3" s="1"/>
  <c r="F7737" i="3" s="1"/>
  <c r="F7761" i="3" s="1"/>
  <c r="F7785" i="3" s="1"/>
  <c r="F7809" i="3" s="1"/>
  <c r="F7833" i="3" s="1"/>
  <c r="F7857" i="3" s="1"/>
  <c r="F7881" i="3" s="1"/>
  <c r="E5551" i="3"/>
  <c r="F5551" i="3" s="1"/>
  <c r="F5575" i="3" s="1"/>
  <c r="F5599" i="3" s="1"/>
  <c r="F5623" i="3" s="1"/>
  <c r="F5647" i="3" s="1"/>
  <c r="F5671" i="3" s="1"/>
  <c r="F5695" i="3" s="1"/>
  <c r="F5719" i="3" s="1"/>
  <c r="F5743" i="3" s="1"/>
  <c r="F5767" i="3" s="1"/>
  <c r="F5791" i="3" s="1"/>
  <c r="F5815" i="3" s="1"/>
  <c r="F5839" i="3" s="1"/>
  <c r="F5863" i="3" s="1"/>
  <c r="F5887" i="3" s="1"/>
  <c r="F5911" i="3" s="1"/>
  <c r="F5935" i="3" s="1"/>
  <c r="F5959" i="3" s="1"/>
  <c r="F5983" i="3" s="1"/>
  <c r="F6007" i="3" s="1"/>
  <c r="F6031" i="3" s="1"/>
  <c r="F6055" i="3" s="1"/>
  <c r="F6079" i="3" s="1"/>
  <c r="F6103" i="3" s="1"/>
  <c r="F6127" i="3" s="1"/>
  <c r="F6151" i="3" s="1"/>
  <c r="F6175" i="3" s="1"/>
  <c r="F6199" i="3" s="1"/>
  <c r="F6223" i="3" s="1"/>
  <c r="F6247" i="3" s="1"/>
  <c r="F6271" i="3" s="1"/>
  <c r="F6295" i="3" s="1"/>
  <c r="F6319" i="3" s="1"/>
  <c r="F6343" i="3" s="1"/>
  <c r="F6367" i="3" s="1"/>
  <c r="F6391" i="3" s="1"/>
  <c r="F6415" i="3" s="1"/>
  <c r="F6439" i="3" s="1"/>
  <c r="F6463" i="3" s="1"/>
  <c r="F6487" i="3" s="1"/>
  <c r="F6511" i="3" s="1"/>
  <c r="F6535" i="3" s="1"/>
  <c r="F6559" i="3" s="1"/>
  <c r="F6583" i="3" s="1"/>
  <c r="F6607" i="3" s="1"/>
  <c r="F6631" i="3" s="1"/>
  <c r="F6655" i="3" s="1"/>
  <c r="F6679" i="3" s="1"/>
  <c r="F6703" i="3" s="1"/>
  <c r="F6727" i="3" s="1"/>
  <c r="F6751" i="3" s="1"/>
  <c r="F6775" i="3" s="1"/>
  <c r="F6799" i="3" s="1"/>
  <c r="F6823" i="3" s="1"/>
  <c r="F6847" i="3" s="1"/>
  <c r="F6871" i="3" s="1"/>
  <c r="F6895" i="3" s="1"/>
  <c r="F6919" i="3" s="1"/>
  <c r="F6943" i="3" s="1"/>
  <c r="F6967" i="3" s="1"/>
  <c r="F6991" i="3" s="1"/>
  <c r="F7015" i="3" s="1"/>
  <c r="F7039" i="3" s="1"/>
  <c r="F7063" i="3" s="1"/>
  <c r="F7087" i="3" s="1"/>
  <c r="F7111" i="3" s="1"/>
  <c r="F7135" i="3" s="1"/>
  <c r="F7159" i="3" s="1"/>
  <c r="F7183" i="3" s="1"/>
  <c r="F7207" i="3" s="1"/>
  <c r="F7231" i="3" s="1"/>
  <c r="F7255" i="3" s="1"/>
  <c r="F7279" i="3" s="1"/>
  <c r="F7303" i="3" s="1"/>
  <c r="F7327" i="3" s="1"/>
  <c r="F7351" i="3" s="1"/>
  <c r="F7375" i="3" s="1"/>
  <c r="F7399" i="3" s="1"/>
  <c r="F7423" i="3" s="1"/>
  <c r="F7447" i="3" s="1"/>
  <c r="F7471" i="3" s="1"/>
  <c r="F7495" i="3" s="1"/>
  <c r="F7519" i="3" s="1"/>
  <c r="F7543" i="3" s="1"/>
  <c r="F7567" i="3" s="1"/>
  <c r="F7591" i="3" s="1"/>
  <c r="F7615" i="3" s="1"/>
  <c r="F7639" i="3" s="1"/>
  <c r="F7663" i="3" s="1"/>
  <c r="F7687" i="3" s="1"/>
  <c r="F7711" i="3" s="1"/>
  <c r="F7735" i="3" s="1"/>
  <c r="F7759" i="3" s="1"/>
  <c r="F7783" i="3" s="1"/>
  <c r="F7807" i="3" s="1"/>
  <c r="F7831" i="3" s="1"/>
  <c r="F7855" i="3" s="1"/>
  <c r="F7879" i="3" s="1"/>
  <c r="E5550" i="3"/>
  <c r="F5550" i="3" s="1"/>
  <c r="F5574" i="3" s="1"/>
  <c r="F5598" i="3" s="1"/>
  <c r="F5622" i="3" s="1"/>
  <c r="F5646" i="3" s="1"/>
  <c r="F5670" i="3" s="1"/>
  <c r="F5694" i="3" s="1"/>
  <c r="F5718" i="3" s="1"/>
  <c r="F5742" i="3" s="1"/>
  <c r="F5766" i="3" s="1"/>
  <c r="F5790" i="3" s="1"/>
  <c r="F5814" i="3" s="1"/>
  <c r="F5838" i="3" s="1"/>
  <c r="F5862" i="3" s="1"/>
  <c r="F5886" i="3" s="1"/>
  <c r="F5910" i="3" s="1"/>
  <c r="F5934" i="3" s="1"/>
  <c r="F5958" i="3" s="1"/>
  <c r="F5982" i="3" s="1"/>
  <c r="F6006" i="3" s="1"/>
  <c r="F6030" i="3" s="1"/>
  <c r="F6054" i="3" s="1"/>
  <c r="F6078" i="3" s="1"/>
  <c r="F6102" i="3" s="1"/>
  <c r="F6126" i="3" s="1"/>
  <c r="F6150" i="3" s="1"/>
  <c r="F6174" i="3" s="1"/>
  <c r="F6198" i="3" s="1"/>
  <c r="F6222" i="3" s="1"/>
  <c r="F6246" i="3" s="1"/>
  <c r="F6270" i="3" s="1"/>
  <c r="F6294" i="3" s="1"/>
  <c r="F6318" i="3" s="1"/>
  <c r="F6342" i="3" s="1"/>
  <c r="F6366" i="3" s="1"/>
  <c r="F6390" i="3" s="1"/>
  <c r="F6414" i="3" s="1"/>
  <c r="F6438" i="3" s="1"/>
  <c r="F6462" i="3" s="1"/>
  <c r="F6486" i="3" s="1"/>
  <c r="F6510" i="3" s="1"/>
  <c r="F6534" i="3" s="1"/>
  <c r="F6558" i="3" s="1"/>
  <c r="F6582" i="3" s="1"/>
  <c r="F6606" i="3" s="1"/>
  <c r="F6630" i="3" s="1"/>
  <c r="F6654" i="3" s="1"/>
  <c r="F6678" i="3" s="1"/>
  <c r="F6702" i="3" s="1"/>
  <c r="F6726" i="3" s="1"/>
  <c r="F6750" i="3" s="1"/>
  <c r="F6774" i="3" s="1"/>
  <c r="F6798" i="3" s="1"/>
  <c r="F6822" i="3" s="1"/>
  <c r="F6846" i="3" s="1"/>
  <c r="F6870" i="3" s="1"/>
  <c r="F6894" i="3" s="1"/>
  <c r="F6918" i="3" s="1"/>
  <c r="F6942" i="3" s="1"/>
  <c r="F6966" i="3" s="1"/>
  <c r="F6990" i="3" s="1"/>
  <c r="F7014" i="3" s="1"/>
  <c r="F7038" i="3" s="1"/>
  <c r="F7062" i="3" s="1"/>
  <c r="F7086" i="3" s="1"/>
  <c r="F7110" i="3" s="1"/>
  <c r="F7134" i="3" s="1"/>
  <c r="F7158" i="3" s="1"/>
  <c r="F7182" i="3" s="1"/>
  <c r="F7206" i="3" s="1"/>
  <c r="F7230" i="3" s="1"/>
  <c r="F7254" i="3" s="1"/>
  <c r="F7278" i="3" s="1"/>
  <c r="F7302" i="3" s="1"/>
  <c r="F7326" i="3" s="1"/>
  <c r="F7350" i="3" s="1"/>
  <c r="F7374" i="3" s="1"/>
  <c r="F7398" i="3" s="1"/>
  <c r="F7422" i="3" s="1"/>
  <c r="F7446" i="3" s="1"/>
  <c r="F7470" i="3" s="1"/>
  <c r="F7494" i="3" s="1"/>
  <c r="F7518" i="3" s="1"/>
  <c r="F7542" i="3" s="1"/>
  <c r="F7566" i="3" s="1"/>
  <c r="F7590" i="3" s="1"/>
  <c r="F7614" i="3" s="1"/>
  <c r="F7638" i="3" s="1"/>
  <c r="F7662" i="3" s="1"/>
  <c r="F7686" i="3" s="1"/>
  <c r="F7710" i="3" s="1"/>
  <c r="F7734" i="3" s="1"/>
  <c r="F7758" i="3" s="1"/>
  <c r="F7782" i="3" s="1"/>
  <c r="F7806" i="3" s="1"/>
  <c r="F7830" i="3" s="1"/>
  <c r="F7854" i="3" s="1"/>
  <c r="F7878" i="3" s="1"/>
  <c r="E5549" i="3"/>
  <c r="F5549" i="3" s="1"/>
  <c r="F5573" i="3" s="1"/>
  <c r="F5597" i="3" s="1"/>
  <c r="F5621" i="3" s="1"/>
  <c r="F5645" i="3" s="1"/>
  <c r="F5669" i="3" s="1"/>
  <c r="F5693" i="3" s="1"/>
  <c r="F5717" i="3" s="1"/>
  <c r="F5741" i="3" s="1"/>
  <c r="F5765" i="3" s="1"/>
  <c r="F5789" i="3" s="1"/>
  <c r="F5813" i="3" s="1"/>
  <c r="F5837" i="3" s="1"/>
  <c r="F5861" i="3" s="1"/>
  <c r="F5885" i="3" s="1"/>
  <c r="F5909" i="3" s="1"/>
  <c r="F5933" i="3" s="1"/>
  <c r="F5957" i="3" s="1"/>
  <c r="F5981" i="3" s="1"/>
  <c r="F6005" i="3" s="1"/>
  <c r="F6029" i="3" s="1"/>
  <c r="F6053" i="3" s="1"/>
  <c r="F6077" i="3" s="1"/>
  <c r="F6101" i="3" s="1"/>
  <c r="F6125" i="3" s="1"/>
  <c r="F6149" i="3" s="1"/>
  <c r="F6173" i="3" s="1"/>
  <c r="F6197" i="3" s="1"/>
  <c r="F6221" i="3" s="1"/>
  <c r="F6245" i="3" s="1"/>
  <c r="F6269" i="3" s="1"/>
  <c r="F6293" i="3" s="1"/>
  <c r="F6317" i="3" s="1"/>
  <c r="F6341" i="3" s="1"/>
  <c r="F6365" i="3" s="1"/>
  <c r="F6389" i="3" s="1"/>
  <c r="F6413" i="3" s="1"/>
  <c r="F6437" i="3" s="1"/>
  <c r="F6461" i="3" s="1"/>
  <c r="F6485" i="3" s="1"/>
  <c r="F6509" i="3" s="1"/>
  <c r="F6533" i="3" s="1"/>
  <c r="F6557" i="3" s="1"/>
  <c r="F6581" i="3" s="1"/>
  <c r="F6605" i="3" s="1"/>
  <c r="F6629" i="3" s="1"/>
  <c r="F6653" i="3" s="1"/>
  <c r="F6677" i="3" s="1"/>
  <c r="F6701" i="3" s="1"/>
  <c r="F6725" i="3" s="1"/>
  <c r="F6749" i="3" s="1"/>
  <c r="F6773" i="3" s="1"/>
  <c r="F6797" i="3" s="1"/>
  <c r="F6821" i="3" s="1"/>
  <c r="F6845" i="3" s="1"/>
  <c r="F6869" i="3" s="1"/>
  <c r="F6893" i="3" s="1"/>
  <c r="F6917" i="3" s="1"/>
  <c r="F6941" i="3" s="1"/>
  <c r="F6965" i="3" s="1"/>
  <c r="F6989" i="3" s="1"/>
  <c r="F7013" i="3" s="1"/>
  <c r="F7037" i="3" s="1"/>
  <c r="F7061" i="3" s="1"/>
  <c r="F7085" i="3" s="1"/>
  <c r="F7109" i="3" s="1"/>
  <c r="F7133" i="3" s="1"/>
  <c r="F7157" i="3" s="1"/>
  <c r="F7181" i="3" s="1"/>
  <c r="F7205" i="3" s="1"/>
  <c r="F7229" i="3" s="1"/>
  <c r="F7253" i="3" s="1"/>
  <c r="F7277" i="3" s="1"/>
  <c r="F7301" i="3" s="1"/>
  <c r="F7325" i="3" s="1"/>
  <c r="F7349" i="3" s="1"/>
  <c r="F7373" i="3" s="1"/>
  <c r="F7397" i="3" s="1"/>
  <c r="F7421" i="3" s="1"/>
  <c r="F7445" i="3" s="1"/>
  <c r="F7469" i="3" s="1"/>
  <c r="F7493" i="3" s="1"/>
  <c r="F7517" i="3" s="1"/>
  <c r="F7541" i="3" s="1"/>
  <c r="F7565" i="3" s="1"/>
  <c r="F7589" i="3" s="1"/>
  <c r="F7613" i="3" s="1"/>
  <c r="F7637" i="3" s="1"/>
  <c r="F7661" i="3" s="1"/>
  <c r="F7685" i="3" s="1"/>
  <c r="F7709" i="3" s="1"/>
  <c r="F7733" i="3" s="1"/>
  <c r="F7757" i="3" s="1"/>
  <c r="F7781" i="3" s="1"/>
  <c r="F7805" i="3" s="1"/>
  <c r="F7829" i="3" s="1"/>
  <c r="F7853" i="3" s="1"/>
  <c r="F7877" i="3" s="1"/>
  <c r="E5563" i="3"/>
  <c r="F5563" i="3" s="1"/>
  <c r="F5587" i="3" s="1"/>
  <c r="F5611" i="3" s="1"/>
  <c r="F5635" i="3" s="1"/>
  <c r="F5659" i="3" s="1"/>
  <c r="F5683" i="3" s="1"/>
  <c r="F5707" i="3" s="1"/>
  <c r="F5731" i="3" s="1"/>
  <c r="F5755" i="3" s="1"/>
  <c r="F5779" i="3" s="1"/>
  <c r="F5803" i="3" s="1"/>
  <c r="F5827" i="3" s="1"/>
  <c r="F5851" i="3" s="1"/>
  <c r="F5875" i="3" s="1"/>
  <c r="F5899" i="3" s="1"/>
  <c r="F5923" i="3" s="1"/>
  <c r="F5947" i="3" s="1"/>
  <c r="F5971" i="3" s="1"/>
  <c r="F5995" i="3" s="1"/>
  <c r="F6019" i="3" s="1"/>
  <c r="F6043" i="3" s="1"/>
  <c r="F6067" i="3" s="1"/>
  <c r="F6091" i="3" s="1"/>
  <c r="F6115" i="3" s="1"/>
  <c r="F6139" i="3" s="1"/>
  <c r="F6163" i="3" s="1"/>
  <c r="F6187" i="3" s="1"/>
  <c r="F6211" i="3" s="1"/>
  <c r="F6235" i="3" s="1"/>
  <c r="F6259" i="3" s="1"/>
  <c r="F6283" i="3" s="1"/>
  <c r="F6307" i="3" s="1"/>
  <c r="F6331" i="3" s="1"/>
  <c r="F6355" i="3" s="1"/>
  <c r="F6379" i="3" s="1"/>
  <c r="F6403" i="3" s="1"/>
  <c r="F6427" i="3" s="1"/>
  <c r="F6451" i="3" s="1"/>
  <c r="F6475" i="3" s="1"/>
  <c r="F6499" i="3" s="1"/>
  <c r="F6523" i="3" s="1"/>
  <c r="F6547" i="3" s="1"/>
  <c r="F6571" i="3" s="1"/>
  <c r="F6595" i="3" s="1"/>
  <c r="F6619" i="3" s="1"/>
  <c r="F6643" i="3" s="1"/>
  <c r="F6667" i="3" s="1"/>
  <c r="F6691" i="3" s="1"/>
  <c r="F6715" i="3" s="1"/>
  <c r="F6739" i="3" s="1"/>
  <c r="F6763" i="3" s="1"/>
  <c r="F6787" i="3" s="1"/>
  <c r="F6811" i="3" s="1"/>
  <c r="F6835" i="3" s="1"/>
  <c r="F6859" i="3" s="1"/>
  <c r="F6883" i="3" s="1"/>
  <c r="F6907" i="3" s="1"/>
  <c r="F6931" i="3" s="1"/>
  <c r="F6955" i="3" s="1"/>
  <c r="F6979" i="3" s="1"/>
  <c r="F7003" i="3" s="1"/>
  <c r="F7027" i="3" s="1"/>
  <c r="F7051" i="3" s="1"/>
  <c r="F7075" i="3" s="1"/>
  <c r="F7099" i="3" s="1"/>
  <c r="F7123" i="3" s="1"/>
  <c r="F7147" i="3" s="1"/>
  <c r="F7171" i="3" s="1"/>
  <c r="F7195" i="3" s="1"/>
  <c r="F7219" i="3" s="1"/>
  <c r="F7243" i="3" s="1"/>
  <c r="F7267" i="3" s="1"/>
  <c r="F7291" i="3" s="1"/>
  <c r="F7315" i="3" s="1"/>
  <c r="F7339" i="3" s="1"/>
  <c r="F7363" i="3" s="1"/>
  <c r="F7387" i="3" s="1"/>
  <c r="F7411" i="3" s="1"/>
  <c r="F7435" i="3" s="1"/>
  <c r="F7459" i="3" s="1"/>
  <c r="F7483" i="3" s="1"/>
  <c r="F7507" i="3" s="1"/>
  <c r="F7531" i="3" s="1"/>
  <c r="F7555" i="3" s="1"/>
  <c r="F7579" i="3" s="1"/>
  <c r="F7603" i="3" s="1"/>
  <c r="F7627" i="3" s="1"/>
  <c r="F7651" i="3" s="1"/>
  <c r="F7675" i="3" s="1"/>
  <c r="F7699" i="3" s="1"/>
  <c r="F7723" i="3" s="1"/>
  <c r="F7747" i="3" s="1"/>
  <c r="F7771" i="3" s="1"/>
  <c r="F7795" i="3" s="1"/>
  <c r="F7819" i="3" s="1"/>
  <c r="F7843" i="3" s="1"/>
  <c r="F7867" i="3" s="1"/>
  <c r="F7891" i="3" s="1"/>
  <c r="M231" i="1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M226" i="1"/>
  <c r="M227" i="1"/>
  <c r="M228" i="1"/>
  <c r="M229" i="1"/>
  <c r="M230" i="1"/>
  <c r="E5496" i="3"/>
  <c r="E5494" i="3"/>
  <c r="E5490" i="3"/>
  <c r="E5489" i="3"/>
  <c r="E5486" i="3"/>
  <c r="E5483" i="3"/>
  <c r="E5481" i="3"/>
  <c r="E5477" i="3"/>
  <c r="E5475" i="3"/>
  <c r="E5474" i="3"/>
  <c r="E5493" i="3"/>
  <c r="L175" i="5" l="1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M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J225" i="1"/>
  <c r="J226" i="1" s="1"/>
  <c r="J227" i="1" s="1"/>
  <c r="J228" i="1" s="1"/>
  <c r="J229" i="1" s="1"/>
  <c r="J230" i="1" s="1"/>
  <c r="J231" i="1" s="1"/>
  <c r="M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5325" i="3"/>
  <c r="E5322" i="3"/>
  <c r="E5320" i="3"/>
  <c r="E5318" i="3"/>
  <c r="E5317" i="3"/>
  <c r="E5313" i="3"/>
  <c r="E5309" i="3"/>
  <c r="E5307" i="3"/>
  <c r="E5306" i="3"/>
  <c r="M223" i="1"/>
  <c r="M222" i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M221" i="1"/>
  <c r="J204" i="1"/>
  <c r="C114" i="1"/>
  <c r="C119" i="1"/>
  <c r="C120" i="1" s="1"/>
  <c r="C122" i="1"/>
  <c r="C123" i="1" s="1"/>
  <c r="C124" i="1" s="1"/>
  <c r="C125" i="1" s="1"/>
  <c r="C136" i="1"/>
  <c r="C138" i="1"/>
  <c r="C142" i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M220" i="1"/>
  <c r="M219" i="1"/>
  <c r="C205" i="1" l="1"/>
  <c r="Q204" i="1"/>
  <c r="M218" i="1"/>
  <c r="E5138" i="3"/>
  <c r="M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M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M214" i="1"/>
  <c r="M215" i="1"/>
  <c r="C206" i="1" l="1"/>
  <c r="Q205" i="1"/>
  <c r="C207" i="1" l="1"/>
  <c r="Q206" i="1"/>
  <c r="C208" i="1" l="1"/>
  <c r="Q207" i="1"/>
  <c r="C209" i="1" l="1"/>
  <c r="Q208" i="1"/>
  <c r="C210" i="1" l="1"/>
  <c r="Q209" i="1"/>
  <c r="E5081" i="3"/>
  <c r="M213" i="1"/>
  <c r="M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C211" i="1" l="1"/>
  <c r="Q210" i="1"/>
  <c r="M211" i="1"/>
  <c r="C212" i="1" l="1"/>
  <c r="Q211" i="1"/>
  <c r="M210" i="1"/>
  <c r="C213" i="1" l="1"/>
  <c r="Q212" i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M209" i="1"/>
  <c r="M208" i="1"/>
  <c r="C214" i="1" l="1"/>
  <c r="Q213" i="1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C215" i="1" l="1"/>
  <c r="Q214" i="1"/>
  <c r="M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M206" i="1"/>
  <c r="C216" i="1" l="1"/>
  <c r="Q215" i="1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M204" i="1"/>
  <c r="M205" i="1"/>
  <c r="C217" i="1" l="1"/>
  <c r="Q216" i="1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J205" i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M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Q203" i="1"/>
  <c r="E4832" i="3"/>
  <c r="E4848" i="3"/>
  <c r="L202" i="1"/>
  <c r="K202" i="1" s="1"/>
  <c r="E4825" i="3"/>
  <c r="E4822" i="3"/>
  <c r="E4818" i="3"/>
  <c r="E4817" i="3"/>
  <c r="E4807" i="3"/>
  <c r="E4803" i="3"/>
  <c r="E4802" i="3"/>
  <c r="E4819" i="3"/>
  <c r="E4814" i="3"/>
  <c r="E4809" i="3"/>
  <c r="E4808" i="3"/>
  <c r="Q202" i="1"/>
  <c r="C218" i="1" l="1"/>
  <c r="Q217" i="1"/>
  <c r="C219" i="1" l="1"/>
  <c r="Q218" i="1"/>
  <c r="D202" i="1"/>
  <c r="E4816" i="3"/>
  <c r="E4811" i="3"/>
  <c r="E4805" i="3"/>
  <c r="L201" i="1"/>
  <c r="K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Q201" i="1"/>
  <c r="D201" i="1"/>
  <c r="D197" i="1"/>
  <c r="E4682" i="3"/>
  <c r="E4792" i="3"/>
  <c r="L200" i="1"/>
  <c r="K200" i="1"/>
  <c r="Q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Q199" i="1"/>
  <c r="L199" i="1"/>
  <c r="K199" i="1" s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L198" i="1"/>
  <c r="K198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Q197" i="1"/>
  <c r="L197" i="1"/>
  <c r="K197" i="1" s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4693" i="3"/>
  <c r="E4696" i="3"/>
  <c r="L196" i="1"/>
  <c r="K196" i="1" s="1"/>
  <c r="E4669" i="3"/>
  <c r="E4663" i="3"/>
  <c r="E4659" i="3"/>
  <c r="E4658" i="3"/>
  <c r="E4680" i="3"/>
  <c r="E4678" i="3"/>
  <c r="E4672" i="3"/>
  <c r="E4670" i="3"/>
  <c r="E4667" i="3"/>
  <c r="E4665" i="3"/>
  <c r="Q196" i="1"/>
  <c r="D196" i="1"/>
  <c r="E4674" i="3"/>
  <c r="E4673" i="3"/>
  <c r="E4679" i="3"/>
  <c r="E4661" i="3"/>
  <c r="L195" i="1"/>
  <c r="K195" i="1" s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Q195" i="1"/>
  <c r="D195" i="1"/>
  <c r="C220" i="1" l="1"/>
  <c r="Q219" i="1"/>
  <c r="E4643" i="3"/>
  <c r="Q220" i="1" l="1"/>
  <c r="C221" i="1"/>
  <c r="Q194" i="1"/>
  <c r="L194" i="1"/>
  <c r="K194" i="1" s="1"/>
  <c r="Q221" i="1" l="1"/>
  <c r="C222" i="1"/>
  <c r="E4624" i="3"/>
  <c r="E4630" i="3"/>
  <c r="E4626" i="3"/>
  <c r="E4625" i="3"/>
  <c r="E4632" i="3"/>
  <c r="E4622" i="3"/>
  <c r="E4615" i="3"/>
  <c r="E4611" i="3"/>
  <c r="E4633" i="3"/>
  <c r="E4616" i="3"/>
  <c r="E4613" i="3"/>
  <c r="D194" i="1"/>
  <c r="C223" i="1" l="1"/>
  <c r="Q222" i="1"/>
  <c r="E178" i="5"/>
  <c r="F178" i="5" s="1"/>
  <c r="E179" i="5"/>
  <c r="E180" i="5"/>
  <c r="F180" i="5" s="1"/>
  <c r="E4619" i="3"/>
  <c r="L193" i="1"/>
  <c r="K193" i="1" s="1"/>
  <c r="E168" i="5"/>
  <c r="E169" i="5"/>
  <c r="E170" i="5"/>
  <c r="E171" i="5"/>
  <c r="E172" i="5"/>
  <c r="E173" i="5"/>
  <c r="F173" i="5" s="1"/>
  <c r="E174" i="5"/>
  <c r="E175" i="5"/>
  <c r="E176" i="5"/>
  <c r="E177" i="5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224" i="1" l="1"/>
  <c r="Q22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Q193" i="1"/>
  <c r="D192" i="1"/>
  <c r="D193" i="1"/>
  <c r="L192" i="1"/>
  <c r="K192" i="1" s="1"/>
  <c r="C225" i="1" l="1"/>
  <c r="Q224" i="1"/>
  <c r="E4582" i="3"/>
  <c r="E4578" i="3"/>
  <c r="E4576" i="3"/>
  <c r="E4571" i="3"/>
  <c r="E4567" i="3"/>
  <c r="E4562" i="3"/>
  <c r="E4584" i="3"/>
  <c r="E4583" i="3"/>
  <c r="E4574" i="3"/>
  <c r="E4538" i="3"/>
  <c r="Q192" i="1"/>
  <c r="D191" i="1"/>
  <c r="L179" i="1"/>
  <c r="L180" i="1"/>
  <c r="L181" i="1"/>
  <c r="L182" i="1"/>
  <c r="L183" i="1"/>
  <c r="L184" i="1"/>
  <c r="K184" i="1" s="1"/>
  <c r="L185" i="1"/>
  <c r="L186" i="1"/>
  <c r="K186" i="1" s="1"/>
  <c r="L187" i="1"/>
  <c r="L188" i="1"/>
  <c r="K188" i="1" s="1"/>
  <c r="L189" i="1"/>
  <c r="L190" i="1"/>
  <c r="L191" i="1"/>
  <c r="K191" i="1" s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Q191" i="1"/>
  <c r="K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K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K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K185" i="1"/>
  <c r="E4414" i="3"/>
  <c r="E4413" i="3"/>
  <c r="E4406" i="3"/>
  <c r="E4401" i="3"/>
  <c r="E4399" i="3"/>
  <c r="E4394" i="3"/>
  <c r="E4410" i="3"/>
  <c r="E4409" i="3"/>
  <c r="E4403" i="3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K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K182" i="1"/>
  <c r="E4323" i="3"/>
  <c r="E4343" i="3"/>
  <c r="E4337" i="3"/>
  <c r="E4329" i="3"/>
  <c r="E4327" i="3"/>
  <c r="E4342" i="3"/>
  <c r="E4334" i="3"/>
  <c r="E4325" i="3"/>
  <c r="E4338" i="3"/>
  <c r="E4336" i="3"/>
  <c r="K181" i="1"/>
  <c r="C226" i="1" l="1"/>
  <c r="Q225" i="1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5524" i="3" s="1"/>
  <c r="F5548" i="3" s="1"/>
  <c r="F5572" i="3" s="1"/>
  <c r="F5596" i="3" s="1"/>
  <c r="F5620" i="3" s="1"/>
  <c r="F5644" i="3" s="1"/>
  <c r="F5668" i="3" s="1"/>
  <c r="F5692" i="3" s="1"/>
  <c r="F5716" i="3" s="1"/>
  <c r="F5740" i="3" s="1"/>
  <c r="F5764" i="3" s="1"/>
  <c r="F5788" i="3" s="1"/>
  <c r="F5812" i="3" s="1"/>
  <c r="F5836" i="3" s="1"/>
  <c r="F5860" i="3" s="1"/>
  <c r="F5884" i="3" s="1"/>
  <c r="F5908" i="3" s="1"/>
  <c r="F5932" i="3" s="1"/>
  <c r="F5956" i="3" s="1"/>
  <c r="F5980" i="3" s="1"/>
  <c r="F6004" i="3" s="1"/>
  <c r="F6028" i="3" s="1"/>
  <c r="F6052" i="3" s="1"/>
  <c r="F6076" i="3" s="1"/>
  <c r="F6100" i="3" s="1"/>
  <c r="F6124" i="3" s="1"/>
  <c r="F6148" i="3" s="1"/>
  <c r="F6172" i="3" s="1"/>
  <c r="F6196" i="3" s="1"/>
  <c r="F6220" i="3" s="1"/>
  <c r="F6244" i="3" s="1"/>
  <c r="F6268" i="3" s="1"/>
  <c r="F6292" i="3" s="1"/>
  <c r="F6316" i="3" s="1"/>
  <c r="F6340" i="3" s="1"/>
  <c r="F6364" i="3" s="1"/>
  <c r="F6388" i="3" s="1"/>
  <c r="F6412" i="3" s="1"/>
  <c r="F6436" i="3" s="1"/>
  <c r="F6460" i="3" s="1"/>
  <c r="F6484" i="3" s="1"/>
  <c r="F6508" i="3" s="1"/>
  <c r="F6532" i="3" s="1"/>
  <c r="F6556" i="3" s="1"/>
  <c r="F6580" i="3" s="1"/>
  <c r="F6604" i="3" s="1"/>
  <c r="F6628" i="3" s="1"/>
  <c r="F6652" i="3" s="1"/>
  <c r="F6676" i="3" s="1"/>
  <c r="F6700" i="3" s="1"/>
  <c r="F6724" i="3" s="1"/>
  <c r="F6748" i="3" s="1"/>
  <c r="F6772" i="3" s="1"/>
  <c r="F6796" i="3" s="1"/>
  <c r="F6820" i="3" s="1"/>
  <c r="F6844" i="3" s="1"/>
  <c r="F6868" i="3" s="1"/>
  <c r="F6892" i="3" s="1"/>
  <c r="F6916" i="3" s="1"/>
  <c r="F6940" i="3" s="1"/>
  <c r="F6964" i="3" s="1"/>
  <c r="F6988" i="3" s="1"/>
  <c r="F7012" i="3" s="1"/>
  <c r="F7036" i="3" s="1"/>
  <c r="F7060" i="3" s="1"/>
  <c r="F7084" i="3" s="1"/>
  <c r="F7108" i="3" s="1"/>
  <c r="F7132" i="3" s="1"/>
  <c r="F7156" i="3" s="1"/>
  <c r="F7180" i="3" s="1"/>
  <c r="F7204" i="3" s="1"/>
  <c r="F7228" i="3" s="1"/>
  <c r="F7252" i="3" s="1"/>
  <c r="F7276" i="3" s="1"/>
  <c r="F7300" i="3" s="1"/>
  <c r="F7324" i="3" s="1"/>
  <c r="F7348" i="3" s="1"/>
  <c r="F7372" i="3" s="1"/>
  <c r="F7396" i="3" s="1"/>
  <c r="F7420" i="3" s="1"/>
  <c r="F7444" i="3" s="1"/>
  <c r="F7468" i="3" s="1"/>
  <c r="F7492" i="3" s="1"/>
  <c r="F7516" i="3" s="1"/>
  <c r="F7540" i="3" s="1"/>
  <c r="F7564" i="3" s="1"/>
  <c r="F7588" i="3" s="1"/>
  <c r="F7612" i="3" s="1"/>
  <c r="F7636" i="3" s="1"/>
  <c r="F7660" i="3" s="1"/>
  <c r="F7684" i="3" s="1"/>
  <c r="F7708" i="3" s="1"/>
  <c r="F7732" i="3" s="1"/>
  <c r="F7756" i="3" s="1"/>
  <c r="F7780" i="3" s="1"/>
  <c r="F7804" i="3" s="1"/>
  <c r="F7828" i="3" s="1"/>
  <c r="F7852" i="3" s="1"/>
  <c r="F7876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Q226" i="1" l="1"/>
  <c r="C227" i="1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Q227" i="1" l="1"/>
  <c r="C228" i="1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C229" i="1" l="1"/>
  <c r="Q228" i="1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230" i="1" l="1"/>
  <c r="Q229" i="1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C231" i="1" l="1"/>
  <c r="Q230" i="1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232" i="1" l="1"/>
  <c r="Q231" i="1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C233" i="1" l="1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Q233" i="1" l="1"/>
  <c r="C234" i="1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Q234" i="1" l="1"/>
  <c r="C235" i="1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C236" i="1" l="1"/>
  <c r="Q235" i="1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Q236" i="1" l="1"/>
  <c r="C237" i="1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C238" i="1" l="1"/>
  <c r="Q237" i="1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C239" i="1" l="1"/>
  <c r="Q238" i="1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Q239" i="1" l="1"/>
  <c r="C240" i="1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C241" i="1" l="1"/>
  <c r="Q240" i="1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Q241" i="1" l="1"/>
  <c r="C242" i="1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C243" i="1" l="1"/>
  <c r="Q242" i="1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C244" i="1" l="1"/>
  <c r="Q243" i="1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C245" i="1" l="1"/>
  <c r="Q244" i="1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C246" i="1" l="1"/>
  <c r="Q245" i="1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C247" i="1" l="1"/>
  <c r="Q246" i="1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C248" i="1" l="1"/>
  <c r="Q247" i="1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C249" i="1" l="1"/>
  <c r="Q248" i="1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C250" i="1" l="1"/>
  <c r="Q249" i="1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C251" i="1" l="1"/>
  <c r="Q250" i="1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C252" i="1" l="1"/>
  <c r="Q251" i="1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C253" i="1" l="1"/>
  <c r="Q252" i="1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C254" i="1" l="1"/>
  <c r="Q253" i="1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Q254" i="1" l="1"/>
  <c r="C255" i="1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Q255" i="1" l="1"/>
  <c r="C256" i="1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C257" i="1" l="1"/>
  <c r="Q256" i="1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C258" i="1" l="1"/>
  <c r="Q257" i="1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C259" i="1" l="1"/>
  <c r="Q258" i="1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Q259" i="1" l="1"/>
  <c r="C260" i="1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Q260" i="1" l="1"/>
  <c r="C261" i="1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Q261" i="1" l="1"/>
  <c r="C262" i="1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Q262" i="1" l="1"/>
  <c r="C263" i="1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C264" i="1" l="1"/>
  <c r="Q263" i="1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K180" i="1"/>
  <c r="E4318" i="3"/>
  <c r="Q264" i="1" l="1"/>
  <c r="C265" i="1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C266" i="1" l="1"/>
  <c r="Q265" i="1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K179" i="1"/>
  <c r="Q266" i="1" l="1"/>
  <c r="C267" i="1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Q267" i="1" l="1"/>
  <c r="C268" i="1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L178" i="1"/>
  <c r="K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L177" i="1"/>
  <c r="K177" i="1" s="1"/>
  <c r="Q268" i="1" l="1"/>
  <c r="C269" i="1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L176" i="1"/>
  <c r="K176" i="1" s="1"/>
  <c r="E4198" i="3"/>
  <c r="E4193" i="3"/>
  <c r="E4190" i="3"/>
  <c r="E4187" i="3"/>
  <c r="E4181" i="3"/>
  <c r="E4179" i="3"/>
  <c r="E4178" i="3"/>
  <c r="E4199" i="3"/>
  <c r="F4199" i="3" s="1"/>
  <c r="E4145" i="3"/>
  <c r="Q269" i="1" l="1"/>
  <c r="C270" i="1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L175" i="1"/>
  <c r="K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L174" i="1"/>
  <c r="K174" i="1" s="1"/>
  <c r="Q270" i="1" l="1"/>
  <c r="C271" i="1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L173" i="1"/>
  <c r="K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Q271" i="1" l="1"/>
  <c r="C272" i="1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L172" i="1"/>
  <c r="K172" i="1" s="1"/>
  <c r="Q272" i="1" l="1"/>
  <c r="C273" i="1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Q273" i="1" l="1"/>
  <c r="C274" i="1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L171" i="1"/>
  <c r="K171" i="1" s="1"/>
  <c r="Q274" i="1" l="1"/>
  <c r="C275" i="1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5497" i="3" s="1"/>
  <c r="D5521" i="3" s="1"/>
  <c r="D5545" i="3" s="1"/>
  <c r="D5569" i="3" s="1"/>
  <c r="D5593" i="3" s="1"/>
  <c r="D5617" i="3" s="1"/>
  <c r="D5641" i="3" s="1"/>
  <c r="D5665" i="3" s="1"/>
  <c r="D5689" i="3" s="1"/>
  <c r="D5713" i="3" s="1"/>
  <c r="D5737" i="3" s="1"/>
  <c r="D5761" i="3" s="1"/>
  <c r="D5785" i="3" s="1"/>
  <c r="D5809" i="3" s="1"/>
  <c r="D5833" i="3" s="1"/>
  <c r="D5857" i="3" s="1"/>
  <c r="D5881" i="3" s="1"/>
  <c r="D5905" i="3" s="1"/>
  <c r="D5929" i="3" s="1"/>
  <c r="D5953" i="3" s="1"/>
  <c r="D5977" i="3" s="1"/>
  <c r="D6001" i="3" s="1"/>
  <c r="D6025" i="3" s="1"/>
  <c r="D6049" i="3" s="1"/>
  <c r="D6073" i="3" s="1"/>
  <c r="D6097" i="3" s="1"/>
  <c r="D6121" i="3" s="1"/>
  <c r="D6145" i="3" s="1"/>
  <c r="D6169" i="3" s="1"/>
  <c r="D6193" i="3" s="1"/>
  <c r="D6217" i="3" s="1"/>
  <c r="D6241" i="3" s="1"/>
  <c r="D6265" i="3" s="1"/>
  <c r="D6289" i="3" s="1"/>
  <c r="D6313" i="3" s="1"/>
  <c r="D6337" i="3" s="1"/>
  <c r="D6361" i="3" s="1"/>
  <c r="D6385" i="3" s="1"/>
  <c r="D6409" i="3" s="1"/>
  <c r="D6433" i="3" s="1"/>
  <c r="D6457" i="3" s="1"/>
  <c r="D6481" i="3" s="1"/>
  <c r="D6505" i="3" s="1"/>
  <c r="D6529" i="3" s="1"/>
  <c r="D6553" i="3" s="1"/>
  <c r="D6577" i="3" s="1"/>
  <c r="D6601" i="3" s="1"/>
  <c r="D6625" i="3" s="1"/>
  <c r="D6649" i="3" s="1"/>
  <c r="D6673" i="3" s="1"/>
  <c r="D6697" i="3" s="1"/>
  <c r="D6721" i="3" s="1"/>
  <c r="D6745" i="3" s="1"/>
  <c r="D6769" i="3" s="1"/>
  <c r="D6793" i="3" s="1"/>
  <c r="D6817" i="3" s="1"/>
  <c r="D6841" i="3" s="1"/>
  <c r="D6865" i="3" s="1"/>
  <c r="D6889" i="3" s="1"/>
  <c r="D6913" i="3" s="1"/>
  <c r="D6937" i="3" s="1"/>
  <c r="D6961" i="3" s="1"/>
  <c r="D6985" i="3" s="1"/>
  <c r="D7009" i="3" s="1"/>
  <c r="D7033" i="3" s="1"/>
  <c r="D7057" i="3" s="1"/>
  <c r="D7081" i="3" s="1"/>
  <c r="D7105" i="3" s="1"/>
  <c r="D7129" i="3" s="1"/>
  <c r="D7153" i="3" s="1"/>
  <c r="D7177" i="3" s="1"/>
  <c r="D7201" i="3" s="1"/>
  <c r="D7225" i="3" s="1"/>
  <c r="D7249" i="3" s="1"/>
  <c r="D7273" i="3" s="1"/>
  <c r="D7297" i="3" s="1"/>
  <c r="D7321" i="3" s="1"/>
  <c r="D7345" i="3" s="1"/>
  <c r="D7369" i="3" s="1"/>
  <c r="D7393" i="3" s="1"/>
  <c r="D7417" i="3" s="1"/>
  <c r="D7441" i="3" s="1"/>
  <c r="D7465" i="3" s="1"/>
  <c r="D7489" i="3" s="1"/>
  <c r="D7513" i="3" s="1"/>
  <c r="D7537" i="3" s="1"/>
  <c r="D7561" i="3" s="1"/>
  <c r="D7585" i="3" s="1"/>
  <c r="D7609" i="3" s="1"/>
  <c r="D7633" i="3" s="1"/>
  <c r="D7657" i="3" s="1"/>
  <c r="D7681" i="3" s="1"/>
  <c r="D7705" i="3" s="1"/>
  <c r="D7729" i="3" s="1"/>
  <c r="D7753" i="3" s="1"/>
  <c r="D7777" i="3" s="1"/>
  <c r="D7801" i="3" s="1"/>
  <c r="D7825" i="3" s="1"/>
  <c r="D7849" i="3" s="1"/>
  <c r="D7873" i="3" s="1"/>
  <c r="D7897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5496" i="3" s="1"/>
  <c r="D5520" i="3" s="1"/>
  <c r="D5544" i="3" s="1"/>
  <c r="D5568" i="3" s="1"/>
  <c r="D5592" i="3" s="1"/>
  <c r="D5616" i="3" s="1"/>
  <c r="D5640" i="3" s="1"/>
  <c r="D5664" i="3" s="1"/>
  <c r="D5688" i="3" s="1"/>
  <c r="D5712" i="3" s="1"/>
  <c r="D5736" i="3" s="1"/>
  <c r="D5760" i="3" s="1"/>
  <c r="D5784" i="3" s="1"/>
  <c r="D5808" i="3" s="1"/>
  <c r="D5832" i="3" s="1"/>
  <c r="D5856" i="3" s="1"/>
  <c r="D5880" i="3" s="1"/>
  <c r="D5904" i="3" s="1"/>
  <c r="D5928" i="3" s="1"/>
  <c r="D5952" i="3" s="1"/>
  <c r="D5976" i="3" s="1"/>
  <c r="D6000" i="3" s="1"/>
  <c r="D6024" i="3" s="1"/>
  <c r="D6048" i="3" s="1"/>
  <c r="D6072" i="3" s="1"/>
  <c r="D6096" i="3" s="1"/>
  <c r="D6120" i="3" s="1"/>
  <c r="D6144" i="3" s="1"/>
  <c r="D6168" i="3" s="1"/>
  <c r="D6192" i="3" s="1"/>
  <c r="D6216" i="3" s="1"/>
  <c r="D6240" i="3" s="1"/>
  <c r="D6264" i="3" s="1"/>
  <c r="D6288" i="3" s="1"/>
  <c r="D6312" i="3" s="1"/>
  <c r="D6336" i="3" s="1"/>
  <c r="D6360" i="3" s="1"/>
  <c r="D6384" i="3" s="1"/>
  <c r="D6408" i="3" s="1"/>
  <c r="D6432" i="3" s="1"/>
  <c r="D6456" i="3" s="1"/>
  <c r="D6480" i="3" s="1"/>
  <c r="D6504" i="3" s="1"/>
  <c r="D6528" i="3" s="1"/>
  <c r="D6552" i="3" s="1"/>
  <c r="D6576" i="3" s="1"/>
  <c r="D6600" i="3" s="1"/>
  <c r="D6624" i="3" s="1"/>
  <c r="D6648" i="3" s="1"/>
  <c r="D6672" i="3" s="1"/>
  <c r="D6696" i="3" s="1"/>
  <c r="D6720" i="3" s="1"/>
  <c r="D6744" i="3" s="1"/>
  <c r="D6768" i="3" s="1"/>
  <c r="D6792" i="3" s="1"/>
  <c r="D6816" i="3" s="1"/>
  <c r="D6840" i="3" s="1"/>
  <c r="D6864" i="3" s="1"/>
  <c r="D6888" i="3" s="1"/>
  <c r="D6912" i="3" s="1"/>
  <c r="D6936" i="3" s="1"/>
  <c r="D6960" i="3" s="1"/>
  <c r="D6984" i="3" s="1"/>
  <c r="D7008" i="3" s="1"/>
  <c r="D7032" i="3" s="1"/>
  <c r="D7056" i="3" s="1"/>
  <c r="D7080" i="3" s="1"/>
  <c r="D7104" i="3" s="1"/>
  <c r="D7128" i="3" s="1"/>
  <c r="D7152" i="3" s="1"/>
  <c r="D7176" i="3" s="1"/>
  <c r="D7200" i="3" s="1"/>
  <c r="D7224" i="3" s="1"/>
  <c r="D7248" i="3" s="1"/>
  <c r="D7272" i="3" s="1"/>
  <c r="D7296" i="3" s="1"/>
  <c r="D7320" i="3" s="1"/>
  <c r="D7344" i="3" s="1"/>
  <c r="D7368" i="3" s="1"/>
  <c r="D7392" i="3" s="1"/>
  <c r="D7416" i="3" s="1"/>
  <c r="D7440" i="3" s="1"/>
  <c r="D7464" i="3" s="1"/>
  <c r="D7488" i="3" s="1"/>
  <c r="D7512" i="3" s="1"/>
  <c r="D7536" i="3" s="1"/>
  <c r="D7560" i="3" s="1"/>
  <c r="D7584" i="3" s="1"/>
  <c r="D7608" i="3" s="1"/>
  <c r="D7632" i="3" s="1"/>
  <c r="D7656" i="3" s="1"/>
  <c r="D7680" i="3" s="1"/>
  <c r="D7704" i="3" s="1"/>
  <c r="D7728" i="3" s="1"/>
  <c r="D7752" i="3" s="1"/>
  <c r="D7776" i="3" s="1"/>
  <c r="D7800" i="3" s="1"/>
  <c r="D7824" i="3" s="1"/>
  <c r="D7848" i="3" s="1"/>
  <c r="D7872" i="3" s="1"/>
  <c r="D7896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5495" i="3" s="1"/>
  <c r="D5519" i="3" s="1"/>
  <c r="D5543" i="3" s="1"/>
  <c r="D5567" i="3" s="1"/>
  <c r="D5591" i="3" s="1"/>
  <c r="D5615" i="3" s="1"/>
  <c r="D5639" i="3" s="1"/>
  <c r="D5663" i="3" s="1"/>
  <c r="D5687" i="3" s="1"/>
  <c r="D5711" i="3" s="1"/>
  <c r="D5735" i="3" s="1"/>
  <c r="D5759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5493" i="3" s="1"/>
  <c r="D5517" i="3" s="1"/>
  <c r="D5541" i="3" s="1"/>
  <c r="D5565" i="3" s="1"/>
  <c r="D5589" i="3" s="1"/>
  <c r="D5613" i="3" s="1"/>
  <c r="D5637" i="3" s="1"/>
  <c r="D5661" i="3" s="1"/>
  <c r="D5685" i="3" s="1"/>
  <c r="D5709" i="3" s="1"/>
  <c r="D5733" i="3" s="1"/>
  <c r="D5757" i="3" s="1"/>
  <c r="D5781" i="3" s="1"/>
  <c r="D5805" i="3" s="1"/>
  <c r="D5829" i="3" s="1"/>
  <c r="D5853" i="3" s="1"/>
  <c r="D5877" i="3" s="1"/>
  <c r="D5901" i="3" s="1"/>
  <c r="D5925" i="3" s="1"/>
  <c r="D5949" i="3" s="1"/>
  <c r="D5973" i="3" s="1"/>
  <c r="D5997" i="3" s="1"/>
  <c r="D6021" i="3" s="1"/>
  <c r="D6045" i="3" s="1"/>
  <c r="D6069" i="3" s="1"/>
  <c r="D6093" i="3" s="1"/>
  <c r="D6117" i="3" s="1"/>
  <c r="D6141" i="3" s="1"/>
  <c r="D6165" i="3" s="1"/>
  <c r="D6189" i="3" s="1"/>
  <c r="D6213" i="3" s="1"/>
  <c r="D6237" i="3" s="1"/>
  <c r="D6261" i="3" s="1"/>
  <c r="D6285" i="3" s="1"/>
  <c r="D6309" i="3" s="1"/>
  <c r="D6333" i="3" s="1"/>
  <c r="D6357" i="3" s="1"/>
  <c r="D6381" i="3" s="1"/>
  <c r="D6405" i="3" s="1"/>
  <c r="D6429" i="3" s="1"/>
  <c r="D6453" i="3" s="1"/>
  <c r="D6477" i="3" s="1"/>
  <c r="D6501" i="3" s="1"/>
  <c r="D6525" i="3" s="1"/>
  <c r="D6549" i="3" s="1"/>
  <c r="D6573" i="3" s="1"/>
  <c r="D6597" i="3" s="1"/>
  <c r="D6621" i="3" s="1"/>
  <c r="D6645" i="3" s="1"/>
  <c r="D6669" i="3" s="1"/>
  <c r="D6693" i="3" s="1"/>
  <c r="D6717" i="3" s="1"/>
  <c r="D6741" i="3" s="1"/>
  <c r="D6765" i="3" s="1"/>
  <c r="D6789" i="3" s="1"/>
  <c r="D6813" i="3" s="1"/>
  <c r="D6837" i="3" s="1"/>
  <c r="D6861" i="3" s="1"/>
  <c r="D6885" i="3" s="1"/>
  <c r="D6909" i="3" s="1"/>
  <c r="D6933" i="3" s="1"/>
  <c r="D6957" i="3" s="1"/>
  <c r="D6981" i="3" s="1"/>
  <c r="D7005" i="3" s="1"/>
  <c r="D7029" i="3" s="1"/>
  <c r="D7053" i="3" s="1"/>
  <c r="D7077" i="3" s="1"/>
  <c r="D7101" i="3" s="1"/>
  <c r="D7125" i="3" s="1"/>
  <c r="D7149" i="3" s="1"/>
  <c r="D7173" i="3" s="1"/>
  <c r="D7197" i="3" s="1"/>
  <c r="D7221" i="3" s="1"/>
  <c r="D7245" i="3" s="1"/>
  <c r="D7269" i="3" s="1"/>
  <c r="D7293" i="3" s="1"/>
  <c r="D7317" i="3" s="1"/>
  <c r="D7341" i="3" s="1"/>
  <c r="D7365" i="3" s="1"/>
  <c r="D7389" i="3" s="1"/>
  <c r="D7413" i="3" s="1"/>
  <c r="D7437" i="3" s="1"/>
  <c r="D7461" i="3" s="1"/>
  <c r="D7485" i="3" s="1"/>
  <c r="D7509" i="3" s="1"/>
  <c r="D7533" i="3" s="1"/>
  <c r="D7557" i="3" s="1"/>
  <c r="D7581" i="3" s="1"/>
  <c r="D7605" i="3" s="1"/>
  <c r="D7629" i="3" s="1"/>
  <c r="D7653" i="3" s="1"/>
  <c r="D7677" i="3" s="1"/>
  <c r="D7701" i="3" s="1"/>
  <c r="D7725" i="3" s="1"/>
  <c r="D7749" i="3" s="1"/>
  <c r="D7773" i="3" s="1"/>
  <c r="D7797" i="3" s="1"/>
  <c r="D7821" i="3" s="1"/>
  <c r="D7845" i="3" s="1"/>
  <c r="D7869" i="3" s="1"/>
  <c r="D7893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5490" i="3" s="1"/>
  <c r="D5514" i="3" s="1"/>
  <c r="D5538" i="3" s="1"/>
  <c r="D5562" i="3" s="1"/>
  <c r="D5586" i="3" s="1"/>
  <c r="D5610" i="3" s="1"/>
  <c r="D5634" i="3" s="1"/>
  <c r="D5658" i="3" s="1"/>
  <c r="D5682" i="3" s="1"/>
  <c r="D5706" i="3" s="1"/>
  <c r="D5730" i="3" s="1"/>
  <c r="D5754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5488" i="3" s="1"/>
  <c r="D5512" i="3" s="1"/>
  <c r="D5536" i="3" s="1"/>
  <c r="D5560" i="3" s="1"/>
  <c r="D5584" i="3" s="1"/>
  <c r="D5608" i="3" s="1"/>
  <c r="D5632" i="3" s="1"/>
  <c r="D5656" i="3" s="1"/>
  <c r="D5680" i="3" s="1"/>
  <c r="D5704" i="3" s="1"/>
  <c r="D5728" i="3" s="1"/>
  <c r="D5752" i="3" s="1"/>
  <c r="D5776" i="3" s="1"/>
  <c r="D5800" i="3" s="1"/>
  <c r="D5824" i="3" s="1"/>
  <c r="D5848" i="3" s="1"/>
  <c r="D5872" i="3" s="1"/>
  <c r="D5896" i="3" s="1"/>
  <c r="D5920" i="3" s="1"/>
  <c r="D5944" i="3" s="1"/>
  <c r="D5968" i="3" s="1"/>
  <c r="D5992" i="3" s="1"/>
  <c r="D6016" i="3" s="1"/>
  <c r="D6040" i="3" s="1"/>
  <c r="D6064" i="3" s="1"/>
  <c r="D6088" i="3" s="1"/>
  <c r="D6112" i="3" s="1"/>
  <c r="D6136" i="3" s="1"/>
  <c r="D6160" i="3" s="1"/>
  <c r="D6184" i="3" s="1"/>
  <c r="D6208" i="3" s="1"/>
  <c r="D6232" i="3" s="1"/>
  <c r="D6256" i="3" s="1"/>
  <c r="D6280" i="3" s="1"/>
  <c r="D6304" i="3" s="1"/>
  <c r="D6328" i="3" s="1"/>
  <c r="D6352" i="3" s="1"/>
  <c r="D6376" i="3" s="1"/>
  <c r="D6400" i="3" s="1"/>
  <c r="D6424" i="3" s="1"/>
  <c r="D6448" i="3" s="1"/>
  <c r="D6472" i="3" s="1"/>
  <c r="D6496" i="3" s="1"/>
  <c r="D6520" i="3" s="1"/>
  <c r="D6544" i="3" s="1"/>
  <c r="D6568" i="3" s="1"/>
  <c r="D6592" i="3" s="1"/>
  <c r="D6616" i="3" s="1"/>
  <c r="D6640" i="3" s="1"/>
  <c r="D6664" i="3" s="1"/>
  <c r="D6688" i="3" s="1"/>
  <c r="D6712" i="3" s="1"/>
  <c r="D6736" i="3" s="1"/>
  <c r="D6760" i="3" s="1"/>
  <c r="D6784" i="3" s="1"/>
  <c r="D6808" i="3" s="1"/>
  <c r="D6832" i="3" s="1"/>
  <c r="D6856" i="3" s="1"/>
  <c r="D6880" i="3" s="1"/>
  <c r="D6904" i="3" s="1"/>
  <c r="D6928" i="3" s="1"/>
  <c r="D6952" i="3" s="1"/>
  <c r="D6976" i="3" s="1"/>
  <c r="D7000" i="3" s="1"/>
  <c r="D7024" i="3" s="1"/>
  <c r="D7048" i="3" s="1"/>
  <c r="D7072" i="3" s="1"/>
  <c r="D7096" i="3" s="1"/>
  <c r="D7120" i="3" s="1"/>
  <c r="D7144" i="3" s="1"/>
  <c r="D7168" i="3" s="1"/>
  <c r="D7192" i="3" s="1"/>
  <c r="D7216" i="3" s="1"/>
  <c r="D7240" i="3" s="1"/>
  <c r="D7264" i="3" s="1"/>
  <c r="D7288" i="3" s="1"/>
  <c r="D7312" i="3" s="1"/>
  <c r="D7336" i="3" s="1"/>
  <c r="D7360" i="3" s="1"/>
  <c r="D7384" i="3" s="1"/>
  <c r="D7408" i="3" s="1"/>
  <c r="D7432" i="3" s="1"/>
  <c r="D7456" i="3" s="1"/>
  <c r="D7480" i="3" s="1"/>
  <c r="D7504" i="3" s="1"/>
  <c r="D7528" i="3" s="1"/>
  <c r="D7552" i="3" s="1"/>
  <c r="D7576" i="3" s="1"/>
  <c r="D7600" i="3" s="1"/>
  <c r="D7624" i="3" s="1"/>
  <c r="D7648" i="3" s="1"/>
  <c r="D7672" i="3" s="1"/>
  <c r="D7696" i="3" s="1"/>
  <c r="D7720" i="3" s="1"/>
  <c r="D7744" i="3" s="1"/>
  <c r="D7768" i="3" s="1"/>
  <c r="D7792" i="3" s="1"/>
  <c r="D7816" i="3" s="1"/>
  <c r="D7840" i="3" s="1"/>
  <c r="D7864" i="3" s="1"/>
  <c r="D7888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5487" i="3" s="1"/>
  <c r="D5511" i="3" s="1"/>
  <c r="D5535" i="3" s="1"/>
  <c r="D5559" i="3" s="1"/>
  <c r="D5583" i="3" s="1"/>
  <c r="D5607" i="3" s="1"/>
  <c r="D5631" i="3" s="1"/>
  <c r="D5655" i="3" s="1"/>
  <c r="D5679" i="3" s="1"/>
  <c r="D5703" i="3" s="1"/>
  <c r="D5727" i="3" s="1"/>
  <c r="D5751" i="3" s="1"/>
  <c r="D5775" i="3" s="1"/>
  <c r="D5799" i="3" s="1"/>
  <c r="D5823" i="3" s="1"/>
  <c r="D5847" i="3" s="1"/>
  <c r="D5871" i="3" s="1"/>
  <c r="D5895" i="3" s="1"/>
  <c r="D5919" i="3" s="1"/>
  <c r="D5943" i="3" s="1"/>
  <c r="D5967" i="3" s="1"/>
  <c r="D5991" i="3" s="1"/>
  <c r="D6015" i="3" s="1"/>
  <c r="D6039" i="3" s="1"/>
  <c r="D6063" i="3" s="1"/>
  <c r="D6087" i="3" s="1"/>
  <c r="D6111" i="3" s="1"/>
  <c r="D6135" i="3" s="1"/>
  <c r="D6159" i="3" s="1"/>
  <c r="D6183" i="3" s="1"/>
  <c r="D6207" i="3" s="1"/>
  <c r="D6231" i="3" s="1"/>
  <c r="D6255" i="3" s="1"/>
  <c r="D6279" i="3" s="1"/>
  <c r="D6303" i="3" s="1"/>
  <c r="D6327" i="3" s="1"/>
  <c r="D6351" i="3" s="1"/>
  <c r="D6375" i="3" s="1"/>
  <c r="D6399" i="3" s="1"/>
  <c r="D6423" i="3" s="1"/>
  <c r="D6447" i="3" s="1"/>
  <c r="D6471" i="3" s="1"/>
  <c r="D6495" i="3" s="1"/>
  <c r="D6519" i="3" s="1"/>
  <c r="D6543" i="3" s="1"/>
  <c r="D6567" i="3" s="1"/>
  <c r="D6591" i="3" s="1"/>
  <c r="D6615" i="3" s="1"/>
  <c r="D6639" i="3" s="1"/>
  <c r="D6663" i="3" s="1"/>
  <c r="D6687" i="3" s="1"/>
  <c r="D6711" i="3" s="1"/>
  <c r="D6735" i="3" s="1"/>
  <c r="D6759" i="3" s="1"/>
  <c r="D6783" i="3" s="1"/>
  <c r="D6807" i="3" s="1"/>
  <c r="D6831" i="3" s="1"/>
  <c r="D6855" i="3" s="1"/>
  <c r="D6879" i="3" s="1"/>
  <c r="D6903" i="3" s="1"/>
  <c r="D6927" i="3" s="1"/>
  <c r="D6951" i="3" s="1"/>
  <c r="D6975" i="3" s="1"/>
  <c r="D6999" i="3" s="1"/>
  <c r="D7023" i="3" s="1"/>
  <c r="D7047" i="3" s="1"/>
  <c r="D7071" i="3" s="1"/>
  <c r="D7095" i="3" s="1"/>
  <c r="D7119" i="3" s="1"/>
  <c r="D7143" i="3" s="1"/>
  <c r="D7167" i="3" s="1"/>
  <c r="D7191" i="3" s="1"/>
  <c r="D7215" i="3" s="1"/>
  <c r="D7239" i="3" s="1"/>
  <c r="D7263" i="3" s="1"/>
  <c r="D7287" i="3" s="1"/>
  <c r="D7311" i="3" s="1"/>
  <c r="D7335" i="3" s="1"/>
  <c r="D7359" i="3" s="1"/>
  <c r="D7383" i="3" s="1"/>
  <c r="D7407" i="3" s="1"/>
  <c r="D7431" i="3" s="1"/>
  <c r="D7455" i="3" s="1"/>
  <c r="D7479" i="3" s="1"/>
  <c r="D7503" i="3" s="1"/>
  <c r="D7527" i="3" s="1"/>
  <c r="D7551" i="3" s="1"/>
  <c r="D7575" i="3" s="1"/>
  <c r="D7599" i="3" s="1"/>
  <c r="D7623" i="3" s="1"/>
  <c r="D7647" i="3" s="1"/>
  <c r="D7671" i="3" s="1"/>
  <c r="D7695" i="3" s="1"/>
  <c r="D7719" i="3" s="1"/>
  <c r="D7743" i="3" s="1"/>
  <c r="D7767" i="3" s="1"/>
  <c r="D7791" i="3" s="1"/>
  <c r="D7815" i="3" s="1"/>
  <c r="D7839" i="3" s="1"/>
  <c r="D7863" i="3" s="1"/>
  <c r="D7887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5486" i="3" s="1"/>
  <c r="D5510" i="3" s="1"/>
  <c r="D5534" i="3" s="1"/>
  <c r="D5558" i="3" s="1"/>
  <c r="D5582" i="3" s="1"/>
  <c r="D5606" i="3" s="1"/>
  <c r="D5630" i="3" s="1"/>
  <c r="D5654" i="3" s="1"/>
  <c r="D5678" i="3" s="1"/>
  <c r="D5702" i="3" s="1"/>
  <c r="D5726" i="3" s="1"/>
  <c r="D5750" i="3" s="1"/>
  <c r="D5774" i="3" s="1"/>
  <c r="D5798" i="3" s="1"/>
  <c r="D5822" i="3" s="1"/>
  <c r="D5846" i="3" s="1"/>
  <c r="D5870" i="3" s="1"/>
  <c r="D5894" i="3" s="1"/>
  <c r="D5918" i="3" s="1"/>
  <c r="D5942" i="3" s="1"/>
  <c r="D5966" i="3" s="1"/>
  <c r="D5990" i="3" s="1"/>
  <c r="D6014" i="3" s="1"/>
  <c r="D6038" i="3" s="1"/>
  <c r="D6062" i="3" s="1"/>
  <c r="D6086" i="3" s="1"/>
  <c r="D6110" i="3" s="1"/>
  <c r="D6134" i="3" s="1"/>
  <c r="D6158" i="3" s="1"/>
  <c r="D6182" i="3" s="1"/>
  <c r="D6206" i="3" s="1"/>
  <c r="D6230" i="3" s="1"/>
  <c r="D6254" i="3" s="1"/>
  <c r="D6278" i="3" s="1"/>
  <c r="D6302" i="3" s="1"/>
  <c r="D6326" i="3" s="1"/>
  <c r="D6350" i="3" s="1"/>
  <c r="D6374" i="3" s="1"/>
  <c r="D6398" i="3" s="1"/>
  <c r="D6422" i="3" s="1"/>
  <c r="D6446" i="3" s="1"/>
  <c r="D6470" i="3" s="1"/>
  <c r="D6494" i="3" s="1"/>
  <c r="D6518" i="3" s="1"/>
  <c r="D6542" i="3" s="1"/>
  <c r="D6566" i="3" s="1"/>
  <c r="D6590" i="3" s="1"/>
  <c r="D6614" i="3" s="1"/>
  <c r="D6638" i="3" s="1"/>
  <c r="D6662" i="3" s="1"/>
  <c r="D6686" i="3" s="1"/>
  <c r="D6710" i="3" s="1"/>
  <c r="D6734" i="3" s="1"/>
  <c r="D6758" i="3" s="1"/>
  <c r="D6782" i="3" s="1"/>
  <c r="D6806" i="3" s="1"/>
  <c r="D6830" i="3" s="1"/>
  <c r="D6854" i="3" s="1"/>
  <c r="D6878" i="3" s="1"/>
  <c r="D6902" i="3" s="1"/>
  <c r="D6926" i="3" s="1"/>
  <c r="D6950" i="3" s="1"/>
  <c r="D6974" i="3" s="1"/>
  <c r="D6998" i="3" s="1"/>
  <c r="D7022" i="3" s="1"/>
  <c r="D7046" i="3" s="1"/>
  <c r="D7070" i="3" s="1"/>
  <c r="D7094" i="3" s="1"/>
  <c r="D7118" i="3" s="1"/>
  <c r="D7142" i="3" s="1"/>
  <c r="D7166" i="3" s="1"/>
  <c r="D7190" i="3" s="1"/>
  <c r="D7214" i="3" s="1"/>
  <c r="D7238" i="3" s="1"/>
  <c r="D7262" i="3" s="1"/>
  <c r="D7286" i="3" s="1"/>
  <c r="D7310" i="3" s="1"/>
  <c r="D7334" i="3" s="1"/>
  <c r="D7358" i="3" s="1"/>
  <c r="D7382" i="3" s="1"/>
  <c r="D7406" i="3" s="1"/>
  <c r="D7430" i="3" s="1"/>
  <c r="D7454" i="3" s="1"/>
  <c r="D7478" i="3" s="1"/>
  <c r="D7502" i="3" s="1"/>
  <c r="D7526" i="3" s="1"/>
  <c r="D7550" i="3" s="1"/>
  <c r="D7574" i="3" s="1"/>
  <c r="D7598" i="3" s="1"/>
  <c r="D7622" i="3" s="1"/>
  <c r="D7646" i="3" s="1"/>
  <c r="D7670" i="3" s="1"/>
  <c r="D7694" i="3" s="1"/>
  <c r="D7718" i="3" s="1"/>
  <c r="D7742" i="3" s="1"/>
  <c r="D7766" i="3" s="1"/>
  <c r="D7790" i="3" s="1"/>
  <c r="D7814" i="3" s="1"/>
  <c r="D7838" i="3" s="1"/>
  <c r="D7862" i="3" s="1"/>
  <c r="D7886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5485" i="3" s="1"/>
  <c r="D5509" i="3" s="1"/>
  <c r="D5533" i="3" s="1"/>
  <c r="D5557" i="3" s="1"/>
  <c r="D5581" i="3" s="1"/>
  <c r="D5605" i="3" s="1"/>
  <c r="D5629" i="3" s="1"/>
  <c r="D5653" i="3" s="1"/>
  <c r="D5677" i="3" s="1"/>
  <c r="D5701" i="3" s="1"/>
  <c r="D5725" i="3" s="1"/>
  <c r="D5749" i="3" s="1"/>
  <c r="D5773" i="3" s="1"/>
  <c r="D5797" i="3" s="1"/>
  <c r="D5821" i="3" s="1"/>
  <c r="D5845" i="3" s="1"/>
  <c r="D5869" i="3" s="1"/>
  <c r="D5893" i="3" s="1"/>
  <c r="D5917" i="3" s="1"/>
  <c r="D5941" i="3" s="1"/>
  <c r="D5965" i="3" s="1"/>
  <c r="D5989" i="3" s="1"/>
  <c r="D6013" i="3" s="1"/>
  <c r="D6037" i="3" s="1"/>
  <c r="D6061" i="3" s="1"/>
  <c r="D6085" i="3" s="1"/>
  <c r="D6109" i="3" s="1"/>
  <c r="D6133" i="3" s="1"/>
  <c r="D6157" i="3" s="1"/>
  <c r="D6181" i="3" s="1"/>
  <c r="D6205" i="3" s="1"/>
  <c r="D6229" i="3" s="1"/>
  <c r="D6253" i="3" s="1"/>
  <c r="D6277" i="3" s="1"/>
  <c r="D6301" i="3" s="1"/>
  <c r="D6325" i="3" s="1"/>
  <c r="D6349" i="3" s="1"/>
  <c r="D6373" i="3" s="1"/>
  <c r="D6397" i="3" s="1"/>
  <c r="D6421" i="3" s="1"/>
  <c r="D6445" i="3" s="1"/>
  <c r="D6469" i="3" s="1"/>
  <c r="D6493" i="3" s="1"/>
  <c r="D6517" i="3" s="1"/>
  <c r="D6541" i="3" s="1"/>
  <c r="D6565" i="3" s="1"/>
  <c r="D6589" i="3" s="1"/>
  <c r="D6613" i="3" s="1"/>
  <c r="D6637" i="3" s="1"/>
  <c r="D6661" i="3" s="1"/>
  <c r="D6685" i="3" s="1"/>
  <c r="D6709" i="3" s="1"/>
  <c r="D6733" i="3" s="1"/>
  <c r="D6757" i="3" s="1"/>
  <c r="D6781" i="3" s="1"/>
  <c r="D6805" i="3" s="1"/>
  <c r="D6829" i="3" s="1"/>
  <c r="D6853" i="3" s="1"/>
  <c r="D6877" i="3" s="1"/>
  <c r="D6901" i="3" s="1"/>
  <c r="D6925" i="3" s="1"/>
  <c r="D6949" i="3" s="1"/>
  <c r="D6973" i="3" s="1"/>
  <c r="D6997" i="3" s="1"/>
  <c r="D7021" i="3" s="1"/>
  <c r="D7045" i="3" s="1"/>
  <c r="D7069" i="3" s="1"/>
  <c r="D7093" i="3" s="1"/>
  <c r="D7117" i="3" s="1"/>
  <c r="D7141" i="3" s="1"/>
  <c r="D7165" i="3" s="1"/>
  <c r="D7189" i="3" s="1"/>
  <c r="D7213" i="3" s="1"/>
  <c r="D7237" i="3" s="1"/>
  <c r="D7261" i="3" s="1"/>
  <c r="D7285" i="3" s="1"/>
  <c r="D7309" i="3" s="1"/>
  <c r="D7333" i="3" s="1"/>
  <c r="D7357" i="3" s="1"/>
  <c r="D7381" i="3" s="1"/>
  <c r="D7405" i="3" s="1"/>
  <c r="D7429" i="3" s="1"/>
  <c r="D7453" i="3" s="1"/>
  <c r="D7477" i="3" s="1"/>
  <c r="D7501" i="3" s="1"/>
  <c r="D7525" i="3" s="1"/>
  <c r="D7549" i="3" s="1"/>
  <c r="D7573" i="3" s="1"/>
  <c r="D7597" i="3" s="1"/>
  <c r="D7621" i="3" s="1"/>
  <c r="D7645" i="3" s="1"/>
  <c r="D7669" i="3" s="1"/>
  <c r="D7693" i="3" s="1"/>
  <c r="D7717" i="3" s="1"/>
  <c r="D7741" i="3" s="1"/>
  <c r="D7765" i="3" s="1"/>
  <c r="D7789" i="3" s="1"/>
  <c r="D7813" i="3" s="1"/>
  <c r="D7837" i="3" s="1"/>
  <c r="D7861" i="3" s="1"/>
  <c r="D7885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5484" i="3" s="1"/>
  <c r="D5508" i="3" s="1"/>
  <c r="D5532" i="3" s="1"/>
  <c r="D5556" i="3" s="1"/>
  <c r="D5580" i="3" s="1"/>
  <c r="D5604" i="3" s="1"/>
  <c r="D5628" i="3" s="1"/>
  <c r="D5652" i="3" s="1"/>
  <c r="D5676" i="3" s="1"/>
  <c r="D5700" i="3" s="1"/>
  <c r="D5724" i="3" s="1"/>
  <c r="D5748" i="3" s="1"/>
  <c r="D5772" i="3" s="1"/>
  <c r="D5796" i="3" s="1"/>
  <c r="D5820" i="3" s="1"/>
  <c r="D5844" i="3" s="1"/>
  <c r="D5868" i="3" s="1"/>
  <c r="D5892" i="3" s="1"/>
  <c r="D5916" i="3" s="1"/>
  <c r="D5940" i="3" s="1"/>
  <c r="D5964" i="3" s="1"/>
  <c r="D5988" i="3" s="1"/>
  <c r="D6012" i="3" s="1"/>
  <c r="D6036" i="3" s="1"/>
  <c r="D6060" i="3" s="1"/>
  <c r="D6084" i="3" s="1"/>
  <c r="D6108" i="3" s="1"/>
  <c r="D6132" i="3" s="1"/>
  <c r="D6156" i="3" s="1"/>
  <c r="D6180" i="3" s="1"/>
  <c r="D6204" i="3" s="1"/>
  <c r="D6228" i="3" s="1"/>
  <c r="D6252" i="3" s="1"/>
  <c r="D6276" i="3" s="1"/>
  <c r="D6300" i="3" s="1"/>
  <c r="D6324" i="3" s="1"/>
  <c r="D6348" i="3" s="1"/>
  <c r="D6372" i="3" s="1"/>
  <c r="D6396" i="3" s="1"/>
  <c r="D6420" i="3" s="1"/>
  <c r="D6444" i="3" s="1"/>
  <c r="D6468" i="3" s="1"/>
  <c r="D6492" i="3" s="1"/>
  <c r="D6516" i="3" s="1"/>
  <c r="D6540" i="3" s="1"/>
  <c r="D6564" i="3" s="1"/>
  <c r="D6588" i="3" s="1"/>
  <c r="D6612" i="3" s="1"/>
  <c r="D6636" i="3" s="1"/>
  <c r="D6660" i="3" s="1"/>
  <c r="D6684" i="3" s="1"/>
  <c r="D6708" i="3" s="1"/>
  <c r="D6732" i="3" s="1"/>
  <c r="D6756" i="3" s="1"/>
  <c r="D6780" i="3" s="1"/>
  <c r="D6804" i="3" s="1"/>
  <c r="D6828" i="3" s="1"/>
  <c r="D6852" i="3" s="1"/>
  <c r="D6876" i="3" s="1"/>
  <c r="D6900" i="3" s="1"/>
  <c r="D6924" i="3" s="1"/>
  <c r="D6948" i="3" s="1"/>
  <c r="D6972" i="3" s="1"/>
  <c r="D6996" i="3" s="1"/>
  <c r="D7020" i="3" s="1"/>
  <c r="D7044" i="3" s="1"/>
  <c r="D7068" i="3" s="1"/>
  <c r="D7092" i="3" s="1"/>
  <c r="D7116" i="3" s="1"/>
  <c r="D7140" i="3" s="1"/>
  <c r="D7164" i="3" s="1"/>
  <c r="D7188" i="3" s="1"/>
  <c r="D7212" i="3" s="1"/>
  <c r="D7236" i="3" s="1"/>
  <c r="D7260" i="3" s="1"/>
  <c r="D7284" i="3" s="1"/>
  <c r="D7308" i="3" s="1"/>
  <c r="D7332" i="3" s="1"/>
  <c r="D7356" i="3" s="1"/>
  <c r="D7380" i="3" s="1"/>
  <c r="D7404" i="3" s="1"/>
  <c r="D7428" i="3" s="1"/>
  <c r="D7452" i="3" s="1"/>
  <c r="D7476" i="3" s="1"/>
  <c r="D7500" i="3" s="1"/>
  <c r="D7524" i="3" s="1"/>
  <c r="D7548" i="3" s="1"/>
  <c r="D7572" i="3" s="1"/>
  <c r="D7596" i="3" s="1"/>
  <c r="D7620" i="3" s="1"/>
  <c r="D7644" i="3" s="1"/>
  <c r="D7668" i="3" s="1"/>
  <c r="D7692" i="3" s="1"/>
  <c r="D7716" i="3" s="1"/>
  <c r="D7740" i="3" s="1"/>
  <c r="D7764" i="3" s="1"/>
  <c r="D7788" i="3" s="1"/>
  <c r="D7812" i="3" s="1"/>
  <c r="D7836" i="3" s="1"/>
  <c r="D7860" i="3" s="1"/>
  <c r="D7884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5483" i="3" s="1"/>
  <c r="D5507" i="3" s="1"/>
  <c r="D5531" i="3" s="1"/>
  <c r="D5555" i="3" s="1"/>
  <c r="D5579" i="3" s="1"/>
  <c r="D5603" i="3" s="1"/>
  <c r="D5627" i="3" s="1"/>
  <c r="D5651" i="3" s="1"/>
  <c r="D5675" i="3" s="1"/>
  <c r="D5699" i="3" s="1"/>
  <c r="D5723" i="3" s="1"/>
  <c r="D5747" i="3" s="1"/>
  <c r="D5771" i="3" s="1"/>
  <c r="D5795" i="3" s="1"/>
  <c r="D5819" i="3" s="1"/>
  <c r="D5843" i="3" s="1"/>
  <c r="D5867" i="3" s="1"/>
  <c r="D5891" i="3" s="1"/>
  <c r="D5915" i="3" s="1"/>
  <c r="D5939" i="3" s="1"/>
  <c r="D5963" i="3" s="1"/>
  <c r="D5987" i="3" s="1"/>
  <c r="D6011" i="3" s="1"/>
  <c r="D6035" i="3" s="1"/>
  <c r="D6059" i="3" s="1"/>
  <c r="D6083" i="3" s="1"/>
  <c r="D6107" i="3" s="1"/>
  <c r="D6131" i="3" s="1"/>
  <c r="D6155" i="3" s="1"/>
  <c r="D6179" i="3" s="1"/>
  <c r="D6203" i="3" s="1"/>
  <c r="D6227" i="3" s="1"/>
  <c r="D6251" i="3" s="1"/>
  <c r="D6275" i="3" s="1"/>
  <c r="D6299" i="3" s="1"/>
  <c r="D6323" i="3" s="1"/>
  <c r="D6347" i="3" s="1"/>
  <c r="D6371" i="3" s="1"/>
  <c r="D6395" i="3" s="1"/>
  <c r="D6419" i="3" s="1"/>
  <c r="D6443" i="3" s="1"/>
  <c r="D6467" i="3" s="1"/>
  <c r="D6491" i="3" s="1"/>
  <c r="D6515" i="3" s="1"/>
  <c r="D6539" i="3" s="1"/>
  <c r="D6563" i="3" s="1"/>
  <c r="D6587" i="3" s="1"/>
  <c r="D6611" i="3" s="1"/>
  <c r="D6635" i="3" s="1"/>
  <c r="D6659" i="3" s="1"/>
  <c r="D6683" i="3" s="1"/>
  <c r="D6707" i="3" s="1"/>
  <c r="D6731" i="3" s="1"/>
  <c r="D6755" i="3" s="1"/>
  <c r="D6779" i="3" s="1"/>
  <c r="D6803" i="3" s="1"/>
  <c r="D6827" i="3" s="1"/>
  <c r="D6851" i="3" s="1"/>
  <c r="D6875" i="3" s="1"/>
  <c r="D6899" i="3" s="1"/>
  <c r="D6923" i="3" s="1"/>
  <c r="D6947" i="3" s="1"/>
  <c r="D6971" i="3" s="1"/>
  <c r="D6995" i="3" s="1"/>
  <c r="D7019" i="3" s="1"/>
  <c r="D7043" i="3" s="1"/>
  <c r="D7067" i="3" s="1"/>
  <c r="D7091" i="3" s="1"/>
  <c r="D7115" i="3" s="1"/>
  <c r="D7139" i="3" s="1"/>
  <c r="D7163" i="3" s="1"/>
  <c r="D7187" i="3" s="1"/>
  <c r="D7211" i="3" s="1"/>
  <c r="D7235" i="3" s="1"/>
  <c r="D7259" i="3" s="1"/>
  <c r="D7283" i="3" s="1"/>
  <c r="D7307" i="3" s="1"/>
  <c r="D7331" i="3" s="1"/>
  <c r="D7355" i="3" s="1"/>
  <c r="D7379" i="3" s="1"/>
  <c r="D7403" i="3" s="1"/>
  <c r="D7427" i="3" s="1"/>
  <c r="D7451" i="3" s="1"/>
  <c r="D7475" i="3" s="1"/>
  <c r="D7499" i="3" s="1"/>
  <c r="D7523" i="3" s="1"/>
  <c r="D7547" i="3" s="1"/>
  <c r="D7571" i="3" s="1"/>
  <c r="D7595" i="3" s="1"/>
  <c r="D7619" i="3" s="1"/>
  <c r="D7643" i="3" s="1"/>
  <c r="D7667" i="3" s="1"/>
  <c r="D7691" i="3" s="1"/>
  <c r="D7715" i="3" s="1"/>
  <c r="D7739" i="3" s="1"/>
  <c r="D7763" i="3" s="1"/>
  <c r="D7787" i="3" s="1"/>
  <c r="D7811" i="3" s="1"/>
  <c r="D7835" i="3" s="1"/>
  <c r="D7859" i="3" s="1"/>
  <c r="D7883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5482" i="3" s="1"/>
  <c r="D5506" i="3" s="1"/>
  <c r="D5530" i="3" s="1"/>
  <c r="D5554" i="3" s="1"/>
  <c r="D5578" i="3" s="1"/>
  <c r="D5602" i="3" s="1"/>
  <c r="D5626" i="3" s="1"/>
  <c r="D5650" i="3" s="1"/>
  <c r="D5674" i="3" s="1"/>
  <c r="D5698" i="3" s="1"/>
  <c r="D5722" i="3" s="1"/>
  <c r="D5746" i="3" s="1"/>
  <c r="D5770" i="3" s="1"/>
  <c r="D5794" i="3" s="1"/>
  <c r="D5818" i="3" s="1"/>
  <c r="D5842" i="3" s="1"/>
  <c r="D5866" i="3" s="1"/>
  <c r="D5890" i="3" s="1"/>
  <c r="D5914" i="3" s="1"/>
  <c r="D5938" i="3" s="1"/>
  <c r="D5962" i="3" s="1"/>
  <c r="D5986" i="3" s="1"/>
  <c r="D6010" i="3" s="1"/>
  <c r="D6034" i="3" s="1"/>
  <c r="D6058" i="3" s="1"/>
  <c r="D6082" i="3" s="1"/>
  <c r="D6106" i="3" s="1"/>
  <c r="D6130" i="3" s="1"/>
  <c r="D6154" i="3" s="1"/>
  <c r="D6178" i="3" s="1"/>
  <c r="D6202" i="3" s="1"/>
  <c r="D6226" i="3" s="1"/>
  <c r="D6250" i="3" s="1"/>
  <c r="D6274" i="3" s="1"/>
  <c r="D6298" i="3" s="1"/>
  <c r="D6322" i="3" s="1"/>
  <c r="D6346" i="3" s="1"/>
  <c r="D6370" i="3" s="1"/>
  <c r="D6394" i="3" s="1"/>
  <c r="D6418" i="3" s="1"/>
  <c r="D6442" i="3" s="1"/>
  <c r="D6466" i="3" s="1"/>
  <c r="D6490" i="3" s="1"/>
  <c r="D6514" i="3" s="1"/>
  <c r="D6538" i="3" s="1"/>
  <c r="D6562" i="3" s="1"/>
  <c r="D6586" i="3" s="1"/>
  <c r="D6610" i="3" s="1"/>
  <c r="D6634" i="3" s="1"/>
  <c r="D6658" i="3" s="1"/>
  <c r="D6682" i="3" s="1"/>
  <c r="D6706" i="3" s="1"/>
  <c r="D6730" i="3" s="1"/>
  <c r="D6754" i="3" s="1"/>
  <c r="D6778" i="3" s="1"/>
  <c r="D6802" i="3" s="1"/>
  <c r="D6826" i="3" s="1"/>
  <c r="D6850" i="3" s="1"/>
  <c r="D6874" i="3" s="1"/>
  <c r="D6898" i="3" s="1"/>
  <c r="D6922" i="3" s="1"/>
  <c r="D6946" i="3" s="1"/>
  <c r="D6970" i="3" s="1"/>
  <c r="D6994" i="3" s="1"/>
  <c r="D7018" i="3" s="1"/>
  <c r="D7042" i="3" s="1"/>
  <c r="D7066" i="3" s="1"/>
  <c r="D7090" i="3" s="1"/>
  <c r="D7114" i="3" s="1"/>
  <c r="D7138" i="3" s="1"/>
  <c r="D7162" i="3" s="1"/>
  <c r="D7186" i="3" s="1"/>
  <c r="D7210" i="3" s="1"/>
  <c r="D7234" i="3" s="1"/>
  <c r="D7258" i="3" s="1"/>
  <c r="D7282" i="3" s="1"/>
  <c r="D7306" i="3" s="1"/>
  <c r="D7330" i="3" s="1"/>
  <c r="D7354" i="3" s="1"/>
  <c r="D7378" i="3" s="1"/>
  <c r="D7402" i="3" s="1"/>
  <c r="D7426" i="3" s="1"/>
  <c r="D7450" i="3" s="1"/>
  <c r="D7474" i="3" s="1"/>
  <c r="D7498" i="3" s="1"/>
  <c r="D7522" i="3" s="1"/>
  <c r="D7546" i="3" s="1"/>
  <c r="D7570" i="3" s="1"/>
  <c r="D7594" i="3" s="1"/>
  <c r="D7618" i="3" s="1"/>
  <c r="D7642" i="3" s="1"/>
  <c r="D7666" i="3" s="1"/>
  <c r="D7690" i="3" s="1"/>
  <c r="D7714" i="3" s="1"/>
  <c r="D7738" i="3" s="1"/>
  <c r="D7762" i="3" s="1"/>
  <c r="D7786" i="3" s="1"/>
  <c r="D7810" i="3" s="1"/>
  <c r="D7834" i="3" s="1"/>
  <c r="D7858" i="3" s="1"/>
  <c r="D7882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5481" i="3" s="1"/>
  <c r="D5505" i="3" s="1"/>
  <c r="D5529" i="3" s="1"/>
  <c r="D5553" i="3" s="1"/>
  <c r="D5577" i="3" s="1"/>
  <c r="D5601" i="3" s="1"/>
  <c r="D5625" i="3" s="1"/>
  <c r="D5649" i="3" s="1"/>
  <c r="D5673" i="3" s="1"/>
  <c r="D5697" i="3" s="1"/>
  <c r="D5721" i="3" s="1"/>
  <c r="D5745" i="3" s="1"/>
  <c r="D5769" i="3" s="1"/>
  <c r="D5793" i="3" s="1"/>
  <c r="D5817" i="3" s="1"/>
  <c r="D5841" i="3" s="1"/>
  <c r="D5865" i="3" s="1"/>
  <c r="D5889" i="3" s="1"/>
  <c r="D5913" i="3" s="1"/>
  <c r="D5937" i="3" s="1"/>
  <c r="D5961" i="3" s="1"/>
  <c r="D5985" i="3" s="1"/>
  <c r="D6009" i="3" s="1"/>
  <c r="D6033" i="3" s="1"/>
  <c r="D6057" i="3" s="1"/>
  <c r="D6081" i="3" s="1"/>
  <c r="D6105" i="3" s="1"/>
  <c r="D6129" i="3" s="1"/>
  <c r="D6153" i="3" s="1"/>
  <c r="D6177" i="3" s="1"/>
  <c r="D6201" i="3" s="1"/>
  <c r="D6225" i="3" s="1"/>
  <c r="D6249" i="3" s="1"/>
  <c r="D6273" i="3" s="1"/>
  <c r="D6297" i="3" s="1"/>
  <c r="D6321" i="3" s="1"/>
  <c r="D6345" i="3" s="1"/>
  <c r="D6369" i="3" s="1"/>
  <c r="D6393" i="3" s="1"/>
  <c r="D6417" i="3" s="1"/>
  <c r="D6441" i="3" s="1"/>
  <c r="D6465" i="3" s="1"/>
  <c r="D6489" i="3" s="1"/>
  <c r="D6513" i="3" s="1"/>
  <c r="D6537" i="3" s="1"/>
  <c r="D6561" i="3" s="1"/>
  <c r="D6585" i="3" s="1"/>
  <c r="D6609" i="3" s="1"/>
  <c r="D6633" i="3" s="1"/>
  <c r="D6657" i="3" s="1"/>
  <c r="D6681" i="3" s="1"/>
  <c r="D6705" i="3" s="1"/>
  <c r="D6729" i="3" s="1"/>
  <c r="D6753" i="3" s="1"/>
  <c r="D6777" i="3" s="1"/>
  <c r="D6801" i="3" s="1"/>
  <c r="D6825" i="3" s="1"/>
  <c r="D6849" i="3" s="1"/>
  <c r="D6873" i="3" s="1"/>
  <c r="D6897" i="3" s="1"/>
  <c r="D6921" i="3" s="1"/>
  <c r="D6945" i="3" s="1"/>
  <c r="D6969" i="3" s="1"/>
  <c r="D6993" i="3" s="1"/>
  <c r="D7017" i="3" s="1"/>
  <c r="D7041" i="3" s="1"/>
  <c r="D7065" i="3" s="1"/>
  <c r="D7089" i="3" s="1"/>
  <c r="D7113" i="3" s="1"/>
  <c r="D7137" i="3" s="1"/>
  <c r="D7161" i="3" s="1"/>
  <c r="D7185" i="3" s="1"/>
  <c r="D7209" i="3" s="1"/>
  <c r="D7233" i="3" s="1"/>
  <c r="D7257" i="3" s="1"/>
  <c r="D7281" i="3" s="1"/>
  <c r="D7305" i="3" s="1"/>
  <c r="D7329" i="3" s="1"/>
  <c r="D7353" i="3" s="1"/>
  <c r="D7377" i="3" s="1"/>
  <c r="D7401" i="3" s="1"/>
  <c r="D7425" i="3" s="1"/>
  <c r="D7449" i="3" s="1"/>
  <c r="D7473" i="3" s="1"/>
  <c r="D7497" i="3" s="1"/>
  <c r="D7521" i="3" s="1"/>
  <c r="D7545" i="3" s="1"/>
  <c r="D7569" i="3" s="1"/>
  <c r="D7593" i="3" s="1"/>
  <c r="D7617" i="3" s="1"/>
  <c r="D7641" i="3" s="1"/>
  <c r="D7665" i="3" s="1"/>
  <c r="D7689" i="3" s="1"/>
  <c r="D7713" i="3" s="1"/>
  <c r="D7737" i="3" s="1"/>
  <c r="D7761" i="3" s="1"/>
  <c r="D7785" i="3" s="1"/>
  <c r="D7809" i="3" s="1"/>
  <c r="D7833" i="3" s="1"/>
  <c r="D7857" i="3" s="1"/>
  <c r="D7881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5480" i="3" s="1"/>
  <c r="D5504" i="3" s="1"/>
  <c r="D5528" i="3" s="1"/>
  <c r="D5552" i="3" s="1"/>
  <c r="D5576" i="3" s="1"/>
  <c r="D5600" i="3" s="1"/>
  <c r="D5624" i="3" s="1"/>
  <c r="D5648" i="3" s="1"/>
  <c r="D5672" i="3" s="1"/>
  <c r="D5696" i="3" s="1"/>
  <c r="D5720" i="3" s="1"/>
  <c r="D5744" i="3" s="1"/>
  <c r="D5768" i="3" s="1"/>
  <c r="D5792" i="3" s="1"/>
  <c r="D5816" i="3" s="1"/>
  <c r="D5840" i="3" s="1"/>
  <c r="D5864" i="3" s="1"/>
  <c r="D5888" i="3" s="1"/>
  <c r="D5912" i="3" s="1"/>
  <c r="D5936" i="3" s="1"/>
  <c r="D5960" i="3" s="1"/>
  <c r="D5984" i="3" s="1"/>
  <c r="D6008" i="3" s="1"/>
  <c r="D6032" i="3" s="1"/>
  <c r="D6056" i="3" s="1"/>
  <c r="D6080" i="3" s="1"/>
  <c r="D6104" i="3" s="1"/>
  <c r="D6128" i="3" s="1"/>
  <c r="D6152" i="3" s="1"/>
  <c r="D6176" i="3" s="1"/>
  <c r="D6200" i="3" s="1"/>
  <c r="D6224" i="3" s="1"/>
  <c r="D6248" i="3" s="1"/>
  <c r="D6272" i="3" s="1"/>
  <c r="D6296" i="3" s="1"/>
  <c r="D6320" i="3" s="1"/>
  <c r="D6344" i="3" s="1"/>
  <c r="D6368" i="3" s="1"/>
  <c r="D6392" i="3" s="1"/>
  <c r="D6416" i="3" s="1"/>
  <c r="D6440" i="3" s="1"/>
  <c r="D6464" i="3" s="1"/>
  <c r="D6488" i="3" s="1"/>
  <c r="D6512" i="3" s="1"/>
  <c r="D6536" i="3" s="1"/>
  <c r="D6560" i="3" s="1"/>
  <c r="D6584" i="3" s="1"/>
  <c r="D6608" i="3" s="1"/>
  <c r="D6632" i="3" s="1"/>
  <c r="D6656" i="3" s="1"/>
  <c r="D6680" i="3" s="1"/>
  <c r="D6704" i="3" s="1"/>
  <c r="D6728" i="3" s="1"/>
  <c r="D6752" i="3" s="1"/>
  <c r="D6776" i="3" s="1"/>
  <c r="D6800" i="3" s="1"/>
  <c r="D6824" i="3" s="1"/>
  <c r="D6848" i="3" s="1"/>
  <c r="D6872" i="3" s="1"/>
  <c r="D6896" i="3" s="1"/>
  <c r="D6920" i="3" s="1"/>
  <c r="D6944" i="3" s="1"/>
  <c r="D6968" i="3" s="1"/>
  <c r="D6992" i="3" s="1"/>
  <c r="D7016" i="3" s="1"/>
  <c r="D7040" i="3" s="1"/>
  <c r="D7064" i="3" s="1"/>
  <c r="D7088" i="3" s="1"/>
  <c r="D7112" i="3" s="1"/>
  <c r="D7136" i="3" s="1"/>
  <c r="D7160" i="3" s="1"/>
  <c r="D7184" i="3" s="1"/>
  <c r="D7208" i="3" s="1"/>
  <c r="D7232" i="3" s="1"/>
  <c r="D7256" i="3" s="1"/>
  <c r="D7280" i="3" s="1"/>
  <c r="D7304" i="3" s="1"/>
  <c r="D7328" i="3" s="1"/>
  <c r="D7352" i="3" s="1"/>
  <c r="D7376" i="3" s="1"/>
  <c r="D7400" i="3" s="1"/>
  <c r="D7424" i="3" s="1"/>
  <c r="D7448" i="3" s="1"/>
  <c r="D7472" i="3" s="1"/>
  <c r="D7496" i="3" s="1"/>
  <c r="D7520" i="3" s="1"/>
  <c r="D7544" i="3" s="1"/>
  <c r="D7568" i="3" s="1"/>
  <c r="D7592" i="3" s="1"/>
  <c r="D7616" i="3" s="1"/>
  <c r="D7640" i="3" s="1"/>
  <c r="D7664" i="3" s="1"/>
  <c r="D7688" i="3" s="1"/>
  <c r="D7711" i="3" s="1"/>
  <c r="D7735" i="3" s="1"/>
  <c r="D7759" i="3" s="1"/>
  <c r="D7783" i="3" s="1"/>
  <c r="D7807" i="3" s="1"/>
  <c r="D7831" i="3" s="1"/>
  <c r="D7855" i="3" s="1"/>
  <c r="D7879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5479" i="3" s="1"/>
  <c r="D5503" i="3" s="1"/>
  <c r="D5527" i="3" s="1"/>
  <c r="D5551" i="3" s="1"/>
  <c r="D5575" i="3" s="1"/>
  <c r="D5599" i="3" s="1"/>
  <c r="D5623" i="3" s="1"/>
  <c r="D5647" i="3" s="1"/>
  <c r="D5671" i="3" s="1"/>
  <c r="D5695" i="3" s="1"/>
  <c r="D5719" i="3" s="1"/>
  <c r="D5743" i="3" s="1"/>
  <c r="D5767" i="3" s="1"/>
  <c r="D5791" i="3" s="1"/>
  <c r="D5815" i="3" s="1"/>
  <c r="D5839" i="3" s="1"/>
  <c r="D5863" i="3" s="1"/>
  <c r="D5887" i="3" s="1"/>
  <c r="D5911" i="3" s="1"/>
  <c r="D5935" i="3" s="1"/>
  <c r="D5959" i="3" s="1"/>
  <c r="D5983" i="3" s="1"/>
  <c r="D6007" i="3" s="1"/>
  <c r="D6031" i="3" s="1"/>
  <c r="D6055" i="3" s="1"/>
  <c r="D6079" i="3" s="1"/>
  <c r="D6103" i="3" s="1"/>
  <c r="D6127" i="3" s="1"/>
  <c r="D6151" i="3" s="1"/>
  <c r="D6175" i="3" s="1"/>
  <c r="D6199" i="3" s="1"/>
  <c r="D6223" i="3" s="1"/>
  <c r="D6247" i="3" s="1"/>
  <c r="D6271" i="3" s="1"/>
  <c r="D6295" i="3" s="1"/>
  <c r="D6319" i="3" s="1"/>
  <c r="D6343" i="3" s="1"/>
  <c r="D6367" i="3" s="1"/>
  <c r="D6391" i="3" s="1"/>
  <c r="D6415" i="3" s="1"/>
  <c r="D6439" i="3" s="1"/>
  <c r="D6463" i="3" s="1"/>
  <c r="D6487" i="3" s="1"/>
  <c r="D6511" i="3" s="1"/>
  <c r="D6535" i="3" s="1"/>
  <c r="D6559" i="3" s="1"/>
  <c r="D6583" i="3" s="1"/>
  <c r="D6607" i="3" s="1"/>
  <c r="D6631" i="3" s="1"/>
  <c r="D6655" i="3" s="1"/>
  <c r="D6679" i="3" s="1"/>
  <c r="D6703" i="3" s="1"/>
  <c r="D6727" i="3" s="1"/>
  <c r="D6751" i="3" s="1"/>
  <c r="D6775" i="3" s="1"/>
  <c r="D6799" i="3" s="1"/>
  <c r="D6823" i="3" s="1"/>
  <c r="D6847" i="3" s="1"/>
  <c r="D6871" i="3" s="1"/>
  <c r="D6895" i="3" s="1"/>
  <c r="D6919" i="3" s="1"/>
  <c r="D6943" i="3" s="1"/>
  <c r="D6967" i="3" s="1"/>
  <c r="D6991" i="3" s="1"/>
  <c r="D701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5478" i="3" s="1"/>
  <c r="D5502" i="3" s="1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766" i="3" s="1"/>
  <c r="D5790" i="3" s="1"/>
  <c r="D5814" i="3" s="1"/>
  <c r="D5838" i="3" s="1"/>
  <c r="D5862" i="3" s="1"/>
  <c r="D5886" i="3" s="1"/>
  <c r="D5910" i="3" s="1"/>
  <c r="D5934" i="3" s="1"/>
  <c r="D5958" i="3" s="1"/>
  <c r="D5982" i="3" s="1"/>
  <c r="D6006" i="3" s="1"/>
  <c r="D6030" i="3" s="1"/>
  <c r="D6054" i="3" s="1"/>
  <c r="D6078" i="3" s="1"/>
  <c r="D6102" i="3" s="1"/>
  <c r="D6126" i="3" s="1"/>
  <c r="D6150" i="3" s="1"/>
  <c r="D6174" i="3" s="1"/>
  <c r="D6198" i="3" s="1"/>
  <c r="D6222" i="3" s="1"/>
  <c r="D6246" i="3" s="1"/>
  <c r="D6270" i="3" s="1"/>
  <c r="D6294" i="3" s="1"/>
  <c r="D6318" i="3" s="1"/>
  <c r="D6342" i="3" s="1"/>
  <c r="D6366" i="3" s="1"/>
  <c r="D6390" i="3" s="1"/>
  <c r="D6414" i="3" s="1"/>
  <c r="D6438" i="3" s="1"/>
  <c r="D6462" i="3" s="1"/>
  <c r="D6486" i="3" s="1"/>
  <c r="D6510" i="3" s="1"/>
  <c r="D6534" i="3" s="1"/>
  <c r="D6558" i="3" s="1"/>
  <c r="D6582" i="3" s="1"/>
  <c r="D6606" i="3" s="1"/>
  <c r="D6630" i="3" s="1"/>
  <c r="D6654" i="3" s="1"/>
  <c r="D6678" i="3" s="1"/>
  <c r="D6702" i="3" s="1"/>
  <c r="D6726" i="3" s="1"/>
  <c r="D6750" i="3" s="1"/>
  <c r="D6774" i="3" s="1"/>
  <c r="D6798" i="3" s="1"/>
  <c r="D6822" i="3" s="1"/>
  <c r="D6846" i="3" s="1"/>
  <c r="D6870" i="3" s="1"/>
  <c r="D6894" i="3" s="1"/>
  <c r="D6918" i="3" s="1"/>
  <c r="D6942" i="3" s="1"/>
  <c r="D6966" i="3" s="1"/>
  <c r="D6990" i="3" s="1"/>
  <c r="D7014" i="3" s="1"/>
  <c r="D7038" i="3" s="1"/>
  <c r="D7062" i="3" s="1"/>
  <c r="D7086" i="3" s="1"/>
  <c r="D7110" i="3" s="1"/>
  <c r="D7134" i="3" s="1"/>
  <c r="D7158" i="3" s="1"/>
  <c r="D7182" i="3" s="1"/>
  <c r="D7206" i="3" s="1"/>
  <c r="D7230" i="3" s="1"/>
  <c r="D7254" i="3" s="1"/>
  <c r="D7278" i="3" s="1"/>
  <c r="D7302" i="3" s="1"/>
  <c r="D7326" i="3" s="1"/>
  <c r="D7350" i="3" s="1"/>
  <c r="D7374" i="3" s="1"/>
  <c r="D7398" i="3" s="1"/>
  <c r="D7422" i="3" s="1"/>
  <c r="D7446" i="3" s="1"/>
  <c r="D7470" i="3" s="1"/>
  <c r="D7494" i="3" s="1"/>
  <c r="D7518" i="3" s="1"/>
  <c r="D7542" i="3" s="1"/>
  <c r="D7566" i="3" s="1"/>
  <c r="D7590" i="3" s="1"/>
  <c r="D7614" i="3" s="1"/>
  <c r="D7638" i="3" s="1"/>
  <c r="D7662" i="3" s="1"/>
  <c r="D7686" i="3" s="1"/>
  <c r="D7710" i="3" s="1"/>
  <c r="D7734" i="3" s="1"/>
  <c r="D7758" i="3" s="1"/>
  <c r="D7782" i="3" s="1"/>
  <c r="D7806" i="3" s="1"/>
  <c r="D7830" i="3" s="1"/>
  <c r="D7854" i="3" s="1"/>
  <c r="D7878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5475" i="3" s="1"/>
  <c r="D5499" i="3" s="1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763" i="3" s="1"/>
  <c r="D5787" i="3" s="1"/>
  <c r="D5811" i="3" s="1"/>
  <c r="D5835" i="3" s="1"/>
  <c r="D5859" i="3" s="1"/>
  <c r="D5883" i="3" s="1"/>
  <c r="D5907" i="3" s="1"/>
  <c r="D5931" i="3" s="1"/>
  <c r="D5955" i="3" s="1"/>
  <c r="D5979" i="3" s="1"/>
  <c r="D6003" i="3" s="1"/>
  <c r="D6027" i="3" s="1"/>
  <c r="D6051" i="3" s="1"/>
  <c r="D6075" i="3" s="1"/>
  <c r="D6099" i="3" s="1"/>
  <c r="D6123" i="3" s="1"/>
  <c r="D6147" i="3" s="1"/>
  <c r="D6171" i="3" s="1"/>
  <c r="D6195" i="3" s="1"/>
  <c r="D6219" i="3" s="1"/>
  <c r="D6243" i="3" s="1"/>
  <c r="D6267" i="3" s="1"/>
  <c r="D6291" i="3" s="1"/>
  <c r="D6315" i="3" s="1"/>
  <c r="D6339" i="3" s="1"/>
  <c r="D6363" i="3" s="1"/>
  <c r="D6387" i="3" s="1"/>
  <c r="D6411" i="3" s="1"/>
  <c r="D6435" i="3" s="1"/>
  <c r="D6459" i="3" s="1"/>
  <c r="D6483" i="3" s="1"/>
  <c r="D6507" i="3" s="1"/>
  <c r="D6531" i="3" s="1"/>
  <c r="D6555" i="3" s="1"/>
  <c r="D6579" i="3" s="1"/>
  <c r="D6603" i="3" s="1"/>
  <c r="D6627" i="3" s="1"/>
  <c r="D6651" i="3" s="1"/>
  <c r="D6675" i="3" s="1"/>
  <c r="D6699" i="3" s="1"/>
  <c r="D6723" i="3" s="1"/>
  <c r="D6747" i="3" s="1"/>
  <c r="D6771" i="3" s="1"/>
  <c r="D6795" i="3" s="1"/>
  <c r="D6819" i="3" s="1"/>
  <c r="D6843" i="3" s="1"/>
  <c r="D6867" i="3" s="1"/>
  <c r="D6891" i="3" s="1"/>
  <c r="D6915" i="3" s="1"/>
  <c r="D6939" i="3" s="1"/>
  <c r="D6963" i="3" s="1"/>
  <c r="D6987" i="3" s="1"/>
  <c r="D7011" i="3" s="1"/>
  <c r="D7035" i="3" s="1"/>
  <c r="D7059" i="3" s="1"/>
  <c r="D7083" i="3" s="1"/>
  <c r="D7107" i="3" s="1"/>
  <c r="D7131" i="3" s="1"/>
  <c r="D7155" i="3" s="1"/>
  <c r="D7179" i="3" s="1"/>
  <c r="D7203" i="3" s="1"/>
  <c r="D7227" i="3" s="1"/>
  <c r="D7251" i="3" s="1"/>
  <c r="D7275" i="3" s="1"/>
  <c r="D7299" i="3" s="1"/>
  <c r="D7323" i="3" s="1"/>
  <c r="D7347" i="3" s="1"/>
  <c r="D7371" i="3" s="1"/>
  <c r="D7395" i="3" s="1"/>
  <c r="D7419" i="3" s="1"/>
  <c r="D7443" i="3" s="1"/>
  <c r="D7467" i="3" s="1"/>
  <c r="D7491" i="3" s="1"/>
  <c r="D7515" i="3" s="1"/>
  <c r="D7539" i="3" s="1"/>
  <c r="D7563" i="3" s="1"/>
  <c r="D7587" i="3" s="1"/>
  <c r="D7611" i="3" s="1"/>
  <c r="D7635" i="3" s="1"/>
  <c r="D7659" i="3" s="1"/>
  <c r="D7683" i="3" s="1"/>
  <c r="D7707" i="3" s="1"/>
  <c r="D7731" i="3" s="1"/>
  <c r="D7755" i="3" s="1"/>
  <c r="D7779" i="3" s="1"/>
  <c r="D7803" i="3" s="1"/>
  <c r="D7827" i="3" s="1"/>
  <c r="D7851" i="3" s="1"/>
  <c r="D7875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D5474" i="3" s="1"/>
  <c r="D5498" i="3" s="1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L170" i="1"/>
  <c r="K170" i="1"/>
  <c r="E4043" i="3"/>
  <c r="E4046" i="3"/>
  <c r="E4039" i="3"/>
  <c r="E4037" i="3"/>
  <c r="Q170" i="1"/>
  <c r="L169" i="1"/>
  <c r="K169" i="1" s="1"/>
  <c r="J169" i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Q275" i="1" l="1"/>
  <c r="C276" i="1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Q169" i="1"/>
  <c r="L168" i="1"/>
  <c r="K168" i="1" s="1"/>
  <c r="Q168" i="1"/>
  <c r="D169" i="1"/>
  <c r="E3987" i="3"/>
  <c r="E3986" i="3"/>
  <c r="D168" i="1"/>
  <c r="L167" i="1"/>
  <c r="K167" i="1" s="1"/>
  <c r="J167" i="1"/>
  <c r="E3963" i="3"/>
  <c r="E3962" i="3"/>
  <c r="E3974" i="3"/>
  <c r="D167" i="1"/>
  <c r="Q167" i="1"/>
  <c r="Q166" i="1"/>
  <c r="C277" i="1" l="1"/>
  <c r="Q276" i="1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L166" i="1"/>
  <c r="K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L165" i="1"/>
  <c r="K165" i="1" s="1"/>
  <c r="C278" i="1" l="1"/>
  <c r="Q278" i="1" s="1"/>
  <c r="Q277" i="1"/>
  <c r="C279" i="1"/>
  <c r="Q279" i="1" s="1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Q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5491" i="3" s="1"/>
  <c r="D5515" i="3" s="1"/>
  <c r="D5539" i="3" s="1"/>
  <c r="D5563" i="3" s="1"/>
  <c r="D5587" i="3" s="1"/>
  <c r="D5611" i="3" s="1"/>
  <c r="D5635" i="3" s="1"/>
  <c r="D5659" i="3" s="1"/>
  <c r="D5683" i="3" s="1"/>
  <c r="D5707" i="3" s="1"/>
  <c r="D5731" i="3" s="1"/>
  <c r="D5755" i="3" s="1"/>
  <c r="D5779" i="3" s="1"/>
  <c r="D5803" i="3" s="1"/>
  <c r="D5827" i="3" s="1"/>
  <c r="D5851" i="3" s="1"/>
  <c r="D5875" i="3" s="1"/>
  <c r="D5899" i="3" s="1"/>
  <c r="D5923" i="3" s="1"/>
  <c r="D5947" i="3" s="1"/>
  <c r="D5971" i="3" s="1"/>
  <c r="D5995" i="3" s="1"/>
  <c r="D6019" i="3" s="1"/>
  <c r="D6043" i="3" s="1"/>
  <c r="D6067" i="3" s="1"/>
  <c r="D6091" i="3" s="1"/>
  <c r="D6115" i="3" s="1"/>
  <c r="D6139" i="3" s="1"/>
  <c r="D6163" i="3" s="1"/>
  <c r="D6187" i="3" s="1"/>
  <c r="D6211" i="3" s="1"/>
  <c r="D6235" i="3" s="1"/>
  <c r="D6259" i="3" s="1"/>
  <c r="D6283" i="3" s="1"/>
  <c r="D6307" i="3" s="1"/>
  <c r="D6331" i="3" s="1"/>
  <c r="D6355" i="3" s="1"/>
  <c r="D6379" i="3" s="1"/>
  <c r="D6403" i="3" s="1"/>
  <c r="D6427" i="3" s="1"/>
  <c r="D6451" i="3" s="1"/>
  <c r="D6475" i="3" s="1"/>
  <c r="D6499" i="3" s="1"/>
  <c r="D6523" i="3" s="1"/>
  <c r="D6547" i="3" s="1"/>
  <c r="D6571" i="3" s="1"/>
  <c r="D6595" i="3" s="1"/>
  <c r="D6619" i="3" s="1"/>
  <c r="D6643" i="3" s="1"/>
  <c r="D6667" i="3" s="1"/>
  <c r="D6691" i="3" s="1"/>
  <c r="D6715" i="3" s="1"/>
  <c r="D6739" i="3" s="1"/>
  <c r="D6763" i="3" s="1"/>
  <c r="D6787" i="3" s="1"/>
  <c r="D6811" i="3" s="1"/>
  <c r="D6835" i="3" s="1"/>
  <c r="D6859" i="3" s="1"/>
  <c r="D6883" i="3" s="1"/>
  <c r="D6907" i="3" s="1"/>
  <c r="D6931" i="3" s="1"/>
  <c r="D6955" i="3" s="1"/>
  <c r="D6979" i="3" s="1"/>
  <c r="D7003" i="3" s="1"/>
  <c r="D7027" i="3" s="1"/>
  <c r="D7051" i="3" s="1"/>
  <c r="D7075" i="3" s="1"/>
  <c r="D7099" i="3" s="1"/>
  <c r="D7123" i="3" s="1"/>
  <c r="D7147" i="3" s="1"/>
  <c r="D7171" i="3" s="1"/>
  <c r="D7195" i="3" s="1"/>
  <c r="D7219" i="3" s="1"/>
  <c r="D7243" i="3" s="1"/>
  <c r="D7267" i="3" s="1"/>
  <c r="D7291" i="3" s="1"/>
  <c r="D7315" i="3" s="1"/>
  <c r="D7339" i="3" s="1"/>
  <c r="D7363" i="3" s="1"/>
  <c r="D7387" i="3" s="1"/>
  <c r="D7411" i="3" s="1"/>
  <c r="D7435" i="3" s="1"/>
  <c r="D7459" i="3" s="1"/>
  <c r="D7483" i="3" s="1"/>
  <c r="D7507" i="3" s="1"/>
  <c r="D7531" i="3" s="1"/>
  <c r="D7555" i="3" s="1"/>
  <c r="D7579" i="3" s="1"/>
  <c r="D7603" i="3" s="1"/>
  <c r="D7627" i="3" s="1"/>
  <c r="D7651" i="3" s="1"/>
  <c r="D7675" i="3" s="1"/>
  <c r="D7699" i="3" s="1"/>
  <c r="D7723" i="3" s="1"/>
  <c r="D7747" i="3" s="1"/>
  <c r="D7771" i="3" s="1"/>
  <c r="D7795" i="3" s="1"/>
  <c r="D7819" i="3" s="1"/>
  <c r="D7843" i="3" s="1"/>
  <c r="D7867" i="3" s="1"/>
  <c r="D7891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5492" i="3" s="1"/>
  <c r="D5516" i="3" s="1"/>
  <c r="D5540" i="3" s="1"/>
  <c r="D5564" i="3" s="1"/>
  <c r="D5588" i="3" s="1"/>
  <c r="D5612" i="3" s="1"/>
  <c r="D5636" i="3" s="1"/>
  <c r="D5660" i="3" s="1"/>
  <c r="D5684" i="3" s="1"/>
  <c r="D5708" i="3" s="1"/>
  <c r="D5732" i="3" s="1"/>
  <c r="D5756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5494" i="3" s="1"/>
  <c r="D5518" i="3" s="1"/>
  <c r="D5542" i="3" s="1"/>
  <c r="D5566" i="3" s="1"/>
  <c r="D5590" i="3" s="1"/>
  <c r="D5614" i="3" s="1"/>
  <c r="D5638" i="3" s="1"/>
  <c r="D5662" i="3" s="1"/>
  <c r="D5686" i="3" s="1"/>
  <c r="D5710" i="3" s="1"/>
  <c r="D5734" i="3" s="1"/>
  <c r="D5758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5489" i="3" s="1"/>
  <c r="D5513" i="3" s="1"/>
  <c r="D5537" i="3" s="1"/>
  <c r="D5561" i="3" s="1"/>
  <c r="D5585" i="3" s="1"/>
  <c r="D5609" i="3" s="1"/>
  <c r="D5633" i="3" s="1"/>
  <c r="D5657" i="3" s="1"/>
  <c r="D5681" i="3" s="1"/>
  <c r="D5705" i="3" s="1"/>
  <c r="D5729" i="3" s="1"/>
  <c r="D5753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5476" i="3" s="1"/>
  <c r="D5500" i="3" s="1"/>
  <c r="D5524" i="3" s="1"/>
  <c r="D5548" i="3" s="1"/>
  <c r="D5572" i="3" s="1"/>
  <c r="D5596" i="3" s="1"/>
  <c r="D5620" i="3" s="1"/>
  <c r="D5644" i="3" s="1"/>
  <c r="D5668" i="3" s="1"/>
  <c r="D5692" i="3" s="1"/>
  <c r="D5716" i="3" s="1"/>
  <c r="D5740" i="3" s="1"/>
  <c r="D5764" i="3" s="1"/>
  <c r="D5788" i="3" s="1"/>
  <c r="D5812" i="3" s="1"/>
  <c r="D5836" i="3" s="1"/>
  <c r="D5860" i="3" s="1"/>
  <c r="D5884" i="3" s="1"/>
  <c r="D5908" i="3" s="1"/>
  <c r="D5932" i="3" s="1"/>
  <c r="D5956" i="3" s="1"/>
  <c r="D5980" i="3" s="1"/>
  <c r="D6004" i="3" s="1"/>
  <c r="D6028" i="3" s="1"/>
  <c r="D6052" i="3" s="1"/>
  <c r="D6076" i="3" s="1"/>
  <c r="D6100" i="3" s="1"/>
  <c r="D6124" i="3" s="1"/>
  <c r="D6148" i="3" s="1"/>
  <c r="D6172" i="3" s="1"/>
  <c r="D6196" i="3" s="1"/>
  <c r="D6220" i="3" s="1"/>
  <c r="D6244" i="3" s="1"/>
  <c r="D6268" i="3" s="1"/>
  <c r="D6292" i="3" s="1"/>
  <c r="D6316" i="3" s="1"/>
  <c r="D6340" i="3" s="1"/>
  <c r="D6364" i="3" s="1"/>
  <c r="D6388" i="3" s="1"/>
  <c r="D6412" i="3" s="1"/>
  <c r="D6436" i="3" s="1"/>
  <c r="D6460" i="3" s="1"/>
  <c r="D6484" i="3" s="1"/>
  <c r="D6508" i="3" s="1"/>
  <c r="D6532" i="3" s="1"/>
  <c r="D6556" i="3" s="1"/>
  <c r="D6580" i="3" s="1"/>
  <c r="D6604" i="3" s="1"/>
  <c r="D6628" i="3" s="1"/>
  <c r="D6652" i="3" s="1"/>
  <c r="D6676" i="3" s="1"/>
  <c r="D6700" i="3" s="1"/>
  <c r="D6724" i="3" s="1"/>
  <c r="D6748" i="3" s="1"/>
  <c r="D6772" i="3" s="1"/>
  <c r="D6796" i="3" s="1"/>
  <c r="D6820" i="3" s="1"/>
  <c r="D6844" i="3" s="1"/>
  <c r="D6868" i="3" s="1"/>
  <c r="D6892" i="3" s="1"/>
  <c r="D6916" i="3" s="1"/>
  <c r="D6940" i="3" s="1"/>
  <c r="D6964" i="3" s="1"/>
  <c r="D6988" i="3" s="1"/>
  <c r="D7012" i="3" s="1"/>
  <c r="D7036" i="3" s="1"/>
  <c r="D7060" i="3" s="1"/>
  <c r="D7084" i="3" s="1"/>
  <c r="D7108" i="3" s="1"/>
  <c r="D7132" i="3" s="1"/>
  <c r="D7156" i="3" s="1"/>
  <c r="D7180" i="3" s="1"/>
  <c r="D7204" i="3" s="1"/>
  <c r="D7228" i="3" s="1"/>
  <c r="D7252" i="3" s="1"/>
  <c r="D7276" i="3" s="1"/>
  <c r="D7300" i="3" s="1"/>
  <c r="D7324" i="3" s="1"/>
  <c r="D7348" i="3" s="1"/>
  <c r="D7372" i="3" s="1"/>
  <c r="D7396" i="3" s="1"/>
  <c r="D7420" i="3" s="1"/>
  <c r="D7444" i="3" s="1"/>
  <c r="D7468" i="3" s="1"/>
  <c r="D7492" i="3" s="1"/>
  <c r="D7516" i="3" s="1"/>
  <c r="D7540" i="3" s="1"/>
  <c r="D7564" i="3" s="1"/>
  <c r="D7588" i="3" s="1"/>
  <c r="D7612" i="3" s="1"/>
  <c r="D7636" i="3" s="1"/>
  <c r="D7660" i="3" s="1"/>
  <c r="D7684" i="3" s="1"/>
  <c r="D7708" i="3" s="1"/>
  <c r="D7732" i="3" s="1"/>
  <c r="D7756" i="3" s="1"/>
  <c r="D7780" i="3" s="1"/>
  <c r="D7804" i="3" s="1"/>
  <c r="D7828" i="3" s="1"/>
  <c r="D7852" i="3" s="1"/>
  <c r="D7876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5477" i="3" s="1"/>
  <c r="D5501" i="3" s="1"/>
  <c r="D5525" i="3" s="1"/>
  <c r="D5549" i="3" s="1"/>
  <c r="D5573" i="3" s="1"/>
  <c r="D5597" i="3" s="1"/>
  <c r="D5621" i="3" s="1"/>
  <c r="D5645" i="3" s="1"/>
  <c r="D5669" i="3" s="1"/>
  <c r="D5693" i="3" s="1"/>
  <c r="D5717" i="3" s="1"/>
  <c r="D5741" i="3" s="1"/>
  <c r="D5765" i="3" s="1"/>
  <c r="D5789" i="3" s="1"/>
  <c r="D5813" i="3" s="1"/>
  <c r="D5837" i="3" s="1"/>
  <c r="D5861" i="3" s="1"/>
  <c r="D5885" i="3" s="1"/>
  <c r="D5909" i="3" s="1"/>
  <c r="D5933" i="3" s="1"/>
  <c r="D5957" i="3" s="1"/>
  <c r="D5981" i="3" s="1"/>
  <c r="D6005" i="3" s="1"/>
  <c r="D6029" i="3" s="1"/>
  <c r="D6053" i="3" s="1"/>
  <c r="D6077" i="3" s="1"/>
  <c r="D6101" i="3" s="1"/>
  <c r="D6125" i="3" s="1"/>
  <c r="D6149" i="3" s="1"/>
  <c r="D6173" i="3" s="1"/>
  <c r="D6197" i="3" s="1"/>
  <c r="D6221" i="3" s="1"/>
  <c r="D6245" i="3" s="1"/>
  <c r="D6269" i="3" s="1"/>
  <c r="D6293" i="3" s="1"/>
  <c r="D6317" i="3" s="1"/>
  <c r="D6341" i="3" s="1"/>
  <c r="D6365" i="3" s="1"/>
  <c r="D6389" i="3" s="1"/>
  <c r="D6413" i="3" s="1"/>
  <c r="D6437" i="3" s="1"/>
  <c r="D6461" i="3" s="1"/>
  <c r="D6485" i="3" s="1"/>
  <c r="D6509" i="3" s="1"/>
  <c r="D6533" i="3" s="1"/>
  <c r="D6557" i="3" s="1"/>
  <c r="D6581" i="3" s="1"/>
  <c r="D6605" i="3" s="1"/>
  <c r="D6629" i="3" s="1"/>
  <c r="D6653" i="3" s="1"/>
  <c r="D6677" i="3" s="1"/>
  <c r="D6701" i="3" s="1"/>
  <c r="D6725" i="3" s="1"/>
  <c r="D6749" i="3" s="1"/>
  <c r="D6773" i="3" s="1"/>
  <c r="D6797" i="3" s="1"/>
  <c r="D6821" i="3" s="1"/>
  <c r="D6845" i="3" s="1"/>
  <c r="D6869" i="3" s="1"/>
  <c r="D6893" i="3" s="1"/>
  <c r="D6917" i="3" s="1"/>
  <c r="D6941" i="3" s="1"/>
  <c r="D6965" i="3" s="1"/>
  <c r="D6989" i="3" s="1"/>
  <c r="D7013" i="3" s="1"/>
  <c r="D7037" i="3" s="1"/>
  <c r="D7061" i="3" s="1"/>
  <c r="D7085" i="3" s="1"/>
  <c r="D7109" i="3" s="1"/>
  <c r="D7133" i="3" s="1"/>
  <c r="D7157" i="3" s="1"/>
  <c r="D7181" i="3" s="1"/>
  <c r="D7205" i="3" s="1"/>
  <c r="D7229" i="3" s="1"/>
  <c r="D7253" i="3" s="1"/>
  <c r="D7277" i="3" s="1"/>
  <c r="D7301" i="3" s="1"/>
  <c r="D7325" i="3" s="1"/>
  <c r="D7349" i="3" s="1"/>
  <c r="D7373" i="3" s="1"/>
  <c r="D7397" i="3" s="1"/>
  <c r="D7421" i="3" s="1"/>
  <c r="D7445" i="3" s="1"/>
  <c r="D7469" i="3" s="1"/>
  <c r="D7493" i="3" s="1"/>
  <c r="D7517" i="3" s="1"/>
  <c r="D7541" i="3" s="1"/>
  <c r="D7565" i="3" s="1"/>
  <c r="D7589" i="3" s="1"/>
  <c r="D7613" i="3" s="1"/>
  <c r="D7637" i="3" s="1"/>
  <c r="D7661" i="3" s="1"/>
  <c r="D7685" i="3" s="1"/>
  <c r="D7709" i="3" s="1"/>
  <c r="D7733" i="3" s="1"/>
  <c r="D7757" i="3" s="1"/>
  <c r="D7781" i="3" s="1"/>
  <c r="D7805" i="3" s="1"/>
  <c r="D7829" i="3" s="1"/>
  <c r="D7853" i="3" s="1"/>
  <c r="D7877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L164" i="1"/>
  <c r="K164" i="1" s="1"/>
  <c r="C280" i="1" l="1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Q164" i="1"/>
  <c r="D164" i="1"/>
  <c r="C281" i="1" l="1"/>
  <c r="Q280" i="1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L163" i="1"/>
  <c r="K163" i="1" s="1"/>
  <c r="J163" i="1"/>
  <c r="C282" i="1" l="1"/>
  <c r="Q281" i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Q163" i="1"/>
  <c r="D163" i="1"/>
  <c r="L162" i="1"/>
  <c r="K162" i="1" s="1"/>
  <c r="E3880" i="3"/>
  <c r="E3846" i="3"/>
  <c r="D162" i="1"/>
  <c r="Q162" i="1"/>
  <c r="C283" i="1" l="1"/>
  <c r="Q282" i="1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L161" i="1"/>
  <c r="K161" i="1" s="1"/>
  <c r="Q161" i="1"/>
  <c r="E3822" i="3"/>
  <c r="C284" i="1" l="1"/>
  <c r="Q283" i="1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5" i="1"/>
  <c r="T116" i="1"/>
  <c r="T117" i="1"/>
  <c r="T118" i="1"/>
  <c r="T121" i="1"/>
  <c r="T127" i="1"/>
  <c r="T128" i="1"/>
  <c r="T129" i="1"/>
  <c r="T130" i="1"/>
  <c r="T131" i="1"/>
  <c r="T132" i="1"/>
  <c r="T133" i="1"/>
  <c r="T134" i="1"/>
  <c r="T135" i="1"/>
  <c r="T137" i="1"/>
  <c r="T14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L160" i="1"/>
  <c r="K160" i="1" s="1"/>
  <c r="C285" i="1" l="1"/>
  <c r="Q284" i="1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Q160" i="1"/>
  <c r="L159" i="1"/>
  <c r="K159" i="1" s="1"/>
  <c r="J159" i="1"/>
  <c r="C286" i="1" l="1"/>
  <c r="Q285" i="1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Q159" i="1"/>
  <c r="Q286" i="1" l="1"/>
  <c r="C287" i="1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L158" i="1"/>
  <c r="K158" i="1" s="1"/>
  <c r="C288" i="1" l="1"/>
  <c r="Q287" i="1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Q158" i="1"/>
  <c r="C289" i="1" l="1"/>
  <c r="Q288" i="1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L157" i="1"/>
  <c r="K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F5544" i="3" s="1"/>
  <c r="F5568" i="3" s="1"/>
  <c r="F5592" i="3" s="1"/>
  <c r="F5616" i="3" s="1"/>
  <c r="F5640" i="3" s="1"/>
  <c r="F5664" i="3" s="1"/>
  <c r="F5688" i="3" s="1"/>
  <c r="F5712" i="3" s="1"/>
  <c r="F5736" i="3" s="1"/>
  <c r="F5760" i="3" s="1"/>
  <c r="F5784" i="3" s="1"/>
  <c r="F5808" i="3" s="1"/>
  <c r="F5832" i="3" s="1"/>
  <c r="F5856" i="3" s="1"/>
  <c r="F5880" i="3" s="1"/>
  <c r="F5904" i="3" s="1"/>
  <c r="F5928" i="3" s="1"/>
  <c r="F5952" i="3" s="1"/>
  <c r="F5976" i="3" s="1"/>
  <c r="F6000" i="3" s="1"/>
  <c r="F6024" i="3" s="1"/>
  <c r="F6048" i="3" s="1"/>
  <c r="F6072" i="3" s="1"/>
  <c r="F6096" i="3" s="1"/>
  <c r="F6120" i="3" s="1"/>
  <c r="F6144" i="3" s="1"/>
  <c r="F6168" i="3" s="1"/>
  <c r="F6192" i="3" s="1"/>
  <c r="F6216" i="3" s="1"/>
  <c r="F6240" i="3" s="1"/>
  <c r="F6264" i="3" s="1"/>
  <c r="F6288" i="3" s="1"/>
  <c r="F6312" i="3" s="1"/>
  <c r="F6336" i="3" s="1"/>
  <c r="F6360" i="3" s="1"/>
  <c r="F6384" i="3" s="1"/>
  <c r="F6408" i="3" s="1"/>
  <c r="F6432" i="3" s="1"/>
  <c r="F6456" i="3" s="1"/>
  <c r="F6480" i="3" s="1"/>
  <c r="F6504" i="3" s="1"/>
  <c r="F6528" i="3" s="1"/>
  <c r="F6552" i="3" s="1"/>
  <c r="F6576" i="3" s="1"/>
  <c r="F6600" i="3" s="1"/>
  <c r="F6624" i="3" s="1"/>
  <c r="F6648" i="3" s="1"/>
  <c r="F6672" i="3" s="1"/>
  <c r="F6696" i="3" s="1"/>
  <c r="F6720" i="3" s="1"/>
  <c r="F6744" i="3" s="1"/>
  <c r="F6768" i="3" s="1"/>
  <c r="F6792" i="3" s="1"/>
  <c r="F6816" i="3" s="1"/>
  <c r="F6840" i="3" s="1"/>
  <c r="F6864" i="3" s="1"/>
  <c r="F6888" i="3" s="1"/>
  <c r="F6912" i="3" s="1"/>
  <c r="F6936" i="3" s="1"/>
  <c r="F6960" i="3" s="1"/>
  <c r="F6984" i="3" s="1"/>
  <c r="F7008" i="3" s="1"/>
  <c r="F7032" i="3" s="1"/>
  <c r="F7056" i="3" s="1"/>
  <c r="F7080" i="3" s="1"/>
  <c r="F7104" i="3" s="1"/>
  <c r="F7128" i="3" s="1"/>
  <c r="F7152" i="3" s="1"/>
  <c r="F7176" i="3" s="1"/>
  <c r="F7200" i="3" s="1"/>
  <c r="F7224" i="3" s="1"/>
  <c r="F7248" i="3" s="1"/>
  <c r="F7272" i="3" s="1"/>
  <c r="F7296" i="3" s="1"/>
  <c r="F7320" i="3" s="1"/>
  <c r="F7344" i="3" s="1"/>
  <c r="F7368" i="3" s="1"/>
  <c r="F7392" i="3" s="1"/>
  <c r="F7416" i="3" s="1"/>
  <c r="F7440" i="3" s="1"/>
  <c r="F7464" i="3" s="1"/>
  <c r="F7488" i="3" s="1"/>
  <c r="F7512" i="3" s="1"/>
  <c r="F7536" i="3" s="1"/>
  <c r="F7560" i="3" s="1"/>
  <c r="F7584" i="3" s="1"/>
  <c r="F7608" i="3" s="1"/>
  <c r="F7632" i="3" s="1"/>
  <c r="F7656" i="3" s="1"/>
  <c r="F7680" i="3" s="1"/>
  <c r="F7704" i="3" s="1"/>
  <c r="F7728" i="3" s="1"/>
  <c r="F7752" i="3" s="1"/>
  <c r="F7776" i="3" s="1"/>
  <c r="F7800" i="3" s="1"/>
  <c r="F7824" i="3" s="1"/>
  <c r="F7848" i="3" s="1"/>
  <c r="F7872" i="3" s="1"/>
  <c r="F7896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90" i="1" l="1"/>
  <c r="Q289" i="1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Q157" i="1"/>
  <c r="D157" i="1"/>
  <c r="Q290" i="1" l="1"/>
  <c r="C291" i="1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L156" i="1"/>
  <c r="K156" i="1" s="1"/>
  <c r="J156" i="1"/>
  <c r="J157" i="1" s="1"/>
  <c r="Q291" i="1" l="1"/>
  <c r="C292" i="1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Q156" i="1"/>
  <c r="D156" i="1"/>
  <c r="L155" i="1"/>
  <c r="K155" i="1" s="1"/>
  <c r="C293" i="1" l="1"/>
  <c r="Q292" i="1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Q155" i="1"/>
  <c r="Q293" i="1" l="1"/>
  <c r="C294" i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L154" i="1"/>
  <c r="K154" i="1" s="1"/>
  <c r="Q154" i="1"/>
  <c r="C295" i="1" l="1"/>
  <c r="Q294" i="1"/>
  <c r="F2985" i="3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Q295" i="1" l="1"/>
  <c r="C296" i="1"/>
  <c r="F3009" i="3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L153" i="1"/>
  <c r="K153" i="1" s="1"/>
  <c r="Q153" i="1"/>
  <c r="D153" i="1"/>
  <c r="Q296" i="1" l="1"/>
  <c r="C297" i="1"/>
  <c r="F3033" i="3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L152" i="1"/>
  <c r="K152" i="1" s="1"/>
  <c r="J152" i="1"/>
  <c r="E3606" i="3"/>
  <c r="D152" i="1"/>
  <c r="Q152" i="1"/>
  <c r="C298" i="1" l="1"/>
  <c r="Q297" i="1"/>
  <c r="F3057" i="3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Q151" i="1"/>
  <c r="L151" i="1"/>
  <c r="K151" i="1" s="1"/>
  <c r="E3582" i="3"/>
  <c r="D151" i="1"/>
  <c r="L150" i="1"/>
  <c r="K150" i="1" s="1"/>
  <c r="Q150" i="1"/>
  <c r="E150" i="1"/>
  <c r="E3554" i="3"/>
  <c r="C299" i="1" l="1"/>
  <c r="Q298" i="1"/>
  <c r="F3081" i="3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L149" i="1"/>
  <c r="K149" i="1" s="1"/>
  <c r="L148" i="1"/>
  <c r="E3534" i="3"/>
  <c r="E3530" i="3"/>
  <c r="Q149" i="1"/>
  <c r="D149" i="1"/>
  <c r="J148" i="1"/>
  <c r="E3506" i="3"/>
  <c r="Q148" i="1"/>
  <c r="D148" i="1"/>
  <c r="C300" i="1" l="1"/>
  <c r="Q299" i="1"/>
  <c r="F3105" i="3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L147" i="1"/>
  <c r="K147" i="1" s="1"/>
  <c r="Q147" i="1"/>
  <c r="Q146" i="1"/>
  <c r="L146" i="1"/>
  <c r="K146" i="1" s="1"/>
  <c r="E3458" i="3"/>
  <c r="Q300" i="1" l="1"/>
  <c r="C301" i="1"/>
  <c r="F3129" i="3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J145" i="1"/>
  <c r="Q301" i="1" l="1"/>
  <c r="C302" i="1"/>
  <c r="F3153" i="3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S161" i="1" s="1"/>
  <c r="E3438" i="3"/>
  <c r="E3434" i="3"/>
  <c r="D145" i="1"/>
  <c r="Q145" i="1"/>
  <c r="Q302" i="1" l="1"/>
  <c r="C303" i="1"/>
  <c r="F3177" i="3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C304" i="1" l="1"/>
  <c r="Q303" i="1"/>
  <c r="T162" i="1"/>
  <c r="S162" i="1"/>
  <c r="F3201" i="3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Q144" i="1"/>
  <c r="D144" i="1"/>
  <c r="Q304" i="1" l="1"/>
  <c r="C305" i="1"/>
  <c r="S163" i="1"/>
  <c r="T163" i="1"/>
  <c r="F3225" i="3"/>
  <c r="F3226" i="3"/>
  <c r="E164" i="1"/>
  <c r="J143" i="1"/>
  <c r="E3390" i="3"/>
  <c r="E3386" i="3"/>
  <c r="Q143" i="1"/>
  <c r="C306" i="1" l="1"/>
  <c r="S164" i="1"/>
  <c r="T164" i="1"/>
  <c r="F3251" i="3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5530" i="3" s="1"/>
  <c r="F5554" i="3" s="1"/>
  <c r="F5578" i="3" s="1"/>
  <c r="F5602" i="3" s="1"/>
  <c r="F5626" i="3" s="1"/>
  <c r="F5650" i="3" s="1"/>
  <c r="F5674" i="3" s="1"/>
  <c r="F5698" i="3" s="1"/>
  <c r="F5722" i="3" s="1"/>
  <c r="F5746" i="3" s="1"/>
  <c r="F5770" i="3" s="1"/>
  <c r="F5794" i="3" s="1"/>
  <c r="F5818" i="3" s="1"/>
  <c r="F5842" i="3" s="1"/>
  <c r="F5866" i="3" s="1"/>
  <c r="F5890" i="3" s="1"/>
  <c r="F5914" i="3" s="1"/>
  <c r="F5938" i="3" s="1"/>
  <c r="F5962" i="3" s="1"/>
  <c r="F5986" i="3" s="1"/>
  <c r="F6010" i="3" s="1"/>
  <c r="F6034" i="3" s="1"/>
  <c r="F6058" i="3" s="1"/>
  <c r="F6082" i="3" s="1"/>
  <c r="F6106" i="3" s="1"/>
  <c r="F6130" i="3" s="1"/>
  <c r="F6154" i="3" s="1"/>
  <c r="F6178" i="3" s="1"/>
  <c r="F6202" i="3" s="1"/>
  <c r="F6226" i="3" s="1"/>
  <c r="F6250" i="3" s="1"/>
  <c r="F6274" i="3" s="1"/>
  <c r="F6298" i="3" s="1"/>
  <c r="F6322" i="3" s="1"/>
  <c r="F6346" i="3" s="1"/>
  <c r="F6370" i="3" s="1"/>
  <c r="F6394" i="3" s="1"/>
  <c r="F6418" i="3" s="1"/>
  <c r="F6442" i="3" s="1"/>
  <c r="F6466" i="3" s="1"/>
  <c r="F6490" i="3" s="1"/>
  <c r="F6514" i="3" s="1"/>
  <c r="F6538" i="3" s="1"/>
  <c r="F6562" i="3" s="1"/>
  <c r="F6586" i="3" s="1"/>
  <c r="F6610" i="3" s="1"/>
  <c r="F6634" i="3" s="1"/>
  <c r="F6658" i="3" s="1"/>
  <c r="F6682" i="3" s="1"/>
  <c r="F6706" i="3" s="1"/>
  <c r="F6730" i="3" s="1"/>
  <c r="F6754" i="3" s="1"/>
  <c r="F6778" i="3" s="1"/>
  <c r="F6802" i="3" s="1"/>
  <c r="F6826" i="3" s="1"/>
  <c r="F6850" i="3" s="1"/>
  <c r="F6874" i="3" s="1"/>
  <c r="F6898" i="3" s="1"/>
  <c r="F6922" i="3" s="1"/>
  <c r="F6946" i="3" s="1"/>
  <c r="F6970" i="3" s="1"/>
  <c r="F6994" i="3" s="1"/>
  <c r="F7018" i="3" s="1"/>
  <c r="F7042" i="3" s="1"/>
  <c r="F7066" i="3" s="1"/>
  <c r="F7090" i="3" s="1"/>
  <c r="F7114" i="3" s="1"/>
  <c r="F7138" i="3" s="1"/>
  <c r="F7162" i="3" s="1"/>
  <c r="F7186" i="3" s="1"/>
  <c r="F7210" i="3" s="1"/>
  <c r="F7234" i="3" s="1"/>
  <c r="F7258" i="3" s="1"/>
  <c r="F7282" i="3" s="1"/>
  <c r="F7306" i="3" s="1"/>
  <c r="F7330" i="3" s="1"/>
  <c r="F7354" i="3" s="1"/>
  <c r="F7378" i="3" s="1"/>
  <c r="F7402" i="3" s="1"/>
  <c r="F7426" i="3" s="1"/>
  <c r="F7450" i="3" s="1"/>
  <c r="F7474" i="3" s="1"/>
  <c r="F7498" i="3" s="1"/>
  <c r="F7522" i="3" s="1"/>
  <c r="F7546" i="3" s="1"/>
  <c r="F7570" i="3" s="1"/>
  <c r="F7594" i="3" s="1"/>
  <c r="F7618" i="3" s="1"/>
  <c r="F7642" i="3" s="1"/>
  <c r="F7666" i="3" s="1"/>
  <c r="F7690" i="3" s="1"/>
  <c r="F7714" i="3" s="1"/>
  <c r="F7738" i="3" s="1"/>
  <c r="F7762" i="3" s="1"/>
  <c r="F7786" i="3" s="1"/>
  <c r="F7810" i="3" s="1"/>
  <c r="F7834" i="3" s="1"/>
  <c r="F7858" i="3" s="1"/>
  <c r="F7882" i="3" s="1"/>
  <c r="F3249" i="3"/>
  <c r="E165" i="1"/>
  <c r="C307" i="1" l="1"/>
  <c r="S165" i="1"/>
  <c r="T165" i="1"/>
  <c r="F3275" i="3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Q141" i="1"/>
  <c r="T166" i="1" l="1"/>
  <c r="S166" i="1"/>
  <c r="F4610" i="3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C139" i="1" s="1"/>
  <c r="C140" i="1" s="1"/>
  <c r="S167" i="1" l="1"/>
  <c r="T167" i="1"/>
  <c r="F3597" i="3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S168" i="1" l="1"/>
  <c r="T168" i="1"/>
  <c r="F3345" i="3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T141" i="1"/>
  <c r="S141" i="1"/>
  <c r="E169" i="1"/>
  <c r="Q140" i="1"/>
  <c r="E170" i="1" l="1"/>
  <c r="E171" i="1" s="1"/>
  <c r="S169" i="1"/>
  <c r="T169" i="1"/>
  <c r="F3395" i="3"/>
  <c r="F3420" i="3" s="1"/>
  <c r="F3445" i="3" s="1"/>
  <c r="F3470" i="3" s="1"/>
  <c r="F3495" i="3" s="1"/>
  <c r="F3520" i="3" s="1"/>
  <c r="F3545" i="3" s="1"/>
  <c r="F3570" i="3" s="1"/>
  <c r="F3620" i="3" s="1"/>
  <c r="F3369" i="3"/>
  <c r="E143" i="1"/>
  <c r="T142" i="1"/>
  <c r="S142" i="1"/>
  <c r="L139" i="1"/>
  <c r="E172" i="1" l="1"/>
  <c r="S171" i="1"/>
  <c r="T171" i="1"/>
  <c r="T170" i="1"/>
  <c r="S170" i="1"/>
  <c r="F3419" i="3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T143" i="1"/>
  <c r="S143" i="1"/>
  <c r="Q138" i="1"/>
  <c r="L137" i="1"/>
  <c r="K137" i="1" s="1"/>
  <c r="Q137" i="1"/>
  <c r="S173" i="1" l="1"/>
  <c r="T173" i="1"/>
  <c r="S172" i="1"/>
  <c r="T172" i="1"/>
  <c r="F3443" i="3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S138" i="1"/>
  <c r="T138" i="1"/>
  <c r="E145" i="1"/>
  <c r="T144" i="1"/>
  <c r="S144" i="1"/>
  <c r="L136" i="1"/>
  <c r="T174" i="1" l="1"/>
  <c r="S174" i="1"/>
  <c r="F3467" i="3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T145" i="1"/>
  <c r="S145" i="1"/>
  <c r="S139" i="1"/>
  <c r="T139" i="1"/>
  <c r="L135" i="1"/>
  <c r="S175" i="1" l="1"/>
  <c r="T175" i="1"/>
  <c r="F3491" i="3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T146" i="1"/>
  <c r="S146" i="1"/>
  <c r="T140" i="1"/>
  <c r="S140" i="1"/>
  <c r="S136" i="1"/>
  <c r="T136" i="1"/>
  <c r="T149" i="1"/>
  <c r="S149" i="1"/>
  <c r="Q135" i="1"/>
  <c r="L134" i="1"/>
  <c r="Q134" i="1"/>
  <c r="S176" i="1" l="1"/>
  <c r="T176" i="1"/>
  <c r="F3515" i="3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S150" i="1"/>
  <c r="T150" i="1"/>
  <c r="E148" i="1"/>
  <c r="T147" i="1"/>
  <c r="S147" i="1"/>
  <c r="M133" i="1"/>
  <c r="S177" i="1" l="1"/>
  <c r="T177" i="1"/>
  <c r="F3513" i="3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T148" i="1"/>
  <c r="S148" i="1"/>
  <c r="S151" i="1"/>
  <c r="T151" i="1"/>
  <c r="Q133" i="1"/>
  <c r="M132" i="1"/>
  <c r="T178" i="1" l="1"/>
  <c r="S178" i="1"/>
  <c r="F3563" i="3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S152" i="1"/>
  <c r="T152" i="1"/>
  <c r="M131" i="1"/>
  <c r="S179" i="1" l="1"/>
  <c r="T179" i="1"/>
  <c r="F3561" i="3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T153" i="1"/>
  <c r="S153" i="1"/>
  <c r="Q130" i="1"/>
  <c r="S180" i="1" l="1"/>
  <c r="T180" i="1"/>
  <c r="F3585" i="3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S154" i="1"/>
  <c r="T154" i="1"/>
  <c r="Q129" i="1"/>
  <c r="E182" i="1" l="1"/>
  <c r="S181" i="1"/>
  <c r="T181" i="1"/>
  <c r="F3609" i="3"/>
  <c r="F3635" i="3"/>
  <c r="F3660" i="3" s="1"/>
  <c r="F3685" i="3" s="1"/>
  <c r="F3710" i="3" s="1"/>
  <c r="F3735" i="3" s="1"/>
  <c r="F3760" i="3" s="1"/>
  <c r="F3785" i="3" s="1"/>
  <c r="F3810" i="3" s="1"/>
  <c r="E183" i="1"/>
  <c r="S155" i="1"/>
  <c r="T155" i="1"/>
  <c r="S183" i="1" l="1"/>
  <c r="T183" i="1"/>
  <c r="T182" i="1"/>
  <c r="S182" i="1"/>
  <c r="F3659" i="3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S156" i="1"/>
  <c r="T156" i="1"/>
  <c r="L127" i="1"/>
  <c r="S184" i="1" l="1"/>
  <c r="T184" i="1"/>
  <c r="F3657" i="3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S157" i="1"/>
  <c r="T157" i="1"/>
  <c r="S185" i="1" l="1"/>
  <c r="T185" i="1"/>
  <c r="F3681" i="3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S158" i="1"/>
  <c r="T158" i="1"/>
  <c r="T186" i="1" l="1"/>
  <c r="S186" i="1"/>
  <c r="F3705" i="3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F5535" i="3" s="1"/>
  <c r="F5559" i="3" s="1"/>
  <c r="F5583" i="3" s="1"/>
  <c r="F5607" i="3" s="1"/>
  <c r="F5631" i="3" s="1"/>
  <c r="F5655" i="3" s="1"/>
  <c r="F5679" i="3" s="1"/>
  <c r="F5703" i="3" s="1"/>
  <c r="F5727" i="3" s="1"/>
  <c r="F5751" i="3" s="1"/>
  <c r="F5775" i="3" s="1"/>
  <c r="F5799" i="3" s="1"/>
  <c r="F5823" i="3" s="1"/>
  <c r="F5847" i="3" s="1"/>
  <c r="F5871" i="3" s="1"/>
  <c r="F5895" i="3" s="1"/>
  <c r="F5919" i="3" s="1"/>
  <c r="F5943" i="3" s="1"/>
  <c r="F5967" i="3" s="1"/>
  <c r="F5991" i="3" s="1"/>
  <c r="F6015" i="3" s="1"/>
  <c r="F6039" i="3" s="1"/>
  <c r="F6063" i="3" s="1"/>
  <c r="F6087" i="3" s="1"/>
  <c r="F6111" i="3" s="1"/>
  <c r="F6135" i="3" s="1"/>
  <c r="F6159" i="3" s="1"/>
  <c r="F6183" i="3" s="1"/>
  <c r="F6207" i="3" s="1"/>
  <c r="F6231" i="3" s="1"/>
  <c r="F6255" i="3" s="1"/>
  <c r="F6279" i="3" s="1"/>
  <c r="F6303" i="3" s="1"/>
  <c r="F6327" i="3" s="1"/>
  <c r="F6351" i="3" s="1"/>
  <c r="F6375" i="3" s="1"/>
  <c r="F6399" i="3" s="1"/>
  <c r="F6423" i="3" s="1"/>
  <c r="F6447" i="3" s="1"/>
  <c r="F6471" i="3" s="1"/>
  <c r="F6495" i="3" s="1"/>
  <c r="F6519" i="3" s="1"/>
  <c r="F6543" i="3" s="1"/>
  <c r="F6567" i="3" s="1"/>
  <c r="F6591" i="3" s="1"/>
  <c r="F6615" i="3" s="1"/>
  <c r="F6639" i="3" s="1"/>
  <c r="F6663" i="3" s="1"/>
  <c r="F6687" i="3" s="1"/>
  <c r="F6711" i="3" s="1"/>
  <c r="F6735" i="3" s="1"/>
  <c r="F6759" i="3" s="1"/>
  <c r="F6783" i="3" s="1"/>
  <c r="F6807" i="3" s="1"/>
  <c r="F6831" i="3" s="1"/>
  <c r="F6855" i="3" s="1"/>
  <c r="F6879" i="3" s="1"/>
  <c r="F6903" i="3" s="1"/>
  <c r="F6927" i="3" s="1"/>
  <c r="F6951" i="3" s="1"/>
  <c r="F6975" i="3" s="1"/>
  <c r="F6999" i="3" s="1"/>
  <c r="F7023" i="3" s="1"/>
  <c r="F7047" i="3" s="1"/>
  <c r="F7071" i="3" s="1"/>
  <c r="F7095" i="3" s="1"/>
  <c r="F7119" i="3" s="1"/>
  <c r="F7143" i="3" s="1"/>
  <c r="F7167" i="3" s="1"/>
  <c r="F7191" i="3" s="1"/>
  <c r="F7215" i="3" s="1"/>
  <c r="F7239" i="3" s="1"/>
  <c r="F7263" i="3" s="1"/>
  <c r="F7287" i="3" s="1"/>
  <c r="F7311" i="3" s="1"/>
  <c r="F7335" i="3" s="1"/>
  <c r="F7359" i="3" s="1"/>
  <c r="F7383" i="3" s="1"/>
  <c r="F7407" i="3" s="1"/>
  <c r="F7431" i="3" s="1"/>
  <c r="F7455" i="3" s="1"/>
  <c r="F7479" i="3" s="1"/>
  <c r="F7503" i="3" s="1"/>
  <c r="F7527" i="3" s="1"/>
  <c r="F7551" i="3" s="1"/>
  <c r="F7575" i="3" s="1"/>
  <c r="F7599" i="3" s="1"/>
  <c r="F7623" i="3" s="1"/>
  <c r="F7647" i="3" s="1"/>
  <c r="F7671" i="3" s="1"/>
  <c r="F7695" i="3" s="1"/>
  <c r="F7719" i="3" s="1"/>
  <c r="F7743" i="3" s="1"/>
  <c r="F7767" i="3" s="1"/>
  <c r="F7791" i="3" s="1"/>
  <c r="F7815" i="3" s="1"/>
  <c r="F7839" i="3" s="1"/>
  <c r="F7863" i="3" s="1"/>
  <c r="F7887" i="3" s="1"/>
  <c r="E187" i="1"/>
  <c r="S159" i="1"/>
  <c r="T159" i="1"/>
  <c r="M124" i="1"/>
  <c r="S187" i="1" l="1"/>
  <c r="T187" i="1"/>
  <c r="F3729" i="3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S160" i="1"/>
  <c r="T160" i="1"/>
  <c r="L123" i="1"/>
  <c r="K123" i="1" s="1"/>
  <c r="S188" i="1" l="1"/>
  <c r="T188" i="1"/>
  <c r="F3779" i="3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T161" i="1"/>
  <c r="E122" i="1"/>
  <c r="L121" i="1"/>
  <c r="L120" i="1"/>
  <c r="S189" i="1" l="1"/>
  <c r="T189" i="1"/>
  <c r="F3777" i="3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S122" i="1"/>
  <c r="T122" i="1"/>
  <c r="E123" i="1"/>
  <c r="T190" i="1" l="1"/>
  <c r="S190" i="1"/>
  <c r="F3801" i="3"/>
  <c r="F3827" i="3"/>
  <c r="F3851" i="3" s="1"/>
  <c r="F3875" i="3" s="1"/>
  <c r="E191" i="1"/>
  <c r="T123" i="1"/>
  <c r="S123" i="1"/>
  <c r="E124" i="1"/>
  <c r="E192" i="1" l="1"/>
  <c r="S191" i="1"/>
  <c r="T191" i="1"/>
  <c r="F3899" i="3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S124" i="1"/>
  <c r="E125" i="1"/>
  <c r="T124" i="1"/>
  <c r="E119" i="1"/>
  <c r="S193" i="1" l="1"/>
  <c r="T193" i="1"/>
  <c r="E194" i="1"/>
  <c r="S192" i="1"/>
  <c r="T192" i="1"/>
  <c r="E120" i="1"/>
  <c r="T119" i="1"/>
  <c r="E126" i="1"/>
  <c r="T125" i="1"/>
  <c r="S119" i="1"/>
  <c r="S125" i="1"/>
  <c r="S120" i="1"/>
  <c r="T194" i="1" l="1"/>
  <c r="S194" i="1"/>
  <c r="E195" i="1"/>
  <c r="T126" i="1"/>
  <c r="S126" i="1"/>
  <c r="T120" i="1"/>
  <c r="S195" i="1" l="1"/>
  <c r="T195" i="1"/>
  <c r="E196" i="1"/>
  <c r="E113" i="1"/>
  <c r="S196" i="1" l="1"/>
  <c r="T196" i="1"/>
  <c r="E197" i="1"/>
  <c r="T113" i="1"/>
  <c r="S113" i="1"/>
  <c r="E114" i="1"/>
  <c r="T197" i="1" l="1"/>
  <c r="S197" i="1"/>
  <c r="E198" i="1"/>
  <c r="T114" i="1"/>
  <c r="S114" i="1"/>
  <c r="T198" i="1" l="1"/>
  <c r="S198" i="1"/>
  <c r="E199" i="1"/>
  <c r="Q171" i="1"/>
  <c r="T199" i="1" l="1"/>
  <c r="S199" i="1"/>
  <c r="E200" i="1"/>
  <c r="Q172" i="1"/>
  <c r="T200" i="1" l="1"/>
  <c r="S200" i="1"/>
  <c r="E201" i="1"/>
  <c r="Q173" i="1"/>
  <c r="T201" i="1" l="1"/>
  <c r="S201" i="1"/>
  <c r="E202" i="1"/>
  <c r="Q174" i="1"/>
  <c r="T202" i="1" l="1"/>
  <c r="S202" i="1"/>
  <c r="E203" i="1"/>
  <c r="Q175" i="1"/>
  <c r="T203" i="1" l="1"/>
  <c r="S203" i="1"/>
  <c r="E204" i="1"/>
  <c r="Q176" i="1"/>
  <c r="T204" i="1" l="1"/>
  <c r="E205" i="1"/>
  <c r="S204" i="1"/>
  <c r="Q177" i="1"/>
  <c r="T205" i="1" l="1"/>
  <c r="S205" i="1"/>
  <c r="E206" i="1"/>
  <c r="Q178" i="1"/>
  <c r="T206" i="1" l="1"/>
  <c r="S206" i="1"/>
  <c r="E207" i="1"/>
  <c r="Q179" i="1"/>
  <c r="T207" i="1" l="1"/>
  <c r="S207" i="1"/>
  <c r="E208" i="1"/>
  <c r="Q180" i="1"/>
  <c r="E209" i="1" l="1"/>
  <c r="S208" i="1"/>
  <c r="T208" i="1"/>
  <c r="Q181" i="1"/>
  <c r="E210" i="1" l="1"/>
  <c r="S209" i="1"/>
  <c r="T209" i="1"/>
  <c r="Q182" i="1"/>
  <c r="T210" i="1" l="1"/>
  <c r="S210" i="1"/>
  <c r="E211" i="1"/>
  <c r="Q183" i="1"/>
  <c r="T211" i="1" l="1"/>
  <c r="E212" i="1"/>
  <c r="S211" i="1"/>
  <c r="Q184" i="1"/>
  <c r="T212" i="1" l="1"/>
  <c r="S212" i="1"/>
  <c r="E213" i="1"/>
  <c r="Q185" i="1"/>
  <c r="T213" i="1" l="1"/>
  <c r="S213" i="1"/>
  <c r="E214" i="1"/>
  <c r="Q186" i="1"/>
  <c r="T214" i="1" l="1"/>
  <c r="E215" i="1"/>
  <c r="S214" i="1"/>
  <c r="Q187" i="1"/>
  <c r="E216" i="1" l="1"/>
  <c r="T215" i="1"/>
  <c r="S215" i="1"/>
  <c r="Q188" i="1"/>
  <c r="T216" i="1" l="1"/>
  <c r="E217" i="1"/>
  <c r="S216" i="1"/>
  <c r="Q189" i="1"/>
  <c r="T217" i="1" l="1"/>
  <c r="E218" i="1"/>
  <c r="S217" i="1"/>
  <c r="Q190" i="1"/>
  <c r="T218" i="1" l="1"/>
  <c r="E219" i="1"/>
  <c r="S218" i="1"/>
  <c r="T219" i="1" l="1"/>
  <c r="E220" i="1"/>
  <c r="S219" i="1"/>
  <c r="T220" i="1" l="1"/>
  <c r="E221" i="1"/>
  <c r="S220" i="1"/>
  <c r="T221" i="1" l="1"/>
  <c r="E222" i="1"/>
  <c r="S221" i="1"/>
  <c r="S222" i="1" l="1"/>
  <c r="T222" i="1"/>
  <c r="E223" i="1"/>
  <c r="T223" i="1" l="1"/>
  <c r="E224" i="1"/>
  <c r="S223" i="1"/>
  <c r="T224" i="1" l="1"/>
  <c r="E225" i="1"/>
  <c r="S224" i="1"/>
  <c r="T225" i="1" l="1"/>
  <c r="E226" i="1"/>
  <c r="S225" i="1"/>
  <c r="E227" i="1" l="1"/>
  <c r="T226" i="1"/>
  <c r="S226" i="1"/>
  <c r="T227" i="1" l="1"/>
  <c r="E228" i="1"/>
  <c r="S227" i="1"/>
  <c r="E229" i="1" l="1"/>
  <c r="T228" i="1"/>
  <c r="S228" i="1"/>
  <c r="T229" i="1" l="1"/>
  <c r="E230" i="1"/>
  <c r="S229" i="1"/>
  <c r="E231" i="1" l="1"/>
  <c r="T230" i="1"/>
  <c r="S230" i="1"/>
  <c r="T231" i="1" l="1"/>
  <c r="E232" i="1"/>
  <c r="S231" i="1"/>
  <c r="E233" i="1" l="1"/>
  <c r="T232" i="1"/>
  <c r="S232" i="1"/>
  <c r="T233" i="1" l="1"/>
  <c r="E234" i="1"/>
  <c r="S233" i="1"/>
  <c r="T234" i="1" l="1"/>
  <c r="E235" i="1"/>
  <c r="S234" i="1"/>
  <c r="E236" i="1" l="1"/>
  <c r="T235" i="1"/>
  <c r="S235" i="1"/>
  <c r="T236" i="1" l="1"/>
  <c r="E237" i="1"/>
  <c r="S236" i="1"/>
  <c r="E238" i="1" l="1"/>
  <c r="T237" i="1"/>
  <c r="S237" i="1"/>
  <c r="E239" i="1" l="1"/>
  <c r="T238" i="1"/>
  <c r="S238" i="1"/>
  <c r="E240" i="1" l="1"/>
  <c r="T239" i="1"/>
  <c r="S239" i="1"/>
  <c r="E241" i="1" l="1"/>
  <c r="T240" i="1"/>
  <c r="S240" i="1"/>
  <c r="E242" i="1" l="1"/>
  <c r="T241" i="1"/>
  <c r="S241" i="1"/>
  <c r="E243" i="1" l="1"/>
  <c r="T242" i="1"/>
  <c r="S242" i="1"/>
  <c r="E244" i="1" l="1"/>
  <c r="T243" i="1"/>
  <c r="S243" i="1"/>
  <c r="E245" i="1" l="1"/>
  <c r="T244" i="1"/>
  <c r="S244" i="1"/>
  <c r="E246" i="1" l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T278" i="1" s="1"/>
  <c r="T245" i="1"/>
  <c r="S245" i="1"/>
  <c r="E279" i="1" l="1"/>
  <c r="T279" i="1" s="1"/>
  <c r="E280" i="1" l="1"/>
  <c r="T280" i="1" l="1"/>
  <c r="E281" i="1"/>
  <c r="E282" i="1" l="1"/>
  <c r="T281" i="1"/>
  <c r="T282" i="1" l="1"/>
  <c r="E283" i="1"/>
  <c r="T283" i="1" l="1"/>
  <c r="E284" i="1"/>
  <c r="T284" i="1" l="1"/>
  <c r="E285" i="1"/>
  <c r="T285" i="1" l="1"/>
  <c r="E286" i="1"/>
  <c r="T286" i="1" l="1"/>
  <c r="E287" i="1"/>
  <c r="E288" i="1" l="1"/>
  <c r="T287" i="1"/>
  <c r="E289" i="1" l="1"/>
  <c r="T288" i="1"/>
  <c r="T289" i="1" l="1"/>
  <c r="E290" i="1"/>
  <c r="T290" i="1" l="1"/>
  <c r="E291" i="1"/>
  <c r="D7063" i="3"/>
  <c r="E292" i="1" l="1"/>
  <c r="T291" i="1"/>
  <c r="D7087" i="3"/>
  <c r="D7111" i="3" s="1"/>
  <c r="D7135" i="3" s="1"/>
  <c r="D7159" i="3" s="1"/>
  <c r="D7183" i="3" s="1"/>
  <c r="D7207" i="3" s="1"/>
  <c r="D7231" i="3" s="1"/>
  <c r="D7255" i="3" s="1"/>
  <c r="D7279" i="3" s="1"/>
  <c r="D7303" i="3" s="1"/>
  <c r="D7327" i="3" s="1"/>
  <c r="D7351" i="3" s="1"/>
  <c r="D7375" i="3" s="1"/>
  <c r="D7399" i="3" s="1"/>
  <c r="D7423" i="3" s="1"/>
  <c r="D7447" i="3" s="1"/>
  <c r="D7471" i="3" s="1"/>
  <c r="D7495" i="3" s="1"/>
  <c r="D7519" i="3" s="1"/>
  <c r="D7543" i="3" s="1"/>
  <c r="D7567" i="3" s="1"/>
  <c r="D7591" i="3" s="1"/>
  <c r="D7615" i="3" s="1"/>
  <c r="D7639" i="3" s="1"/>
  <c r="D7663" i="3" s="1"/>
  <c r="D7687" i="3" s="1"/>
  <c r="D7712" i="3" s="1"/>
  <c r="D7736" i="3" s="1"/>
  <c r="D7760" i="3" s="1"/>
  <c r="D7784" i="3" s="1"/>
  <c r="D7808" i="3" s="1"/>
  <c r="D7832" i="3" s="1"/>
  <c r="D7856" i="3" s="1"/>
  <c r="D7880" i="3" s="1"/>
  <c r="T292" i="1" l="1"/>
  <c r="E293" i="1"/>
  <c r="E294" i="1" l="1"/>
  <c r="T293" i="1"/>
  <c r="E295" i="1" l="1"/>
  <c r="T294" i="1"/>
  <c r="E296" i="1" l="1"/>
  <c r="T295" i="1"/>
  <c r="E297" i="1" l="1"/>
  <c r="T296" i="1"/>
  <c r="E298" i="1" l="1"/>
  <c r="T297" i="1"/>
  <c r="E299" i="1" l="1"/>
  <c r="T298" i="1"/>
  <c r="E300" i="1" l="1"/>
  <c r="T299" i="1"/>
  <c r="E301" i="1" l="1"/>
  <c r="T300" i="1"/>
  <c r="E302" i="1" l="1"/>
  <c r="T301" i="1"/>
  <c r="E303" i="1" l="1"/>
  <c r="T302" i="1"/>
  <c r="T303" i="1" l="1"/>
  <c r="E304" i="1"/>
  <c r="E305" i="1" l="1"/>
  <c r="T304" i="1"/>
  <c r="E306" i="1" l="1"/>
  <c r="T305" i="1"/>
  <c r="E307" i="1" l="1"/>
  <c r="T306" i="1"/>
  <c r="T307" i="1" l="1"/>
  <c r="E308" i="1"/>
  <c r="E309" i="1" l="1"/>
  <c r="T308" i="1"/>
  <c r="E310" i="1" l="1"/>
  <c r="R310" i="1" s="1"/>
  <c r="T309" i="1"/>
  <c r="E311" i="1" l="1"/>
  <c r="R311" i="1" s="1"/>
  <c r="T310" i="1"/>
  <c r="E312" i="1" l="1"/>
  <c r="R312" i="1" s="1"/>
  <c r="T311" i="1"/>
  <c r="E313" i="1" l="1"/>
  <c r="R313" i="1" s="1"/>
  <c r="T312" i="1"/>
  <c r="E314" i="1" l="1"/>
  <c r="R314" i="1" s="1"/>
  <c r="T313" i="1"/>
  <c r="T314" i="1" l="1"/>
  <c r="E315" i="1"/>
  <c r="R315" i="1" s="1"/>
  <c r="E316" i="1" l="1"/>
  <c r="T315" i="1"/>
  <c r="T316" i="1" l="1"/>
  <c r="R316" i="1"/>
  <c r="E317" i="1"/>
  <c r="R317" i="1" l="1"/>
  <c r="T317" i="1"/>
  <c r="E318" i="1"/>
  <c r="E319" i="1" l="1"/>
  <c r="T318" i="1"/>
  <c r="R318" i="1"/>
  <c r="E320" i="1" l="1"/>
  <c r="R319" i="1"/>
  <c r="T319" i="1"/>
  <c r="E321" i="1" l="1"/>
  <c r="R320" i="1"/>
  <c r="T320" i="1"/>
  <c r="E322" i="1" l="1"/>
  <c r="R321" i="1"/>
  <c r="T321" i="1"/>
  <c r="E323" i="1" l="1"/>
  <c r="R322" i="1"/>
  <c r="T322" i="1"/>
  <c r="E324" i="1" l="1"/>
  <c r="R323" i="1"/>
  <c r="T323" i="1"/>
  <c r="R324" i="1" l="1"/>
  <c r="T324" i="1"/>
  <c r="E325" i="1"/>
  <c r="E326" i="1" l="1"/>
  <c r="R325" i="1"/>
  <c r="T325" i="1"/>
  <c r="E327" i="1" l="1"/>
  <c r="R326" i="1"/>
  <c r="T326" i="1"/>
  <c r="E328" i="1" l="1"/>
  <c r="R327" i="1"/>
  <c r="T327" i="1"/>
  <c r="E329" i="1" l="1"/>
  <c r="T328" i="1"/>
  <c r="R328" i="1"/>
  <c r="E330" i="1" l="1"/>
  <c r="R329" i="1"/>
  <c r="T329" i="1"/>
  <c r="T330" i="1" l="1"/>
  <c r="R330" i="1"/>
</calcChain>
</file>

<file path=xl/sharedStrings.xml><?xml version="1.0" encoding="utf-8"?>
<sst xmlns="http://schemas.openxmlformats.org/spreadsheetml/2006/main" count="13219" uniqueCount="165">
  <si>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</si>
  <si>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</si>
  <si>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</si>
  <si>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</si>
  <si>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</si>
  <si>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</si>
  <si>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</si>
  <si>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</si>
  <si>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</si>
  <si>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</si>
  <si>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</si>
  <si>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</si>
  <si>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</si>
  <si>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</si>
  <si>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</si>
  <si>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</si>
  <si>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</si>
  <si>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</si>
  <si>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</si>
  <si>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</si>
  <si>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</si>
  <si>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</si>
  <si>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</si>
  <si>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</si>
  <si>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</si>
  <si>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</si>
  <si>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</si>
  <si>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</si>
  <si>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</si>
  <si>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</si>
  <si>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</si>
  <si>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</si>
  <si>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</si>
  <si>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</si>
  <si>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</si>
  <si>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</si>
  <si>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</si>
  <si>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</si>
  <si>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</si>
  <si>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</si>
  <si>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</si>
  <si>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</si>
  <si>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</si>
  <si>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</si>
  <si>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</si>
  <si>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</si>
  <si>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</si>
  <si>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</si>
  <si>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</si>
  <si>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</si>
  <si>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</si>
  <si>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</si>
  <si>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</si>
  <si>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</si>
  <si>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</si>
  <si>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</si>
  <si>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</si>
  <si>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</si>
  <si>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</si>
  <si>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</si>
  <si>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</si>
  <si>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</si>
  <si>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</si>
  <si>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</si>
  <si>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</si>
  <si>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</si>
  <si>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</si>
  <si>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</si>
  <si>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</si>
  <si>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</si>
  <si>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</si>
  <si>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</si>
  <si>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</si>
  <si>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</si>
  <si>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</si>
  <si>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</si>
  <si>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</si>
  <si>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</si>
  <si>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</si>
  <si>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</si>
  <si>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</si>
  <si>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</si>
  <si>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</si>
  <si>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</si>
  <si>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</si>
  <si>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</si>
  <si>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</si>
  <si>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</si>
  <si>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</si>
  <si>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</si>
  <si>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</si>
  <si>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</si>
  <si>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</si>
  <si>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</si>
  <si>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</si>
  <si>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</si>
  <si>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</si>
  <si>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</si>
  <si>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</si>
  <si>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</si>
  <si>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</si>
  <si>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</si>
  <si>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</si>
  <si>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</si>
  <si>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</si>
  <si>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</si>
  <si>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</si>
  <si>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</si>
  <si>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</si>
  <si>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</si>
  <si>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</si>
  <si>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</si>
  <si>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</si>
  <si>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</si>
  <si>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</si>
  <si>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</si>
  <si>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</si>
  <si>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</si>
  <si>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</si>
  <si>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</si>
  <si>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</si>
  <si>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</si>
  <si>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</si>
  <si>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</si>
  <si>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</si>
  <si>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</si>
  <si>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</si>
  <si>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</si>
  <si>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</si>
  <si>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</si>
  <si>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</si>
  <si>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</si>
  <si>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</si>
  <si>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</si>
  <si>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</si>
  <si>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</si>
  <si>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</si>
  <si>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</si>
  <si>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</si>
  <si>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</si>
  <si>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</si>
  <si>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</si>
  <si>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</si>
  <si>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</si>
  <si>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>CRECIMIENTO (%)
AGOSTO-
SEPTIEMBRE</t>
  </si>
  <si>
    <t>totales</t>
  </si>
  <si>
    <t>% ocupacion</t>
  </si>
  <si>
    <t>POSITIVIDAD</t>
  </si>
  <si>
    <t>REC_N</t>
  </si>
  <si>
    <t>Altas</t>
  </si>
  <si>
    <t>DIF_uti</t>
  </si>
  <si>
    <t>DIF ACTIVOS</t>
  </si>
  <si>
    <t xml:space="preserve">Casos </t>
  </si>
  <si>
    <t>INCIDENCIA</t>
  </si>
  <si>
    <t>RAZÓN</t>
  </si>
  <si>
    <t>INCIDENCIA 12/1/2020</t>
  </si>
  <si>
    <t>Casos desde el 31/12/2020 al 14/01/2021</t>
  </si>
  <si>
    <t>Casos desde el 16/12/2020 al 30/12/"020</t>
  </si>
  <si>
    <t>Razón</t>
  </si>
  <si>
    <t>% Crecimiento</t>
  </si>
  <si>
    <t>Total Nacional</t>
  </si>
  <si>
    <t>Incidencia acum. en 14 días</t>
  </si>
  <si>
    <t>INDICADORES SANITARIOS POR PROVINCIA</t>
  </si>
  <si>
    <t>IA 7 días</t>
  </si>
  <si>
    <t>Incidencia diaria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</si>
</sst>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1"/>
      <color rgb="FF314C59"/>
      <name val="Arial"/>
      <family val="2"/>
    </font>
    <font>
      <b/>
      <sz val="11"/>
      <color theme="0"/>
      <name val="Arial"/>
      <family val="2"/>
    </font>
    <font>
      <sz val="8"/>
      <color rgb="FF333333"/>
      <name val="Arial"/>
      <family val="2"/>
    </font>
    <font>
      <sz val="8"/>
      <color rgb="FFE02F44"/>
      <name val="Arial"/>
      <family val="2"/>
    </font>
    <font>
      <sz val="8"/>
      <color rgb="FFF2CC0C"/>
      <name val="Arial"/>
      <family val="2"/>
    </font>
    <font>
      <sz val="8"/>
      <color rgb="FFFF780A"/>
      <name val="Arial"/>
      <family val="2"/>
    </font>
    <font>
      <b/>
      <sz val="12"/>
      <color rgb="FF314C59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F7F8FA"/>
      </right>
      <top/>
      <bottom style="thick">
        <color rgb="FFF7F8FA"/>
      </bottom>
      <diagonal/>
    </border>
    <border>
      <left/>
      <right/>
      <top/>
      <bottom style="thick">
        <color rgb="FFF7F8FA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332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17" fillId="5" borderId="15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2" fillId="0" borderId="39" xfId="0" applyFont="1" applyBorder="1" applyAlignment="1">
      <alignment horizontal="center"/>
    </xf>
    <xf numFmtId="3" fontId="0" fillId="0" borderId="1" xfId="43" applyNumberFormat="1" applyFont="1" applyBorder="1" applyAlignment="1">
      <alignment horizontal="center" vertical="center"/>
    </xf>
    <xf numFmtId="3" fontId="3" fillId="0" borderId="1" xfId="43" applyNumberFormat="1" applyFont="1" applyBorder="1" applyAlignment="1">
      <alignment horizontal="center" vertical="center"/>
    </xf>
    <xf numFmtId="3" fontId="2" fillId="0" borderId="1" xfId="43" applyNumberFormat="1" applyFont="1" applyBorder="1" applyAlignment="1">
      <alignment horizontal="center" vertical="center" wrapText="1"/>
    </xf>
    <xf numFmtId="3" fontId="2" fillId="0" borderId="2" xfId="43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3" fontId="0" fillId="0" borderId="5" xfId="43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" fontId="0" fillId="0" borderId="1" xfId="0" applyNumberFormat="1" applyFont="1" applyBorder="1" applyAlignment="1">
      <alignment horizontal="center"/>
    </xf>
    <xf numFmtId="3" fontId="1" fillId="0" borderId="1" xfId="43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37" fillId="42" borderId="1" xfId="0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14" fontId="37" fillId="43" borderId="1" xfId="0" applyNumberFormat="1" applyFont="1" applyFill="1" applyBorder="1" applyAlignment="1">
      <alignment horizontal="center" vertical="center"/>
    </xf>
    <xf numFmtId="14" fontId="37" fillId="4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37" fillId="4" borderId="5" xfId="0" applyNumberFormat="1" applyFont="1" applyFill="1" applyBorder="1" applyAlignment="1">
      <alignment horizontal="center" vertical="center"/>
    </xf>
    <xf numFmtId="3" fontId="1" fillId="0" borderId="5" xfId="43" applyNumberFormat="1" applyFont="1" applyBorder="1" applyAlignment="1">
      <alignment horizontal="center" vertical="center"/>
    </xf>
    <xf numFmtId="0" fontId="0" fillId="0" borderId="60" xfId="0" applyBorder="1" applyAlignment="1">
      <alignment horizontal="center"/>
    </xf>
    <xf numFmtId="1" fontId="0" fillId="0" borderId="60" xfId="0" applyNumberFormat="1" applyBorder="1" applyAlignment="1">
      <alignment horizontal="center"/>
    </xf>
    <xf numFmtId="3" fontId="1" fillId="0" borderId="60" xfId="43" applyNumberFormat="1" applyFont="1" applyBorder="1" applyAlignment="1">
      <alignment horizontal="center" vertical="center"/>
    </xf>
    <xf numFmtId="14" fontId="37" fillId="42" borderId="61" xfId="0" applyNumberFormat="1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14" fontId="37" fillId="42" borderId="5" xfId="0" applyNumberFormat="1" applyFont="1" applyFill="1" applyBorder="1" applyAlignment="1">
      <alignment horizontal="center" vertical="center"/>
    </xf>
    <xf numFmtId="1" fontId="0" fillId="0" borderId="62" xfId="0" applyNumberFormat="1" applyBorder="1" applyAlignment="1">
      <alignment horizontal="center"/>
    </xf>
    <xf numFmtId="1" fontId="0" fillId="0" borderId="61" xfId="0" applyNumberFormat="1" applyBorder="1" applyAlignment="1">
      <alignment horizontal="center"/>
    </xf>
    <xf numFmtId="3" fontId="1" fillId="0" borderId="61" xfId="43" applyNumberFormat="1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4" fontId="37" fillId="4" borderId="64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/>
    </xf>
    <xf numFmtId="14" fontId="37" fillId="4" borderId="65" xfId="0" applyNumberFormat="1" applyFont="1" applyFill="1" applyBorder="1" applyAlignment="1">
      <alignment horizontal="center" vertical="center"/>
    </xf>
    <xf numFmtId="0" fontId="0" fillId="0" borderId="63" xfId="0" applyBorder="1" applyAlignment="1">
      <alignment horizontal="center"/>
    </xf>
    <xf numFmtId="165" fontId="0" fillId="0" borderId="1" xfId="43" applyNumberFormat="1" applyFont="1" applyBorder="1" applyAlignment="1">
      <alignment horizontal="center" vertical="center"/>
    </xf>
    <xf numFmtId="165" fontId="0" fillId="40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Border="1" applyAlignment="1">
      <alignment horizontal="center"/>
    </xf>
    <xf numFmtId="165" fontId="0" fillId="0" borderId="1" xfId="43" applyNumberFormat="1" applyFont="1" applyFill="1" applyBorder="1" applyAlignment="1">
      <alignment horizontal="center" vertical="center"/>
    </xf>
    <xf numFmtId="165" fontId="0" fillId="2" borderId="1" xfId="43" applyNumberFormat="1" applyFont="1" applyFill="1" applyBorder="1" applyAlignment="1">
      <alignment horizontal="center" vertical="center"/>
    </xf>
    <xf numFmtId="165" fontId="0" fillId="0" borderId="1" xfId="43" applyNumberFormat="1" applyFont="1" applyFill="1" applyBorder="1" applyAlignment="1">
      <alignment horizontal="center"/>
    </xf>
    <xf numFmtId="165" fontId="0" fillId="0" borderId="4" xfId="43" applyNumberFormat="1" applyFont="1" applyBorder="1" applyAlignment="1">
      <alignment horizontal="center"/>
    </xf>
    <xf numFmtId="165" fontId="0" fillId="38" borderId="1" xfId="43" applyNumberFormat="1" applyFont="1" applyFill="1" applyBorder="1" applyAlignment="1">
      <alignment horizontal="center"/>
    </xf>
    <xf numFmtId="165" fontId="0" fillId="39" borderId="5" xfId="43" applyNumberFormat="1" applyFont="1" applyFill="1" applyBorder="1" applyAlignment="1">
      <alignment horizontal="center"/>
    </xf>
    <xf numFmtId="165" fontId="0" fillId="0" borderId="5" xfId="43" applyNumberFormat="1" applyFont="1" applyBorder="1" applyAlignment="1">
      <alignment horizontal="center"/>
    </xf>
    <xf numFmtId="165" fontId="0" fillId="39" borderId="1" xfId="43" applyNumberFormat="1" applyFont="1" applyFill="1" applyBorder="1" applyAlignment="1">
      <alignment horizontal="center"/>
    </xf>
    <xf numFmtId="165" fontId="34" fillId="0" borderId="1" xfId="43" applyNumberFormat="1" applyFont="1" applyBorder="1" applyAlignment="1">
      <alignment horizontal="center"/>
    </xf>
    <xf numFmtId="165" fontId="35" fillId="0" borderId="1" xfId="43" applyNumberFormat="1" applyFont="1" applyBorder="1" applyAlignment="1">
      <alignment horizontal="center"/>
    </xf>
    <xf numFmtId="165" fontId="0" fillId="0" borderId="39" xfId="43" applyNumberFormat="1" applyFont="1" applyBorder="1" applyAlignment="1">
      <alignment horizontal="center"/>
    </xf>
    <xf numFmtId="165" fontId="0" fillId="0" borderId="55" xfId="43" applyNumberFormat="1" applyFont="1" applyBorder="1" applyAlignment="1">
      <alignment horizontal="center"/>
    </xf>
    <xf numFmtId="165" fontId="33" fillId="0" borderId="1" xfId="43" applyNumberFormat="1" applyFont="1" applyBorder="1" applyAlignment="1">
      <alignment horizontal="center"/>
    </xf>
    <xf numFmtId="165" fontId="0" fillId="0" borderId="61" xfId="43" applyNumberFormat="1" applyFont="1" applyBorder="1" applyAlignment="1">
      <alignment horizontal="center"/>
    </xf>
    <xf numFmtId="165" fontId="0" fillId="0" borderId="64" xfId="43" applyNumberFormat="1" applyFont="1" applyBorder="1" applyAlignment="1">
      <alignment horizontal="center"/>
    </xf>
    <xf numFmtId="165" fontId="0" fillId="0" borderId="65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165" fontId="0" fillId="4" borderId="1" xfId="43" applyNumberFormat="1" applyFont="1" applyFill="1" applyBorder="1" applyAlignment="1">
      <alignment horizontal="center"/>
    </xf>
    <xf numFmtId="165" fontId="0" fillId="6" borderId="1" xfId="43" applyNumberFormat="1" applyFont="1" applyFill="1" applyBorder="1" applyAlignment="1">
      <alignment horizontal="center"/>
    </xf>
    <xf numFmtId="165" fontId="26" fillId="0" borderId="1" xfId="43" applyNumberFormat="1" applyFont="1" applyBorder="1" applyAlignment="1">
      <alignment horizontal="center" vertical="center"/>
    </xf>
    <xf numFmtId="165" fontId="33" fillId="0" borderId="5" xfId="43" applyNumberFormat="1" applyFont="1" applyBorder="1" applyAlignment="1">
      <alignment horizontal="center"/>
    </xf>
    <xf numFmtId="165" fontId="0" fillId="2" borderId="1" xfId="43" applyNumberFormat="1" applyFont="1" applyFill="1" applyBorder="1" applyAlignment="1">
      <alignment horizontal="center"/>
    </xf>
    <xf numFmtId="165" fontId="3" fillId="0" borderId="1" xfId="43" applyNumberFormat="1" applyFont="1" applyBorder="1" applyAlignment="1">
      <alignment horizontal="center" vertical="center"/>
    </xf>
    <xf numFmtId="165" fontId="4" fillId="0" borderId="1" xfId="43" applyNumberFormat="1" applyFont="1" applyBorder="1" applyAlignment="1">
      <alignment horizontal="center" wrapText="1"/>
    </xf>
    <xf numFmtId="165" fontId="2" fillId="0" borderId="1" xfId="43" applyNumberFormat="1" applyFont="1" applyBorder="1" applyAlignment="1">
      <alignment horizontal="center" wrapText="1"/>
    </xf>
    <xf numFmtId="165" fontId="2" fillId="2" borderId="1" xfId="43" applyNumberFormat="1" applyFont="1" applyFill="1" applyBorder="1" applyAlignment="1">
      <alignment horizontal="center" wrapText="1"/>
    </xf>
    <xf numFmtId="165" fontId="2" fillId="0" borderId="1" xfId="43" applyNumberFormat="1" applyFont="1" applyFill="1" applyBorder="1" applyAlignment="1">
      <alignment horizontal="center" wrapText="1"/>
    </xf>
    <xf numFmtId="165" fontId="3" fillId="0" borderId="55" xfId="43" applyNumberFormat="1" applyFont="1" applyBorder="1" applyAlignment="1">
      <alignment horizontal="center"/>
    </xf>
    <xf numFmtId="165" fontId="3" fillId="0" borderId="1" xfId="43" applyNumberFormat="1" applyFont="1" applyBorder="1" applyAlignment="1">
      <alignment horizontal="center"/>
    </xf>
    <xf numFmtId="165" fontId="3" fillId="0" borderId="5" xfId="43" applyNumberFormat="1" applyFont="1" applyBorder="1" applyAlignment="1">
      <alignment horizontal="center"/>
    </xf>
    <xf numFmtId="165" fontId="3" fillId="0" borderId="64" xfId="43" applyNumberFormat="1" applyFont="1" applyBorder="1" applyAlignment="1">
      <alignment horizontal="center"/>
    </xf>
    <xf numFmtId="165" fontId="3" fillId="0" borderId="65" xfId="43" applyNumberFormat="1" applyFont="1" applyBorder="1" applyAlignment="1">
      <alignment horizontal="center"/>
    </xf>
    <xf numFmtId="165" fontId="3" fillId="0" borderId="0" xfId="43" applyNumberFormat="1" applyFont="1" applyAlignment="1">
      <alignment horizontal="center"/>
    </xf>
    <xf numFmtId="14" fontId="20" fillId="5" borderId="1" xfId="0" applyNumberFormat="1" applyFont="1" applyFill="1" applyBorder="1" applyAlignment="1">
      <alignment horizontal="center" vertical="center" wrapText="1"/>
    </xf>
    <xf numFmtId="165" fontId="20" fillId="5" borderId="1" xfId="43" applyNumberFormat="1" applyFont="1" applyFill="1" applyBorder="1" applyAlignment="1">
      <alignment horizontal="center" vertical="center" wrapText="1"/>
    </xf>
    <xf numFmtId="165" fontId="17" fillId="5" borderId="1" xfId="43" applyNumberFormat="1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1" fontId="20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40" borderId="1" xfId="0" applyNumberFormat="1" applyFill="1" applyBorder="1" applyAlignment="1">
      <alignment horizontal="center"/>
    </xf>
    <xf numFmtId="166" fontId="38" fillId="0" borderId="7" xfId="0" applyNumberFormat="1" applyFont="1" applyBorder="1" applyAlignment="1">
      <alignment horizontal="center" vertical="center"/>
    </xf>
    <xf numFmtId="1" fontId="38" fillId="0" borderId="9" xfId="0" applyNumberFormat="1" applyFont="1" applyBorder="1" applyAlignment="1">
      <alignment horizontal="center" vertical="center"/>
    </xf>
    <xf numFmtId="1" fontId="39" fillId="5" borderId="15" xfId="44" applyNumberFormat="1" applyFont="1" applyFill="1" applyBorder="1" applyAlignment="1">
      <alignment horizontal="center" vertical="center"/>
    </xf>
    <xf numFmtId="1" fontId="38" fillId="0" borderId="59" xfId="0" applyNumberFormat="1" applyFont="1" applyBorder="1" applyAlignment="1">
      <alignment horizontal="center" vertical="center"/>
    </xf>
    <xf numFmtId="166" fontId="38" fillId="0" borderId="58" xfId="0" applyNumberFormat="1" applyFont="1" applyBorder="1" applyAlignment="1">
      <alignment horizontal="center" vertical="center"/>
    </xf>
    <xf numFmtId="166" fontId="38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 wrapText="1"/>
    </xf>
    <xf numFmtId="1" fontId="39" fillId="5" borderId="67" xfId="44" applyNumberFormat="1" applyFont="1" applyFill="1" applyBorder="1" applyAlignment="1">
      <alignment horizontal="center" vertical="center"/>
    </xf>
    <xf numFmtId="1" fontId="39" fillId="5" borderId="68" xfId="44" applyNumberFormat="1" applyFont="1" applyFill="1" applyBorder="1" applyAlignment="1">
      <alignment horizontal="center" vertical="center"/>
    </xf>
    <xf numFmtId="1" fontId="39" fillId="5" borderId="69" xfId="44" applyNumberFormat="1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2" fontId="30" fillId="0" borderId="1" xfId="0" applyNumberFormat="1" applyFont="1" applyBorder="1" applyAlignment="1">
      <alignment horizontal="center" vertical="center" wrapText="1"/>
    </xf>
    <xf numFmtId="9" fontId="30" fillId="0" borderId="1" xfId="1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1" fontId="39" fillId="5" borderId="70" xfId="44" applyNumberFormat="1" applyFont="1" applyFill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9" fontId="30" fillId="0" borderId="5" xfId="1" applyFont="1" applyBorder="1" applyAlignment="1">
      <alignment horizontal="center" vertical="center" wrapText="1"/>
    </xf>
    <xf numFmtId="1" fontId="30" fillId="0" borderId="5" xfId="0" applyNumberFormat="1" applyFont="1" applyBorder="1" applyAlignment="1">
      <alignment horizontal="center" vertical="center" wrapText="1"/>
    </xf>
    <xf numFmtId="1" fontId="30" fillId="0" borderId="6" xfId="0" applyNumberFormat="1" applyFont="1" applyBorder="1" applyAlignment="1">
      <alignment horizontal="center" vertical="center" wrapText="1"/>
    </xf>
    <xf numFmtId="1" fontId="39" fillId="5" borderId="71" xfId="44" applyNumberFormat="1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 wrapText="1"/>
    </xf>
    <xf numFmtId="2" fontId="28" fillId="5" borderId="15" xfId="0" applyNumberFormat="1" applyFont="1" applyFill="1" applyBorder="1" applyAlignment="1">
      <alignment horizontal="center" vertical="center" wrapText="1"/>
    </xf>
    <xf numFmtId="9" fontId="28" fillId="5" borderId="15" xfId="1" applyFont="1" applyFill="1" applyBorder="1" applyAlignment="1">
      <alignment horizontal="center" vertical="center" wrapText="1"/>
    </xf>
    <xf numFmtId="1" fontId="28" fillId="5" borderId="15" xfId="0" applyNumberFormat="1" applyFont="1" applyFill="1" applyBorder="1" applyAlignment="1">
      <alignment horizontal="center" vertical="center" wrapText="1"/>
    </xf>
    <xf numFmtId="3" fontId="3" fillId="0" borderId="2" xfId="43" applyNumberFormat="1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0" fillId="3" borderId="73" xfId="0" applyFont="1" applyFill="1" applyBorder="1" applyAlignment="1">
      <alignment horizontal="center" vertical="center" wrapText="1"/>
    </xf>
    <xf numFmtId="0" fontId="41" fillId="3" borderId="73" xfId="0" applyFont="1" applyFill="1" applyBorder="1" applyAlignment="1">
      <alignment horizontal="center" vertical="center" wrapText="1"/>
    </xf>
    <xf numFmtId="0" fontId="41" fillId="3" borderId="74" xfId="0" applyFont="1" applyFill="1" applyBorder="1" applyAlignment="1">
      <alignment horizontal="center" vertical="center" wrapText="1"/>
    </xf>
    <xf numFmtId="0" fontId="42" fillId="3" borderId="74" xfId="0" applyFont="1" applyFill="1" applyBorder="1" applyAlignment="1">
      <alignment horizontal="center" vertical="center" wrapText="1"/>
    </xf>
    <xf numFmtId="0" fontId="43" fillId="3" borderId="74" xfId="0" applyFont="1" applyFill="1" applyBorder="1" applyAlignment="1">
      <alignment horizontal="center" vertical="center" wrapText="1"/>
    </xf>
    <xf numFmtId="1" fontId="38" fillId="0" borderId="1" xfId="0" applyNumberFormat="1" applyFont="1" applyBorder="1" applyAlignment="1">
      <alignment horizontal="center" vertical="center"/>
    </xf>
    <xf numFmtId="166" fontId="38" fillId="0" borderId="1" xfId="0" applyNumberFormat="1" applyFont="1" applyBorder="1" applyAlignment="1">
      <alignment horizontal="center" vertical="center"/>
    </xf>
    <xf numFmtId="0" fontId="41" fillId="3" borderId="0" xfId="0" applyFont="1" applyFill="1" applyBorder="1" applyAlignment="1">
      <alignment horizontal="center" vertical="center" wrapText="1"/>
    </xf>
    <xf numFmtId="0" fontId="42" fillId="3" borderId="0" xfId="0" applyFont="1" applyFill="1" applyBorder="1" applyAlignment="1">
      <alignment horizontal="center" vertical="center" wrapText="1"/>
    </xf>
    <xf numFmtId="0" fontId="43" fillId="3" borderId="0" xfId="0" applyFont="1" applyFill="1" applyBorder="1" applyAlignment="1">
      <alignment horizontal="center" vertical="center" wrapText="1"/>
    </xf>
    <xf numFmtId="0" fontId="32" fillId="4" borderId="0" xfId="0" applyFont="1" applyFill="1" applyBorder="1" applyAlignment="1">
      <alignment vertical="center"/>
    </xf>
    <xf numFmtId="9" fontId="32" fillId="0" borderId="2" xfId="1" applyFont="1" applyBorder="1" applyAlignment="1">
      <alignment horizontal="center" vertical="center"/>
    </xf>
    <xf numFmtId="9" fontId="32" fillId="0" borderId="76" xfId="1" applyFont="1" applyBorder="1" applyAlignment="1">
      <alignment horizontal="center" vertical="center"/>
    </xf>
    <xf numFmtId="1" fontId="44" fillId="0" borderId="1" xfId="0" applyNumberFormat="1" applyFont="1" applyBorder="1" applyAlignment="1">
      <alignment horizontal="center" vertical="center"/>
    </xf>
    <xf numFmtId="166" fontId="44" fillId="0" borderId="1" xfId="0" applyNumberFormat="1" applyFont="1" applyBorder="1" applyAlignment="1">
      <alignment horizontal="center" vertical="center"/>
    </xf>
    <xf numFmtId="165" fontId="35" fillId="4" borderId="1" xfId="43" applyNumberFormat="1" applyFont="1" applyFill="1" applyBorder="1" applyAlignment="1">
      <alignment horizontal="center"/>
    </xf>
    <xf numFmtId="14" fontId="0" fillId="0" borderId="52" xfId="0" applyNumberFormat="1" applyBorder="1" applyAlignment="1">
      <alignment horizontal="center"/>
    </xf>
    <xf numFmtId="0" fontId="3" fillId="0" borderId="63" xfId="0" applyFont="1" applyBorder="1" applyAlignment="1">
      <alignment horizontal="center"/>
    </xf>
    <xf numFmtId="1" fontId="38" fillId="0" borderId="5" xfId="0" applyNumberFormat="1" applyFont="1" applyBorder="1" applyAlignment="1">
      <alignment horizontal="center" vertical="center"/>
    </xf>
    <xf numFmtId="166" fontId="38" fillId="0" borderId="5" xfId="0" applyNumberFormat="1" applyFont="1" applyBorder="1" applyAlignment="1">
      <alignment horizontal="center" vertical="center"/>
    </xf>
    <xf numFmtId="14" fontId="0" fillId="0" borderId="77" xfId="0" applyNumberForma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1" fontId="38" fillId="0" borderId="8" xfId="0" applyNumberFormat="1" applyFont="1" applyBorder="1" applyAlignment="1">
      <alignment horizontal="center" vertical="center"/>
    </xf>
    <xf numFmtId="166" fontId="38" fillId="0" borderId="11" xfId="0" applyNumberFormat="1" applyFont="1" applyBorder="1" applyAlignment="1">
      <alignment horizontal="center" vertical="center"/>
    </xf>
    <xf numFmtId="14" fontId="0" fillId="0" borderId="78" xfId="0" applyNumberFormat="1" applyBorder="1" applyAlignment="1">
      <alignment horizontal="center"/>
    </xf>
    <xf numFmtId="0" fontId="3" fillId="0" borderId="76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1" fontId="38" fillId="0" borderId="13" xfId="0" applyNumberFormat="1" applyFont="1" applyBorder="1" applyAlignment="1">
      <alignment horizontal="center" vertical="center"/>
    </xf>
    <xf numFmtId="166" fontId="38" fillId="0" borderId="14" xfId="0" applyNumberFormat="1" applyFont="1" applyBorder="1" applyAlignment="1">
      <alignment horizontal="center" vertical="center"/>
    </xf>
    <xf numFmtId="1" fontId="39" fillId="5" borderId="28" xfId="44" applyNumberFormat="1" applyFont="1" applyFill="1" applyBorder="1" applyAlignment="1">
      <alignment horizontal="center" vertical="center"/>
    </xf>
    <xf numFmtId="0" fontId="0" fillId="0" borderId="79" xfId="0" applyBorder="1"/>
    <xf numFmtId="1" fontId="39" fillId="5" borderId="79" xfId="44" applyNumberFormat="1" applyFont="1" applyFill="1" applyBorder="1" applyAlignment="1">
      <alignment horizontal="center" vertical="center"/>
    </xf>
    <xf numFmtId="166" fontId="39" fillId="5" borderId="79" xfId="44" applyNumberFormat="1" applyFont="1" applyFill="1" applyBorder="1" applyAlignment="1">
      <alignment horizontal="center" vertical="center"/>
    </xf>
    <xf numFmtId="1" fontId="39" fillId="5" borderId="29" xfId="44" applyNumberFormat="1" applyFont="1" applyFill="1" applyBorder="1" applyAlignment="1">
      <alignment horizontal="center" vertical="center"/>
    </xf>
    <xf numFmtId="166" fontId="39" fillId="5" borderId="30" xfId="44" applyNumberFormat="1" applyFont="1" applyFill="1" applyBorder="1" applyAlignment="1">
      <alignment horizontal="center" vertical="center"/>
    </xf>
    <xf numFmtId="1" fontId="39" fillId="5" borderId="80" xfId="44" applyNumberFormat="1" applyFont="1" applyFill="1" applyBorder="1" applyAlignment="1">
      <alignment horizontal="center" vertical="center"/>
    </xf>
    <xf numFmtId="2" fontId="38" fillId="0" borderId="11" xfId="0" applyNumberFormat="1" applyFont="1" applyBorder="1" applyAlignment="1">
      <alignment horizontal="center" vertical="center"/>
    </xf>
    <xf numFmtId="1" fontId="39" fillId="5" borderId="81" xfId="44" applyNumberFormat="1" applyFont="1" applyFill="1" applyBorder="1" applyAlignment="1">
      <alignment horizontal="center" vertical="center"/>
    </xf>
    <xf numFmtId="1" fontId="39" fillId="5" borderId="82" xfId="44" applyNumberFormat="1" applyFont="1" applyFill="1" applyBorder="1" applyAlignment="1">
      <alignment horizontal="center" vertical="center"/>
    </xf>
    <xf numFmtId="0" fontId="0" fillId="0" borderId="75" xfId="0" applyBorder="1"/>
    <xf numFmtId="1" fontId="38" fillId="0" borderId="72" xfId="0" applyNumberFormat="1" applyFont="1" applyBorder="1" applyAlignment="1">
      <alignment horizontal="center" vertical="center"/>
    </xf>
    <xf numFmtId="166" fontId="38" fillId="0" borderId="83" xfId="0" applyNumberFormat="1" applyFont="1" applyBorder="1" applyAlignment="1">
      <alignment horizontal="center" vertical="center"/>
    </xf>
    <xf numFmtId="2" fontId="38" fillId="0" borderId="14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5" fontId="0" fillId="38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30" fillId="4" borderId="0" xfId="0" applyFont="1" applyFill="1" applyBorder="1" applyAlignment="1">
      <alignment horizontal="center" vertical="center"/>
    </xf>
    <xf numFmtId="0" fontId="32" fillId="4" borderId="75" xfId="0" applyFont="1" applyFill="1" applyBorder="1" applyAlignment="1">
      <alignment horizontal="center" vertical="center" wrapText="1"/>
    </xf>
    <xf numFmtId="166" fontId="38" fillId="0" borderId="35" xfId="0" applyNumberFormat="1" applyFont="1" applyBorder="1" applyAlignment="1">
      <alignment horizontal="center" vertical="center"/>
    </xf>
    <xf numFmtId="0" fontId="3" fillId="0" borderId="6" xfId="0" applyFont="1" applyBorder="1"/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rmal 2" xfId="44" xr:uid="{BD8374EA-58CE-4B0D-AE31-D259419460DB}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7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215468</xdr:colOff>
      <xdr:row>0</xdr:row>
      <xdr:rowOff>101974</xdr:rowOff>
    </xdr:from>
    <xdr:to>
      <xdr:col>12</xdr:col>
      <xdr:colOff>1136838</xdr:colOff>
      <xdr:row>0</xdr:row>
      <xdr:rowOff>557256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27439" y="101974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Y335"/>
  <sheetViews>
    <sheetView zoomScaleNormal="100" workbookViewId="0">
      <pane ySplit="1" topLeftCell="A326" activePane="bottomLeft" state="frozen"/>
      <selection pane="bottomLeft" activeCell="E335" sqref="E335"/>
    </sheetView>
  </sheetViews>
  <sheetFormatPr baseColWidth="10" defaultRowHeight="15" x14ac:dyDescent="0.25"/>
  <cols>
    <col min="1" max="1" width="10.28515625" style="63" customWidth="1"/>
    <col min="2" max="2" width="7.85546875" style="227" customWidth="1"/>
    <col min="3" max="3" width="11" style="227" customWidth="1"/>
    <col min="4" max="4" width="6.42578125" style="227" customWidth="1"/>
    <col min="5" max="5" width="9" style="227" customWidth="1"/>
    <col min="6" max="6" width="9.42578125" style="227" customWidth="1"/>
    <col min="7" max="7" width="10.5703125" style="243" customWidth="1"/>
    <col min="8" max="8" width="7.7109375" style="227" customWidth="1"/>
    <col min="9" max="9" width="9.7109375" style="80" customWidth="1"/>
    <col min="10" max="10" width="11.140625" style="80" customWidth="1"/>
    <col min="11" max="11" width="7.85546875" style="29" customWidth="1"/>
    <col min="12" max="12" width="10.140625" style="29" customWidth="1"/>
    <col min="13" max="13" width="9.7109375" style="80" customWidth="1"/>
    <col min="14" max="15" width="5.140625" style="80" hidden="1" customWidth="1"/>
    <col min="16" max="16" width="4.7109375" style="80" hidden="1" customWidth="1"/>
    <col min="17" max="17" width="5.5703125" style="80" hidden="1" customWidth="1"/>
    <col min="18" max="18" width="9.85546875" style="80" customWidth="1"/>
    <col min="19" max="19" width="6.140625" style="22" customWidth="1"/>
    <col min="20" max="20" width="9.7109375" style="80" customWidth="1"/>
    <col min="21" max="21" width="8.42578125" style="6" customWidth="1"/>
    <col min="22" max="22" width="9.42578125" style="6" customWidth="1"/>
    <col min="23" max="23" width="11.42578125" style="6"/>
    <col min="24" max="24" width="13.7109375" style="6" customWidth="1"/>
    <col min="25" max="16384" width="11.42578125" style="6"/>
  </cols>
  <sheetData>
    <row r="1" spans="1:20" s="249" customFormat="1" ht="42.75" customHeight="1" x14ac:dyDescent="0.25">
      <c r="A1" s="244" t="s">
        <v>49</v>
      </c>
      <c r="B1" s="245" t="s">
        <v>0</v>
      </c>
      <c r="C1" s="245" t="s">
        <v>1</v>
      </c>
      <c r="D1" s="245" t="s">
        <v>2</v>
      </c>
      <c r="E1" s="245" t="s">
        <v>3</v>
      </c>
      <c r="F1" s="245" t="s">
        <v>149</v>
      </c>
      <c r="G1" s="246" t="s">
        <v>4</v>
      </c>
      <c r="H1" s="245" t="s">
        <v>5</v>
      </c>
      <c r="I1" s="247" t="s">
        <v>6</v>
      </c>
      <c r="J1" s="247" t="s">
        <v>7</v>
      </c>
      <c r="K1" s="248" t="s">
        <v>8</v>
      </c>
      <c r="L1" s="248" t="s">
        <v>9</v>
      </c>
      <c r="M1" s="247" t="s">
        <v>10</v>
      </c>
      <c r="N1" s="247" t="s">
        <v>11</v>
      </c>
      <c r="O1" s="247" t="s">
        <v>12</v>
      </c>
      <c r="P1" s="247" t="s">
        <v>13</v>
      </c>
      <c r="Q1" s="247" t="s">
        <v>14</v>
      </c>
      <c r="R1" s="247" t="s">
        <v>148</v>
      </c>
      <c r="S1" s="247" t="s">
        <v>150</v>
      </c>
      <c r="T1" s="247" t="s">
        <v>151</v>
      </c>
    </row>
    <row r="2" spans="1:20" x14ac:dyDescent="0.25">
      <c r="A2" s="2">
        <v>43893</v>
      </c>
      <c r="B2" s="208">
        <v>1</v>
      </c>
      <c r="C2" s="208">
        <v>1</v>
      </c>
      <c r="D2" s="208">
        <v>0</v>
      </c>
      <c r="E2" s="208">
        <v>0</v>
      </c>
      <c r="F2" s="208"/>
      <c r="G2" s="233">
        <v>0</v>
      </c>
      <c r="H2" s="208"/>
      <c r="I2" s="1"/>
      <c r="J2" s="1"/>
      <c r="K2" s="18"/>
      <c r="L2" s="18"/>
      <c r="M2" s="1"/>
      <c r="N2" s="1">
        <v>1</v>
      </c>
      <c r="O2" s="1">
        <v>0</v>
      </c>
      <c r="P2" s="1">
        <v>0</v>
      </c>
      <c r="Q2" s="1">
        <v>0</v>
      </c>
      <c r="R2" s="19"/>
      <c r="S2" s="1"/>
      <c r="T2" s="4"/>
    </row>
    <row r="3" spans="1:20" x14ac:dyDescent="0.25">
      <c r="A3" s="2">
        <v>43894</v>
      </c>
      <c r="B3" s="208">
        <v>0</v>
      </c>
      <c r="C3" s="208">
        <v>1</v>
      </c>
      <c r="D3" s="208">
        <v>0</v>
      </c>
      <c r="E3" s="208">
        <v>0</v>
      </c>
      <c r="F3" s="210">
        <f t="shared" ref="F3:F66" si="0">G3-G2</f>
        <v>0</v>
      </c>
      <c r="G3" s="233">
        <v>0</v>
      </c>
      <c r="H3" s="208"/>
      <c r="I3" s="1"/>
      <c r="J3" s="1"/>
      <c r="K3" s="18"/>
      <c r="L3" s="18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208">
        <v>1</v>
      </c>
      <c r="C4" s="208">
        <v>2</v>
      </c>
      <c r="D4" s="208">
        <v>0</v>
      </c>
      <c r="E4" s="208">
        <v>0</v>
      </c>
      <c r="F4" s="210">
        <f t="shared" si="0"/>
        <v>0</v>
      </c>
      <c r="G4" s="233">
        <v>0</v>
      </c>
      <c r="H4" s="208"/>
      <c r="I4" s="1"/>
      <c r="J4" s="1"/>
      <c r="K4" s="18"/>
      <c r="L4" s="18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208">
        <v>6</v>
      </c>
      <c r="C5" s="208">
        <v>8</v>
      </c>
      <c r="D5" s="208">
        <v>0</v>
      </c>
      <c r="E5" s="208">
        <v>0</v>
      </c>
      <c r="F5" s="210">
        <f t="shared" si="0"/>
        <v>0</v>
      </c>
      <c r="G5" s="233">
        <v>0</v>
      </c>
      <c r="H5" s="208"/>
      <c r="I5" s="1"/>
      <c r="J5" s="1"/>
      <c r="K5" s="18"/>
      <c r="L5" s="18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208">
        <v>1</v>
      </c>
      <c r="C6" s="208">
        <v>9</v>
      </c>
      <c r="D6" s="208">
        <v>1</v>
      </c>
      <c r="E6" s="208">
        <v>1</v>
      </c>
      <c r="F6" s="210">
        <f t="shared" si="0"/>
        <v>0</v>
      </c>
      <c r="G6" s="233">
        <v>0</v>
      </c>
      <c r="H6" s="208"/>
      <c r="I6" s="1"/>
      <c r="J6" s="1"/>
      <c r="K6" s="18"/>
      <c r="L6" s="18"/>
      <c r="M6" s="1"/>
      <c r="N6" s="1">
        <v>9</v>
      </c>
      <c r="O6" s="1">
        <v>0</v>
      </c>
      <c r="P6" s="1">
        <v>0</v>
      </c>
      <c r="Q6" s="1">
        <v>0</v>
      </c>
      <c r="R6" s="26">
        <f t="shared" ref="R6:R69" si="1">G6-G5</f>
        <v>0</v>
      </c>
      <c r="S6" s="1"/>
      <c r="T6" s="4"/>
    </row>
    <row r="7" spans="1:20" x14ac:dyDescent="0.25">
      <c r="A7" s="2">
        <v>43898</v>
      </c>
      <c r="B7" s="208">
        <v>3</v>
      </c>
      <c r="C7" s="208">
        <v>12</v>
      </c>
      <c r="D7" s="208">
        <v>0</v>
      </c>
      <c r="E7" s="208">
        <v>1</v>
      </c>
      <c r="F7" s="210">
        <f t="shared" si="0"/>
        <v>0</v>
      </c>
      <c r="G7" s="233">
        <v>0</v>
      </c>
      <c r="H7" s="208"/>
      <c r="I7" s="1"/>
      <c r="J7" s="1"/>
      <c r="K7" s="18"/>
      <c r="L7" s="18"/>
      <c r="M7" s="1"/>
      <c r="N7" s="1">
        <v>12</v>
      </c>
      <c r="O7" s="1">
        <v>0</v>
      </c>
      <c r="P7" s="1">
        <v>0</v>
      </c>
      <c r="Q7" s="1">
        <v>0</v>
      </c>
      <c r="R7" s="26">
        <f t="shared" si="1"/>
        <v>0</v>
      </c>
      <c r="S7" s="1"/>
      <c r="T7" s="4"/>
    </row>
    <row r="8" spans="1:20" x14ac:dyDescent="0.25">
      <c r="A8" s="2">
        <v>43899</v>
      </c>
      <c r="B8" s="208">
        <v>5</v>
      </c>
      <c r="C8" s="208">
        <v>17</v>
      </c>
      <c r="D8" s="208">
        <v>0</v>
      </c>
      <c r="E8" s="208">
        <v>1</v>
      </c>
      <c r="F8" s="210">
        <f t="shared" si="0"/>
        <v>0</v>
      </c>
      <c r="G8" s="233">
        <v>0</v>
      </c>
      <c r="H8" s="208"/>
      <c r="I8" s="1"/>
      <c r="J8" s="1"/>
      <c r="K8" s="18"/>
      <c r="L8" s="18"/>
      <c r="M8" s="1"/>
      <c r="N8" s="1">
        <v>17</v>
      </c>
      <c r="O8" s="1">
        <v>0</v>
      </c>
      <c r="P8" s="1">
        <v>0</v>
      </c>
      <c r="Q8" s="1">
        <v>0</v>
      </c>
      <c r="R8" s="26">
        <f t="shared" si="1"/>
        <v>0</v>
      </c>
      <c r="S8" s="1"/>
      <c r="T8" s="4"/>
    </row>
    <row r="9" spans="1:20" x14ac:dyDescent="0.25">
      <c r="A9" s="2">
        <v>43900</v>
      </c>
      <c r="B9" s="208">
        <v>2</v>
      </c>
      <c r="C9" s="208">
        <v>19</v>
      </c>
      <c r="D9" s="208">
        <v>0</v>
      </c>
      <c r="E9" s="208">
        <v>1</v>
      </c>
      <c r="F9" s="210">
        <f t="shared" si="0"/>
        <v>0</v>
      </c>
      <c r="G9" s="233">
        <v>0</v>
      </c>
      <c r="H9" s="208"/>
      <c r="I9" s="1"/>
      <c r="J9" s="1"/>
      <c r="K9" s="18"/>
      <c r="L9" s="18"/>
      <c r="M9" s="1"/>
      <c r="N9" s="1">
        <v>19</v>
      </c>
      <c r="O9" s="1">
        <v>0</v>
      </c>
      <c r="P9" s="1">
        <v>0</v>
      </c>
      <c r="Q9" s="1">
        <v>0</v>
      </c>
      <c r="R9" s="26">
        <f t="shared" si="1"/>
        <v>0</v>
      </c>
      <c r="S9" s="1"/>
      <c r="T9" s="4"/>
    </row>
    <row r="10" spans="1:20" x14ac:dyDescent="0.25">
      <c r="A10" s="2">
        <v>43901</v>
      </c>
      <c r="B10" s="208">
        <v>2</v>
      </c>
      <c r="C10" s="208">
        <v>21</v>
      </c>
      <c r="D10" s="208">
        <v>0</v>
      </c>
      <c r="E10" s="208">
        <v>1</v>
      </c>
      <c r="F10" s="210">
        <f t="shared" si="0"/>
        <v>0</v>
      </c>
      <c r="G10" s="233">
        <v>0</v>
      </c>
      <c r="H10" s="208"/>
      <c r="I10" s="1"/>
      <c r="J10" s="1"/>
      <c r="K10" s="18"/>
      <c r="L10" s="18"/>
      <c r="M10" s="1"/>
      <c r="N10" s="1">
        <v>21</v>
      </c>
      <c r="O10" s="1">
        <v>0</v>
      </c>
      <c r="P10" s="1">
        <v>0</v>
      </c>
      <c r="Q10" s="1">
        <v>0</v>
      </c>
      <c r="R10" s="26">
        <f t="shared" si="1"/>
        <v>0</v>
      </c>
      <c r="S10" s="1"/>
      <c r="T10" s="4"/>
    </row>
    <row r="11" spans="1:20" x14ac:dyDescent="0.25">
      <c r="A11" s="2">
        <v>43902</v>
      </c>
      <c r="B11" s="208">
        <v>10</v>
      </c>
      <c r="C11" s="208">
        <v>31</v>
      </c>
      <c r="D11" s="208">
        <v>0</v>
      </c>
      <c r="E11" s="208">
        <v>1</v>
      </c>
      <c r="F11" s="210">
        <f t="shared" si="0"/>
        <v>0</v>
      </c>
      <c r="G11" s="233">
        <v>0</v>
      </c>
      <c r="H11" s="208"/>
      <c r="I11" s="1"/>
      <c r="J11" s="1"/>
      <c r="K11" s="18"/>
      <c r="L11" s="18"/>
      <c r="M11" s="1"/>
      <c r="N11" s="1">
        <v>28</v>
      </c>
      <c r="O11" s="1">
        <v>3</v>
      </c>
      <c r="P11" s="1">
        <v>0</v>
      </c>
      <c r="Q11" s="1">
        <v>0</v>
      </c>
      <c r="R11" s="26">
        <f t="shared" si="1"/>
        <v>0</v>
      </c>
      <c r="S11" s="1"/>
      <c r="T11" s="4"/>
    </row>
    <row r="12" spans="1:20" x14ac:dyDescent="0.25">
      <c r="A12" s="2">
        <v>43903</v>
      </c>
      <c r="B12" s="208">
        <v>3</v>
      </c>
      <c r="C12" s="208">
        <v>34</v>
      </c>
      <c r="D12" s="208">
        <v>1</v>
      </c>
      <c r="E12" s="208">
        <v>2</v>
      </c>
      <c r="F12" s="210">
        <f t="shared" si="0"/>
        <v>0</v>
      </c>
      <c r="G12" s="233">
        <v>0</v>
      </c>
      <c r="H12" s="208"/>
      <c r="I12" s="1"/>
      <c r="J12" s="1"/>
      <c r="K12" s="18"/>
      <c r="L12" s="18"/>
      <c r="M12" s="1"/>
      <c r="N12" s="1">
        <v>30</v>
      </c>
      <c r="O12" s="1">
        <v>4</v>
      </c>
      <c r="P12" s="1">
        <v>0</v>
      </c>
      <c r="Q12" s="1">
        <v>0</v>
      </c>
      <c r="R12" s="26">
        <f t="shared" si="1"/>
        <v>0</v>
      </c>
      <c r="S12" s="1"/>
      <c r="T12" s="4"/>
    </row>
    <row r="13" spans="1:20" x14ac:dyDescent="0.25">
      <c r="A13" s="2">
        <v>43904</v>
      </c>
      <c r="B13" s="208">
        <v>11</v>
      </c>
      <c r="C13" s="208">
        <v>45</v>
      </c>
      <c r="D13" s="208">
        <v>0</v>
      </c>
      <c r="E13" s="208">
        <v>2</v>
      </c>
      <c r="F13" s="210">
        <f t="shared" si="0"/>
        <v>0</v>
      </c>
      <c r="G13" s="233">
        <v>0</v>
      </c>
      <c r="H13" s="208"/>
      <c r="I13" s="1"/>
      <c r="J13" s="1"/>
      <c r="K13" s="18"/>
      <c r="L13" s="18"/>
      <c r="M13" s="1"/>
      <c r="N13" s="1">
        <v>40</v>
      </c>
      <c r="O13" s="1">
        <v>5</v>
      </c>
      <c r="P13" s="1">
        <v>0</v>
      </c>
      <c r="Q13" s="1">
        <v>0</v>
      </c>
      <c r="R13" s="26">
        <f t="shared" si="1"/>
        <v>0</v>
      </c>
      <c r="S13" s="1"/>
      <c r="T13" s="4"/>
    </row>
    <row r="14" spans="1:20" x14ac:dyDescent="0.25">
      <c r="A14" s="2">
        <v>43905</v>
      </c>
      <c r="B14" s="208">
        <v>11</v>
      </c>
      <c r="C14" s="208">
        <v>56</v>
      </c>
      <c r="D14" s="208">
        <v>0</v>
      </c>
      <c r="E14" s="208">
        <v>2</v>
      </c>
      <c r="F14" s="210">
        <f t="shared" si="0"/>
        <v>0</v>
      </c>
      <c r="G14" s="233">
        <v>0</v>
      </c>
      <c r="H14" s="208"/>
      <c r="I14" s="1"/>
      <c r="J14" s="1"/>
      <c r="K14" s="18"/>
      <c r="L14" s="18"/>
      <c r="M14" s="1"/>
      <c r="N14" s="1">
        <v>48</v>
      </c>
      <c r="O14" s="1">
        <v>8</v>
      </c>
      <c r="P14" s="1">
        <v>0</v>
      </c>
      <c r="Q14" s="1">
        <v>0</v>
      </c>
      <c r="R14" s="26">
        <f t="shared" si="1"/>
        <v>0</v>
      </c>
      <c r="S14" s="61">
        <f t="shared" ref="S14:S77" si="2">H14/(C14-E14-G14)</f>
        <v>0</v>
      </c>
      <c r="T14" s="51">
        <f>E14/C14</f>
        <v>3.5714285714285712E-2</v>
      </c>
    </row>
    <row r="15" spans="1:20" x14ac:dyDescent="0.25">
      <c r="A15" s="2">
        <v>43906</v>
      </c>
      <c r="B15" s="208">
        <v>9</v>
      </c>
      <c r="C15" s="208">
        <v>65</v>
      </c>
      <c r="D15" s="208">
        <v>0</v>
      </c>
      <c r="E15" s="208">
        <v>2</v>
      </c>
      <c r="F15" s="210">
        <f t="shared" si="0"/>
        <v>0</v>
      </c>
      <c r="G15" s="233">
        <v>0</v>
      </c>
      <c r="H15" s="208"/>
      <c r="I15" s="1"/>
      <c r="J15" s="1"/>
      <c r="K15" s="18"/>
      <c r="L15" s="18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26">
        <f t="shared" si="1"/>
        <v>0</v>
      </c>
      <c r="S15" s="61">
        <f t="shared" si="2"/>
        <v>0</v>
      </c>
      <c r="T15" s="51">
        <f t="shared" ref="T15:T78" si="3">E15/C15</f>
        <v>3.0769230769230771E-2</v>
      </c>
    </row>
    <row r="16" spans="1:20" x14ac:dyDescent="0.25">
      <c r="A16" s="2">
        <v>43907</v>
      </c>
      <c r="B16" s="208">
        <v>13</v>
      </c>
      <c r="C16" s="208">
        <v>78</v>
      </c>
      <c r="D16" s="208">
        <v>0</v>
      </c>
      <c r="E16" s="208">
        <v>2</v>
      </c>
      <c r="F16" s="210">
        <f t="shared" si="0"/>
        <v>0</v>
      </c>
      <c r="G16" s="233">
        <v>0</v>
      </c>
      <c r="H16" s="208"/>
      <c r="I16" s="1"/>
      <c r="J16" s="1"/>
      <c r="K16" s="18">
        <v>686</v>
      </c>
      <c r="L16" s="18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26">
        <f t="shared" si="1"/>
        <v>0</v>
      </c>
      <c r="S16" s="61">
        <f t="shared" si="2"/>
        <v>0</v>
      </c>
      <c r="T16" s="51">
        <f t="shared" si="3"/>
        <v>2.564102564102564E-2</v>
      </c>
    </row>
    <row r="17" spans="1:20" x14ac:dyDescent="0.25">
      <c r="A17" s="2">
        <v>43908</v>
      </c>
      <c r="B17" s="208">
        <v>19</v>
      </c>
      <c r="C17" s="208">
        <v>97</v>
      </c>
      <c r="D17" s="208">
        <v>1</v>
      </c>
      <c r="E17" s="208">
        <v>3</v>
      </c>
      <c r="F17" s="210">
        <f t="shared" si="0"/>
        <v>18</v>
      </c>
      <c r="G17" s="233">
        <v>18</v>
      </c>
      <c r="H17" s="208"/>
      <c r="I17" s="1"/>
      <c r="J17" s="1"/>
      <c r="K17" s="18"/>
      <c r="L17" s="18">
        <v>562</v>
      </c>
      <c r="M17" s="1">
        <v>562</v>
      </c>
      <c r="N17" s="1">
        <v>80</v>
      </c>
      <c r="O17" s="1">
        <v>16</v>
      </c>
      <c r="P17" s="1">
        <v>0</v>
      </c>
      <c r="Q17" s="15">
        <f t="shared" ref="Q17:Q80" si="4">C17-P17-O17-N17</f>
        <v>1</v>
      </c>
      <c r="R17" s="26">
        <f t="shared" si="1"/>
        <v>18</v>
      </c>
      <c r="S17" s="61">
        <f t="shared" si="2"/>
        <v>0</v>
      </c>
      <c r="T17" s="51">
        <f t="shared" si="3"/>
        <v>3.0927835051546393E-2</v>
      </c>
    </row>
    <row r="18" spans="1:20" x14ac:dyDescent="0.25">
      <c r="A18" s="2">
        <v>43909</v>
      </c>
      <c r="B18" s="208">
        <v>31</v>
      </c>
      <c r="C18" s="208">
        <v>128</v>
      </c>
      <c r="D18" s="208">
        <v>0</v>
      </c>
      <c r="E18" s="208">
        <v>3</v>
      </c>
      <c r="F18" s="210">
        <f t="shared" si="0"/>
        <v>5</v>
      </c>
      <c r="G18" s="233">
        <v>23</v>
      </c>
      <c r="H18" s="208"/>
      <c r="I18" s="1"/>
      <c r="J18" s="1"/>
      <c r="K18" s="18"/>
      <c r="L18" s="18">
        <v>705</v>
      </c>
      <c r="M18" s="1">
        <v>705</v>
      </c>
      <c r="N18" s="1">
        <v>100</v>
      </c>
      <c r="O18" s="1">
        <v>22</v>
      </c>
      <c r="P18" s="1">
        <v>0</v>
      </c>
      <c r="Q18" s="15">
        <f t="shared" si="4"/>
        <v>6</v>
      </c>
      <c r="R18" s="26">
        <f t="shared" si="1"/>
        <v>5</v>
      </c>
      <c r="S18" s="61">
        <f t="shared" si="2"/>
        <v>0</v>
      </c>
      <c r="T18" s="51">
        <f t="shared" si="3"/>
        <v>2.34375E-2</v>
      </c>
    </row>
    <row r="19" spans="1:20" x14ac:dyDescent="0.25">
      <c r="A19" s="2">
        <v>43910</v>
      </c>
      <c r="B19" s="208">
        <v>30</v>
      </c>
      <c r="C19" s="208">
        <v>158</v>
      </c>
      <c r="D19" s="208">
        <v>0</v>
      </c>
      <c r="E19" s="208">
        <v>3</v>
      </c>
      <c r="F19" s="210">
        <f t="shared" si="0"/>
        <v>4</v>
      </c>
      <c r="G19" s="233">
        <v>27</v>
      </c>
      <c r="H19" s="208"/>
      <c r="I19" s="1"/>
      <c r="J19" s="1"/>
      <c r="K19" s="18"/>
      <c r="L19" s="18">
        <v>872</v>
      </c>
      <c r="M19" s="1">
        <v>872</v>
      </c>
      <c r="N19" s="1">
        <v>122</v>
      </c>
      <c r="O19" s="1">
        <v>26</v>
      </c>
      <c r="P19" s="1">
        <v>0</v>
      </c>
      <c r="Q19" s="15">
        <f t="shared" si="4"/>
        <v>10</v>
      </c>
      <c r="R19" s="26">
        <f t="shared" si="1"/>
        <v>4</v>
      </c>
      <c r="S19" s="61">
        <f t="shared" si="2"/>
        <v>0</v>
      </c>
      <c r="T19" s="51">
        <f t="shared" si="3"/>
        <v>1.8987341772151899E-2</v>
      </c>
    </row>
    <row r="20" spans="1:20" x14ac:dyDescent="0.25">
      <c r="A20" s="2">
        <v>43911</v>
      </c>
      <c r="B20" s="208">
        <v>67</v>
      </c>
      <c r="C20" s="208">
        <v>225</v>
      </c>
      <c r="D20" s="208">
        <v>1</v>
      </c>
      <c r="E20" s="208">
        <v>4</v>
      </c>
      <c r="F20" s="210">
        <f t="shared" si="0"/>
        <v>4</v>
      </c>
      <c r="G20" s="233">
        <v>31</v>
      </c>
      <c r="H20" s="208"/>
      <c r="I20" s="1"/>
      <c r="J20" s="1"/>
      <c r="K20" s="18"/>
      <c r="L20" s="18">
        <v>1028</v>
      </c>
      <c r="M20" s="1">
        <v>1028</v>
      </c>
      <c r="N20" s="1">
        <v>167</v>
      </c>
      <c r="O20" s="1">
        <v>38</v>
      </c>
      <c r="P20" s="1">
        <v>0</v>
      </c>
      <c r="Q20" s="15">
        <f t="shared" si="4"/>
        <v>20</v>
      </c>
      <c r="R20" s="26">
        <f t="shared" si="1"/>
        <v>4</v>
      </c>
      <c r="S20" s="61">
        <f t="shared" si="2"/>
        <v>0</v>
      </c>
      <c r="T20" s="51">
        <f t="shared" si="3"/>
        <v>1.7777777777777778E-2</v>
      </c>
    </row>
    <row r="21" spans="1:20" x14ac:dyDescent="0.25">
      <c r="A21" s="2">
        <v>43912</v>
      </c>
      <c r="B21" s="208">
        <v>41</v>
      </c>
      <c r="C21" s="208">
        <v>266</v>
      </c>
      <c r="D21" s="208">
        <v>0</v>
      </c>
      <c r="E21" s="208">
        <v>4</v>
      </c>
      <c r="F21" s="210">
        <f t="shared" si="0"/>
        <v>20</v>
      </c>
      <c r="G21" s="233">
        <v>51</v>
      </c>
      <c r="H21" s="208"/>
      <c r="I21" s="1"/>
      <c r="J21" s="1"/>
      <c r="K21" s="18"/>
      <c r="L21" s="18">
        <v>1271</v>
      </c>
      <c r="M21" s="1">
        <v>1271</v>
      </c>
      <c r="N21" s="1">
        <v>189</v>
      </c>
      <c r="O21" s="1">
        <v>59</v>
      </c>
      <c r="P21" s="1">
        <v>1</v>
      </c>
      <c r="Q21" s="15">
        <f t="shared" si="4"/>
        <v>17</v>
      </c>
      <c r="R21" s="26">
        <f t="shared" si="1"/>
        <v>20</v>
      </c>
      <c r="S21" s="61">
        <f t="shared" si="2"/>
        <v>0</v>
      </c>
      <c r="T21" s="51">
        <f t="shared" si="3"/>
        <v>1.5037593984962405E-2</v>
      </c>
    </row>
    <row r="22" spans="1:20" x14ac:dyDescent="0.25">
      <c r="A22" s="2">
        <v>43913</v>
      </c>
      <c r="B22" s="209">
        <v>36</v>
      </c>
      <c r="C22" s="209">
        <v>301</v>
      </c>
      <c r="D22" s="209">
        <v>0</v>
      </c>
      <c r="E22" s="208">
        <v>4</v>
      </c>
      <c r="F22" s="210">
        <f t="shared" si="0"/>
        <v>1</v>
      </c>
      <c r="G22" s="233">
        <v>52</v>
      </c>
      <c r="H22" s="208"/>
      <c r="I22" s="1"/>
      <c r="J22" s="1"/>
      <c r="K22" s="18"/>
      <c r="L22" s="18">
        <v>1453</v>
      </c>
      <c r="M22" s="1">
        <v>1453</v>
      </c>
      <c r="N22" s="1">
        <v>206</v>
      </c>
      <c r="O22" s="1">
        <v>64</v>
      </c>
      <c r="P22" s="1">
        <v>1</v>
      </c>
      <c r="Q22" s="15">
        <f t="shared" si="4"/>
        <v>30</v>
      </c>
      <c r="R22" s="26">
        <f t="shared" si="1"/>
        <v>1</v>
      </c>
      <c r="S22" s="61">
        <f t="shared" si="2"/>
        <v>0</v>
      </c>
      <c r="T22" s="51">
        <f t="shared" si="3"/>
        <v>1.3289036544850499E-2</v>
      </c>
    </row>
    <row r="23" spans="1:20" x14ac:dyDescent="0.25">
      <c r="A23" s="2">
        <v>43914</v>
      </c>
      <c r="B23" s="208">
        <v>86</v>
      </c>
      <c r="C23" s="208">
        <v>387</v>
      </c>
      <c r="D23" s="209">
        <v>2</v>
      </c>
      <c r="E23" s="208">
        <v>6</v>
      </c>
      <c r="F23" s="210">
        <f t="shared" si="0"/>
        <v>11</v>
      </c>
      <c r="G23" s="233">
        <v>63</v>
      </c>
      <c r="H23" s="208"/>
      <c r="I23" s="1"/>
      <c r="J23" s="1"/>
      <c r="K23" s="18"/>
      <c r="L23" s="18">
        <v>1453</v>
      </c>
      <c r="M23" s="1">
        <v>1453</v>
      </c>
      <c r="N23" s="1">
        <v>247</v>
      </c>
      <c r="O23" s="1">
        <v>84</v>
      </c>
      <c r="P23" s="1">
        <v>1</v>
      </c>
      <c r="Q23" s="15">
        <f t="shared" si="4"/>
        <v>55</v>
      </c>
      <c r="R23" s="26">
        <f t="shared" si="1"/>
        <v>11</v>
      </c>
      <c r="S23" s="61">
        <f t="shared" si="2"/>
        <v>0</v>
      </c>
      <c r="T23" s="51">
        <f t="shared" si="3"/>
        <v>1.5503875968992248E-2</v>
      </c>
    </row>
    <row r="24" spans="1:20" x14ac:dyDescent="0.25">
      <c r="A24" s="2">
        <v>43915</v>
      </c>
      <c r="B24" s="208">
        <v>117</v>
      </c>
      <c r="C24" s="208">
        <v>503</v>
      </c>
      <c r="D24" s="208">
        <v>2</v>
      </c>
      <c r="E24" s="208">
        <v>8</v>
      </c>
      <c r="F24" s="210">
        <f t="shared" si="0"/>
        <v>9</v>
      </c>
      <c r="G24" s="233">
        <v>72</v>
      </c>
      <c r="H24" s="208"/>
      <c r="I24" s="1"/>
      <c r="J24" s="1"/>
      <c r="K24" s="18"/>
      <c r="L24" s="18">
        <v>1946</v>
      </c>
      <c r="M24" s="1">
        <v>1946</v>
      </c>
      <c r="N24" s="1">
        <v>250</v>
      </c>
      <c r="O24" s="1">
        <v>102</v>
      </c>
      <c r="P24" s="1">
        <v>1</v>
      </c>
      <c r="Q24" s="15">
        <f t="shared" si="4"/>
        <v>150</v>
      </c>
      <c r="R24" s="26">
        <f t="shared" si="1"/>
        <v>9</v>
      </c>
      <c r="S24" s="61">
        <f t="shared" si="2"/>
        <v>0</v>
      </c>
      <c r="T24" s="51">
        <f t="shared" si="3"/>
        <v>1.5904572564612324E-2</v>
      </c>
    </row>
    <row r="25" spans="1:20" x14ac:dyDescent="0.25">
      <c r="A25" s="2">
        <v>43916</v>
      </c>
      <c r="B25" s="208">
        <v>87</v>
      </c>
      <c r="C25" s="208">
        <v>589</v>
      </c>
      <c r="D25" s="208">
        <v>4</v>
      </c>
      <c r="E25" s="208">
        <v>12</v>
      </c>
      <c r="F25" s="210">
        <f t="shared" si="0"/>
        <v>3</v>
      </c>
      <c r="G25" s="233">
        <v>75</v>
      </c>
      <c r="H25" s="208">
        <v>25</v>
      </c>
      <c r="I25" s="1"/>
      <c r="J25" s="1"/>
      <c r="K25" s="18"/>
      <c r="L25" s="18">
        <v>2558</v>
      </c>
      <c r="M25" s="1">
        <v>2558</v>
      </c>
      <c r="N25" s="1">
        <v>287</v>
      </c>
      <c r="O25" s="1">
        <v>126</v>
      </c>
      <c r="P25" s="1">
        <v>1</v>
      </c>
      <c r="Q25" s="15">
        <f t="shared" si="4"/>
        <v>175</v>
      </c>
      <c r="R25" s="26">
        <f t="shared" si="1"/>
        <v>3</v>
      </c>
      <c r="S25" s="61">
        <f t="shared" si="2"/>
        <v>4.9800796812749001E-2</v>
      </c>
      <c r="T25" s="51">
        <f t="shared" si="3"/>
        <v>2.037351443123939E-2</v>
      </c>
    </row>
    <row r="26" spans="1:20" x14ac:dyDescent="0.25">
      <c r="A26" s="2">
        <v>43917</v>
      </c>
      <c r="B26" s="208">
        <v>101</v>
      </c>
      <c r="C26" s="208">
        <v>690</v>
      </c>
      <c r="D26" s="208">
        <v>5</v>
      </c>
      <c r="E26" s="208">
        <v>17</v>
      </c>
      <c r="F26" s="210">
        <f t="shared" si="0"/>
        <v>5</v>
      </c>
      <c r="G26" s="233">
        <v>80</v>
      </c>
      <c r="H26" s="208"/>
      <c r="I26" s="1"/>
      <c r="J26" s="1"/>
      <c r="K26" s="18"/>
      <c r="L26" s="18">
        <v>2817</v>
      </c>
      <c r="M26" s="1">
        <v>2817</v>
      </c>
      <c r="N26" s="1">
        <v>387</v>
      </c>
      <c r="O26" s="1">
        <v>167</v>
      </c>
      <c r="P26" s="1">
        <v>1</v>
      </c>
      <c r="Q26" s="15">
        <f t="shared" si="4"/>
        <v>135</v>
      </c>
      <c r="R26" s="26">
        <f t="shared" si="1"/>
        <v>5</v>
      </c>
      <c r="S26" s="61">
        <f t="shared" si="2"/>
        <v>0</v>
      </c>
      <c r="T26" s="51">
        <f t="shared" si="3"/>
        <v>2.4637681159420291E-2</v>
      </c>
    </row>
    <row r="27" spans="1:20" x14ac:dyDescent="0.25">
      <c r="A27" s="2">
        <v>43918</v>
      </c>
      <c r="B27" s="208">
        <v>55</v>
      </c>
      <c r="C27" s="208">
        <v>745</v>
      </c>
      <c r="D27" s="208">
        <v>2</v>
      </c>
      <c r="E27" s="208">
        <v>19</v>
      </c>
      <c r="F27" s="210">
        <f t="shared" si="0"/>
        <v>11</v>
      </c>
      <c r="G27" s="233">
        <v>91</v>
      </c>
      <c r="H27" s="208">
        <v>44</v>
      </c>
      <c r="I27" s="1"/>
      <c r="J27" s="1"/>
      <c r="K27" s="18"/>
      <c r="L27" s="18">
        <v>3215</v>
      </c>
      <c r="M27" s="1">
        <v>3215</v>
      </c>
      <c r="N27" s="1">
        <v>408</v>
      </c>
      <c r="O27" s="1">
        <v>185</v>
      </c>
      <c r="P27" s="1">
        <v>1</v>
      </c>
      <c r="Q27" s="15">
        <f t="shared" si="4"/>
        <v>151</v>
      </c>
      <c r="R27" s="26">
        <f t="shared" si="1"/>
        <v>11</v>
      </c>
      <c r="S27" s="61">
        <f t="shared" si="2"/>
        <v>6.9291338582677164E-2</v>
      </c>
      <c r="T27" s="51">
        <f t="shared" si="3"/>
        <v>2.5503355704697986E-2</v>
      </c>
    </row>
    <row r="28" spans="1:20" x14ac:dyDescent="0.25">
      <c r="A28" s="2">
        <v>43919</v>
      </c>
      <c r="B28" s="208">
        <v>75</v>
      </c>
      <c r="C28" s="208">
        <v>820</v>
      </c>
      <c r="D28" s="208">
        <v>1</v>
      </c>
      <c r="E28" s="208">
        <v>20</v>
      </c>
      <c r="F28" s="210">
        <f t="shared" si="0"/>
        <v>137</v>
      </c>
      <c r="G28" s="233">
        <v>228</v>
      </c>
      <c r="H28" s="208">
        <v>53</v>
      </c>
      <c r="I28" s="1"/>
      <c r="J28" s="1"/>
      <c r="K28" s="18"/>
      <c r="L28" s="18">
        <v>3580</v>
      </c>
      <c r="M28" s="1">
        <v>3580</v>
      </c>
      <c r="N28" s="1">
        <v>442</v>
      </c>
      <c r="O28" s="1">
        <v>207</v>
      </c>
      <c r="P28" s="1">
        <v>1</v>
      </c>
      <c r="Q28" s="15">
        <f t="shared" si="4"/>
        <v>170</v>
      </c>
      <c r="R28" s="26">
        <f t="shared" si="1"/>
        <v>137</v>
      </c>
      <c r="S28" s="61">
        <f t="shared" si="2"/>
        <v>9.2657342657342656E-2</v>
      </c>
      <c r="T28" s="51">
        <f t="shared" si="3"/>
        <v>2.4390243902439025E-2</v>
      </c>
    </row>
    <row r="29" spans="1:20" x14ac:dyDescent="0.25">
      <c r="A29" s="2">
        <v>43920</v>
      </c>
      <c r="B29" s="208">
        <v>146</v>
      </c>
      <c r="C29" s="208">
        <v>966</v>
      </c>
      <c r="D29" s="208">
        <v>5</v>
      </c>
      <c r="E29" s="208">
        <v>25</v>
      </c>
      <c r="F29" s="210">
        <f t="shared" si="0"/>
        <v>12</v>
      </c>
      <c r="G29" s="233">
        <v>240</v>
      </c>
      <c r="H29" s="208">
        <v>55</v>
      </c>
      <c r="I29" s="1"/>
      <c r="J29" s="1"/>
      <c r="K29" s="18"/>
      <c r="L29" s="18">
        <v>4065</v>
      </c>
      <c r="M29" s="1">
        <v>4065</v>
      </c>
      <c r="N29" s="1">
        <v>489</v>
      </c>
      <c r="O29" s="1">
        <v>207</v>
      </c>
      <c r="P29" s="1">
        <v>1</v>
      </c>
      <c r="Q29" s="15">
        <f t="shared" si="4"/>
        <v>269</v>
      </c>
      <c r="R29" s="26">
        <f t="shared" si="1"/>
        <v>12</v>
      </c>
      <c r="S29" s="61">
        <f t="shared" si="2"/>
        <v>7.8459343794579167E-2</v>
      </c>
      <c r="T29" s="51">
        <f t="shared" si="3"/>
        <v>2.5879917184265012E-2</v>
      </c>
    </row>
    <row r="30" spans="1:20" x14ac:dyDescent="0.25">
      <c r="A30" s="2">
        <v>43921</v>
      </c>
      <c r="B30" s="208">
        <v>88</v>
      </c>
      <c r="C30" s="208">
        <v>1054</v>
      </c>
      <c r="D30" s="208">
        <v>3</v>
      </c>
      <c r="E30" s="208">
        <v>28</v>
      </c>
      <c r="F30" s="210">
        <f t="shared" si="0"/>
        <v>8</v>
      </c>
      <c r="G30" s="233">
        <v>248</v>
      </c>
      <c r="H30" s="208">
        <v>55</v>
      </c>
      <c r="I30" s="1"/>
      <c r="J30" s="1"/>
      <c r="K30" s="18"/>
      <c r="L30" s="18">
        <v>4597</v>
      </c>
      <c r="M30" s="1">
        <v>4597</v>
      </c>
      <c r="N30" s="1">
        <v>529</v>
      </c>
      <c r="O30" s="1">
        <v>295</v>
      </c>
      <c r="P30" s="1">
        <v>1</v>
      </c>
      <c r="Q30" s="15">
        <f t="shared" si="4"/>
        <v>229</v>
      </c>
      <c r="R30" s="26">
        <f t="shared" si="1"/>
        <v>8</v>
      </c>
      <c r="S30" s="61">
        <f t="shared" si="2"/>
        <v>7.0694087403598976E-2</v>
      </c>
      <c r="T30" s="51">
        <f t="shared" si="3"/>
        <v>2.6565464895635674E-2</v>
      </c>
    </row>
    <row r="31" spans="1:20" x14ac:dyDescent="0.25">
      <c r="A31" s="2">
        <v>43922</v>
      </c>
      <c r="B31" s="208">
        <v>79</v>
      </c>
      <c r="C31" s="208">
        <v>1133</v>
      </c>
      <c r="D31" s="208">
        <v>5</v>
      </c>
      <c r="E31" s="208">
        <v>33</v>
      </c>
      <c r="F31" s="210">
        <f t="shared" si="0"/>
        <v>8</v>
      </c>
      <c r="G31" s="233">
        <v>256</v>
      </c>
      <c r="H31" s="208">
        <v>72</v>
      </c>
      <c r="I31" s="1"/>
      <c r="J31" s="1"/>
      <c r="K31" s="18"/>
      <c r="L31" s="18">
        <v>5144</v>
      </c>
      <c r="M31" s="1">
        <v>5144</v>
      </c>
      <c r="N31" s="1">
        <v>580</v>
      </c>
      <c r="O31" s="1">
        <v>349</v>
      </c>
      <c r="P31" s="1">
        <v>1</v>
      </c>
      <c r="Q31" s="15">
        <f t="shared" si="4"/>
        <v>203</v>
      </c>
      <c r="R31" s="26">
        <f t="shared" si="1"/>
        <v>8</v>
      </c>
      <c r="S31" s="61">
        <f t="shared" si="2"/>
        <v>8.5308056872037921E-2</v>
      </c>
      <c r="T31" s="51">
        <f t="shared" si="3"/>
        <v>2.9126213592233011E-2</v>
      </c>
    </row>
    <row r="32" spans="1:20" x14ac:dyDescent="0.25">
      <c r="A32" s="2">
        <v>43923</v>
      </c>
      <c r="B32" s="208">
        <v>132</v>
      </c>
      <c r="C32" s="208">
        <v>1265</v>
      </c>
      <c r="D32" s="208">
        <v>4</v>
      </c>
      <c r="E32" s="208">
        <v>37</v>
      </c>
      <c r="F32" s="210">
        <f t="shared" si="0"/>
        <v>10</v>
      </c>
      <c r="G32" s="233">
        <v>266</v>
      </c>
      <c r="H32" s="208">
        <v>82</v>
      </c>
      <c r="I32" s="1"/>
      <c r="J32" s="1"/>
      <c r="K32" s="18"/>
      <c r="L32" s="18">
        <v>6120</v>
      </c>
      <c r="M32" s="1">
        <v>6120</v>
      </c>
      <c r="N32" s="1">
        <v>622</v>
      </c>
      <c r="O32" s="1">
        <v>397</v>
      </c>
      <c r="P32" s="1">
        <v>103</v>
      </c>
      <c r="Q32" s="15">
        <f t="shared" si="4"/>
        <v>143</v>
      </c>
      <c r="R32" s="26">
        <f t="shared" si="1"/>
        <v>10</v>
      </c>
      <c r="S32" s="61">
        <f t="shared" si="2"/>
        <v>8.5239085239085244E-2</v>
      </c>
      <c r="T32" s="51">
        <f t="shared" si="3"/>
        <v>2.9249011857707511E-2</v>
      </c>
    </row>
    <row r="33" spans="1:20" x14ac:dyDescent="0.25">
      <c r="A33" s="2">
        <v>43924</v>
      </c>
      <c r="B33" s="208">
        <v>88</v>
      </c>
      <c r="C33" s="208">
        <v>1353</v>
      </c>
      <c r="D33" s="208">
        <v>5</v>
      </c>
      <c r="E33" s="208">
        <v>42</v>
      </c>
      <c r="F33" s="210">
        <f t="shared" si="0"/>
        <v>13</v>
      </c>
      <c r="G33" s="233">
        <v>279</v>
      </c>
      <c r="H33" s="208">
        <v>86</v>
      </c>
      <c r="I33" s="1"/>
      <c r="J33" s="1"/>
      <c r="K33" s="18"/>
      <c r="L33" s="18">
        <v>7135</v>
      </c>
      <c r="M33" s="1">
        <v>7135</v>
      </c>
      <c r="N33" s="1">
        <v>656</v>
      </c>
      <c r="O33" s="1">
        <v>460</v>
      </c>
      <c r="P33" s="1">
        <v>113</v>
      </c>
      <c r="Q33" s="15">
        <f t="shared" si="4"/>
        <v>124</v>
      </c>
      <c r="R33" s="26">
        <f t="shared" si="1"/>
        <v>13</v>
      </c>
      <c r="S33" s="61">
        <f t="shared" si="2"/>
        <v>8.3333333333333329E-2</v>
      </c>
      <c r="T33" s="51">
        <f t="shared" si="3"/>
        <v>3.1042128603104215E-2</v>
      </c>
    </row>
    <row r="34" spans="1:20" x14ac:dyDescent="0.25">
      <c r="A34" s="2">
        <v>43925</v>
      </c>
      <c r="B34" s="208">
        <v>98</v>
      </c>
      <c r="C34" s="208">
        <v>1451</v>
      </c>
      <c r="D34" s="208">
        <v>1</v>
      </c>
      <c r="E34" s="208">
        <v>43</v>
      </c>
      <c r="F34" s="210">
        <f t="shared" si="0"/>
        <v>1</v>
      </c>
      <c r="G34" s="233">
        <v>280</v>
      </c>
      <c r="H34" s="208">
        <v>87</v>
      </c>
      <c r="I34" s="1"/>
      <c r="J34" s="1"/>
      <c r="K34" s="18">
        <v>394</v>
      </c>
      <c r="L34" s="18">
        <v>7494</v>
      </c>
      <c r="M34" s="1">
        <v>7888</v>
      </c>
      <c r="N34" s="1">
        <v>674</v>
      </c>
      <c r="O34" s="1">
        <v>490</v>
      </c>
      <c r="P34" s="1">
        <v>119</v>
      </c>
      <c r="Q34" s="15">
        <f t="shared" si="4"/>
        <v>168</v>
      </c>
      <c r="R34" s="26">
        <f t="shared" si="1"/>
        <v>1</v>
      </c>
      <c r="S34" s="61">
        <f t="shared" si="2"/>
        <v>7.7127659574468085E-2</v>
      </c>
      <c r="T34" s="51">
        <f t="shared" si="3"/>
        <v>2.9634734665747762E-2</v>
      </c>
    </row>
    <row r="35" spans="1:20" x14ac:dyDescent="0.25">
      <c r="A35" s="2">
        <v>43926</v>
      </c>
      <c r="B35" s="208">
        <v>103</v>
      </c>
      <c r="C35" s="208">
        <v>1554</v>
      </c>
      <c r="D35" s="208">
        <v>3</v>
      </c>
      <c r="E35" s="208">
        <v>46</v>
      </c>
      <c r="F35" s="210">
        <f t="shared" si="0"/>
        <v>45</v>
      </c>
      <c r="G35" s="233">
        <v>325</v>
      </c>
      <c r="H35" s="208">
        <v>94</v>
      </c>
      <c r="I35" s="1"/>
      <c r="J35" s="1"/>
      <c r="K35" s="18">
        <v>383</v>
      </c>
      <c r="L35" s="18">
        <v>8125</v>
      </c>
      <c r="M35" s="1">
        <v>8508</v>
      </c>
      <c r="N35" s="1">
        <v>695</v>
      </c>
      <c r="O35" s="1">
        <v>536</v>
      </c>
      <c r="P35" s="1">
        <v>148</v>
      </c>
      <c r="Q35" s="15">
        <f t="shared" si="4"/>
        <v>175</v>
      </c>
      <c r="R35" s="26">
        <f t="shared" si="1"/>
        <v>45</v>
      </c>
      <c r="S35" s="61">
        <f t="shared" si="2"/>
        <v>7.945900253592561E-2</v>
      </c>
      <c r="T35" s="51">
        <f t="shared" si="3"/>
        <v>2.9601029601029602E-2</v>
      </c>
    </row>
    <row r="36" spans="1:20" x14ac:dyDescent="0.25">
      <c r="A36" s="2">
        <v>43927</v>
      </c>
      <c r="B36" s="208">
        <v>74</v>
      </c>
      <c r="C36" s="208">
        <v>1628</v>
      </c>
      <c r="D36" s="208">
        <v>7</v>
      </c>
      <c r="E36" s="208">
        <v>53</v>
      </c>
      <c r="F36" s="210">
        <f t="shared" si="0"/>
        <v>13</v>
      </c>
      <c r="G36" s="233">
        <v>338</v>
      </c>
      <c r="H36" s="208">
        <v>96</v>
      </c>
      <c r="I36" s="1"/>
      <c r="J36" s="1"/>
      <c r="K36" s="18">
        <v>458</v>
      </c>
      <c r="L36" s="18">
        <v>8707</v>
      </c>
      <c r="M36" s="1">
        <v>9165</v>
      </c>
      <c r="N36" s="1">
        <v>718</v>
      </c>
      <c r="O36" s="1">
        <v>563</v>
      </c>
      <c r="P36" s="1">
        <v>175</v>
      </c>
      <c r="Q36" s="15">
        <f t="shared" si="4"/>
        <v>172</v>
      </c>
      <c r="R36" s="26">
        <f t="shared" si="1"/>
        <v>13</v>
      </c>
      <c r="S36" s="61">
        <f t="shared" si="2"/>
        <v>7.7607113985448672E-2</v>
      </c>
      <c r="T36" s="51">
        <f t="shared" si="3"/>
        <v>3.2555282555282554E-2</v>
      </c>
    </row>
    <row r="37" spans="1:20" x14ac:dyDescent="0.25">
      <c r="A37" s="2">
        <v>43928</v>
      </c>
      <c r="B37" s="208">
        <v>87</v>
      </c>
      <c r="C37" s="208">
        <v>1715</v>
      </c>
      <c r="D37" s="208">
        <v>7</v>
      </c>
      <c r="E37" s="208">
        <v>60</v>
      </c>
      <c r="F37" s="210">
        <f t="shared" si="0"/>
        <v>20</v>
      </c>
      <c r="G37" s="233">
        <v>358</v>
      </c>
      <c r="H37" s="208">
        <v>98</v>
      </c>
      <c r="I37" s="1">
        <v>1552</v>
      </c>
      <c r="J37" s="1"/>
      <c r="K37" s="18">
        <v>418</v>
      </c>
      <c r="L37" s="18">
        <v>10020</v>
      </c>
      <c r="M37" s="1">
        <v>10438</v>
      </c>
      <c r="N37" s="1">
        <v>738</v>
      </c>
      <c r="O37" s="1">
        <v>588</v>
      </c>
      <c r="P37" s="1">
        <v>205</v>
      </c>
      <c r="Q37" s="15">
        <f t="shared" si="4"/>
        <v>184</v>
      </c>
      <c r="R37" s="26">
        <f t="shared" si="1"/>
        <v>20</v>
      </c>
      <c r="S37" s="61">
        <f t="shared" si="2"/>
        <v>7.5558982266769464E-2</v>
      </c>
      <c r="T37" s="51">
        <f t="shared" si="3"/>
        <v>3.4985422740524783E-2</v>
      </c>
    </row>
    <row r="38" spans="1:20" x14ac:dyDescent="0.25">
      <c r="A38" s="2">
        <v>43929</v>
      </c>
      <c r="B38" s="208">
        <v>80</v>
      </c>
      <c r="C38" s="208">
        <v>1795</v>
      </c>
      <c r="D38" s="208">
        <v>5</v>
      </c>
      <c r="E38" s="208">
        <v>65</v>
      </c>
      <c r="F38" s="210">
        <f t="shared" si="0"/>
        <v>7</v>
      </c>
      <c r="G38" s="233">
        <v>365</v>
      </c>
      <c r="H38" s="208">
        <v>98</v>
      </c>
      <c r="I38" s="1">
        <v>1520</v>
      </c>
      <c r="J38" s="1"/>
      <c r="K38" s="18">
        <v>450</v>
      </c>
      <c r="L38" s="18">
        <v>11385</v>
      </c>
      <c r="M38" s="1">
        <v>11835</v>
      </c>
      <c r="N38" s="1">
        <v>767</v>
      </c>
      <c r="O38" s="1">
        <v>618</v>
      </c>
      <c r="P38" s="1">
        <v>224</v>
      </c>
      <c r="Q38" s="15">
        <f t="shared" si="4"/>
        <v>186</v>
      </c>
      <c r="R38" s="26">
        <f t="shared" si="1"/>
        <v>7</v>
      </c>
      <c r="S38" s="61">
        <f t="shared" si="2"/>
        <v>7.179487179487179E-2</v>
      </c>
      <c r="T38" s="51">
        <f t="shared" si="3"/>
        <v>3.6211699164345405E-2</v>
      </c>
    </row>
    <row r="39" spans="1:20" x14ac:dyDescent="0.25">
      <c r="A39" s="2">
        <v>43930</v>
      </c>
      <c r="B39" s="208">
        <v>99</v>
      </c>
      <c r="C39" s="208">
        <v>1894</v>
      </c>
      <c r="D39" s="208">
        <v>14</v>
      </c>
      <c r="E39" s="208">
        <v>79</v>
      </c>
      <c r="F39" s="210">
        <f t="shared" si="0"/>
        <v>10</v>
      </c>
      <c r="G39" s="233">
        <v>375</v>
      </c>
      <c r="H39" s="208">
        <v>98</v>
      </c>
      <c r="I39" s="1">
        <v>1529</v>
      </c>
      <c r="J39" s="1">
        <v>16379</v>
      </c>
      <c r="K39" s="18"/>
      <c r="L39" s="18"/>
      <c r="M39" s="1">
        <v>12983</v>
      </c>
      <c r="N39" s="1">
        <v>785</v>
      </c>
      <c r="O39" s="1">
        <v>641</v>
      </c>
      <c r="P39" s="1">
        <v>261</v>
      </c>
      <c r="Q39" s="15">
        <f t="shared" si="4"/>
        <v>207</v>
      </c>
      <c r="R39" s="26">
        <f t="shared" si="1"/>
        <v>10</v>
      </c>
      <c r="S39" s="61">
        <f t="shared" si="2"/>
        <v>6.805555555555555E-2</v>
      </c>
      <c r="T39" s="51">
        <f t="shared" si="3"/>
        <v>4.171066525871172E-2</v>
      </c>
    </row>
    <row r="40" spans="1:20" x14ac:dyDescent="0.25">
      <c r="A40" s="2">
        <v>43931</v>
      </c>
      <c r="B40" s="208">
        <v>81</v>
      </c>
      <c r="C40" s="208">
        <v>1975</v>
      </c>
      <c r="D40" s="208">
        <v>3</v>
      </c>
      <c r="E40" s="208">
        <v>82</v>
      </c>
      <c r="F40" s="210">
        <f t="shared" si="0"/>
        <v>65</v>
      </c>
      <c r="G40" s="233">
        <v>440</v>
      </c>
      <c r="H40" s="208">
        <v>115</v>
      </c>
      <c r="I40" s="1">
        <v>1648</v>
      </c>
      <c r="J40" s="1">
        <v>18027</v>
      </c>
      <c r="K40" s="18">
        <v>566</v>
      </c>
      <c r="L40" s="18">
        <v>13584</v>
      </c>
      <c r="M40" s="1">
        <v>14150</v>
      </c>
      <c r="N40" s="1">
        <v>790</v>
      </c>
      <c r="O40" s="1">
        <v>672</v>
      </c>
      <c r="P40" s="1">
        <v>290</v>
      </c>
      <c r="Q40" s="15">
        <f t="shared" si="4"/>
        <v>223</v>
      </c>
      <c r="R40" s="26">
        <f t="shared" si="1"/>
        <v>65</v>
      </c>
      <c r="S40" s="61">
        <f t="shared" si="2"/>
        <v>7.9146593255333797E-2</v>
      </c>
      <c r="T40" s="51">
        <f t="shared" si="3"/>
        <v>4.1518987341772152E-2</v>
      </c>
    </row>
    <row r="41" spans="1:20" x14ac:dyDescent="0.25">
      <c r="A41" s="2">
        <v>43932</v>
      </c>
      <c r="B41" s="208">
        <v>167</v>
      </c>
      <c r="C41" s="208">
        <v>2142</v>
      </c>
      <c r="D41" s="208">
        <v>7</v>
      </c>
      <c r="E41" s="208">
        <v>89</v>
      </c>
      <c r="F41" s="210">
        <f t="shared" si="0"/>
        <v>28</v>
      </c>
      <c r="G41" s="233">
        <v>468</v>
      </c>
      <c r="H41" s="208">
        <v>83</v>
      </c>
      <c r="I41" s="1">
        <v>1731</v>
      </c>
      <c r="J41" s="1">
        <v>19758</v>
      </c>
      <c r="K41" s="18">
        <v>464</v>
      </c>
      <c r="L41" s="18">
        <v>15016</v>
      </c>
      <c r="M41" s="1">
        <v>15480</v>
      </c>
      <c r="N41" s="1">
        <v>816</v>
      </c>
      <c r="O41" s="1">
        <v>712</v>
      </c>
      <c r="P41" s="1">
        <v>304</v>
      </c>
      <c r="Q41" s="15">
        <f t="shared" si="4"/>
        <v>310</v>
      </c>
      <c r="R41" s="26">
        <f t="shared" si="1"/>
        <v>28</v>
      </c>
      <c r="S41" s="61">
        <f t="shared" si="2"/>
        <v>5.2365930599369087E-2</v>
      </c>
      <c r="T41" s="51">
        <f t="shared" si="3"/>
        <v>4.1549953314659195E-2</v>
      </c>
    </row>
    <row r="42" spans="1:20" x14ac:dyDescent="0.25">
      <c r="A42" s="2">
        <v>43933</v>
      </c>
      <c r="B42" s="208">
        <v>66</v>
      </c>
      <c r="C42" s="208">
        <v>2208</v>
      </c>
      <c r="D42" s="208">
        <v>6</v>
      </c>
      <c r="E42" s="208">
        <v>95</v>
      </c>
      <c r="F42" s="210">
        <f t="shared" si="0"/>
        <v>47</v>
      </c>
      <c r="G42" s="233">
        <v>515</v>
      </c>
      <c r="H42" s="208">
        <v>113</v>
      </c>
      <c r="I42" s="1">
        <v>1435</v>
      </c>
      <c r="J42" s="1">
        <v>21193</v>
      </c>
      <c r="K42" s="18">
        <v>477</v>
      </c>
      <c r="L42" s="18">
        <v>15939</v>
      </c>
      <c r="M42" s="1">
        <v>16416</v>
      </c>
      <c r="N42" s="1">
        <v>821</v>
      </c>
      <c r="O42" s="1">
        <v>766</v>
      </c>
      <c r="P42" s="1">
        <v>318</v>
      </c>
      <c r="Q42" s="15">
        <f t="shared" si="4"/>
        <v>303</v>
      </c>
      <c r="R42" s="26">
        <f t="shared" si="1"/>
        <v>47</v>
      </c>
      <c r="S42" s="61">
        <f t="shared" si="2"/>
        <v>7.07133917396746E-2</v>
      </c>
      <c r="T42" s="51">
        <f t="shared" si="3"/>
        <v>4.3025362318840576E-2</v>
      </c>
    </row>
    <row r="43" spans="1:20" x14ac:dyDescent="0.25">
      <c r="A43" s="2">
        <v>43934</v>
      </c>
      <c r="B43" s="208">
        <v>69</v>
      </c>
      <c r="C43" s="208">
        <v>2277</v>
      </c>
      <c r="D43" s="208">
        <v>3</v>
      </c>
      <c r="E43" s="208">
        <v>98</v>
      </c>
      <c r="F43" s="210">
        <f t="shared" si="0"/>
        <v>44</v>
      </c>
      <c r="G43" s="233">
        <v>559</v>
      </c>
      <c r="H43" s="208">
        <v>116</v>
      </c>
      <c r="I43" s="1">
        <v>1612</v>
      </c>
      <c r="J43" s="1">
        <v>22805</v>
      </c>
      <c r="K43" s="18">
        <v>479</v>
      </c>
      <c r="L43" s="18">
        <v>17245</v>
      </c>
      <c r="M43" s="1">
        <v>17724</v>
      </c>
      <c r="N43" s="1">
        <v>830</v>
      </c>
      <c r="O43" s="1">
        <v>790</v>
      </c>
      <c r="P43" s="1">
        <v>354</v>
      </c>
      <c r="Q43" s="15">
        <f t="shared" si="4"/>
        <v>303</v>
      </c>
      <c r="R43" s="26">
        <f t="shared" si="1"/>
        <v>44</v>
      </c>
      <c r="S43" s="61">
        <f t="shared" si="2"/>
        <v>7.160493827160494E-2</v>
      </c>
      <c r="T43" s="51">
        <f t="shared" si="3"/>
        <v>4.3039086517347384E-2</v>
      </c>
    </row>
    <row r="44" spans="1:20" x14ac:dyDescent="0.25">
      <c r="A44" s="2">
        <v>43935</v>
      </c>
      <c r="B44" s="208">
        <v>166</v>
      </c>
      <c r="C44" s="208">
        <v>2443</v>
      </c>
      <c r="D44" s="208">
        <v>7</v>
      </c>
      <c r="E44" s="208">
        <v>105</v>
      </c>
      <c r="F44" s="210">
        <f t="shared" si="0"/>
        <v>37</v>
      </c>
      <c r="G44" s="233">
        <v>596</v>
      </c>
      <c r="H44" s="208">
        <v>117</v>
      </c>
      <c r="I44" s="1">
        <v>1569</v>
      </c>
      <c r="J44" s="1">
        <v>24374</v>
      </c>
      <c r="K44" s="18">
        <v>486</v>
      </c>
      <c r="L44" s="18">
        <v>18415</v>
      </c>
      <c r="M44" s="1">
        <v>18901</v>
      </c>
      <c r="N44" s="1">
        <v>833</v>
      </c>
      <c r="O44" s="1">
        <v>857</v>
      </c>
      <c r="P44" s="1">
        <v>393</v>
      </c>
      <c r="Q44" s="15">
        <f t="shared" si="4"/>
        <v>360</v>
      </c>
      <c r="R44" s="26">
        <f t="shared" si="1"/>
        <v>37</v>
      </c>
      <c r="S44" s="61">
        <f t="shared" si="2"/>
        <v>6.7164179104477612E-2</v>
      </c>
      <c r="T44" s="51">
        <f t="shared" si="3"/>
        <v>4.2979942693409739E-2</v>
      </c>
    </row>
    <row r="45" spans="1:20" x14ac:dyDescent="0.25">
      <c r="A45" s="2">
        <v>43936</v>
      </c>
      <c r="B45" s="208">
        <v>128</v>
      </c>
      <c r="C45" s="208">
        <v>2571</v>
      </c>
      <c r="D45" s="208">
        <v>7</v>
      </c>
      <c r="E45" s="208">
        <v>112</v>
      </c>
      <c r="F45" s="210">
        <f t="shared" si="0"/>
        <v>35</v>
      </c>
      <c r="G45" s="233">
        <v>631</v>
      </c>
      <c r="H45" s="208">
        <v>121</v>
      </c>
      <c r="I45" s="1">
        <v>2083</v>
      </c>
      <c r="J45" s="1">
        <v>26457</v>
      </c>
      <c r="K45" s="18">
        <v>497</v>
      </c>
      <c r="L45" s="18">
        <v>20148</v>
      </c>
      <c r="M45" s="1">
        <v>20645</v>
      </c>
      <c r="N45" s="1">
        <v>840</v>
      </c>
      <c r="O45" s="1">
        <v>903</v>
      </c>
      <c r="P45" s="1">
        <v>425</v>
      </c>
      <c r="Q45" s="15">
        <f t="shared" si="4"/>
        <v>403</v>
      </c>
      <c r="R45" s="26">
        <f t="shared" si="1"/>
        <v>35</v>
      </c>
      <c r="S45" s="61">
        <f t="shared" si="2"/>
        <v>6.6192560175054704E-2</v>
      </c>
      <c r="T45" s="51">
        <f t="shared" si="3"/>
        <v>4.3562816024893036E-2</v>
      </c>
    </row>
    <row r="46" spans="1:20" x14ac:dyDescent="0.25">
      <c r="A46" s="2">
        <v>43937</v>
      </c>
      <c r="B46" s="208">
        <v>98</v>
      </c>
      <c r="C46" s="208">
        <v>2669</v>
      </c>
      <c r="D46" s="208">
        <v>10</v>
      </c>
      <c r="E46" s="208">
        <v>122</v>
      </c>
      <c r="F46" s="210">
        <f t="shared" si="0"/>
        <v>35</v>
      </c>
      <c r="G46" s="233">
        <v>666</v>
      </c>
      <c r="H46" s="208">
        <v>126</v>
      </c>
      <c r="I46" s="1">
        <v>2193</v>
      </c>
      <c r="J46" s="1">
        <v>28650</v>
      </c>
      <c r="K46" s="18">
        <v>508</v>
      </c>
      <c r="L46" s="18">
        <v>21802</v>
      </c>
      <c r="M46" s="1">
        <v>22310</v>
      </c>
      <c r="N46" s="1">
        <v>845</v>
      </c>
      <c r="O46" s="1">
        <v>951</v>
      </c>
      <c r="P46" s="1">
        <v>448</v>
      </c>
      <c r="Q46" s="15">
        <f t="shared" si="4"/>
        <v>425</v>
      </c>
      <c r="R46" s="26">
        <f t="shared" si="1"/>
        <v>35</v>
      </c>
      <c r="S46" s="61">
        <f t="shared" si="2"/>
        <v>6.6985645933014357E-2</v>
      </c>
      <c r="T46" s="51">
        <f t="shared" si="3"/>
        <v>4.5710003746721621E-2</v>
      </c>
    </row>
    <row r="47" spans="1:20" x14ac:dyDescent="0.25">
      <c r="A47" s="2">
        <v>43938</v>
      </c>
      <c r="B47" s="208">
        <v>89</v>
      </c>
      <c r="C47" s="208">
        <v>2758</v>
      </c>
      <c r="D47" s="208">
        <v>7</v>
      </c>
      <c r="E47" s="208">
        <v>129</v>
      </c>
      <c r="F47" s="210">
        <f t="shared" si="0"/>
        <v>19</v>
      </c>
      <c r="G47" s="233">
        <v>685</v>
      </c>
      <c r="H47" s="208">
        <v>127</v>
      </c>
      <c r="I47" s="1">
        <v>2292</v>
      </c>
      <c r="J47" s="1">
        <v>30942</v>
      </c>
      <c r="K47" s="18">
        <v>505</v>
      </c>
      <c r="L47" s="18">
        <v>23291</v>
      </c>
      <c r="M47" s="1">
        <v>23796</v>
      </c>
      <c r="N47" s="1">
        <v>851</v>
      </c>
      <c r="O47" s="1">
        <v>997</v>
      </c>
      <c r="P47" s="1">
        <v>474</v>
      </c>
      <c r="Q47" s="15">
        <f t="shared" si="4"/>
        <v>436</v>
      </c>
      <c r="R47" s="26">
        <f t="shared" si="1"/>
        <v>19</v>
      </c>
      <c r="S47" s="61">
        <f t="shared" si="2"/>
        <v>6.5329218106995879E-2</v>
      </c>
      <c r="T47" s="51">
        <f t="shared" si="3"/>
        <v>4.6773023930384336E-2</v>
      </c>
    </row>
    <row r="48" spans="1:20" x14ac:dyDescent="0.25">
      <c r="A48" s="2">
        <v>43939</v>
      </c>
      <c r="B48" s="208">
        <v>81</v>
      </c>
      <c r="C48" s="208">
        <v>2839</v>
      </c>
      <c r="D48" s="208">
        <v>3</v>
      </c>
      <c r="E48" s="208">
        <v>132</v>
      </c>
      <c r="F48" s="210">
        <f t="shared" si="0"/>
        <v>24</v>
      </c>
      <c r="G48" s="233">
        <v>709</v>
      </c>
      <c r="H48" s="208">
        <v>123</v>
      </c>
      <c r="I48" s="1">
        <v>1770</v>
      </c>
      <c r="J48" s="1">
        <v>32712</v>
      </c>
      <c r="K48" s="18">
        <v>503</v>
      </c>
      <c r="L48" s="18">
        <v>24756</v>
      </c>
      <c r="M48" s="1">
        <v>25259</v>
      </c>
      <c r="N48" s="1">
        <v>856</v>
      </c>
      <c r="O48" s="1">
        <v>1184</v>
      </c>
      <c r="P48" s="1">
        <v>496</v>
      </c>
      <c r="Q48" s="15">
        <f t="shared" si="4"/>
        <v>303</v>
      </c>
      <c r="R48" s="26">
        <f t="shared" si="1"/>
        <v>24</v>
      </c>
      <c r="S48" s="61">
        <f t="shared" si="2"/>
        <v>6.1561561561561562E-2</v>
      </c>
      <c r="T48" s="51">
        <f t="shared" si="3"/>
        <v>4.6495244804508631E-2</v>
      </c>
    </row>
    <row r="49" spans="1:20" x14ac:dyDescent="0.25">
      <c r="A49" s="2">
        <v>43940</v>
      </c>
      <c r="B49" s="208">
        <v>102</v>
      </c>
      <c r="C49" s="208">
        <v>2941</v>
      </c>
      <c r="D49" s="208">
        <v>2</v>
      </c>
      <c r="E49" s="208">
        <v>134</v>
      </c>
      <c r="F49" s="210">
        <f t="shared" si="0"/>
        <v>28</v>
      </c>
      <c r="G49" s="233">
        <v>737</v>
      </c>
      <c r="H49" s="208">
        <v>126</v>
      </c>
      <c r="I49" s="1">
        <v>1856</v>
      </c>
      <c r="J49" s="1">
        <v>34568</v>
      </c>
      <c r="K49" s="18">
        <v>536</v>
      </c>
      <c r="L49" s="18">
        <v>26122</v>
      </c>
      <c r="M49" s="1">
        <v>26658</v>
      </c>
      <c r="N49" s="1">
        <v>858</v>
      </c>
      <c r="O49" s="1">
        <v>1235</v>
      </c>
      <c r="P49" s="1">
        <v>538</v>
      </c>
      <c r="Q49" s="15">
        <f t="shared" si="4"/>
        <v>310</v>
      </c>
      <c r="R49" s="26">
        <f t="shared" si="1"/>
        <v>28</v>
      </c>
      <c r="S49" s="61">
        <f t="shared" si="2"/>
        <v>6.0869565217391307E-2</v>
      </c>
      <c r="T49" s="51">
        <f t="shared" si="3"/>
        <v>4.5562733764025844E-2</v>
      </c>
    </row>
    <row r="50" spans="1:20" x14ac:dyDescent="0.25">
      <c r="A50" s="2">
        <v>43941</v>
      </c>
      <c r="B50" s="208">
        <v>90</v>
      </c>
      <c r="C50" s="208">
        <v>3031</v>
      </c>
      <c r="D50" s="208">
        <v>8</v>
      </c>
      <c r="E50" s="208">
        <v>142</v>
      </c>
      <c r="F50" s="210">
        <f t="shared" si="0"/>
        <v>103</v>
      </c>
      <c r="G50" s="233">
        <v>840</v>
      </c>
      <c r="H50" s="208">
        <v>129</v>
      </c>
      <c r="I50" s="1">
        <v>2043</v>
      </c>
      <c r="J50" s="1">
        <v>36611</v>
      </c>
      <c r="K50" s="18">
        <v>566</v>
      </c>
      <c r="L50" s="18">
        <v>27732</v>
      </c>
      <c r="M50" s="1">
        <v>28298</v>
      </c>
      <c r="N50" s="1">
        <v>863</v>
      </c>
      <c r="O50" s="1">
        <v>1293</v>
      </c>
      <c r="P50" s="1">
        <v>576</v>
      </c>
      <c r="Q50" s="15">
        <f t="shared" si="4"/>
        <v>299</v>
      </c>
      <c r="R50" s="26">
        <f t="shared" si="1"/>
        <v>103</v>
      </c>
      <c r="S50" s="61">
        <f t="shared" si="2"/>
        <v>6.2957540263543194E-2</v>
      </c>
      <c r="T50" s="51">
        <f t="shared" si="3"/>
        <v>4.6849224678323982E-2</v>
      </c>
    </row>
    <row r="51" spans="1:20" x14ac:dyDescent="0.25">
      <c r="A51" s="2">
        <v>43942</v>
      </c>
      <c r="B51" s="208">
        <v>113</v>
      </c>
      <c r="C51" s="208">
        <v>3144</v>
      </c>
      <c r="D51" s="208">
        <v>9</v>
      </c>
      <c r="E51" s="208">
        <v>151</v>
      </c>
      <c r="F51" s="210">
        <f t="shared" si="0"/>
        <v>32</v>
      </c>
      <c r="G51" s="233">
        <v>872</v>
      </c>
      <c r="H51" s="208">
        <v>131</v>
      </c>
      <c r="I51" s="1">
        <v>2617</v>
      </c>
      <c r="J51" s="1">
        <v>39228</v>
      </c>
      <c r="K51" s="18">
        <v>533</v>
      </c>
      <c r="L51" s="18">
        <v>29829</v>
      </c>
      <c r="M51" s="1">
        <v>30362</v>
      </c>
      <c r="N51" s="1">
        <v>866</v>
      </c>
      <c r="O51" s="1">
        <v>1346</v>
      </c>
      <c r="P51" s="1">
        <v>618</v>
      </c>
      <c r="Q51" s="15">
        <f t="shared" si="4"/>
        <v>314</v>
      </c>
      <c r="R51" s="26">
        <f t="shared" si="1"/>
        <v>32</v>
      </c>
      <c r="S51" s="61">
        <f t="shared" si="2"/>
        <v>6.1763319189061763E-2</v>
      </c>
      <c r="T51" s="51">
        <f t="shared" si="3"/>
        <v>4.8027989821882951E-2</v>
      </c>
    </row>
    <row r="52" spans="1:20" x14ac:dyDescent="0.25">
      <c r="A52" s="2">
        <v>43943</v>
      </c>
      <c r="B52" s="208">
        <v>144</v>
      </c>
      <c r="C52" s="208">
        <v>3288</v>
      </c>
      <c r="D52" s="208">
        <v>8</v>
      </c>
      <c r="E52" s="208">
        <v>159</v>
      </c>
      <c r="F52" s="210">
        <f t="shared" si="0"/>
        <v>47</v>
      </c>
      <c r="G52" s="233">
        <v>919</v>
      </c>
      <c r="H52" s="208">
        <v>136</v>
      </c>
      <c r="I52" s="1">
        <v>2558</v>
      </c>
      <c r="J52" s="1">
        <v>41786</v>
      </c>
      <c r="K52" s="18">
        <v>569</v>
      </c>
      <c r="L52" s="18">
        <v>31845</v>
      </c>
      <c r="M52" s="1">
        <v>32414</v>
      </c>
      <c r="N52" s="1">
        <v>870</v>
      </c>
      <c r="O52" s="1">
        <v>1408</v>
      </c>
      <c r="P52" s="1">
        <v>669</v>
      </c>
      <c r="Q52" s="15">
        <f t="shared" si="4"/>
        <v>341</v>
      </c>
      <c r="R52" s="26">
        <f t="shared" si="1"/>
        <v>47</v>
      </c>
      <c r="S52" s="61">
        <f t="shared" si="2"/>
        <v>6.1538461538461542E-2</v>
      </c>
      <c r="T52" s="51">
        <f t="shared" si="3"/>
        <v>4.8357664233576646E-2</v>
      </c>
    </row>
    <row r="53" spans="1:20" x14ac:dyDescent="0.25">
      <c r="A53" s="2">
        <v>43944</v>
      </c>
      <c r="B53" s="208">
        <v>147</v>
      </c>
      <c r="C53" s="208">
        <v>3435</v>
      </c>
      <c r="D53" s="208">
        <v>6</v>
      </c>
      <c r="E53" s="208">
        <v>165</v>
      </c>
      <c r="F53" s="210">
        <f t="shared" si="0"/>
        <v>57</v>
      </c>
      <c r="G53" s="233">
        <v>976</v>
      </c>
      <c r="H53" s="208">
        <v>141</v>
      </c>
      <c r="I53" s="1">
        <v>2868</v>
      </c>
      <c r="J53" s="1">
        <v>44654</v>
      </c>
      <c r="K53" s="18">
        <v>557</v>
      </c>
      <c r="L53" s="18">
        <v>33874</v>
      </c>
      <c r="M53" s="1">
        <v>34431</v>
      </c>
      <c r="N53" s="1">
        <v>875</v>
      </c>
      <c r="O53" s="1">
        <v>1490</v>
      </c>
      <c r="P53" s="1">
        <v>722</v>
      </c>
      <c r="Q53" s="15">
        <f t="shared" si="4"/>
        <v>348</v>
      </c>
      <c r="R53" s="26">
        <f t="shared" si="1"/>
        <v>57</v>
      </c>
      <c r="S53" s="61">
        <f t="shared" si="2"/>
        <v>6.1464690496948561E-2</v>
      </c>
      <c r="T53" s="51">
        <f t="shared" si="3"/>
        <v>4.8034934497816595E-2</v>
      </c>
    </row>
    <row r="54" spans="1:20" x14ac:dyDescent="0.25">
      <c r="A54" s="2">
        <v>43945</v>
      </c>
      <c r="B54" s="208">
        <v>172</v>
      </c>
      <c r="C54" s="208">
        <v>3607</v>
      </c>
      <c r="D54" s="208">
        <v>11</v>
      </c>
      <c r="E54" s="208">
        <v>176</v>
      </c>
      <c r="F54" s="210">
        <f t="shared" si="0"/>
        <v>54</v>
      </c>
      <c r="G54" s="233">
        <v>1030</v>
      </c>
      <c r="H54" s="208">
        <v>144</v>
      </c>
      <c r="I54" s="1">
        <v>2752</v>
      </c>
      <c r="J54" s="1">
        <v>47406</v>
      </c>
      <c r="K54" s="18">
        <v>543</v>
      </c>
      <c r="L54" s="18">
        <v>36067</v>
      </c>
      <c r="M54" s="1">
        <v>36610</v>
      </c>
      <c r="N54" s="1">
        <v>887</v>
      </c>
      <c r="O54" s="1">
        <v>1562</v>
      </c>
      <c r="P54" s="1">
        <v>755</v>
      </c>
      <c r="Q54" s="15">
        <f t="shared" si="4"/>
        <v>403</v>
      </c>
      <c r="R54" s="26">
        <f t="shared" si="1"/>
        <v>54</v>
      </c>
      <c r="S54" s="61">
        <f t="shared" si="2"/>
        <v>5.9975010412328195E-2</v>
      </c>
      <c r="T54" s="51">
        <f t="shared" si="3"/>
        <v>4.8794011644025505E-2</v>
      </c>
    </row>
    <row r="55" spans="1:20" x14ac:dyDescent="0.25">
      <c r="A55" s="2">
        <v>43946</v>
      </c>
      <c r="B55" s="208">
        <v>173</v>
      </c>
      <c r="C55" s="208">
        <v>3780</v>
      </c>
      <c r="D55" s="208">
        <v>9</v>
      </c>
      <c r="E55" s="208">
        <v>185</v>
      </c>
      <c r="F55" s="210">
        <f t="shared" si="0"/>
        <v>77</v>
      </c>
      <c r="G55" s="233">
        <v>1107</v>
      </c>
      <c r="H55" s="208">
        <v>139</v>
      </c>
      <c r="I55" s="1">
        <v>2499</v>
      </c>
      <c r="J55" s="1">
        <v>49905</v>
      </c>
      <c r="K55" s="18">
        <v>561</v>
      </c>
      <c r="L55" s="18">
        <v>37654</v>
      </c>
      <c r="M55" s="1">
        <v>38215</v>
      </c>
      <c r="N55" s="1">
        <v>888</v>
      </c>
      <c r="O55" s="1">
        <v>1641</v>
      </c>
      <c r="P55" s="1">
        <v>797</v>
      </c>
      <c r="Q55" s="15">
        <f t="shared" si="4"/>
        <v>454</v>
      </c>
      <c r="R55" s="26">
        <f t="shared" si="1"/>
        <v>77</v>
      </c>
      <c r="S55" s="61">
        <f t="shared" si="2"/>
        <v>5.5868167202572344E-2</v>
      </c>
      <c r="T55" s="51">
        <f t="shared" si="3"/>
        <v>4.8941798941798939E-2</v>
      </c>
    </row>
    <row r="56" spans="1:20" x14ac:dyDescent="0.25">
      <c r="A56" s="2">
        <v>43947</v>
      </c>
      <c r="B56" s="208">
        <v>112</v>
      </c>
      <c r="C56" s="208">
        <v>3892</v>
      </c>
      <c r="D56" s="208">
        <v>7</v>
      </c>
      <c r="E56" s="208">
        <v>192</v>
      </c>
      <c r="F56" s="210">
        <f t="shared" si="0"/>
        <v>33</v>
      </c>
      <c r="G56" s="233">
        <v>1140</v>
      </c>
      <c r="H56" s="208">
        <v>151</v>
      </c>
      <c r="I56" s="1">
        <v>1995</v>
      </c>
      <c r="J56" s="1">
        <v>51900</v>
      </c>
      <c r="K56" s="18">
        <v>570</v>
      </c>
      <c r="L56" s="18">
        <v>39420</v>
      </c>
      <c r="M56" s="1">
        <v>39990</v>
      </c>
      <c r="N56" s="1">
        <v>900</v>
      </c>
      <c r="O56" s="1">
        <v>1684</v>
      </c>
      <c r="P56" s="1">
        <v>829</v>
      </c>
      <c r="Q56" s="15">
        <f t="shared" si="4"/>
        <v>479</v>
      </c>
      <c r="R56" s="26">
        <f t="shared" si="1"/>
        <v>33</v>
      </c>
      <c r="S56" s="61">
        <f t="shared" si="2"/>
        <v>5.8984374999999999E-2</v>
      </c>
      <c r="T56" s="51">
        <f t="shared" si="3"/>
        <v>4.9331963001027747E-2</v>
      </c>
    </row>
    <row r="57" spans="1:20" x14ac:dyDescent="0.25">
      <c r="A57" s="2">
        <v>43948</v>
      </c>
      <c r="B57" s="208">
        <v>111</v>
      </c>
      <c r="C57" s="208">
        <v>4003</v>
      </c>
      <c r="D57" s="208">
        <v>5</v>
      </c>
      <c r="E57" s="208">
        <v>197</v>
      </c>
      <c r="F57" s="210">
        <f t="shared" si="0"/>
        <v>22</v>
      </c>
      <c r="G57" s="233">
        <v>1162</v>
      </c>
      <c r="H57" s="208">
        <v>155</v>
      </c>
      <c r="I57" s="1">
        <v>1700</v>
      </c>
      <c r="J57" s="1">
        <v>53600</v>
      </c>
      <c r="K57" s="18">
        <v>600</v>
      </c>
      <c r="L57" s="18">
        <v>40959</v>
      </c>
      <c r="M57" s="1">
        <v>41559</v>
      </c>
      <c r="N57" s="1">
        <v>905</v>
      </c>
      <c r="O57" s="1">
        <v>1725</v>
      </c>
      <c r="P57" s="1">
        <v>897</v>
      </c>
      <c r="Q57" s="15">
        <f t="shared" si="4"/>
        <v>476</v>
      </c>
      <c r="R57" s="26">
        <f t="shared" si="1"/>
        <v>22</v>
      </c>
      <c r="S57" s="61">
        <f t="shared" si="2"/>
        <v>5.8623298033282902E-2</v>
      </c>
      <c r="T57" s="51">
        <f t="shared" si="3"/>
        <v>4.921309018236323E-2</v>
      </c>
    </row>
    <row r="58" spans="1:20" x14ac:dyDescent="0.25">
      <c r="A58" s="2">
        <v>43949</v>
      </c>
      <c r="B58" s="208">
        <v>124</v>
      </c>
      <c r="C58" s="208">
        <v>4127</v>
      </c>
      <c r="D58" s="208">
        <v>10</v>
      </c>
      <c r="E58" s="208">
        <v>207</v>
      </c>
      <c r="F58" s="210">
        <f t="shared" si="0"/>
        <v>30</v>
      </c>
      <c r="G58" s="233">
        <v>1192</v>
      </c>
      <c r="H58" s="208">
        <v>154</v>
      </c>
      <c r="I58" s="1">
        <v>2458</v>
      </c>
      <c r="J58" s="1">
        <v>56058</v>
      </c>
      <c r="K58" s="18">
        <v>612</v>
      </c>
      <c r="L58" s="18">
        <v>42710</v>
      </c>
      <c r="M58" s="1">
        <v>43322</v>
      </c>
      <c r="N58" s="1">
        <v>909</v>
      </c>
      <c r="O58" s="1">
        <v>1766</v>
      </c>
      <c r="P58" s="1">
        <v>984</v>
      </c>
      <c r="Q58" s="15">
        <f t="shared" si="4"/>
        <v>468</v>
      </c>
      <c r="R58" s="26">
        <f t="shared" si="1"/>
        <v>30</v>
      </c>
      <c r="S58" s="61">
        <f t="shared" si="2"/>
        <v>5.6451612903225805E-2</v>
      </c>
      <c r="T58" s="51">
        <f t="shared" si="3"/>
        <v>5.0157499394233099E-2</v>
      </c>
    </row>
    <row r="59" spans="1:20" x14ac:dyDescent="0.25">
      <c r="A59" s="2">
        <v>43950</v>
      </c>
      <c r="B59" s="208">
        <v>158</v>
      </c>
      <c r="C59" s="208">
        <v>4285</v>
      </c>
      <c r="D59" s="208">
        <v>7</v>
      </c>
      <c r="E59" s="208">
        <v>214</v>
      </c>
      <c r="F59" s="210">
        <f t="shared" si="0"/>
        <v>64</v>
      </c>
      <c r="G59" s="233">
        <v>1256</v>
      </c>
      <c r="H59" s="208">
        <v>157</v>
      </c>
      <c r="I59" s="1">
        <v>2627</v>
      </c>
      <c r="J59" s="1">
        <v>58685</v>
      </c>
      <c r="K59" s="18">
        <v>618</v>
      </c>
      <c r="L59" s="18">
        <v>44828</v>
      </c>
      <c r="M59" s="1">
        <v>45446</v>
      </c>
      <c r="N59" s="1">
        <v>912</v>
      </c>
      <c r="O59" s="1">
        <v>1835</v>
      </c>
      <c r="P59" s="1">
        <v>1041</v>
      </c>
      <c r="Q59" s="15">
        <f t="shared" si="4"/>
        <v>497</v>
      </c>
      <c r="R59" s="26">
        <f t="shared" si="1"/>
        <v>64</v>
      </c>
      <c r="S59" s="61">
        <f t="shared" si="2"/>
        <v>5.5772646536412077E-2</v>
      </c>
      <c r="T59" s="51">
        <f t="shared" si="3"/>
        <v>4.9941656942823806E-2</v>
      </c>
    </row>
    <row r="60" spans="1:20" x14ac:dyDescent="0.25">
      <c r="A60" s="2">
        <v>43951</v>
      </c>
      <c r="B60" s="208">
        <v>143</v>
      </c>
      <c r="C60" s="208">
        <v>4428</v>
      </c>
      <c r="D60" s="208">
        <v>4</v>
      </c>
      <c r="E60" s="208">
        <v>218</v>
      </c>
      <c r="F60" s="210">
        <f t="shared" si="0"/>
        <v>36</v>
      </c>
      <c r="G60" s="233">
        <v>1292</v>
      </c>
      <c r="H60" s="208">
        <v>157</v>
      </c>
      <c r="I60" s="1">
        <v>2845</v>
      </c>
      <c r="J60" s="1">
        <v>61530</v>
      </c>
      <c r="K60" s="18">
        <v>638</v>
      </c>
      <c r="L60" s="18">
        <v>46829</v>
      </c>
      <c r="M60" s="1">
        <v>47467</v>
      </c>
      <c r="N60" s="1">
        <v>915</v>
      </c>
      <c r="O60" s="1">
        <v>1904</v>
      </c>
      <c r="P60" s="1">
        <v>1149</v>
      </c>
      <c r="Q60" s="15">
        <f t="shared" si="4"/>
        <v>460</v>
      </c>
      <c r="R60" s="26">
        <f t="shared" si="1"/>
        <v>36</v>
      </c>
      <c r="S60" s="61">
        <f t="shared" si="2"/>
        <v>5.3803975325565453E-2</v>
      </c>
      <c r="T60" s="51">
        <f t="shared" si="3"/>
        <v>4.9232158988256551E-2</v>
      </c>
    </row>
    <row r="61" spans="1:20" x14ac:dyDescent="0.25">
      <c r="A61" s="2">
        <v>43952</v>
      </c>
      <c r="B61" s="208">
        <v>105</v>
      </c>
      <c r="C61" s="208">
        <v>4532</v>
      </c>
      <c r="D61" s="208">
        <v>7</v>
      </c>
      <c r="E61" s="208">
        <v>225</v>
      </c>
      <c r="F61" s="210">
        <f t="shared" si="0"/>
        <v>28</v>
      </c>
      <c r="G61" s="233">
        <v>1320</v>
      </c>
      <c r="H61" s="208">
        <v>164</v>
      </c>
      <c r="I61" s="1">
        <v>2336</v>
      </c>
      <c r="J61" s="1">
        <v>63866</v>
      </c>
      <c r="K61" s="18">
        <v>656</v>
      </c>
      <c r="L61" s="18">
        <v>48591</v>
      </c>
      <c r="M61" s="1">
        <v>49247</v>
      </c>
      <c r="N61" s="1">
        <v>916</v>
      </c>
      <c r="O61" s="1">
        <v>1949</v>
      </c>
      <c r="P61" s="1">
        <v>1224</v>
      </c>
      <c r="Q61" s="15">
        <f t="shared" si="4"/>
        <v>443</v>
      </c>
      <c r="R61" s="26">
        <f t="shared" si="1"/>
        <v>28</v>
      </c>
      <c r="S61" s="61">
        <f t="shared" si="2"/>
        <v>5.4904586541680615E-2</v>
      </c>
      <c r="T61" s="51">
        <f t="shared" si="3"/>
        <v>4.9646954986760812E-2</v>
      </c>
    </row>
    <row r="62" spans="1:20" x14ac:dyDescent="0.25">
      <c r="A62" s="2">
        <v>43953</v>
      </c>
      <c r="B62" s="208">
        <v>149</v>
      </c>
      <c r="C62" s="208">
        <v>4681</v>
      </c>
      <c r="D62" s="208">
        <v>12</v>
      </c>
      <c r="E62" s="208">
        <v>237</v>
      </c>
      <c r="F62" s="210">
        <f t="shared" si="0"/>
        <v>34</v>
      </c>
      <c r="G62" s="233">
        <v>1354</v>
      </c>
      <c r="H62" s="208">
        <v>164</v>
      </c>
      <c r="I62" s="1">
        <v>1947</v>
      </c>
      <c r="J62" s="1">
        <v>65813</v>
      </c>
      <c r="K62" s="18">
        <v>681</v>
      </c>
      <c r="L62" s="18">
        <v>50098</v>
      </c>
      <c r="M62" s="1">
        <v>50779</v>
      </c>
      <c r="N62" s="1">
        <v>917</v>
      </c>
      <c r="O62" s="1">
        <v>2012</v>
      </c>
      <c r="P62" s="1">
        <v>1267</v>
      </c>
      <c r="Q62" s="15">
        <f t="shared" si="4"/>
        <v>485</v>
      </c>
      <c r="R62" s="26">
        <f t="shared" si="1"/>
        <v>34</v>
      </c>
      <c r="S62" s="61">
        <f t="shared" si="2"/>
        <v>5.307443365695793E-2</v>
      </c>
      <c r="T62" s="51">
        <f t="shared" si="3"/>
        <v>5.0630207220679339E-2</v>
      </c>
    </row>
    <row r="63" spans="1:20" x14ac:dyDescent="0.25">
      <c r="A63" s="2">
        <v>43954</v>
      </c>
      <c r="B63" s="208">
        <v>103</v>
      </c>
      <c r="C63" s="208">
        <v>4784</v>
      </c>
      <c r="D63" s="208">
        <v>9</v>
      </c>
      <c r="E63" s="208">
        <v>246</v>
      </c>
      <c r="F63" s="210">
        <f t="shared" si="0"/>
        <v>88</v>
      </c>
      <c r="G63" s="233">
        <v>1442</v>
      </c>
      <c r="H63" s="208">
        <v>146</v>
      </c>
      <c r="I63" s="1">
        <v>1497</v>
      </c>
      <c r="J63" s="1">
        <v>67920</v>
      </c>
      <c r="K63" s="18">
        <v>674</v>
      </c>
      <c r="L63" s="18">
        <v>51590</v>
      </c>
      <c r="M63" s="1">
        <v>52264</v>
      </c>
      <c r="N63" s="1">
        <v>920</v>
      </c>
      <c r="O63" s="1">
        <v>2076</v>
      </c>
      <c r="P63" s="1">
        <v>1314</v>
      </c>
      <c r="Q63" s="15">
        <f t="shared" si="4"/>
        <v>474</v>
      </c>
      <c r="R63" s="26">
        <f t="shared" si="1"/>
        <v>88</v>
      </c>
      <c r="S63" s="61">
        <f t="shared" si="2"/>
        <v>4.7157622739018086E-2</v>
      </c>
      <c r="T63" s="51">
        <f t="shared" si="3"/>
        <v>5.1421404682274248E-2</v>
      </c>
    </row>
    <row r="64" spans="1:20" x14ac:dyDescent="0.25">
      <c r="A64" s="2">
        <v>43955</v>
      </c>
      <c r="B64" s="208">
        <v>104</v>
      </c>
      <c r="C64" s="208">
        <v>4887</v>
      </c>
      <c r="D64" s="208">
        <v>14</v>
      </c>
      <c r="E64" s="208">
        <v>260</v>
      </c>
      <c r="F64" s="210">
        <f t="shared" si="0"/>
        <v>30</v>
      </c>
      <c r="G64" s="233">
        <v>1472</v>
      </c>
      <c r="H64" s="208">
        <v>148</v>
      </c>
      <c r="I64" s="1">
        <v>1798</v>
      </c>
      <c r="J64" s="1">
        <v>69718</v>
      </c>
      <c r="K64" s="18">
        <v>692</v>
      </c>
      <c r="L64" s="18">
        <v>53203</v>
      </c>
      <c r="M64" s="1">
        <v>53895</v>
      </c>
      <c r="N64" s="1">
        <v>924</v>
      </c>
      <c r="O64" s="1">
        <v>2136</v>
      </c>
      <c r="P64" s="1">
        <v>1378</v>
      </c>
      <c r="Q64" s="15">
        <f t="shared" si="4"/>
        <v>449</v>
      </c>
      <c r="R64" s="26">
        <f t="shared" si="1"/>
        <v>30</v>
      </c>
      <c r="S64" s="61">
        <f t="shared" si="2"/>
        <v>4.6909667194928686E-2</v>
      </c>
      <c r="T64" s="51">
        <f t="shared" si="3"/>
        <v>5.3202373644362595E-2</v>
      </c>
    </row>
    <row r="65" spans="1:20" x14ac:dyDescent="0.25">
      <c r="A65" s="2">
        <v>43956</v>
      </c>
      <c r="B65" s="208">
        <v>134</v>
      </c>
      <c r="C65" s="208">
        <v>5020</v>
      </c>
      <c r="D65" s="208">
        <v>4</v>
      </c>
      <c r="E65" s="208">
        <v>264</v>
      </c>
      <c r="F65" s="210">
        <f t="shared" si="0"/>
        <v>52</v>
      </c>
      <c r="G65" s="233">
        <v>1524</v>
      </c>
      <c r="H65" s="208">
        <v>143</v>
      </c>
      <c r="I65" s="1">
        <v>2597</v>
      </c>
      <c r="J65" s="1">
        <v>72315</v>
      </c>
      <c r="K65" s="18">
        <v>666</v>
      </c>
      <c r="L65" s="18">
        <v>55227</v>
      </c>
      <c r="M65" s="1">
        <v>55893</v>
      </c>
      <c r="N65" s="1">
        <v>929</v>
      </c>
      <c r="O65" s="1">
        <v>2204</v>
      </c>
      <c r="P65" s="1">
        <v>1446</v>
      </c>
      <c r="Q65" s="15">
        <f t="shared" si="4"/>
        <v>441</v>
      </c>
      <c r="R65" s="26">
        <f t="shared" si="1"/>
        <v>52</v>
      </c>
      <c r="S65" s="61">
        <f t="shared" si="2"/>
        <v>4.4245049504950493E-2</v>
      </c>
      <c r="T65" s="51">
        <f t="shared" si="3"/>
        <v>5.2589641434262951E-2</v>
      </c>
    </row>
    <row r="66" spans="1:20" x14ac:dyDescent="0.25">
      <c r="A66" s="2">
        <v>43957</v>
      </c>
      <c r="B66" s="208">
        <v>188</v>
      </c>
      <c r="C66" s="208">
        <v>5208</v>
      </c>
      <c r="D66" s="208">
        <v>9</v>
      </c>
      <c r="E66" s="208">
        <v>273</v>
      </c>
      <c r="F66" s="210">
        <f t="shared" si="0"/>
        <v>77</v>
      </c>
      <c r="G66" s="233">
        <v>1601</v>
      </c>
      <c r="H66" s="208">
        <v>151</v>
      </c>
      <c r="I66" s="1">
        <v>2883</v>
      </c>
      <c r="J66" s="1">
        <v>75198</v>
      </c>
      <c r="K66" s="18">
        <v>652</v>
      </c>
      <c r="L66" s="18">
        <v>57176</v>
      </c>
      <c r="M66" s="1">
        <v>57828</v>
      </c>
      <c r="N66" s="1">
        <v>927</v>
      </c>
      <c r="O66" s="1">
        <v>2292</v>
      </c>
      <c r="P66" s="1">
        <v>1510</v>
      </c>
      <c r="Q66" s="15">
        <f t="shared" si="4"/>
        <v>479</v>
      </c>
      <c r="R66" s="26">
        <f t="shared" si="1"/>
        <v>77</v>
      </c>
      <c r="S66" s="61">
        <f t="shared" si="2"/>
        <v>4.5290941811637675E-2</v>
      </c>
      <c r="T66" s="51">
        <f t="shared" si="3"/>
        <v>5.2419354838709679E-2</v>
      </c>
    </row>
    <row r="67" spans="1:20" x14ac:dyDescent="0.25">
      <c r="A67" s="2">
        <v>43958</v>
      </c>
      <c r="B67" s="208">
        <v>163</v>
      </c>
      <c r="C67" s="208">
        <v>5371</v>
      </c>
      <c r="D67" s="208">
        <v>9</v>
      </c>
      <c r="E67" s="208">
        <v>282</v>
      </c>
      <c r="F67" s="210">
        <f t="shared" ref="F67:F130" si="5">G67-G66</f>
        <v>0</v>
      </c>
      <c r="G67" s="233">
        <v>1601</v>
      </c>
      <c r="H67" s="208">
        <v>151</v>
      </c>
      <c r="I67" s="1">
        <v>2703</v>
      </c>
      <c r="J67" s="1">
        <v>77901</v>
      </c>
      <c r="K67" s="18">
        <v>688</v>
      </c>
      <c r="L67" s="18">
        <v>59080</v>
      </c>
      <c r="M67" s="1">
        <v>59768</v>
      </c>
      <c r="N67" s="1">
        <v>929</v>
      </c>
      <c r="O67" s="1">
        <v>2374</v>
      </c>
      <c r="P67" s="1">
        <v>1595</v>
      </c>
      <c r="Q67" s="15">
        <f t="shared" si="4"/>
        <v>473</v>
      </c>
      <c r="R67" s="26">
        <f t="shared" si="1"/>
        <v>0</v>
      </c>
      <c r="S67" s="61">
        <f t="shared" si="2"/>
        <v>4.3291284403669722E-2</v>
      </c>
      <c r="T67" s="51">
        <f t="shared" si="3"/>
        <v>5.2504189164029047E-2</v>
      </c>
    </row>
    <row r="68" spans="1:20" x14ac:dyDescent="0.25">
      <c r="A68" s="2">
        <v>43959</v>
      </c>
      <c r="B68" s="208">
        <v>240</v>
      </c>
      <c r="C68" s="208">
        <v>5611</v>
      </c>
      <c r="D68" s="208">
        <v>11</v>
      </c>
      <c r="E68" s="208">
        <v>293</v>
      </c>
      <c r="F68" s="210">
        <f t="shared" si="5"/>
        <v>127</v>
      </c>
      <c r="G68" s="233">
        <v>1728</v>
      </c>
      <c r="H68" s="208">
        <v>157</v>
      </c>
      <c r="I68" s="1">
        <v>2828</v>
      </c>
      <c r="J68" s="1">
        <v>80729</v>
      </c>
      <c r="K68" s="18">
        <v>678</v>
      </c>
      <c r="L68" s="18">
        <v>61025</v>
      </c>
      <c r="M68" s="1">
        <v>61703</v>
      </c>
      <c r="N68" s="1">
        <v>931</v>
      </c>
      <c r="O68" s="1">
        <v>2469</v>
      </c>
      <c r="P68" s="1">
        <v>1644</v>
      </c>
      <c r="Q68" s="15">
        <f t="shared" si="4"/>
        <v>567</v>
      </c>
      <c r="R68" s="26">
        <f t="shared" si="1"/>
        <v>127</v>
      </c>
      <c r="S68" s="61">
        <f t="shared" si="2"/>
        <v>4.3732590529247911E-2</v>
      </c>
      <c r="T68" s="51">
        <f t="shared" si="3"/>
        <v>5.2218855818927108E-2</v>
      </c>
    </row>
    <row r="69" spans="1:20" x14ac:dyDescent="0.25">
      <c r="A69" s="2">
        <v>43960</v>
      </c>
      <c r="B69" s="208">
        <v>165</v>
      </c>
      <c r="C69" s="208">
        <v>5776</v>
      </c>
      <c r="D69" s="208">
        <v>7</v>
      </c>
      <c r="E69" s="208">
        <v>300</v>
      </c>
      <c r="F69" s="210">
        <f t="shared" si="5"/>
        <v>29</v>
      </c>
      <c r="G69" s="233">
        <v>1757</v>
      </c>
      <c r="H69" s="208">
        <v>160</v>
      </c>
      <c r="I69" s="1">
        <v>2289</v>
      </c>
      <c r="J69" s="1">
        <v>83018</v>
      </c>
      <c r="K69" s="18">
        <v>698</v>
      </c>
      <c r="L69" s="18">
        <v>62760</v>
      </c>
      <c r="M69" s="1">
        <v>63458</v>
      </c>
      <c r="N69" s="1">
        <v>930</v>
      </c>
      <c r="O69" s="1">
        <v>2530</v>
      </c>
      <c r="P69" s="1">
        <v>1703</v>
      </c>
      <c r="Q69" s="15">
        <f t="shared" si="4"/>
        <v>613</v>
      </c>
      <c r="R69" s="26">
        <f t="shared" si="1"/>
        <v>29</v>
      </c>
      <c r="S69" s="61">
        <f t="shared" si="2"/>
        <v>4.3022317827372952E-2</v>
      </c>
      <c r="T69" s="51">
        <f t="shared" si="3"/>
        <v>5.1939058171745149E-2</v>
      </c>
    </row>
    <row r="70" spans="1:20" x14ac:dyDescent="0.25">
      <c r="A70" s="2">
        <v>43961</v>
      </c>
      <c r="B70" s="208">
        <v>258</v>
      </c>
      <c r="C70" s="208">
        <v>6034</v>
      </c>
      <c r="D70" s="208">
        <v>5</v>
      </c>
      <c r="E70" s="208">
        <v>305</v>
      </c>
      <c r="F70" s="210">
        <f t="shared" si="5"/>
        <v>80</v>
      </c>
      <c r="G70" s="233">
        <v>1837</v>
      </c>
      <c r="H70" s="208">
        <v>164</v>
      </c>
      <c r="I70" s="1">
        <v>2140</v>
      </c>
      <c r="J70" s="1">
        <v>85158</v>
      </c>
      <c r="K70" s="18">
        <v>713</v>
      </c>
      <c r="L70" s="18">
        <v>64104</v>
      </c>
      <c r="M70" s="1">
        <v>64817</v>
      </c>
      <c r="N70" s="1">
        <v>929</v>
      </c>
      <c r="O70" s="1">
        <v>2667</v>
      </c>
      <c r="P70" s="1">
        <v>1768</v>
      </c>
      <c r="Q70" s="15">
        <f t="shared" si="4"/>
        <v>670</v>
      </c>
      <c r="R70" s="26">
        <f t="shared" ref="R70:R133" si="6">G70-G69</f>
        <v>80</v>
      </c>
      <c r="S70" s="61">
        <f t="shared" si="2"/>
        <v>4.2137718396711203E-2</v>
      </c>
      <c r="T70" s="51">
        <f t="shared" si="3"/>
        <v>5.0546900894928734E-2</v>
      </c>
    </row>
    <row r="71" spans="1:20" x14ac:dyDescent="0.25">
      <c r="A71" s="2">
        <v>43962</v>
      </c>
      <c r="B71" s="208">
        <v>244</v>
      </c>
      <c r="C71" s="208">
        <v>6278</v>
      </c>
      <c r="D71" s="208">
        <v>9</v>
      </c>
      <c r="E71" s="208">
        <v>314</v>
      </c>
      <c r="F71" s="210">
        <f t="shared" si="5"/>
        <v>25</v>
      </c>
      <c r="G71" s="233">
        <v>1862</v>
      </c>
      <c r="H71" s="208">
        <v>170</v>
      </c>
      <c r="I71" s="1">
        <v>2389</v>
      </c>
      <c r="J71" s="1">
        <v>87547</v>
      </c>
      <c r="K71" s="18">
        <v>733</v>
      </c>
      <c r="L71" s="18">
        <v>65976</v>
      </c>
      <c r="M71" s="1">
        <v>66709</v>
      </c>
      <c r="N71" s="1">
        <v>929</v>
      </c>
      <c r="O71" s="1">
        <v>2800</v>
      </c>
      <c r="P71" s="1">
        <v>1833</v>
      </c>
      <c r="Q71" s="15">
        <f t="shared" si="4"/>
        <v>716</v>
      </c>
      <c r="R71" s="26">
        <f t="shared" si="6"/>
        <v>25</v>
      </c>
      <c r="S71" s="61">
        <f t="shared" si="2"/>
        <v>4.1443198439785472E-2</v>
      </c>
      <c r="T71" s="51">
        <f t="shared" si="3"/>
        <v>5.0015928639694167E-2</v>
      </c>
    </row>
    <row r="72" spans="1:20" x14ac:dyDescent="0.25">
      <c r="A72" s="2">
        <v>43963</v>
      </c>
      <c r="B72" s="208">
        <v>285</v>
      </c>
      <c r="C72" s="208">
        <v>6563</v>
      </c>
      <c r="D72" s="208">
        <v>5</v>
      </c>
      <c r="E72" s="208">
        <v>319</v>
      </c>
      <c r="F72" s="210">
        <f t="shared" si="5"/>
        <v>404</v>
      </c>
      <c r="G72" s="233">
        <v>2266</v>
      </c>
      <c r="H72" s="208">
        <v>147</v>
      </c>
      <c r="I72" s="1">
        <v>2927</v>
      </c>
      <c r="J72" s="1">
        <v>90474</v>
      </c>
      <c r="K72" s="18">
        <v>689</v>
      </c>
      <c r="L72" s="18">
        <v>68237</v>
      </c>
      <c r="M72" s="1">
        <v>68926</v>
      </c>
      <c r="N72" s="1">
        <v>932</v>
      </c>
      <c r="O72" s="1">
        <v>2973</v>
      </c>
      <c r="P72" s="1">
        <v>1923</v>
      </c>
      <c r="Q72" s="15">
        <f t="shared" si="4"/>
        <v>735</v>
      </c>
      <c r="R72" s="26">
        <f t="shared" si="6"/>
        <v>404</v>
      </c>
      <c r="S72" s="61">
        <f t="shared" si="2"/>
        <v>3.6953242835595777E-2</v>
      </c>
      <c r="T72" s="51">
        <f t="shared" si="3"/>
        <v>4.8605820508913607E-2</v>
      </c>
    </row>
    <row r="73" spans="1:20" x14ac:dyDescent="0.25">
      <c r="A73" s="2">
        <v>43964</v>
      </c>
      <c r="B73" s="208">
        <v>316</v>
      </c>
      <c r="C73" s="208">
        <v>6879</v>
      </c>
      <c r="D73" s="208">
        <v>10</v>
      </c>
      <c r="E73" s="208">
        <v>329</v>
      </c>
      <c r="F73" s="210">
        <f t="shared" si="5"/>
        <v>119</v>
      </c>
      <c r="G73" s="233">
        <v>2385</v>
      </c>
      <c r="H73" s="208">
        <v>147</v>
      </c>
      <c r="I73" s="1">
        <v>3199</v>
      </c>
      <c r="J73" s="1">
        <v>93673</v>
      </c>
      <c r="K73" s="18">
        <v>712</v>
      </c>
      <c r="L73" s="18">
        <v>70497</v>
      </c>
      <c r="M73" s="1">
        <v>71209</v>
      </c>
      <c r="N73" s="1">
        <v>936</v>
      </c>
      <c r="O73" s="1">
        <v>3109</v>
      </c>
      <c r="P73" s="1">
        <v>2036</v>
      </c>
      <c r="Q73" s="15">
        <f t="shared" si="4"/>
        <v>798</v>
      </c>
      <c r="R73" s="26">
        <f t="shared" si="6"/>
        <v>119</v>
      </c>
      <c r="S73" s="61">
        <f t="shared" si="2"/>
        <v>3.5294117647058823E-2</v>
      </c>
      <c r="T73" s="51">
        <f t="shared" si="3"/>
        <v>4.7826718999854627E-2</v>
      </c>
    </row>
    <row r="74" spans="1:20" x14ac:dyDescent="0.25">
      <c r="A74" s="2">
        <v>43965</v>
      </c>
      <c r="B74" s="208">
        <v>255</v>
      </c>
      <c r="C74" s="208">
        <v>7134</v>
      </c>
      <c r="D74" s="208">
        <v>24</v>
      </c>
      <c r="E74" s="208">
        <v>353</v>
      </c>
      <c r="F74" s="210">
        <f t="shared" si="5"/>
        <v>112</v>
      </c>
      <c r="G74" s="233">
        <v>2497</v>
      </c>
      <c r="H74" s="208">
        <v>149</v>
      </c>
      <c r="I74" s="1">
        <v>3220</v>
      </c>
      <c r="J74" s="1">
        <v>96893</v>
      </c>
      <c r="K74" s="18">
        <v>737</v>
      </c>
      <c r="L74" s="18">
        <v>72972</v>
      </c>
      <c r="M74" s="1">
        <v>73709</v>
      </c>
      <c r="N74" s="1">
        <v>935</v>
      </c>
      <c r="O74" s="1">
        <v>3225</v>
      </c>
      <c r="P74" s="1">
        <v>2169</v>
      </c>
      <c r="Q74" s="15">
        <f t="shared" si="4"/>
        <v>805</v>
      </c>
      <c r="R74" s="26">
        <f t="shared" si="6"/>
        <v>112</v>
      </c>
      <c r="S74" s="61">
        <f t="shared" si="2"/>
        <v>3.4780578898225958E-2</v>
      </c>
      <c r="T74" s="51">
        <f t="shared" si="3"/>
        <v>4.9481356882534341E-2</v>
      </c>
    </row>
    <row r="75" spans="1:20" x14ac:dyDescent="0.25">
      <c r="A75" s="2">
        <v>43966</v>
      </c>
      <c r="B75" s="208">
        <v>345</v>
      </c>
      <c r="C75" s="208">
        <v>7479</v>
      </c>
      <c r="D75" s="208">
        <v>3</v>
      </c>
      <c r="E75" s="208">
        <v>356</v>
      </c>
      <c r="F75" s="210">
        <f t="shared" si="5"/>
        <v>37</v>
      </c>
      <c r="G75" s="233">
        <v>2534</v>
      </c>
      <c r="H75" s="208">
        <v>151</v>
      </c>
      <c r="I75" s="1">
        <v>3469</v>
      </c>
      <c r="J75" s="1">
        <v>100362</v>
      </c>
      <c r="K75" s="18">
        <v>610</v>
      </c>
      <c r="L75" s="18">
        <v>75647</v>
      </c>
      <c r="M75" s="1">
        <v>76257</v>
      </c>
      <c r="N75" s="1">
        <v>937</v>
      </c>
      <c r="O75" s="1">
        <v>3367</v>
      </c>
      <c r="P75" s="1">
        <v>2272</v>
      </c>
      <c r="Q75" s="15">
        <f t="shared" si="4"/>
        <v>903</v>
      </c>
      <c r="R75" s="26">
        <f t="shared" si="6"/>
        <v>37</v>
      </c>
      <c r="S75" s="61">
        <f t="shared" si="2"/>
        <v>3.2904772281542823E-2</v>
      </c>
      <c r="T75" s="51">
        <f t="shared" si="3"/>
        <v>4.7599946516914023E-2</v>
      </c>
    </row>
    <row r="76" spans="1:20" x14ac:dyDescent="0.25">
      <c r="A76" s="2">
        <v>43967</v>
      </c>
      <c r="B76" s="208">
        <v>327</v>
      </c>
      <c r="C76" s="208">
        <v>7805</v>
      </c>
      <c r="D76" s="208">
        <v>7</v>
      </c>
      <c r="E76" s="208">
        <v>363</v>
      </c>
      <c r="F76" s="210">
        <f t="shared" si="5"/>
        <v>35</v>
      </c>
      <c r="G76" s="233">
        <v>2569</v>
      </c>
      <c r="H76" s="208">
        <v>154</v>
      </c>
      <c r="I76" s="1">
        <v>2858</v>
      </c>
      <c r="J76" s="1">
        <v>103220</v>
      </c>
      <c r="K76" s="18">
        <v>626</v>
      </c>
      <c r="L76" s="18">
        <v>77581</v>
      </c>
      <c r="M76" s="1">
        <v>78207</v>
      </c>
      <c r="N76" s="1">
        <v>987</v>
      </c>
      <c r="O76" s="1">
        <v>3482</v>
      </c>
      <c r="P76" s="1">
        <v>2372</v>
      </c>
      <c r="Q76" s="15">
        <f t="shared" si="4"/>
        <v>964</v>
      </c>
      <c r="R76" s="26">
        <f t="shared" si="6"/>
        <v>35</v>
      </c>
      <c r="S76" s="61">
        <f t="shared" si="2"/>
        <v>3.160270880361174E-2</v>
      </c>
      <c r="T76" s="51">
        <f t="shared" si="3"/>
        <v>4.6508648302370274E-2</v>
      </c>
    </row>
    <row r="77" spans="1:20" x14ac:dyDescent="0.25">
      <c r="A77" s="2">
        <v>43968</v>
      </c>
      <c r="B77" s="208">
        <v>263</v>
      </c>
      <c r="C77" s="208">
        <v>8086</v>
      </c>
      <c r="D77" s="208">
        <v>10</v>
      </c>
      <c r="E77" s="208">
        <v>373</v>
      </c>
      <c r="F77" s="210">
        <f t="shared" si="5"/>
        <v>56</v>
      </c>
      <c r="G77" s="233">
        <v>2625</v>
      </c>
      <c r="H77" s="208">
        <v>159</v>
      </c>
      <c r="I77" s="1">
        <v>2609</v>
      </c>
      <c r="J77" s="1">
        <v>105829</v>
      </c>
      <c r="K77" s="18">
        <v>640</v>
      </c>
      <c r="L77" s="18">
        <v>79462</v>
      </c>
      <c r="M77" s="1">
        <v>80102</v>
      </c>
      <c r="N77" s="1">
        <v>939</v>
      </c>
      <c r="O77" s="1">
        <v>3561</v>
      </c>
      <c r="P77" s="1">
        <v>2468</v>
      </c>
      <c r="Q77" s="15">
        <f t="shared" si="4"/>
        <v>1118</v>
      </c>
      <c r="R77" s="26">
        <f t="shared" si="6"/>
        <v>56</v>
      </c>
      <c r="S77" s="61">
        <f t="shared" si="2"/>
        <v>3.125E-2</v>
      </c>
      <c r="T77" s="51">
        <f t="shared" si="3"/>
        <v>4.6129112045510762E-2</v>
      </c>
    </row>
    <row r="78" spans="1:20" x14ac:dyDescent="0.25">
      <c r="A78" s="2">
        <v>43969</v>
      </c>
      <c r="B78" s="208">
        <v>303</v>
      </c>
      <c r="C78" s="208">
        <v>8371</v>
      </c>
      <c r="D78" s="208">
        <v>9</v>
      </c>
      <c r="E78" s="208">
        <v>382</v>
      </c>
      <c r="F78" s="210">
        <f t="shared" si="5"/>
        <v>247</v>
      </c>
      <c r="G78" s="233">
        <v>2872</v>
      </c>
      <c r="H78" s="208">
        <v>156</v>
      </c>
      <c r="I78" s="1">
        <v>2805</v>
      </c>
      <c r="J78" s="1">
        <v>108634</v>
      </c>
      <c r="K78" s="18">
        <v>657</v>
      </c>
      <c r="L78" s="18">
        <v>81466</v>
      </c>
      <c r="M78" s="1">
        <v>82123</v>
      </c>
      <c r="N78" s="1">
        <v>939</v>
      </c>
      <c r="O78" s="1">
        <v>3718</v>
      </c>
      <c r="P78" s="1">
        <v>2607</v>
      </c>
      <c r="Q78" s="15">
        <f t="shared" si="4"/>
        <v>1107</v>
      </c>
      <c r="R78" s="26">
        <f t="shared" si="6"/>
        <v>247</v>
      </c>
      <c r="S78" s="61">
        <f t="shared" ref="S78:S141" si="7">H78/(C78-E78-G78)</f>
        <v>3.0486613249951142E-2</v>
      </c>
      <c r="T78" s="51">
        <f t="shared" si="3"/>
        <v>4.5633735515470078E-2</v>
      </c>
    </row>
    <row r="79" spans="1:20" x14ac:dyDescent="0.25">
      <c r="A79" s="2">
        <v>43970</v>
      </c>
      <c r="B79" s="208">
        <v>438</v>
      </c>
      <c r="C79" s="208">
        <v>8809</v>
      </c>
      <c r="D79" s="208">
        <v>11</v>
      </c>
      <c r="E79" s="208">
        <v>393</v>
      </c>
      <c r="F79" s="210">
        <f t="shared" si="5"/>
        <v>61</v>
      </c>
      <c r="G79" s="233">
        <v>2933</v>
      </c>
      <c r="H79" s="208">
        <v>161</v>
      </c>
      <c r="I79" s="1">
        <v>3736</v>
      </c>
      <c r="J79" s="1">
        <v>112370</v>
      </c>
      <c r="K79" s="18">
        <v>681</v>
      </c>
      <c r="L79" s="18">
        <v>84449</v>
      </c>
      <c r="M79" s="1">
        <v>85130</v>
      </c>
      <c r="N79" s="1">
        <v>940</v>
      </c>
      <c r="O79" s="1">
        <v>3879</v>
      </c>
      <c r="P79" s="1">
        <v>2758</v>
      </c>
      <c r="Q79" s="15">
        <f t="shared" si="4"/>
        <v>1232</v>
      </c>
      <c r="R79" s="26">
        <f t="shared" si="6"/>
        <v>61</v>
      </c>
      <c r="S79" s="61">
        <f t="shared" si="7"/>
        <v>2.9363487142075505E-2</v>
      </c>
      <c r="T79" s="51">
        <f t="shared" ref="T79:T142" si="8">E79/C79</f>
        <v>4.4613463503235327E-2</v>
      </c>
    </row>
    <row r="80" spans="1:20" x14ac:dyDescent="0.25">
      <c r="A80" s="2">
        <v>43971</v>
      </c>
      <c r="B80" s="208">
        <v>474</v>
      </c>
      <c r="C80" s="208">
        <v>9283</v>
      </c>
      <c r="D80" s="208">
        <v>10</v>
      </c>
      <c r="E80" s="208">
        <v>403</v>
      </c>
      <c r="F80" s="210">
        <f t="shared" si="5"/>
        <v>99</v>
      </c>
      <c r="G80" s="233">
        <v>3032</v>
      </c>
      <c r="H80" s="208">
        <v>171</v>
      </c>
      <c r="I80" s="1">
        <v>4319</v>
      </c>
      <c r="J80" s="1">
        <v>116689</v>
      </c>
      <c r="K80" s="18">
        <v>705</v>
      </c>
      <c r="L80" s="18">
        <v>87447</v>
      </c>
      <c r="M80" s="1">
        <v>88152</v>
      </c>
      <c r="N80" s="1">
        <v>945</v>
      </c>
      <c r="O80" s="1">
        <v>4068</v>
      </c>
      <c r="P80" s="1">
        <v>2919</v>
      </c>
      <c r="Q80" s="15">
        <f t="shared" si="4"/>
        <v>1351</v>
      </c>
      <c r="R80" s="26">
        <f t="shared" si="6"/>
        <v>99</v>
      </c>
      <c r="S80" s="61">
        <f t="shared" si="7"/>
        <v>2.924076607387141E-2</v>
      </c>
      <c r="T80" s="51">
        <f t="shared" si="8"/>
        <v>4.341268986319078E-2</v>
      </c>
    </row>
    <row r="81" spans="1:20" x14ac:dyDescent="0.25">
      <c r="A81" s="2">
        <v>43972</v>
      </c>
      <c r="B81" s="208">
        <v>648</v>
      </c>
      <c r="C81" s="208">
        <v>9931</v>
      </c>
      <c r="D81" s="208">
        <v>13</v>
      </c>
      <c r="E81" s="208">
        <v>416</v>
      </c>
      <c r="F81" s="210">
        <f t="shared" si="5"/>
        <v>30</v>
      </c>
      <c r="G81" s="233">
        <v>3062</v>
      </c>
      <c r="H81" s="208">
        <v>172</v>
      </c>
      <c r="I81" s="1">
        <v>4589</v>
      </c>
      <c r="J81" s="1">
        <v>121278</v>
      </c>
      <c r="K81" s="18">
        <v>731</v>
      </c>
      <c r="L81" s="18">
        <v>90667</v>
      </c>
      <c r="M81" s="1">
        <v>91398</v>
      </c>
      <c r="N81" s="1">
        <v>947</v>
      </c>
      <c r="O81" s="1">
        <v>4334</v>
      </c>
      <c r="P81" s="1">
        <v>3154</v>
      </c>
      <c r="Q81" s="15">
        <f t="shared" ref="Q81:Q89" si="9">C81-P81-O81-N81</f>
        <v>1496</v>
      </c>
      <c r="R81" s="26">
        <f t="shared" si="6"/>
        <v>30</v>
      </c>
      <c r="S81" s="61">
        <f t="shared" si="7"/>
        <v>2.66542693320936E-2</v>
      </c>
      <c r="T81" s="51">
        <f t="shared" si="8"/>
        <v>4.1889034336924778E-2</v>
      </c>
    </row>
    <row r="82" spans="1:20" x14ac:dyDescent="0.25">
      <c r="A82" s="2">
        <v>43973</v>
      </c>
      <c r="B82" s="208">
        <v>718</v>
      </c>
      <c r="C82" s="208">
        <v>10649</v>
      </c>
      <c r="D82" s="208">
        <v>18</v>
      </c>
      <c r="E82" s="208">
        <v>433</v>
      </c>
      <c r="F82" s="210">
        <f t="shared" si="5"/>
        <v>468</v>
      </c>
      <c r="G82" s="233">
        <v>3530</v>
      </c>
      <c r="H82" s="208">
        <v>173</v>
      </c>
      <c r="I82" s="1">
        <v>4615</v>
      </c>
      <c r="J82" s="1">
        <v>125893</v>
      </c>
      <c r="K82" s="18">
        <v>754</v>
      </c>
      <c r="L82" s="18">
        <v>93528</v>
      </c>
      <c r="M82" s="1">
        <v>94282</v>
      </c>
      <c r="N82" s="1">
        <v>948</v>
      </c>
      <c r="O82" s="1">
        <v>4648</v>
      </c>
      <c r="P82" s="1">
        <v>3314</v>
      </c>
      <c r="Q82" s="15">
        <f t="shared" si="9"/>
        <v>1739</v>
      </c>
      <c r="R82" s="26">
        <f t="shared" si="6"/>
        <v>468</v>
      </c>
      <c r="S82" s="61">
        <f t="shared" si="7"/>
        <v>2.5874962608435536E-2</v>
      </c>
      <c r="T82" s="51">
        <f t="shared" si="8"/>
        <v>4.0661094938491876E-2</v>
      </c>
    </row>
    <row r="83" spans="1:20" x14ac:dyDescent="0.25">
      <c r="A83" s="2">
        <v>43974</v>
      </c>
      <c r="B83" s="208">
        <v>704</v>
      </c>
      <c r="C83" s="208">
        <v>11353</v>
      </c>
      <c r="D83" s="208">
        <v>12</v>
      </c>
      <c r="E83" s="208">
        <v>445</v>
      </c>
      <c r="F83" s="210">
        <f t="shared" si="5"/>
        <v>202</v>
      </c>
      <c r="G83" s="233">
        <v>3732</v>
      </c>
      <c r="H83" s="208">
        <v>181</v>
      </c>
      <c r="I83" s="1">
        <v>3525</v>
      </c>
      <c r="J83" s="1">
        <v>129418</v>
      </c>
      <c r="K83" s="18">
        <v>773</v>
      </c>
      <c r="L83" s="18">
        <v>95859</v>
      </c>
      <c r="M83" s="1">
        <v>96632</v>
      </c>
      <c r="N83" s="1">
        <v>951</v>
      </c>
      <c r="O83" s="1">
        <v>4955</v>
      </c>
      <c r="P83" s="1">
        <v>3540</v>
      </c>
      <c r="Q83" s="15">
        <f t="shared" si="9"/>
        <v>1907</v>
      </c>
      <c r="R83" s="26">
        <f t="shared" si="6"/>
        <v>202</v>
      </c>
      <c r="S83" s="61">
        <f t="shared" si="7"/>
        <v>2.5222965440356744E-2</v>
      </c>
      <c r="T83" s="51">
        <f t="shared" si="8"/>
        <v>3.9196688100061661E-2</v>
      </c>
    </row>
    <row r="84" spans="1:20" x14ac:dyDescent="0.25">
      <c r="A84" s="2">
        <v>43975</v>
      </c>
      <c r="B84" s="208">
        <v>723</v>
      </c>
      <c r="C84" s="208">
        <v>12076</v>
      </c>
      <c r="D84" s="208">
        <v>8</v>
      </c>
      <c r="E84" s="208">
        <v>452</v>
      </c>
      <c r="F84" s="210">
        <f t="shared" si="5"/>
        <v>267</v>
      </c>
      <c r="G84" s="233">
        <v>3999</v>
      </c>
      <c r="H84" s="208">
        <v>181</v>
      </c>
      <c r="I84" s="1">
        <v>4050</v>
      </c>
      <c r="J84" s="1">
        <v>133468</v>
      </c>
      <c r="K84" s="18">
        <v>793</v>
      </c>
      <c r="L84" s="18">
        <v>98352</v>
      </c>
      <c r="M84" s="1">
        <v>99145</v>
      </c>
      <c r="N84" s="1">
        <v>955</v>
      </c>
      <c r="O84" s="1">
        <v>5302</v>
      </c>
      <c r="P84" s="1">
        <v>3766</v>
      </c>
      <c r="Q84" s="15">
        <f t="shared" si="9"/>
        <v>2053</v>
      </c>
      <c r="R84" s="26">
        <f t="shared" si="6"/>
        <v>267</v>
      </c>
      <c r="S84" s="61">
        <f t="shared" si="7"/>
        <v>2.3737704918032787E-2</v>
      </c>
      <c r="T84" s="51">
        <f t="shared" si="8"/>
        <v>3.742961245445512E-2</v>
      </c>
    </row>
    <row r="85" spans="1:20" x14ac:dyDescent="0.25">
      <c r="A85" s="2">
        <v>43976</v>
      </c>
      <c r="B85" s="208">
        <v>552</v>
      </c>
      <c r="C85" s="208">
        <v>12628</v>
      </c>
      <c r="D85" s="208">
        <v>15</v>
      </c>
      <c r="E85" s="208">
        <v>467</v>
      </c>
      <c r="F85" s="210">
        <f t="shared" si="5"/>
        <v>168</v>
      </c>
      <c r="G85" s="233">
        <v>4167</v>
      </c>
      <c r="H85" s="208">
        <v>203</v>
      </c>
      <c r="I85" s="1">
        <v>3194</v>
      </c>
      <c r="J85" s="1">
        <v>136662</v>
      </c>
      <c r="K85" s="18">
        <v>709</v>
      </c>
      <c r="L85" s="18">
        <v>100639</v>
      </c>
      <c r="M85" s="1">
        <v>101348</v>
      </c>
      <c r="N85" s="1">
        <v>956</v>
      </c>
      <c r="O85" s="1">
        <v>5563</v>
      </c>
      <c r="P85" s="1">
        <v>4057</v>
      </c>
      <c r="Q85" s="15">
        <f t="shared" si="9"/>
        <v>2052</v>
      </c>
      <c r="R85" s="26">
        <f t="shared" si="6"/>
        <v>168</v>
      </c>
      <c r="S85" s="61">
        <f t="shared" si="7"/>
        <v>2.5394045534150613E-2</v>
      </c>
      <c r="T85" s="51">
        <f t="shared" si="8"/>
        <v>3.6981311371555275E-2</v>
      </c>
    </row>
    <row r="86" spans="1:20" x14ac:dyDescent="0.25">
      <c r="A86" s="2">
        <v>43977</v>
      </c>
      <c r="B86" s="208">
        <v>600</v>
      </c>
      <c r="C86" s="208">
        <v>13228</v>
      </c>
      <c r="D86" s="208">
        <v>23</v>
      </c>
      <c r="E86" s="208">
        <v>490</v>
      </c>
      <c r="F86" s="210">
        <f t="shared" si="5"/>
        <v>182</v>
      </c>
      <c r="G86" s="233">
        <v>4349</v>
      </c>
      <c r="H86" s="208">
        <v>250</v>
      </c>
      <c r="I86" s="1">
        <v>3556</v>
      </c>
      <c r="J86" s="1">
        <v>140218</v>
      </c>
      <c r="K86" s="18">
        <v>727</v>
      </c>
      <c r="L86" s="18">
        <v>103173</v>
      </c>
      <c r="M86" s="1">
        <v>103900</v>
      </c>
      <c r="N86" s="3">
        <v>959</v>
      </c>
      <c r="O86" s="3">
        <v>5813</v>
      </c>
      <c r="P86" s="3">
        <v>4354</v>
      </c>
      <c r="Q86" s="15">
        <f t="shared" si="9"/>
        <v>2102</v>
      </c>
      <c r="R86" s="26">
        <f t="shared" si="6"/>
        <v>182</v>
      </c>
      <c r="S86" s="61">
        <f t="shared" si="7"/>
        <v>2.9800929789009417E-2</v>
      </c>
      <c r="T86" s="51">
        <f t="shared" si="8"/>
        <v>3.704263683096462E-2</v>
      </c>
    </row>
    <row r="87" spans="1:20" x14ac:dyDescent="0.25">
      <c r="A87" s="2">
        <v>43978</v>
      </c>
      <c r="B87" s="208">
        <v>706</v>
      </c>
      <c r="C87" s="208">
        <v>13933</v>
      </c>
      <c r="D87" s="208">
        <v>10</v>
      </c>
      <c r="E87" s="208">
        <v>500</v>
      </c>
      <c r="F87" s="210">
        <f t="shared" si="5"/>
        <v>268</v>
      </c>
      <c r="G87" s="233">
        <v>4617</v>
      </c>
      <c r="H87" s="208">
        <v>254</v>
      </c>
      <c r="I87" s="1">
        <v>4863</v>
      </c>
      <c r="J87" s="1">
        <v>145081</v>
      </c>
      <c r="K87" s="18">
        <v>642</v>
      </c>
      <c r="L87" s="18">
        <v>106456</v>
      </c>
      <c r="M87" s="1">
        <v>107098</v>
      </c>
      <c r="N87" s="1">
        <v>961</v>
      </c>
      <c r="O87" s="1">
        <v>6091</v>
      </c>
      <c r="P87" s="1">
        <v>4694</v>
      </c>
      <c r="Q87" s="15">
        <f t="shared" si="9"/>
        <v>2187</v>
      </c>
      <c r="R87" s="26">
        <f t="shared" si="6"/>
        <v>268</v>
      </c>
      <c r="S87" s="61">
        <f t="shared" si="7"/>
        <v>2.8811252268602542E-2</v>
      </c>
      <c r="T87" s="51">
        <f t="shared" si="8"/>
        <v>3.5886025981482814E-2</v>
      </c>
    </row>
    <row r="88" spans="1:20" x14ac:dyDescent="0.25">
      <c r="A88" s="2">
        <v>43979</v>
      </c>
      <c r="B88" s="208">
        <v>769</v>
      </c>
      <c r="C88" s="208">
        <v>14702</v>
      </c>
      <c r="D88" s="208">
        <v>8</v>
      </c>
      <c r="E88" s="208">
        <v>508</v>
      </c>
      <c r="F88" s="210">
        <f t="shared" si="5"/>
        <v>171</v>
      </c>
      <c r="G88" s="233">
        <v>4788</v>
      </c>
      <c r="H88" s="208">
        <v>259</v>
      </c>
      <c r="I88" s="1">
        <v>5405</v>
      </c>
      <c r="J88" s="1">
        <v>150486</v>
      </c>
      <c r="K88" s="18">
        <v>664</v>
      </c>
      <c r="L88" s="18">
        <v>110132</v>
      </c>
      <c r="M88" s="4">
        <v>110796</v>
      </c>
      <c r="N88" s="1">
        <v>967</v>
      </c>
      <c r="O88" s="1">
        <v>6450</v>
      </c>
      <c r="P88" s="1">
        <v>5051</v>
      </c>
      <c r="Q88" s="15">
        <f t="shared" si="9"/>
        <v>2234</v>
      </c>
      <c r="R88" s="26">
        <f t="shared" si="6"/>
        <v>171</v>
      </c>
      <c r="S88" s="61">
        <f t="shared" si="7"/>
        <v>2.7535615564533277E-2</v>
      </c>
      <c r="T88" s="51">
        <f t="shared" si="8"/>
        <v>3.4553122024214393E-2</v>
      </c>
    </row>
    <row r="89" spans="1:20" x14ac:dyDescent="0.25">
      <c r="A89" s="2">
        <v>43980</v>
      </c>
      <c r="B89" s="210">
        <v>717</v>
      </c>
      <c r="C89" s="210">
        <v>15419</v>
      </c>
      <c r="D89" s="210">
        <v>12</v>
      </c>
      <c r="E89" s="208">
        <v>520</v>
      </c>
      <c r="F89" s="210">
        <f t="shared" si="5"/>
        <v>312</v>
      </c>
      <c r="G89" s="233">
        <v>5100</v>
      </c>
      <c r="H89" s="208">
        <v>244</v>
      </c>
      <c r="I89" s="4">
        <v>4921</v>
      </c>
      <c r="J89" s="4">
        <v>155400</v>
      </c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5">
        <f t="shared" si="9"/>
        <v>2316</v>
      </c>
      <c r="R89" s="26">
        <f t="shared" si="6"/>
        <v>312</v>
      </c>
      <c r="S89" s="61">
        <f t="shared" si="7"/>
        <v>2.4900500051025613E-2</v>
      </c>
      <c r="T89" s="51">
        <f t="shared" si="8"/>
        <v>3.3724625462092227E-2</v>
      </c>
    </row>
    <row r="90" spans="1:20" x14ac:dyDescent="0.25">
      <c r="A90" s="2">
        <v>43981</v>
      </c>
      <c r="B90" s="208">
        <v>795</v>
      </c>
      <c r="C90" s="208">
        <v>16214</v>
      </c>
      <c r="D90" s="208">
        <v>8</v>
      </c>
      <c r="E90" s="208">
        <v>528</v>
      </c>
      <c r="F90" s="210">
        <f t="shared" si="5"/>
        <v>236</v>
      </c>
      <c r="G90" s="233">
        <v>5336</v>
      </c>
      <c r="H90" s="208">
        <v>256</v>
      </c>
      <c r="I90" s="4">
        <v>4663</v>
      </c>
      <c r="J90" s="4">
        <v>160070</v>
      </c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5">
        <f t="shared" ref="Q90:Q95" si="10">C90-P90-O90-N90</f>
        <v>2491</v>
      </c>
      <c r="R90" s="26">
        <f t="shared" si="6"/>
        <v>236</v>
      </c>
      <c r="S90" s="61">
        <f t="shared" si="7"/>
        <v>2.4734299516908212E-2</v>
      </c>
      <c r="T90" s="51">
        <f t="shared" si="8"/>
        <v>3.2564450474898234E-2</v>
      </c>
    </row>
    <row r="91" spans="1:20" x14ac:dyDescent="0.25">
      <c r="A91" s="2">
        <v>43982</v>
      </c>
      <c r="B91" s="208">
        <v>637</v>
      </c>
      <c r="C91" s="208">
        <v>16851</v>
      </c>
      <c r="D91" s="208">
        <v>11</v>
      </c>
      <c r="E91" s="208">
        <v>539</v>
      </c>
      <c r="F91" s="210">
        <f t="shared" si="5"/>
        <v>185</v>
      </c>
      <c r="G91" s="233">
        <v>5521</v>
      </c>
      <c r="H91" s="208">
        <v>272</v>
      </c>
      <c r="I91" s="4">
        <v>4014</v>
      </c>
      <c r="J91" s="4">
        <v>164084</v>
      </c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5">
        <f t="shared" si="10"/>
        <v>2598</v>
      </c>
      <c r="R91" s="26">
        <f t="shared" si="6"/>
        <v>185</v>
      </c>
      <c r="S91" s="61">
        <f t="shared" si="7"/>
        <v>2.5206190343805022E-2</v>
      </c>
      <c r="T91" s="51">
        <f t="shared" si="8"/>
        <v>3.1986232271081834E-2</v>
      </c>
    </row>
    <row r="92" spans="1:20" x14ac:dyDescent="0.25">
      <c r="A92" s="2">
        <v>43983</v>
      </c>
      <c r="B92" s="208">
        <v>564</v>
      </c>
      <c r="C92" s="208">
        <v>17415</v>
      </c>
      <c r="D92" s="208">
        <v>17</v>
      </c>
      <c r="E92" s="208">
        <v>556</v>
      </c>
      <c r="F92" s="210">
        <f t="shared" si="5"/>
        <v>188</v>
      </c>
      <c r="G92" s="233">
        <v>5709</v>
      </c>
      <c r="H92" s="208">
        <v>271</v>
      </c>
      <c r="I92" s="4">
        <v>3715</v>
      </c>
      <c r="J92" s="4">
        <v>167799</v>
      </c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5">
        <f t="shared" si="10"/>
        <v>2646</v>
      </c>
      <c r="R92" s="26">
        <f t="shared" si="6"/>
        <v>188</v>
      </c>
      <c r="S92" s="61">
        <f t="shared" si="7"/>
        <v>2.430493273542601E-2</v>
      </c>
      <c r="T92" s="51">
        <f t="shared" si="8"/>
        <v>3.1926500143554408E-2</v>
      </c>
    </row>
    <row r="93" spans="1:20" x14ac:dyDescent="0.25">
      <c r="A93" s="2">
        <v>43984</v>
      </c>
      <c r="B93" s="208">
        <v>904</v>
      </c>
      <c r="C93" s="208">
        <v>18319</v>
      </c>
      <c r="D93" s="208">
        <v>13</v>
      </c>
      <c r="E93" s="208">
        <v>569</v>
      </c>
      <c r="F93" s="210">
        <f t="shared" si="5"/>
        <v>187</v>
      </c>
      <c r="G93" s="233">
        <v>5896</v>
      </c>
      <c r="H93" s="208">
        <v>288</v>
      </c>
      <c r="I93" s="4">
        <v>5148</v>
      </c>
      <c r="J93" s="4">
        <v>172947</v>
      </c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5">
        <f t="shared" si="10"/>
        <v>2895</v>
      </c>
      <c r="R93" s="26">
        <f t="shared" si="6"/>
        <v>187</v>
      </c>
      <c r="S93" s="61">
        <f t="shared" si="7"/>
        <v>2.4295596423148304E-2</v>
      </c>
      <c r="T93" s="51">
        <f t="shared" si="8"/>
        <v>3.1060647415251923E-2</v>
      </c>
    </row>
    <row r="94" spans="1:20" x14ac:dyDescent="0.25">
      <c r="A94" s="2">
        <v>43985</v>
      </c>
      <c r="B94" s="208">
        <v>949</v>
      </c>
      <c r="C94" s="208">
        <v>19268</v>
      </c>
      <c r="D94" s="210">
        <v>14</v>
      </c>
      <c r="E94" s="210">
        <v>583</v>
      </c>
      <c r="F94" s="210">
        <f t="shared" si="5"/>
        <v>97</v>
      </c>
      <c r="G94" s="233">
        <v>5993</v>
      </c>
      <c r="H94" s="208">
        <v>293</v>
      </c>
      <c r="I94" s="4">
        <v>5501</v>
      </c>
      <c r="J94" s="4">
        <v>178448</v>
      </c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5">
        <f t="shared" si="10"/>
        <v>3133</v>
      </c>
      <c r="R94" s="26">
        <f t="shared" si="6"/>
        <v>97</v>
      </c>
      <c r="S94" s="61">
        <f t="shared" si="7"/>
        <v>2.3085408131106207E-2</v>
      </c>
      <c r="T94" s="51">
        <f t="shared" si="8"/>
        <v>3.0257421631720988E-2</v>
      </c>
    </row>
    <row r="95" spans="1:20" x14ac:dyDescent="0.25">
      <c r="A95" s="2">
        <v>43986</v>
      </c>
      <c r="B95" s="208">
        <v>929</v>
      </c>
      <c r="C95" s="210">
        <v>20197</v>
      </c>
      <c r="D95" s="210">
        <v>25</v>
      </c>
      <c r="E95" s="210">
        <v>608</v>
      </c>
      <c r="F95" s="210">
        <f t="shared" si="5"/>
        <v>95</v>
      </c>
      <c r="G95" s="233">
        <v>6088</v>
      </c>
      <c r="H95" s="208">
        <v>248</v>
      </c>
      <c r="I95" s="4">
        <v>5414</v>
      </c>
      <c r="J95" s="4">
        <v>183862</v>
      </c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5">
        <f t="shared" si="10"/>
        <v>3329</v>
      </c>
      <c r="R95" s="26">
        <f t="shared" si="6"/>
        <v>95</v>
      </c>
      <c r="S95" s="61">
        <f t="shared" si="7"/>
        <v>1.8369009702984964E-2</v>
      </c>
      <c r="T95" s="51">
        <f t="shared" si="8"/>
        <v>3.0103480714957668E-2</v>
      </c>
    </row>
    <row r="96" spans="1:20" x14ac:dyDescent="0.25">
      <c r="A96" s="2">
        <v>43987</v>
      </c>
      <c r="B96" s="208">
        <v>840</v>
      </c>
      <c r="C96" s="208">
        <v>21037</v>
      </c>
      <c r="D96" s="208">
        <v>24</v>
      </c>
      <c r="E96" s="210">
        <v>632</v>
      </c>
      <c r="F96" s="210">
        <f t="shared" si="5"/>
        <v>92</v>
      </c>
      <c r="G96" s="233">
        <v>6180</v>
      </c>
      <c r="H96" s="208">
        <v>249</v>
      </c>
      <c r="I96" s="4">
        <v>5416</v>
      </c>
      <c r="J96" s="4">
        <v>189278</v>
      </c>
      <c r="K96" s="7">
        <v>812</v>
      </c>
      <c r="L96" s="7">
        <v>134642</v>
      </c>
      <c r="M96" s="4">
        <v>135454</v>
      </c>
      <c r="N96" s="8">
        <v>980</v>
      </c>
      <c r="O96" s="8">
        <v>8883</v>
      </c>
      <c r="P96" s="8">
        <v>7770</v>
      </c>
      <c r="Q96" s="15">
        <f>C96-P96-O96-N96</f>
        <v>3404</v>
      </c>
      <c r="R96" s="26">
        <f t="shared" si="6"/>
        <v>92</v>
      </c>
      <c r="S96" s="61">
        <f t="shared" si="7"/>
        <v>1.750439367311072E-2</v>
      </c>
      <c r="T96" s="51">
        <f t="shared" si="8"/>
        <v>3.004230641251129E-2</v>
      </c>
    </row>
    <row r="97" spans="1:20" x14ac:dyDescent="0.25">
      <c r="A97" s="2">
        <v>43988</v>
      </c>
      <c r="B97" s="208">
        <v>983</v>
      </c>
      <c r="C97" s="208">
        <v>22020</v>
      </c>
      <c r="D97" s="210">
        <v>16</v>
      </c>
      <c r="E97" s="210">
        <v>648</v>
      </c>
      <c r="F97" s="210">
        <f t="shared" si="5"/>
        <v>729</v>
      </c>
      <c r="G97" s="233">
        <v>6909</v>
      </c>
      <c r="H97" s="208">
        <v>247</v>
      </c>
      <c r="I97" s="4">
        <v>4635</v>
      </c>
      <c r="J97" s="4">
        <v>193923</v>
      </c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5">
        <f>C97-P97-O97-N97</f>
        <v>3677</v>
      </c>
      <c r="R97" s="26">
        <f t="shared" si="6"/>
        <v>729</v>
      </c>
      <c r="S97" s="61">
        <f t="shared" si="7"/>
        <v>1.7078061259766301E-2</v>
      </c>
      <c r="T97" s="51">
        <f t="shared" si="8"/>
        <v>2.9427792915531336E-2</v>
      </c>
    </row>
    <row r="98" spans="1:20" x14ac:dyDescent="0.25">
      <c r="A98" s="2">
        <v>43989</v>
      </c>
      <c r="B98" s="208">
        <v>774</v>
      </c>
      <c r="C98" s="208">
        <v>22794</v>
      </c>
      <c r="D98" s="210">
        <v>15</v>
      </c>
      <c r="E98" s="210">
        <v>664</v>
      </c>
      <c r="F98" s="210">
        <f t="shared" si="5"/>
        <v>396</v>
      </c>
      <c r="G98" s="233">
        <v>7305</v>
      </c>
      <c r="H98" s="208">
        <v>235</v>
      </c>
      <c r="I98" s="4">
        <v>4607</v>
      </c>
      <c r="J98" s="4">
        <v>198520</v>
      </c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5">
        <f>C98-P98-O98-N98</f>
        <v>3892</v>
      </c>
      <c r="R98" s="26">
        <f t="shared" si="6"/>
        <v>396</v>
      </c>
      <c r="S98" s="61">
        <f t="shared" si="7"/>
        <v>1.5851602023608771E-2</v>
      </c>
      <c r="T98" s="51">
        <f t="shared" si="8"/>
        <v>2.9130472931473195E-2</v>
      </c>
    </row>
    <row r="99" spans="1:20" x14ac:dyDescent="0.25">
      <c r="A99" s="2">
        <v>43990</v>
      </c>
      <c r="B99" s="211">
        <v>826</v>
      </c>
      <c r="C99" s="211">
        <v>23620</v>
      </c>
      <c r="D99" s="210">
        <v>29</v>
      </c>
      <c r="E99" s="210">
        <v>693</v>
      </c>
      <c r="F99" s="210">
        <f t="shared" si="5"/>
        <v>263</v>
      </c>
      <c r="G99" s="233">
        <v>7568</v>
      </c>
      <c r="H99" s="208">
        <v>265</v>
      </c>
      <c r="I99" s="4">
        <v>4531</v>
      </c>
      <c r="J99" s="4">
        <v>203810</v>
      </c>
      <c r="K99" s="7">
        <v>866</v>
      </c>
      <c r="L99" s="7">
        <v>143482</v>
      </c>
      <c r="M99" s="4">
        <v>144348</v>
      </c>
      <c r="N99" s="4">
        <v>986</v>
      </c>
      <c r="O99" s="11">
        <v>9822</v>
      </c>
      <c r="P99" s="11">
        <v>8919</v>
      </c>
      <c r="Q99" s="15">
        <f>C99-P99-O99-N99</f>
        <v>3893</v>
      </c>
      <c r="R99" s="26">
        <f t="shared" si="6"/>
        <v>263</v>
      </c>
      <c r="S99" s="61">
        <f t="shared" si="7"/>
        <v>1.7253727456214597E-2</v>
      </c>
      <c r="T99" s="51">
        <f t="shared" si="8"/>
        <v>2.9339542760372567E-2</v>
      </c>
    </row>
    <row r="100" spans="1:20" x14ac:dyDescent="0.25">
      <c r="A100" s="2">
        <v>43991</v>
      </c>
      <c r="B100" s="211">
        <v>1141</v>
      </c>
      <c r="C100" s="211">
        <v>24761</v>
      </c>
      <c r="D100" s="210">
        <v>24</v>
      </c>
      <c r="E100" s="213">
        <v>717</v>
      </c>
      <c r="F100" s="210">
        <f t="shared" si="5"/>
        <v>423</v>
      </c>
      <c r="G100" s="233">
        <v>7991</v>
      </c>
      <c r="H100" s="208">
        <v>263</v>
      </c>
      <c r="I100" s="4">
        <v>5468</v>
      </c>
      <c r="J100" s="4">
        <v>208519</v>
      </c>
      <c r="K100" s="7">
        <v>739</v>
      </c>
      <c r="L100" s="7">
        <v>147178</v>
      </c>
      <c r="M100" s="4">
        <v>147917</v>
      </c>
      <c r="N100" s="11">
        <v>992</v>
      </c>
      <c r="O100" s="11">
        <v>10260</v>
      </c>
      <c r="P100" s="11">
        <v>9406</v>
      </c>
      <c r="Q100" s="15">
        <f>C100-P100-O100-N100</f>
        <v>4103</v>
      </c>
      <c r="R100" s="26">
        <f t="shared" si="6"/>
        <v>423</v>
      </c>
      <c r="S100" s="61">
        <f t="shared" si="7"/>
        <v>1.6383230548807078E-2</v>
      </c>
      <c r="T100" s="51">
        <f t="shared" si="8"/>
        <v>2.8956827268688663E-2</v>
      </c>
    </row>
    <row r="101" spans="1:20" x14ac:dyDescent="0.25">
      <c r="A101" s="2">
        <v>43992</v>
      </c>
      <c r="B101" s="211">
        <v>1226</v>
      </c>
      <c r="C101" s="210">
        <v>25987</v>
      </c>
      <c r="D101" s="210">
        <v>18</v>
      </c>
      <c r="E101" s="213">
        <v>735</v>
      </c>
      <c r="F101" s="210">
        <f t="shared" si="5"/>
        <v>341</v>
      </c>
      <c r="G101" s="233">
        <v>8332</v>
      </c>
      <c r="H101" s="208">
        <v>325</v>
      </c>
      <c r="I101" s="4">
        <v>6288</v>
      </c>
      <c r="J101" s="4">
        <v>214807</v>
      </c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5">
        <f t="shared" ref="Q101:Q124" si="11">C101-P101-O101-N101</f>
        <v>4386</v>
      </c>
      <c r="R101" s="26">
        <f t="shared" si="6"/>
        <v>341</v>
      </c>
      <c r="S101" s="61">
        <f t="shared" si="7"/>
        <v>1.9208037825059102E-2</v>
      </c>
      <c r="T101" s="51">
        <f t="shared" si="8"/>
        <v>2.8283372455458498E-2</v>
      </c>
    </row>
    <row r="102" spans="1:20" x14ac:dyDescent="0.25">
      <c r="A102" s="2">
        <v>43993</v>
      </c>
      <c r="B102" s="211">
        <v>1386</v>
      </c>
      <c r="C102" s="210">
        <v>27373</v>
      </c>
      <c r="D102" s="210">
        <v>30</v>
      </c>
      <c r="E102" s="213">
        <v>765</v>
      </c>
      <c r="F102" s="210">
        <f t="shared" si="5"/>
        <v>411</v>
      </c>
      <c r="G102" s="233">
        <v>8743</v>
      </c>
      <c r="H102" s="208">
        <v>295</v>
      </c>
      <c r="I102" s="4">
        <v>6498</v>
      </c>
      <c r="J102" s="4">
        <v>221305</v>
      </c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5">
        <f t="shared" si="11"/>
        <v>4741</v>
      </c>
      <c r="R102" s="26">
        <f t="shared" si="6"/>
        <v>411</v>
      </c>
      <c r="S102" s="61">
        <f t="shared" si="7"/>
        <v>1.6512734396865379E-2</v>
      </c>
      <c r="T102" s="51">
        <f t="shared" si="8"/>
        <v>2.7947247287473057E-2</v>
      </c>
    </row>
    <row r="103" spans="1:20" x14ac:dyDescent="0.25">
      <c r="A103" s="2">
        <v>43994</v>
      </c>
      <c r="B103" s="211">
        <v>1391</v>
      </c>
      <c r="C103" s="210">
        <v>28764</v>
      </c>
      <c r="D103" s="210">
        <v>20</v>
      </c>
      <c r="E103" s="213">
        <v>785</v>
      </c>
      <c r="F103" s="210">
        <f t="shared" si="5"/>
        <v>340</v>
      </c>
      <c r="G103" s="233">
        <v>9083</v>
      </c>
      <c r="H103" s="208">
        <v>280</v>
      </c>
      <c r="I103" s="4">
        <v>7019</v>
      </c>
      <c r="J103" s="4">
        <v>228324</v>
      </c>
      <c r="K103" s="7">
        <v>797</v>
      </c>
      <c r="L103" s="30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5">
        <f t="shared" si="11"/>
        <v>5069</v>
      </c>
      <c r="R103" s="26">
        <f t="shared" si="6"/>
        <v>340</v>
      </c>
      <c r="S103" s="61">
        <f t="shared" si="7"/>
        <v>1.4817950889077053E-2</v>
      </c>
      <c r="T103" s="51">
        <f t="shared" si="8"/>
        <v>2.7291058267278543E-2</v>
      </c>
    </row>
    <row r="104" spans="1:20" x14ac:dyDescent="0.25">
      <c r="A104" s="2">
        <v>43995</v>
      </c>
      <c r="B104" s="212">
        <v>1531</v>
      </c>
      <c r="C104" s="210">
        <v>30295</v>
      </c>
      <c r="D104" s="210">
        <v>30</v>
      </c>
      <c r="E104" s="210">
        <v>815</v>
      </c>
      <c r="F104" s="210">
        <f t="shared" si="5"/>
        <v>481</v>
      </c>
      <c r="G104" s="234">
        <v>9564</v>
      </c>
      <c r="H104" s="235">
        <v>293</v>
      </c>
      <c r="I104" s="4">
        <v>6046</v>
      </c>
      <c r="J104" s="4">
        <v>234370</v>
      </c>
      <c r="K104" s="7">
        <v>815</v>
      </c>
      <c r="L104" s="30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5">
        <f t="shared" si="11"/>
        <v>5627</v>
      </c>
      <c r="R104" s="26">
        <f t="shared" si="6"/>
        <v>481</v>
      </c>
      <c r="S104" s="61">
        <f t="shared" si="7"/>
        <v>1.4711789515967062E-2</v>
      </c>
      <c r="T104" s="51">
        <f t="shared" si="8"/>
        <v>2.6902129064202012E-2</v>
      </c>
    </row>
    <row r="105" spans="1:20" x14ac:dyDescent="0.25">
      <c r="A105" s="2">
        <v>43996</v>
      </c>
      <c r="B105" s="211">
        <v>1282</v>
      </c>
      <c r="C105" s="210">
        <v>31577</v>
      </c>
      <c r="D105" s="210">
        <v>18</v>
      </c>
      <c r="E105" s="210">
        <v>833</v>
      </c>
      <c r="F105" s="210">
        <f t="shared" si="5"/>
        <v>327</v>
      </c>
      <c r="G105" s="234">
        <v>9891</v>
      </c>
      <c r="H105" s="236">
        <v>316</v>
      </c>
      <c r="I105" s="4">
        <v>5571</v>
      </c>
      <c r="J105" s="4">
        <v>239941</v>
      </c>
      <c r="K105" s="7">
        <v>832</v>
      </c>
      <c r="L105" s="7">
        <v>165611</v>
      </c>
      <c r="M105" s="4">
        <v>166443</v>
      </c>
      <c r="N105" s="11">
        <v>1022</v>
      </c>
      <c r="O105" s="11">
        <v>12386</v>
      </c>
      <c r="P105" s="11">
        <v>12167</v>
      </c>
      <c r="Q105" s="15">
        <f t="shared" si="11"/>
        <v>6002</v>
      </c>
      <c r="R105" s="26">
        <f t="shared" si="6"/>
        <v>327</v>
      </c>
      <c r="S105" s="61">
        <f t="shared" si="7"/>
        <v>1.5153694912003069E-2</v>
      </c>
      <c r="T105" s="51">
        <f t="shared" si="8"/>
        <v>2.6379960097539349E-2</v>
      </c>
    </row>
    <row r="106" spans="1:20" x14ac:dyDescent="0.25">
      <c r="A106" s="2">
        <v>43997</v>
      </c>
      <c r="B106" s="211">
        <v>1208</v>
      </c>
      <c r="C106" s="210">
        <v>32785</v>
      </c>
      <c r="D106" s="210">
        <v>21</v>
      </c>
      <c r="E106" s="210">
        <v>854</v>
      </c>
      <c r="F106" s="210">
        <f t="shared" si="5"/>
        <v>273</v>
      </c>
      <c r="G106" s="234">
        <v>10164</v>
      </c>
      <c r="H106" s="237">
        <v>324</v>
      </c>
      <c r="I106" s="4">
        <v>5118</v>
      </c>
      <c r="J106" s="4">
        <v>245059</v>
      </c>
      <c r="K106" s="7">
        <v>847</v>
      </c>
      <c r="L106" s="7">
        <v>168596</v>
      </c>
      <c r="M106" s="4">
        <v>169443</v>
      </c>
      <c r="N106" s="11">
        <v>1028</v>
      </c>
      <c r="O106" s="11">
        <v>12835</v>
      </c>
      <c r="P106" s="11">
        <v>12828</v>
      </c>
      <c r="Q106" s="15">
        <f t="shared" si="11"/>
        <v>6094</v>
      </c>
      <c r="R106" s="26">
        <f t="shared" si="6"/>
        <v>273</v>
      </c>
      <c r="S106" s="61">
        <f t="shared" si="7"/>
        <v>1.4884917535719208E-2</v>
      </c>
      <c r="T106" s="51">
        <f t="shared" si="8"/>
        <v>2.6048497788622844E-2</v>
      </c>
    </row>
    <row r="107" spans="1:20" x14ac:dyDescent="0.25">
      <c r="A107" s="2">
        <v>43998</v>
      </c>
      <c r="B107" s="211">
        <v>1374</v>
      </c>
      <c r="C107" s="210">
        <v>34159</v>
      </c>
      <c r="D107" s="210">
        <v>24</v>
      </c>
      <c r="E107" s="213">
        <v>878</v>
      </c>
      <c r="F107" s="210">
        <f t="shared" si="5"/>
        <v>348</v>
      </c>
      <c r="G107" s="234">
        <v>10512</v>
      </c>
      <c r="H107" s="237">
        <v>345</v>
      </c>
      <c r="I107" s="11">
        <v>5556</v>
      </c>
      <c r="J107" s="11">
        <v>250615</v>
      </c>
      <c r="K107" s="7">
        <v>863</v>
      </c>
      <c r="L107" s="7">
        <v>171855</v>
      </c>
      <c r="M107" s="4">
        <v>172718</v>
      </c>
      <c r="N107" s="11">
        <v>1030</v>
      </c>
      <c r="O107" s="11">
        <v>13340</v>
      </c>
      <c r="P107" s="11">
        <v>13602</v>
      </c>
      <c r="Q107" s="15">
        <f t="shared" si="11"/>
        <v>6187</v>
      </c>
      <c r="R107" s="26">
        <f t="shared" si="6"/>
        <v>348</v>
      </c>
      <c r="S107" s="61">
        <f t="shared" si="7"/>
        <v>1.5152180596424964E-2</v>
      </c>
      <c r="T107" s="51">
        <f t="shared" si="8"/>
        <v>2.5703328551772594E-2</v>
      </c>
    </row>
    <row r="108" spans="1:20" x14ac:dyDescent="0.25">
      <c r="A108" s="2">
        <v>43999</v>
      </c>
      <c r="B108" s="210">
        <v>1393</v>
      </c>
      <c r="C108" s="210">
        <v>35552</v>
      </c>
      <c r="D108" s="210">
        <v>35</v>
      </c>
      <c r="E108" s="213">
        <v>913</v>
      </c>
      <c r="F108" s="210">
        <f t="shared" si="5"/>
        <v>209</v>
      </c>
      <c r="G108" s="234">
        <v>10721</v>
      </c>
      <c r="H108" s="237">
        <v>353</v>
      </c>
      <c r="I108" s="4">
        <v>6477</v>
      </c>
      <c r="J108" s="4">
        <v>257092</v>
      </c>
      <c r="K108" s="7">
        <v>882</v>
      </c>
      <c r="L108" s="7">
        <v>175554</v>
      </c>
      <c r="M108" s="4">
        <v>176436</v>
      </c>
      <c r="N108" s="11">
        <v>1036</v>
      </c>
      <c r="O108" s="11">
        <v>13805</v>
      </c>
      <c r="P108" s="11">
        <v>14433</v>
      </c>
      <c r="Q108" s="15">
        <f t="shared" si="11"/>
        <v>6278</v>
      </c>
      <c r="R108" s="26">
        <f t="shared" si="6"/>
        <v>209</v>
      </c>
      <c r="S108" s="61">
        <f t="shared" si="7"/>
        <v>1.4758759093569697E-2</v>
      </c>
      <c r="T108" s="51">
        <f t="shared" si="8"/>
        <v>2.5680693069306929E-2</v>
      </c>
    </row>
    <row r="109" spans="1:20" x14ac:dyDescent="0.25">
      <c r="A109" s="2">
        <v>44000</v>
      </c>
      <c r="B109" s="211">
        <v>1958</v>
      </c>
      <c r="C109" s="210">
        <v>37510</v>
      </c>
      <c r="D109" s="210">
        <v>35</v>
      </c>
      <c r="E109" s="213">
        <v>948</v>
      </c>
      <c r="F109" s="210">
        <f t="shared" si="5"/>
        <v>1130</v>
      </c>
      <c r="G109" s="234">
        <v>11851</v>
      </c>
      <c r="H109" s="210">
        <v>364</v>
      </c>
      <c r="I109" s="4">
        <v>7512</v>
      </c>
      <c r="J109" s="4">
        <v>264604</v>
      </c>
      <c r="K109" s="7">
        <v>906</v>
      </c>
      <c r="L109" s="7">
        <v>180447</v>
      </c>
      <c r="M109" s="4">
        <v>181353</v>
      </c>
      <c r="N109" s="11">
        <v>1049</v>
      </c>
      <c r="O109" s="11">
        <v>14420</v>
      </c>
      <c r="P109" s="11">
        <v>15347</v>
      </c>
      <c r="Q109" s="15">
        <f t="shared" si="11"/>
        <v>6694</v>
      </c>
      <c r="R109" s="26">
        <f t="shared" si="6"/>
        <v>1130</v>
      </c>
      <c r="S109" s="61">
        <f t="shared" si="7"/>
        <v>1.4730282060620777E-2</v>
      </c>
      <c r="T109" s="51">
        <f t="shared" si="8"/>
        <v>2.5273260463876301E-2</v>
      </c>
    </row>
    <row r="110" spans="1:20" x14ac:dyDescent="0.25">
      <c r="A110" s="2">
        <v>44001</v>
      </c>
      <c r="B110" s="211">
        <v>2060</v>
      </c>
      <c r="C110" s="210">
        <v>39570</v>
      </c>
      <c r="D110" s="210">
        <v>31</v>
      </c>
      <c r="E110" s="213">
        <v>979</v>
      </c>
      <c r="F110" s="210">
        <f t="shared" si="5"/>
        <v>355</v>
      </c>
      <c r="G110" s="234">
        <v>12206</v>
      </c>
      <c r="H110" s="210">
        <v>364</v>
      </c>
      <c r="I110" s="4">
        <v>8625</v>
      </c>
      <c r="J110" s="4">
        <v>273229</v>
      </c>
      <c r="K110" s="7">
        <v>931</v>
      </c>
      <c r="L110" s="7">
        <v>185302</v>
      </c>
      <c r="M110" s="4">
        <v>186233</v>
      </c>
      <c r="N110" s="11">
        <v>1044</v>
      </c>
      <c r="O110" s="11">
        <v>15003</v>
      </c>
      <c r="P110" s="11">
        <v>16383</v>
      </c>
      <c r="Q110" s="15">
        <f t="shared" si="11"/>
        <v>7140</v>
      </c>
      <c r="R110" s="26">
        <f t="shared" si="6"/>
        <v>355</v>
      </c>
      <c r="S110" s="61">
        <f t="shared" si="7"/>
        <v>1.3795717263596741E-2</v>
      </c>
      <c r="T110" s="51">
        <f t="shared" si="8"/>
        <v>2.4740965377811473E-2</v>
      </c>
    </row>
    <row r="111" spans="1:20" x14ac:dyDescent="0.25">
      <c r="A111" s="2">
        <v>44002</v>
      </c>
      <c r="B111" s="211">
        <v>1634</v>
      </c>
      <c r="C111" s="213">
        <v>41204</v>
      </c>
      <c r="D111" s="213">
        <v>12</v>
      </c>
      <c r="E111" s="213">
        <v>991</v>
      </c>
      <c r="F111" s="210">
        <f t="shared" si="5"/>
        <v>522</v>
      </c>
      <c r="G111" s="234">
        <v>12728</v>
      </c>
      <c r="H111" s="210">
        <v>381</v>
      </c>
      <c r="I111" s="4">
        <v>6443</v>
      </c>
      <c r="J111" s="4">
        <v>279672</v>
      </c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5">
        <f t="shared" si="11"/>
        <v>7535</v>
      </c>
      <c r="R111" s="26">
        <f t="shared" si="6"/>
        <v>522</v>
      </c>
      <c r="S111" s="61">
        <f t="shared" si="7"/>
        <v>1.3862106603601964E-2</v>
      </c>
      <c r="T111" s="51">
        <f t="shared" si="8"/>
        <v>2.4051063003591885E-2</v>
      </c>
    </row>
    <row r="112" spans="1:20" x14ac:dyDescent="0.25">
      <c r="A112" s="2">
        <v>44003</v>
      </c>
      <c r="B112" s="211">
        <v>1581</v>
      </c>
      <c r="C112" s="210">
        <v>42785</v>
      </c>
      <c r="D112" s="213">
        <v>19</v>
      </c>
      <c r="E112" s="210">
        <v>1011</v>
      </c>
      <c r="F112" s="210">
        <f t="shared" si="5"/>
        <v>425</v>
      </c>
      <c r="G112" s="238">
        <v>13153</v>
      </c>
      <c r="H112" s="210">
        <v>397</v>
      </c>
      <c r="I112" s="4">
        <v>5719</v>
      </c>
      <c r="J112" s="7">
        <v>285391</v>
      </c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5">
        <f t="shared" si="11"/>
        <v>7887</v>
      </c>
      <c r="R112" s="26">
        <f t="shared" si="6"/>
        <v>425</v>
      </c>
      <c r="S112" s="61">
        <f t="shared" si="7"/>
        <v>1.3870933929632089E-2</v>
      </c>
      <c r="T112" s="51">
        <f t="shared" si="8"/>
        <v>2.3629776790931402E-2</v>
      </c>
    </row>
    <row r="113" spans="1:20" x14ac:dyDescent="0.25">
      <c r="A113" s="2">
        <v>44004</v>
      </c>
      <c r="B113" s="211">
        <v>2146</v>
      </c>
      <c r="C113" s="213">
        <v>44931</v>
      </c>
      <c r="D113" s="210">
        <v>32</v>
      </c>
      <c r="E113" s="210">
        <f>E112+D113</f>
        <v>1043</v>
      </c>
      <c r="F113" s="210">
        <f t="shared" si="5"/>
        <v>423</v>
      </c>
      <c r="G113" s="238">
        <v>13576</v>
      </c>
      <c r="H113" s="210">
        <v>414</v>
      </c>
      <c r="I113" s="4">
        <v>7120</v>
      </c>
      <c r="J113" s="7">
        <v>292511</v>
      </c>
      <c r="K113" s="18">
        <v>790</v>
      </c>
      <c r="L113" s="18">
        <v>196839</v>
      </c>
      <c r="M113" s="4">
        <v>197629</v>
      </c>
      <c r="N113" s="15">
        <v>1050</v>
      </c>
      <c r="O113" s="15">
        <v>16924</v>
      </c>
      <c r="P113" s="15">
        <v>18537</v>
      </c>
      <c r="Q113" s="15">
        <f t="shared" si="11"/>
        <v>8420</v>
      </c>
      <c r="R113" s="26">
        <f t="shared" si="6"/>
        <v>423</v>
      </c>
      <c r="S113" s="61">
        <f t="shared" si="7"/>
        <v>1.3657957244655582E-2</v>
      </c>
      <c r="T113" s="51">
        <f t="shared" si="8"/>
        <v>2.3213371614252964E-2</v>
      </c>
    </row>
    <row r="114" spans="1:20" x14ac:dyDescent="0.25">
      <c r="A114" s="2">
        <v>44005</v>
      </c>
      <c r="B114" s="210">
        <v>2285</v>
      </c>
      <c r="C114" s="210">
        <f>C113+B114</f>
        <v>47216</v>
      </c>
      <c r="D114" s="210">
        <v>35</v>
      </c>
      <c r="E114" s="210">
        <f>E113+D114</f>
        <v>1078</v>
      </c>
      <c r="F114" s="210">
        <f t="shared" si="5"/>
        <v>240</v>
      </c>
      <c r="G114" s="238">
        <v>13816</v>
      </c>
      <c r="H114" s="210">
        <v>433</v>
      </c>
      <c r="I114" s="4">
        <v>7832</v>
      </c>
      <c r="J114" s="15">
        <v>300343</v>
      </c>
      <c r="K114" s="18">
        <v>812</v>
      </c>
      <c r="L114" s="56">
        <v>202380</v>
      </c>
      <c r="M114" s="15">
        <v>203192</v>
      </c>
      <c r="N114" s="11">
        <v>1052</v>
      </c>
      <c r="O114" s="15">
        <v>17655</v>
      </c>
      <c r="P114" s="15">
        <v>19603</v>
      </c>
      <c r="Q114" s="15">
        <f t="shared" si="11"/>
        <v>8906</v>
      </c>
      <c r="R114" s="26">
        <f t="shared" si="6"/>
        <v>240</v>
      </c>
      <c r="S114" s="61">
        <f t="shared" si="7"/>
        <v>1.3396448239589135E-2</v>
      </c>
      <c r="T114" s="51">
        <f t="shared" si="8"/>
        <v>2.2831243646221619E-2</v>
      </c>
    </row>
    <row r="115" spans="1:20" x14ac:dyDescent="0.25">
      <c r="A115" s="2">
        <v>44006</v>
      </c>
      <c r="B115" s="211">
        <v>2635</v>
      </c>
      <c r="C115" s="210">
        <v>49851</v>
      </c>
      <c r="D115" s="210">
        <v>38</v>
      </c>
      <c r="E115" s="210">
        <v>1116</v>
      </c>
      <c r="F115" s="210">
        <f t="shared" si="5"/>
        <v>972</v>
      </c>
      <c r="G115" s="238">
        <v>14788</v>
      </c>
      <c r="H115" s="210">
        <v>457</v>
      </c>
      <c r="I115" s="4">
        <v>9258</v>
      </c>
      <c r="J115" s="4">
        <v>309601</v>
      </c>
      <c r="K115" s="18">
        <v>832.92800000001444</v>
      </c>
      <c r="L115" s="18">
        <v>207399.07199999999</v>
      </c>
      <c r="M115" s="1">
        <v>208232</v>
      </c>
      <c r="N115" s="10">
        <v>1060</v>
      </c>
      <c r="O115" s="10">
        <v>18460</v>
      </c>
      <c r="P115" s="10">
        <v>20816</v>
      </c>
      <c r="Q115" s="15">
        <f t="shared" si="11"/>
        <v>9515</v>
      </c>
      <c r="R115" s="26">
        <f t="shared" si="6"/>
        <v>972</v>
      </c>
      <c r="S115" s="61">
        <f t="shared" si="7"/>
        <v>1.3462161604854627E-2</v>
      </c>
      <c r="T115" s="51">
        <f t="shared" si="8"/>
        <v>2.2386712402960824E-2</v>
      </c>
    </row>
    <row r="116" spans="1:20" x14ac:dyDescent="0.25">
      <c r="A116" s="2">
        <v>44007</v>
      </c>
      <c r="B116" s="210">
        <v>2606</v>
      </c>
      <c r="C116" s="213">
        <v>52457</v>
      </c>
      <c r="D116" s="210">
        <v>34</v>
      </c>
      <c r="E116" s="210">
        <v>1150</v>
      </c>
      <c r="F116" s="210">
        <f t="shared" si="5"/>
        <v>3628</v>
      </c>
      <c r="G116" s="238">
        <v>18416</v>
      </c>
      <c r="H116" s="210">
        <v>472</v>
      </c>
      <c r="I116" s="4">
        <v>9120</v>
      </c>
      <c r="J116" s="4">
        <v>318721</v>
      </c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5">
        <f t="shared" si="11"/>
        <v>10116</v>
      </c>
      <c r="R116" s="26">
        <f t="shared" si="6"/>
        <v>3628</v>
      </c>
      <c r="S116" s="61">
        <f t="shared" si="7"/>
        <v>1.4350430208871728E-2</v>
      </c>
      <c r="T116" s="51">
        <f t="shared" si="8"/>
        <v>2.1922717654459842E-2</v>
      </c>
    </row>
    <row r="117" spans="1:20" x14ac:dyDescent="0.25">
      <c r="A117" s="2">
        <v>44008</v>
      </c>
      <c r="B117" s="211">
        <v>2886</v>
      </c>
      <c r="C117" s="210">
        <v>55343</v>
      </c>
      <c r="D117" s="213">
        <v>34</v>
      </c>
      <c r="E117" s="213">
        <v>1184</v>
      </c>
      <c r="F117" s="210">
        <f t="shared" si="5"/>
        <v>727</v>
      </c>
      <c r="G117" s="238">
        <v>19143</v>
      </c>
      <c r="H117" s="210">
        <v>507</v>
      </c>
      <c r="I117" s="4">
        <v>10315</v>
      </c>
      <c r="J117" s="4">
        <v>329036</v>
      </c>
      <c r="K117" s="7">
        <v>874</v>
      </c>
      <c r="L117" s="7">
        <v>217766</v>
      </c>
      <c r="M117" s="4">
        <v>218640</v>
      </c>
      <c r="N117" s="11">
        <v>1061</v>
      </c>
      <c r="O117" s="11">
        <v>20095</v>
      </c>
      <c r="P117" s="11">
        <v>23464</v>
      </c>
      <c r="Q117" s="15">
        <f t="shared" si="11"/>
        <v>10723</v>
      </c>
      <c r="R117" s="26">
        <f t="shared" si="6"/>
        <v>727</v>
      </c>
      <c r="S117" s="61">
        <f t="shared" si="7"/>
        <v>1.4479095270733379E-2</v>
      </c>
      <c r="T117" s="51">
        <f t="shared" si="8"/>
        <v>2.1393852881123176E-2</v>
      </c>
    </row>
    <row r="118" spans="1:20" x14ac:dyDescent="0.25">
      <c r="A118" s="2">
        <v>44009</v>
      </c>
      <c r="B118" s="213">
        <v>2401</v>
      </c>
      <c r="C118" s="210">
        <v>57744</v>
      </c>
      <c r="D118" s="210">
        <v>23</v>
      </c>
      <c r="E118" s="213">
        <v>1207</v>
      </c>
      <c r="F118" s="210">
        <f t="shared" si="5"/>
        <v>991</v>
      </c>
      <c r="G118" s="238">
        <v>20134</v>
      </c>
      <c r="H118" s="210">
        <v>542</v>
      </c>
      <c r="I118" s="4">
        <v>7915</v>
      </c>
      <c r="J118" s="4">
        <v>336951</v>
      </c>
      <c r="K118" s="7">
        <v>892.88399999999092</v>
      </c>
      <c r="L118" s="7">
        <v>222328.11600000001</v>
      </c>
      <c r="M118" s="4">
        <v>223221</v>
      </c>
      <c r="N118" s="11">
        <v>1062</v>
      </c>
      <c r="O118" s="4">
        <v>20807</v>
      </c>
      <c r="P118" s="4">
        <v>24743</v>
      </c>
      <c r="Q118" s="15">
        <f t="shared" si="11"/>
        <v>11132</v>
      </c>
      <c r="R118" s="26">
        <f t="shared" si="6"/>
        <v>991</v>
      </c>
      <c r="S118" s="61">
        <f t="shared" si="7"/>
        <v>1.4888882784385903E-2</v>
      </c>
      <c r="T118" s="51">
        <f t="shared" si="8"/>
        <v>2.090260459961208E-2</v>
      </c>
    </row>
    <row r="119" spans="1:20" x14ac:dyDescent="0.25">
      <c r="A119" s="2">
        <v>44010</v>
      </c>
      <c r="B119" s="211">
        <v>2189</v>
      </c>
      <c r="C119" s="210">
        <f>C118+B119</f>
        <v>59933</v>
      </c>
      <c r="D119" s="210">
        <v>26</v>
      </c>
      <c r="E119" s="210">
        <f>E118+D119</f>
        <v>1233</v>
      </c>
      <c r="F119" s="210">
        <f t="shared" si="5"/>
        <v>1004</v>
      </c>
      <c r="G119" s="238">
        <v>21138</v>
      </c>
      <c r="H119" s="210">
        <v>535</v>
      </c>
      <c r="I119" s="4">
        <v>7458</v>
      </c>
      <c r="J119" s="4">
        <v>344409</v>
      </c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5">
        <f t="shared" si="11"/>
        <v>11671</v>
      </c>
      <c r="R119" s="26">
        <f t="shared" si="6"/>
        <v>1004</v>
      </c>
      <c r="S119" s="61">
        <f t="shared" si="7"/>
        <v>1.4243118044832543E-2</v>
      </c>
      <c r="T119" s="51">
        <f t="shared" si="8"/>
        <v>2.057297315335458E-2</v>
      </c>
    </row>
    <row r="120" spans="1:20" x14ac:dyDescent="0.25">
      <c r="A120" s="62">
        <v>44011</v>
      </c>
      <c r="B120" s="213">
        <v>2335</v>
      </c>
      <c r="C120" s="210">
        <f>C119+B120</f>
        <v>62268</v>
      </c>
      <c r="D120" s="210">
        <v>48</v>
      </c>
      <c r="E120" s="210">
        <f>E119+D120</f>
        <v>1281</v>
      </c>
      <c r="F120" s="210">
        <f t="shared" si="5"/>
        <v>890</v>
      </c>
      <c r="G120" s="238">
        <v>22028</v>
      </c>
      <c r="H120" s="210">
        <v>555</v>
      </c>
      <c r="I120" s="4">
        <v>7933</v>
      </c>
      <c r="J120" s="4">
        <v>350402</v>
      </c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5">
        <f t="shared" si="11"/>
        <v>11587</v>
      </c>
      <c r="R120" s="26">
        <f t="shared" si="6"/>
        <v>890</v>
      </c>
      <c r="S120" s="61">
        <f t="shared" si="7"/>
        <v>1.4245745527349264E-2</v>
      </c>
      <c r="T120" s="51">
        <f t="shared" si="8"/>
        <v>2.0572364617460013E-2</v>
      </c>
    </row>
    <row r="121" spans="1:20" x14ac:dyDescent="0.25">
      <c r="A121" s="2">
        <v>44012</v>
      </c>
      <c r="B121" s="210">
        <v>2262</v>
      </c>
      <c r="C121" s="210">
        <v>64530</v>
      </c>
      <c r="D121" s="210">
        <v>27</v>
      </c>
      <c r="E121" s="210">
        <v>1307</v>
      </c>
      <c r="F121" s="210">
        <f t="shared" si="5"/>
        <v>1012</v>
      </c>
      <c r="G121" s="238">
        <v>23040</v>
      </c>
      <c r="H121" s="210">
        <v>576</v>
      </c>
      <c r="I121" s="4">
        <v>10506</v>
      </c>
      <c r="J121" s="4">
        <v>362908</v>
      </c>
      <c r="K121" s="7">
        <v>946</v>
      </c>
      <c r="L121" s="7">
        <f>M121-K121</f>
        <v>235617</v>
      </c>
      <c r="M121" s="4">
        <v>236563</v>
      </c>
      <c r="N121" s="15">
        <v>1065</v>
      </c>
      <c r="O121" s="4">
        <v>23565</v>
      </c>
      <c r="P121" s="15">
        <v>28732</v>
      </c>
      <c r="Q121" s="15">
        <f t="shared" si="11"/>
        <v>11168</v>
      </c>
      <c r="R121" s="26">
        <f t="shared" si="6"/>
        <v>1012</v>
      </c>
      <c r="S121" s="61">
        <f t="shared" si="7"/>
        <v>1.4334420028370206E-2</v>
      </c>
      <c r="T121" s="51">
        <f t="shared" si="8"/>
        <v>2.0254145358747869E-2</v>
      </c>
    </row>
    <row r="122" spans="1:20" x14ac:dyDescent="0.25">
      <c r="A122" s="2">
        <v>44013</v>
      </c>
      <c r="B122" s="213">
        <v>2667</v>
      </c>
      <c r="C122" s="210">
        <f>C121+B122</f>
        <v>67197</v>
      </c>
      <c r="D122" s="210">
        <v>44</v>
      </c>
      <c r="E122" s="210">
        <f>E121+D122</f>
        <v>1351</v>
      </c>
      <c r="F122" s="210">
        <f t="shared" si="5"/>
        <v>1146</v>
      </c>
      <c r="G122" s="238">
        <v>24186</v>
      </c>
      <c r="H122" s="210">
        <v>594</v>
      </c>
      <c r="I122" s="4">
        <v>9200</v>
      </c>
      <c r="J122" s="4">
        <v>372108</v>
      </c>
      <c r="K122" s="7">
        <v>966</v>
      </c>
      <c r="L122" s="7">
        <v>240610</v>
      </c>
      <c r="M122" s="4">
        <v>246576</v>
      </c>
      <c r="N122" s="11">
        <v>1066</v>
      </c>
      <c r="O122" s="11">
        <v>24124</v>
      </c>
      <c r="P122" s="11">
        <v>30493</v>
      </c>
      <c r="Q122" s="15">
        <f t="shared" si="11"/>
        <v>11514</v>
      </c>
      <c r="R122" s="26">
        <f t="shared" si="6"/>
        <v>1146</v>
      </c>
      <c r="S122" s="61">
        <f t="shared" si="7"/>
        <v>1.4258281325012001E-2</v>
      </c>
      <c r="T122" s="51">
        <f t="shared" si="8"/>
        <v>2.0105064214176228E-2</v>
      </c>
    </row>
    <row r="123" spans="1:20" x14ac:dyDescent="0.25">
      <c r="A123" s="2">
        <v>44014</v>
      </c>
      <c r="B123" s="213">
        <v>2744</v>
      </c>
      <c r="C123" s="210">
        <f>C122+B123</f>
        <v>69941</v>
      </c>
      <c r="D123" s="210">
        <v>34</v>
      </c>
      <c r="E123" s="210">
        <f>D123+E122</f>
        <v>1385</v>
      </c>
      <c r="F123" s="210">
        <f t="shared" si="5"/>
        <v>1038</v>
      </c>
      <c r="G123" s="238">
        <v>25224</v>
      </c>
      <c r="H123" s="210">
        <v>620</v>
      </c>
      <c r="I123" s="4">
        <v>9323</v>
      </c>
      <c r="J123" s="4">
        <v>381431</v>
      </c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5">
        <f t="shared" si="11"/>
        <v>11761</v>
      </c>
      <c r="R123" s="26">
        <f t="shared" si="6"/>
        <v>1038</v>
      </c>
      <c r="S123" s="61">
        <f t="shared" si="7"/>
        <v>1.4308132557924859E-2</v>
      </c>
      <c r="T123" s="51">
        <f t="shared" si="8"/>
        <v>1.9802404884116612E-2</v>
      </c>
    </row>
    <row r="124" spans="1:20" ht="16.5" customHeight="1" x14ac:dyDescent="0.25">
      <c r="A124" s="2">
        <v>44015</v>
      </c>
      <c r="B124" s="211">
        <v>2845</v>
      </c>
      <c r="C124" s="208">
        <f>C123+B124</f>
        <v>72786</v>
      </c>
      <c r="D124" s="208">
        <v>52</v>
      </c>
      <c r="E124" s="208">
        <f>E123+D124</f>
        <v>1437</v>
      </c>
      <c r="F124" s="210">
        <f t="shared" si="5"/>
        <v>706</v>
      </c>
      <c r="G124" s="238">
        <v>25930</v>
      </c>
      <c r="H124" s="208">
        <v>637</v>
      </c>
      <c r="I124" s="4">
        <v>8951</v>
      </c>
      <c r="J124" s="4">
        <v>390382</v>
      </c>
      <c r="K124" s="7">
        <v>751</v>
      </c>
      <c r="L124" s="7">
        <v>249794</v>
      </c>
      <c r="M124" s="4">
        <f>L124+K124</f>
        <v>250545</v>
      </c>
      <c r="N124" s="11">
        <v>1068</v>
      </c>
      <c r="O124" s="11">
        <v>25848</v>
      </c>
      <c r="P124" s="11">
        <v>33867</v>
      </c>
      <c r="Q124" s="15">
        <f t="shared" si="11"/>
        <v>12003</v>
      </c>
      <c r="R124" s="26">
        <f t="shared" si="6"/>
        <v>706</v>
      </c>
      <c r="S124" s="61">
        <f t="shared" si="7"/>
        <v>1.4024967524604241E-2</v>
      </c>
      <c r="T124" s="51">
        <f t="shared" si="8"/>
        <v>1.9742807682796144E-2</v>
      </c>
    </row>
    <row r="125" spans="1:20" x14ac:dyDescent="0.25">
      <c r="A125" s="2">
        <v>44016</v>
      </c>
      <c r="B125" s="211">
        <v>2590</v>
      </c>
      <c r="C125" s="208">
        <f>C124+B125</f>
        <v>75376</v>
      </c>
      <c r="D125" s="208">
        <v>44</v>
      </c>
      <c r="E125" s="208">
        <f>E124+D125</f>
        <v>1481</v>
      </c>
      <c r="F125" s="210">
        <f t="shared" si="5"/>
        <v>1667</v>
      </c>
      <c r="G125" s="238">
        <v>27597</v>
      </c>
      <c r="H125" s="208">
        <v>658</v>
      </c>
      <c r="I125" s="4">
        <v>9072</v>
      </c>
      <c r="J125" s="4">
        <v>399454</v>
      </c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5">
        <f>C125-P125-O125-N125</f>
        <v>12573</v>
      </c>
      <c r="R125" s="26">
        <f t="shared" si="6"/>
        <v>1667</v>
      </c>
      <c r="S125" s="61">
        <f t="shared" si="7"/>
        <v>1.4212276988206833E-2</v>
      </c>
      <c r="T125" s="51">
        <f t="shared" si="8"/>
        <v>1.9648163871789429E-2</v>
      </c>
    </row>
    <row r="126" spans="1:20" x14ac:dyDescent="0.25">
      <c r="A126" s="2">
        <v>44017</v>
      </c>
      <c r="B126" s="213">
        <v>2439</v>
      </c>
      <c r="C126" s="210">
        <v>77815</v>
      </c>
      <c r="D126" s="210">
        <v>26</v>
      </c>
      <c r="E126" s="210">
        <f>E125+D126</f>
        <v>1507</v>
      </c>
      <c r="F126" s="210">
        <f t="shared" si="5"/>
        <v>934</v>
      </c>
      <c r="G126" s="238">
        <v>28531</v>
      </c>
      <c r="H126" s="208">
        <v>676</v>
      </c>
      <c r="I126" s="4">
        <v>6756</v>
      </c>
      <c r="J126" s="4">
        <v>406210</v>
      </c>
      <c r="K126" s="7">
        <v>776</v>
      </c>
      <c r="L126" s="7">
        <v>258025</v>
      </c>
      <c r="M126" s="4">
        <v>258801</v>
      </c>
      <c r="N126" s="11">
        <v>1072</v>
      </c>
      <c r="O126" s="11">
        <v>27239</v>
      </c>
      <c r="P126" s="11">
        <v>36235</v>
      </c>
      <c r="Q126" s="4">
        <f>77815-P126-O126-N126</f>
        <v>13269</v>
      </c>
      <c r="R126" s="26">
        <f t="shared" si="6"/>
        <v>934</v>
      </c>
      <c r="S126" s="61">
        <f t="shared" si="7"/>
        <v>1.4149067542960001E-2</v>
      </c>
      <c r="T126" s="51">
        <f t="shared" si="8"/>
        <v>1.9366446057957978E-2</v>
      </c>
    </row>
    <row r="127" spans="1:20" x14ac:dyDescent="0.25">
      <c r="A127" s="62">
        <v>44018</v>
      </c>
      <c r="B127" s="210">
        <v>2632</v>
      </c>
      <c r="C127" s="210">
        <v>80447</v>
      </c>
      <c r="D127" s="210">
        <v>75</v>
      </c>
      <c r="E127" s="210">
        <v>1582</v>
      </c>
      <c r="F127" s="210">
        <f t="shared" si="5"/>
        <v>1564</v>
      </c>
      <c r="G127" s="238">
        <v>30095</v>
      </c>
      <c r="H127" s="208">
        <v>688</v>
      </c>
      <c r="I127" s="4">
        <v>8487</v>
      </c>
      <c r="J127" s="16">
        <v>414697</v>
      </c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26">
        <f t="shared" si="6"/>
        <v>1564</v>
      </c>
      <c r="S127" s="61">
        <f t="shared" si="7"/>
        <v>1.41070330120976E-2</v>
      </c>
      <c r="T127" s="51">
        <f t="shared" si="8"/>
        <v>1.966512113565453E-2</v>
      </c>
    </row>
    <row r="128" spans="1:20" x14ac:dyDescent="0.25">
      <c r="A128" s="2">
        <v>44019</v>
      </c>
      <c r="B128" s="210">
        <v>2979</v>
      </c>
      <c r="C128" s="210">
        <v>83426</v>
      </c>
      <c r="D128" s="210">
        <v>62</v>
      </c>
      <c r="E128" s="213">
        <v>1644</v>
      </c>
      <c r="F128" s="210">
        <f t="shared" si="5"/>
        <v>6407</v>
      </c>
      <c r="G128" s="238">
        <v>36502</v>
      </c>
      <c r="H128" s="210">
        <v>646</v>
      </c>
      <c r="I128" s="4">
        <v>9805</v>
      </c>
      <c r="J128" s="16">
        <v>423782</v>
      </c>
      <c r="K128" s="7">
        <v>803</v>
      </c>
      <c r="L128" s="7">
        <v>266938</v>
      </c>
      <c r="M128" s="4">
        <v>267741</v>
      </c>
      <c r="N128" s="11">
        <v>1074</v>
      </c>
      <c r="O128" s="11">
        <v>28792</v>
      </c>
      <c r="P128" s="11">
        <v>39718</v>
      </c>
      <c r="Q128" s="4">
        <f>83426-P128-O128-N128</f>
        <v>13842</v>
      </c>
      <c r="R128" s="26">
        <f t="shared" si="6"/>
        <v>6407</v>
      </c>
      <c r="S128" s="61">
        <f t="shared" si="7"/>
        <v>1.4266784452296819E-2</v>
      </c>
      <c r="T128" s="51">
        <f t="shared" si="8"/>
        <v>1.9706086831443436E-2</v>
      </c>
    </row>
    <row r="129" spans="1:20" x14ac:dyDescent="0.25">
      <c r="A129" s="2">
        <v>44020</v>
      </c>
      <c r="B129" s="210">
        <v>3604</v>
      </c>
      <c r="C129" s="213">
        <v>87030</v>
      </c>
      <c r="D129" s="210">
        <v>51</v>
      </c>
      <c r="E129" s="228">
        <v>1695</v>
      </c>
      <c r="F129" s="210">
        <f t="shared" si="5"/>
        <v>1811</v>
      </c>
      <c r="G129" s="238">
        <v>38313</v>
      </c>
      <c r="H129" s="210">
        <v>671</v>
      </c>
      <c r="I129" s="4">
        <v>10910</v>
      </c>
      <c r="J129" s="16">
        <v>434692</v>
      </c>
      <c r="K129" s="7">
        <v>819</v>
      </c>
      <c r="L129" s="7">
        <v>272349</v>
      </c>
      <c r="M129" s="4">
        <v>273168</v>
      </c>
      <c r="N129" s="11">
        <v>1074</v>
      </c>
      <c r="O129" s="11">
        <v>29747</v>
      </c>
      <c r="P129" s="11">
        <v>41495</v>
      </c>
      <c r="Q129" s="4">
        <f>87030-P129-O129-N129</f>
        <v>14714</v>
      </c>
      <c r="R129" s="26">
        <f t="shared" si="6"/>
        <v>1811</v>
      </c>
      <c r="S129" s="61">
        <f t="shared" si="7"/>
        <v>1.4269916209433882E-2</v>
      </c>
      <c r="T129" s="51">
        <f t="shared" si="8"/>
        <v>1.9476042743881421E-2</v>
      </c>
    </row>
    <row r="130" spans="1:20" x14ac:dyDescent="0.25">
      <c r="A130" s="2">
        <v>44021</v>
      </c>
      <c r="B130" s="213">
        <v>3663</v>
      </c>
      <c r="C130" s="213">
        <v>90693</v>
      </c>
      <c r="D130" s="210">
        <v>26</v>
      </c>
      <c r="E130" s="213">
        <v>1721</v>
      </c>
      <c r="F130" s="210">
        <f t="shared" si="5"/>
        <v>671</v>
      </c>
      <c r="G130" s="238">
        <v>38984</v>
      </c>
      <c r="H130" s="210">
        <v>662</v>
      </c>
      <c r="I130" s="4">
        <v>11041</v>
      </c>
      <c r="J130" s="16">
        <v>445733</v>
      </c>
      <c r="K130" s="7">
        <v>836</v>
      </c>
      <c r="L130" s="7">
        <v>277811</v>
      </c>
      <c r="M130" s="4">
        <v>278647</v>
      </c>
      <c r="N130" s="11">
        <v>1076</v>
      </c>
      <c r="O130" s="11">
        <v>30597</v>
      </c>
      <c r="P130" s="11">
        <v>43374</v>
      </c>
      <c r="Q130" s="4">
        <f>90693-P130-O130-N130</f>
        <v>15646</v>
      </c>
      <c r="R130" s="26">
        <f t="shared" si="6"/>
        <v>671</v>
      </c>
      <c r="S130" s="61">
        <f t="shared" si="7"/>
        <v>1.3243178362807074E-2</v>
      </c>
      <c r="T130" s="51">
        <f t="shared" si="8"/>
        <v>1.8976106204447972E-2</v>
      </c>
    </row>
    <row r="131" spans="1:20" x14ac:dyDescent="0.25">
      <c r="A131" s="2">
        <v>44022</v>
      </c>
      <c r="B131" s="213">
        <v>3367</v>
      </c>
      <c r="C131" s="210">
        <v>94060</v>
      </c>
      <c r="D131" s="210">
        <v>54</v>
      </c>
      <c r="E131" s="213">
        <v>1775</v>
      </c>
      <c r="F131" s="210">
        <f t="shared" ref="F131:F194" si="12">G131-G130</f>
        <v>2424</v>
      </c>
      <c r="G131" s="238">
        <v>41408</v>
      </c>
      <c r="H131" s="210">
        <v>686</v>
      </c>
      <c r="I131" s="4">
        <v>10309</v>
      </c>
      <c r="J131" s="16">
        <v>456042</v>
      </c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26">
        <f t="shared" si="6"/>
        <v>2424</v>
      </c>
      <c r="S131" s="61">
        <f t="shared" si="7"/>
        <v>1.3483499420170214E-2</v>
      </c>
      <c r="T131" s="51">
        <f t="shared" si="8"/>
        <v>1.8870933446736127E-2</v>
      </c>
    </row>
    <row r="132" spans="1:20" x14ac:dyDescent="0.25">
      <c r="A132" s="2">
        <v>44023</v>
      </c>
      <c r="B132" s="213">
        <v>3449</v>
      </c>
      <c r="C132" s="213">
        <v>97509</v>
      </c>
      <c r="D132" s="210">
        <v>36</v>
      </c>
      <c r="E132" s="213">
        <v>1811</v>
      </c>
      <c r="F132" s="210">
        <f t="shared" si="12"/>
        <v>1286</v>
      </c>
      <c r="G132" s="238">
        <v>42694</v>
      </c>
      <c r="H132" s="210">
        <v>701</v>
      </c>
      <c r="I132" s="4">
        <v>10266</v>
      </c>
      <c r="J132" s="4">
        <v>466308</v>
      </c>
      <c r="K132" s="7">
        <v>867</v>
      </c>
      <c r="L132" s="7">
        <v>288165</v>
      </c>
      <c r="M132" s="4">
        <f>L132+K132</f>
        <v>289032</v>
      </c>
      <c r="N132" s="11">
        <v>1080</v>
      </c>
      <c r="O132" s="11">
        <v>32616</v>
      </c>
      <c r="P132" s="11">
        <v>46824</v>
      </c>
      <c r="Q132" s="11">
        <v>16989</v>
      </c>
      <c r="R132" s="26">
        <f t="shared" si="6"/>
        <v>1286</v>
      </c>
      <c r="S132" s="61">
        <f t="shared" si="7"/>
        <v>1.3225416949664176E-2</v>
      </c>
      <c r="T132" s="51">
        <f t="shared" si="8"/>
        <v>1.8572644576398074E-2</v>
      </c>
    </row>
    <row r="133" spans="1:20" x14ac:dyDescent="0.25">
      <c r="A133" s="2">
        <v>44024</v>
      </c>
      <c r="B133" s="213">
        <v>2657</v>
      </c>
      <c r="C133" s="213">
        <v>100166</v>
      </c>
      <c r="D133" s="213">
        <v>34</v>
      </c>
      <c r="E133" s="213">
        <v>1845</v>
      </c>
      <c r="F133" s="210">
        <f t="shared" si="12"/>
        <v>1479</v>
      </c>
      <c r="G133" s="238">
        <v>44173</v>
      </c>
      <c r="H133" s="210">
        <v>735</v>
      </c>
      <c r="I133" s="4">
        <v>8114</v>
      </c>
      <c r="J133" s="4">
        <v>474422</v>
      </c>
      <c r="K133" s="7">
        <v>879</v>
      </c>
      <c r="L133" s="7">
        <v>292418</v>
      </c>
      <c r="M133" s="4">
        <f>L133+K133</f>
        <v>293297</v>
      </c>
      <c r="N133" s="11">
        <v>1081</v>
      </c>
      <c r="O133" s="11">
        <v>33376</v>
      </c>
      <c r="P133" s="11">
        <v>48213</v>
      </c>
      <c r="Q133" s="4">
        <f>100166-P133-O133-N133</f>
        <v>17496</v>
      </c>
      <c r="R133" s="26">
        <f t="shared" si="6"/>
        <v>1479</v>
      </c>
      <c r="S133" s="61">
        <f t="shared" si="7"/>
        <v>1.3573908546945408E-2</v>
      </c>
      <c r="T133" s="51">
        <f t="shared" si="8"/>
        <v>1.8419423756564104E-2</v>
      </c>
    </row>
    <row r="134" spans="1:20" x14ac:dyDescent="0.25">
      <c r="A134" s="62">
        <v>44025</v>
      </c>
      <c r="B134" s="210">
        <v>3099</v>
      </c>
      <c r="C134" s="210">
        <v>103265</v>
      </c>
      <c r="D134" s="210">
        <v>58</v>
      </c>
      <c r="E134" s="210">
        <v>1903</v>
      </c>
      <c r="F134" s="210">
        <f t="shared" si="12"/>
        <v>1294</v>
      </c>
      <c r="G134" s="238">
        <v>45467</v>
      </c>
      <c r="H134" s="210">
        <v>752</v>
      </c>
      <c r="I134" s="4">
        <v>9377</v>
      </c>
      <c r="J134" s="4">
        <v>483799</v>
      </c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26">
        <f t="shared" ref="R134:R157" si="13">G134-G133</f>
        <v>1294</v>
      </c>
      <c r="S134" s="61">
        <f t="shared" si="7"/>
        <v>1.3453797298506128E-2</v>
      </c>
      <c r="T134" s="51">
        <f t="shared" si="8"/>
        <v>1.8428315498958989E-2</v>
      </c>
    </row>
    <row r="135" spans="1:20" x14ac:dyDescent="0.25">
      <c r="A135" s="2">
        <v>44026</v>
      </c>
      <c r="B135" s="210">
        <v>3645</v>
      </c>
      <c r="C135" s="213">
        <v>106910</v>
      </c>
      <c r="D135" s="210">
        <v>65</v>
      </c>
      <c r="E135" s="210">
        <v>1968</v>
      </c>
      <c r="F135" s="210">
        <f t="shared" si="12"/>
        <v>1831</v>
      </c>
      <c r="G135" s="238">
        <v>47298</v>
      </c>
      <c r="H135" s="210">
        <v>772</v>
      </c>
      <c r="I135" s="4">
        <v>11266</v>
      </c>
      <c r="J135" s="4">
        <v>495065</v>
      </c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26">
        <f t="shared" si="13"/>
        <v>1831</v>
      </c>
      <c r="S135" s="61">
        <f t="shared" si="7"/>
        <v>1.3392547359655818E-2</v>
      </c>
      <c r="T135" s="51">
        <f t="shared" si="8"/>
        <v>1.840800673463661E-2</v>
      </c>
    </row>
    <row r="136" spans="1:20" x14ac:dyDescent="0.25">
      <c r="A136" s="2">
        <v>44027</v>
      </c>
      <c r="B136" s="213">
        <v>4250</v>
      </c>
      <c r="C136" s="210">
        <f>C135+B136</f>
        <v>111160</v>
      </c>
      <c r="D136" s="210">
        <v>82</v>
      </c>
      <c r="E136" s="210">
        <v>2050</v>
      </c>
      <c r="F136" s="210">
        <f t="shared" si="12"/>
        <v>1822</v>
      </c>
      <c r="G136" s="238">
        <v>49120</v>
      </c>
      <c r="H136" s="210">
        <v>783</v>
      </c>
      <c r="I136" s="4">
        <v>13163</v>
      </c>
      <c r="J136" s="4">
        <v>508228</v>
      </c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26">
        <f t="shared" si="13"/>
        <v>1822</v>
      </c>
      <c r="S136" s="61">
        <f t="shared" si="7"/>
        <v>1.3052175362560427E-2</v>
      </c>
      <c r="T136" s="51">
        <f t="shared" si="8"/>
        <v>1.8441885570349047E-2</v>
      </c>
    </row>
    <row r="137" spans="1:20" s="29" customFormat="1" x14ac:dyDescent="0.25">
      <c r="A137" s="2">
        <v>44028</v>
      </c>
      <c r="B137" s="210">
        <v>3624</v>
      </c>
      <c r="C137" s="211">
        <v>114783</v>
      </c>
      <c r="D137" s="210">
        <v>62</v>
      </c>
      <c r="E137" s="210">
        <v>2112</v>
      </c>
      <c r="F137" s="210">
        <f t="shared" si="12"/>
        <v>660</v>
      </c>
      <c r="G137" s="238">
        <v>49780</v>
      </c>
      <c r="H137" s="210">
        <v>793</v>
      </c>
      <c r="I137" s="7">
        <v>11053</v>
      </c>
      <c r="J137" s="7">
        <v>519281</v>
      </c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26">
        <f t="shared" si="13"/>
        <v>660</v>
      </c>
      <c r="S137" s="61">
        <f t="shared" si="7"/>
        <v>1.2609117361784675E-2</v>
      </c>
      <c r="T137" s="51">
        <f t="shared" si="8"/>
        <v>1.8399937272941116E-2</v>
      </c>
    </row>
    <row r="138" spans="1:20" x14ac:dyDescent="0.25">
      <c r="A138" s="2">
        <v>44029</v>
      </c>
      <c r="B138" s="213">
        <v>4518</v>
      </c>
      <c r="C138" s="210">
        <f>C137+B138</f>
        <v>119301</v>
      </c>
      <c r="D138" s="210">
        <v>66</v>
      </c>
      <c r="E138" s="210">
        <v>2178</v>
      </c>
      <c r="F138" s="210">
        <f t="shared" si="12"/>
        <v>0</v>
      </c>
      <c r="G138" s="238">
        <v>49780</v>
      </c>
      <c r="H138" s="210">
        <v>823</v>
      </c>
      <c r="I138" s="7">
        <v>12472</v>
      </c>
      <c r="J138" s="7">
        <v>531753</v>
      </c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26">
        <f t="shared" si="13"/>
        <v>0</v>
      </c>
      <c r="S138" s="61">
        <f t="shared" si="7"/>
        <v>1.2221017774675913E-2</v>
      </c>
      <c r="T138" s="51">
        <f t="shared" si="8"/>
        <v>1.825634319913496E-2</v>
      </c>
    </row>
    <row r="139" spans="1:20" x14ac:dyDescent="0.25">
      <c r="A139" s="2">
        <v>44030</v>
      </c>
      <c r="B139" s="210">
        <f>3223+82</f>
        <v>3305</v>
      </c>
      <c r="C139" s="210">
        <f>C138+B139</f>
        <v>122606</v>
      </c>
      <c r="D139" s="210">
        <v>42</v>
      </c>
      <c r="E139" s="210">
        <v>2220</v>
      </c>
      <c r="F139" s="210">
        <f t="shared" si="12"/>
        <v>2827</v>
      </c>
      <c r="G139" s="238">
        <v>52607</v>
      </c>
      <c r="H139" s="210">
        <v>824</v>
      </c>
      <c r="I139" s="31">
        <v>9485</v>
      </c>
      <c r="J139" s="7">
        <v>541238</v>
      </c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26">
        <f t="shared" si="13"/>
        <v>2827</v>
      </c>
      <c r="S139" s="61">
        <f t="shared" si="7"/>
        <v>1.2157157821744199E-2</v>
      </c>
      <c r="T139" s="51">
        <f t="shared" si="8"/>
        <v>1.8106781071073195E-2</v>
      </c>
    </row>
    <row r="140" spans="1:20" x14ac:dyDescent="0.25">
      <c r="A140" s="2">
        <v>44031</v>
      </c>
      <c r="B140" s="210">
        <v>4231</v>
      </c>
      <c r="C140" s="210">
        <f>C139+B140</f>
        <v>126837</v>
      </c>
      <c r="D140" s="210">
        <v>40</v>
      </c>
      <c r="E140" s="210">
        <v>2260</v>
      </c>
      <c r="F140" s="210">
        <f t="shared" si="12"/>
        <v>3306</v>
      </c>
      <c r="G140" s="238">
        <v>55913</v>
      </c>
      <c r="H140" s="210">
        <v>842</v>
      </c>
      <c r="I140" s="16">
        <v>11068</v>
      </c>
      <c r="J140" s="4">
        <v>552306</v>
      </c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26">
        <f t="shared" si="13"/>
        <v>3306</v>
      </c>
      <c r="S140" s="61">
        <f t="shared" si="7"/>
        <v>1.2262612140277292E-2</v>
      </c>
      <c r="T140" s="51">
        <f t="shared" si="8"/>
        <v>1.7818144547726608E-2</v>
      </c>
    </row>
    <row r="141" spans="1:20" x14ac:dyDescent="0.25">
      <c r="A141" s="62">
        <v>44032</v>
      </c>
      <c r="B141" s="210">
        <v>3937</v>
      </c>
      <c r="C141" s="210">
        <v>130774</v>
      </c>
      <c r="D141" s="210">
        <v>113</v>
      </c>
      <c r="E141" s="210">
        <f t="shared" ref="E141:E146" si="14">E140+D141</f>
        <v>2373</v>
      </c>
      <c r="F141" s="210">
        <f t="shared" si="12"/>
        <v>2685</v>
      </c>
      <c r="G141" s="238">
        <v>58598</v>
      </c>
      <c r="H141" s="210">
        <v>853</v>
      </c>
      <c r="I141" s="4">
        <v>11207</v>
      </c>
      <c r="J141" s="4">
        <v>563513</v>
      </c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26">
        <f t="shared" si="13"/>
        <v>2685</v>
      </c>
      <c r="S141" s="61">
        <f t="shared" si="7"/>
        <v>1.2220105153073649E-2</v>
      </c>
      <c r="T141" s="51">
        <f t="shared" si="8"/>
        <v>1.8145808799914356E-2</v>
      </c>
    </row>
    <row r="142" spans="1:20" x14ac:dyDescent="0.25">
      <c r="A142" s="2">
        <v>44033</v>
      </c>
      <c r="B142" s="210">
        <v>5344</v>
      </c>
      <c r="C142" s="210">
        <f t="shared" ref="C142:C154" si="15">C141+B142</f>
        <v>136118</v>
      </c>
      <c r="D142" s="210">
        <v>117</v>
      </c>
      <c r="E142" s="210">
        <f t="shared" si="14"/>
        <v>2490</v>
      </c>
      <c r="F142" s="210">
        <f t="shared" si="12"/>
        <v>1933</v>
      </c>
      <c r="G142" s="238">
        <v>60531</v>
      </c>
      <c r="H142" s="210">
        <v>890</v>
      </c>
      <c r="I142" s="32">
        <v>14689</v>
      </c>
      <c r="J142" s="4">
        <v>578202</v>
      </c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26">
        <f t="shared" si="13"/>
        <v>1933</v>
      </c>
      <c r="S142" s="61">
        <f t="shared" ref="S142:S147" si="16">H142/(C142-E142-G142)</f>
        <v>1.2175602281899393E-2</v>
      </c>
      <c r="T142" s="51">
        <f t="shared" si="8"/>
        <v>1.8292951703668875E-2</v>
      </c>
    </row>
    <row r="143" spans="1:20" x14ac:dyDescent="0.25">
      <c r="A143" s="2">
        <v>44034</v>
      </c>
      <c r="B143" s="210">
        <v>5782</v>
      </c>
      <c r="C143" s="210">
        <f t="shared" si="15"/>
        <v>141900</v>
      </c>
      <c r="D143" s="210">
        <v>98</v>
      </c>
      <c r="E143" s="210">
        <f t="shared" si="14"/>
        <v>2588</v>
      </c>
      <c r="F143" s="210">
        <f t="shared" si="12"/>
        <v>2284</v>
      </c>
      <c r="G143" s="238">
        <v>62815</v>
      </c>
      <c r="H143" s="210">
        <v>902</v>
      </c>
      <c r="I143" s="32">
        <v>14842</v>
      </c>
      <c r="J143" s="4">
        <f>J142+I143</f>
        <v>593044</v>
      </c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26">
        <f t="shared" si="13"/>
        <v>2284</v>
      </c>
      <c r="S143" s="61">
        <f t="shared" si="16"/>
        <v>1.1791312077597814E-2</v>
      </c>
      <c r="T143" s="51">
        <f t="shared" ref="T143:T196" si="17">E143/C143</f>
        <v>1.8238195912614517E-2</v>
      </c>
    </row>
    <row r="144" spans="1:20" x14ac:dyDescent="0.25">
      <c r="A144" s="2">
        <v>44035</v>
      </c>
      <c r="B144" s="214">
        <v>6127</v>
      </c>
      <c r="C144" s="210">
        <f t="shared" si="15"/>
        <v>148027</v>
      </c>
      <c r="D144" s="210">
        <f>29+85</f>
        <v>114</v>
      </c>
      <c r="E144" s="210">
        <f t="shared" si="14"/>
        <v>2702</v>
      </c>
      <c r="F144" s="210">
        <f t="shared" si="12"/>
        <v>2632</v>
      </c>
      <c r="G144" s="238">
        <v>65447</v>
      </c>
      <c r="H144" s="210">
        <v>913</v>
      </c>
      <c r="I144" s="11">
        <v>16218</v>
      </c>
      <c r="J144" s="4">
        <v>609262</v>
      </c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26">
        <f t="shared" si="13"/>
        <v>2632</v>
      </c>
      <c r="S144" s="61">
        <f t="shared" si="16"/>
        <v>1.1429930644232455E-2</v>
      </c>
      <c r="T144" s="51">
        <f t="shared" si="17"/>
        <v>1.8253426739716402E-2</v>
      </c>
    </row>
    <row r="145" spans="1:22" x14ac:dyDescent="0.25">
      <c r="A145" s="2">
        <v>44036</v>
      </c>
      <c r="B145" s="210">
        <v>5493</v>
      </c>
      <c r="C145" s="210">
        <f t="shared" si="15"/>
        <v>153520</v>
      </c>
      <c r="D145" s="210">
        <f>20+85</f>
        <v>105</v>
      </c>
      <c r="E145" s="210">
        <f t="shared" si="14"/>
        <v>2807</v>
      </c>
      <c r="F145" s="210">
        <f t="shared" si="12"/>
        <v>2575</v>
      </c>
      <c r="G145" s="238">
        <v>68022</v>
      </c>
      <c r="H145" s="210">
        <v>955</v>
      </c>
      <c r="I145" s="16">
        <v>14631</v>
      </c>
      <c r="J145" s="4">
        <f>J144+I145</f>
        <v>623893</v>
      </c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26">
        <f t="shared" si="13"/>
        <v>2575</v>
      </c>
      <c r="S145" s="61">
        <f t="shared" si="16"/>
        <v>1.1549019844964991E-2</v>
      </c>
      <c r="T145" s="51">
        <f t="shared" si="17"/>
        <v>1.8284262636789995E-2</v>
      </c>
    </row>
    <row r="146" spans="1:22" x14ac:dyDescent="0.25">
      <c r="A146" s="2">
        <v>44037</v>
      </c>
      <c r="B146" s="210">
        <v>4814</v>
      </c>
      <c r="C146" s="210">
        <f t="shared" si="15"/>
        <v>158334</v>
      </c>
      <c r="D146" s="210">
        <v>86</v>
      </c>
      <c r="E146" s="210">
        <f t="shared" si="14"/>
        <v>2893</v>
      </c>
      <c r="F146" s="210">
        <f t="shared" si="12"/>
        <v>2496</v>
      </c>
      <c r="G146" s="238">
        <v>70518</v>
      </c>
      <c r="H146" s="210">
        <v>980</v>
      </c>
      <c r="I146" s="4">
        <v>12951</v>
      </c>
      <c r="J146" s="4">
        <v>636844</v>
      </c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26">
        <f t="shared" si="13"/>
        <v>2496</v>
      </c>
      <c r="S146" s="61">
        <f t="shared" si="16"/>
        <v>1.1539865525240512E-2</v>
      </c>
      <c r="T146" s="51">
        <f t="shared" si="17"/>
        <v>1.8271502014728359E-2</v>
      </c>
    </row>
    <row r="147" spans="1:22" x14ac:dyDescent="0.25">
      <c r="A147" s="2">
        <v>44038</v>
      </c>
      <c r="B147" s="210">
        <v>4192</v>
      </c>
      <c r="C147" s="210">
        <f t="shared" si="15"/>
        <v>162526</v>
      </c>
      <c r="D147" s="210">
        <v>45</v>
      </c>
      <c r="E147" s="210">
        <f>E146+D147</f>
        <v>2938</v>
      </c>
      <c r="F147" s="210">
        <f t="shared" si="12"/>
        <v>2057</v>
      </c>
      <c r="G147" s="238">
        <v>72575</v>
      </c>
      <c r="H147" s="210">
        <v>993</v>
      </c>
      <c r="I147" s="4">
        <v>10870</v>
      </c>
      <c r="J147" s="16">
        <v>647714</v>
      </c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26">
        <f t="shared" si="13"/>
        <v>2057</v>
      </c>
      <c r="S147" s="61">
        <f t="shared" si="16"/>
        <v>1.1412087848942112E-2</v>
      </c>
      <c r="T147" s="51">
        <f t="shared" si="17"/>
        <v>1.8077107662773956E-2</v>
      </c>
    </row>
    <row r="148" spans="1:22" x14ac:dyDescent="0.25">
      <c r="A148" s="62">
        <v>44039</v>
      </c>
      <c r="B148" s="210">
        <v>4890</v>
      </c>
      <c r="C148" s="210">
        <f t="shared" si="15"/>
        <v>167416</v>
      </c>
      <c r="D148" s="210">
        <f>17+104</f>
        <v>121</v>
      </c>
      <c r="E148" s="210">
        <f>E147+D148</f>
        <v>3059</v>
      </c>
      <c r="F148" s="210">
        <f t="shared" si="12"/>
        <v>2508</v>
      </c>
      <c r="G148" s="238">
        <v>75083</v>
      </c>
      <c r="H148" s="210">
        <v>1002</v>
      </c>
      <c r="I148" s="4">
        <v>12398</v>
      </c>
      <c r="J148" s="16">
        <f>J147+I148</f>
        <v>660112</v>
      </c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26">
        <f t="shared" si="13"/>
        <v>2508</v>
      </c>
      <c r="S148" s="61">
        <f t="shared" ref="S148:S160" si="18">H148/(C148-E148-G148)</f>
        <v>1.1223872572081458E-2</v>
      </c>
      <c r="T148" s="51">
        <f t="shared" si="17"/>
        <v>1.8271849763463469E-2</v>
      </c>
    </row>
    <row r="149" spans="1:22" x14ac:dyDescent="0.25">
      <c r="A149" s="2">
        <v>44040</v>
      </c>
      <c r="B149" s="210">
        <v>5939</v>
      </c>
      <c r="C149" s="210">
        <f t="shared" si="15"/>
        <v>173355</v>
      </c>
      <c r="D149" s="210">
        <f>23+97</f>
        <v>120</v>
      </c>
      <c r="E149" s="210">
        <v>3178</v>
      </c>
      <c r="F149" s="210">
        <f t="shared" si="12"/>
        <v>2772</v>
      </c>
      <c r="G149" s="238">
        <v>77855</v>
      </c>
      <c r="H149" s="210">
        <v>1024</v>
      </c>
      <c r="I149" s="4">
        <v>14899</v>
      </c>
      <c r="J149" s="16">
        <v>675011</v>
      </c>
      <c r="K149" s="7">
        <f t="shared" ref="K149:K180" si="19">M149-L149</f>
        <v>785.48800000001211</v>
      </c>
      <c r="L149" s="7">
        <f t="shared" ref="L149:L160" si="20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26">
        <f t="shared" si="13"/>
        <v>2772</v>
      </c>
      <c r="S149" s="61">
        <f t="shared" si="18"/>
        <v>1.1091614133142696E-2</v>
      </c>
      <c r="T149" s="51">
        <f t="shared" si="17"/>
        <v>1.8332323844134867E-2</v>
      </c>
    </row>
    <row r="150" spans="1:22" x14ac:dyDescent="0.25">
      <c r="A150" s="2">
        <v>44041</v>
      </c>
      <c r="B150" s="210">
        <v>5641</v>
      </c>
      <c r="C150" s="210">
        <f t="shared" si="15"/>
        <v>178996</v>
      </c>
      <c r="D150" s="210">
        <v>110</v>
      </c>
      <c r="E150" s="210">
        <f>E149+D150</f>
        <v>3288</v>
      </c>
      <c r="F150" s="210">
        <f t="shared" si="12"/>
        <v>2741</v>
      </c>
      <c r="G150" s="238">
        <v>80596</v>
      </c>
      <c r="H150" s="210">
        <v>1057</v>
      </c>
      <c r="I150" s="4">
        <v>15812</v>
      </c>
      <c r="J150" s="16">
        <v>690823</v>
      </c>
      <c r="K150" s="7">
        <f t="shared" si="19"/>
        <v>801.66200000001118</v>
      </c>
      <c r="L150" s="7">
        <f t="shared" si="20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26">
        <f t="shared" si="13"/>
        <v>2741</v>
      </c>
      <c r="S150" s="61">
        <f t="shared" si="18"/>
        <v>1.1113213895197241E-2</v>
      </c>
      <c r="T150" s="51">
        <f t="shared" si="17"/>
        <v>1.8369125567051777E-2</v>
      </c>
    </row>
    <row r="151" spans="1:22" x14ac:dyDescent="0.25">
      <c r="A151" s="2">
        <v>44042</v>
      </c>
      <c r="B151" s="210">
        <v>6377</v>
      </c>
      <c r="C151" s="210">
        <f t="shared" si="15"/>
        <v>185373</v>
      </c>
      <c r="D151" s="210">
        <f>23+131</f>
        <v>154</v>
      </c>
      <c r="E151" s="210">
        <f>E150+D151</f>
        <v>3442</v>
      </c>
      <c r="F151" s="210">
        <f t="shared" si="12"/>
        <v>3184</v>
      </c>
      <c r="G151" s="238">
        <v>83780</v>
      </c>
      <c r="H151" s="210">
        <v>1076</v>
      </c>
      <c r="I151" s="4">
        <v>16685</v>
      </c>
      <c r="J151" s="4">
        <v>707508</v>
      </c>
      <c r="K151" s="7">
        <f t="shared" si="19"/>
        <v>818.0800000000163</v>
      </c>
      <c r="L151" s="7">
        <f t="shared" si="20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26">
        <f t="shared" si="13"/>
        <v>3184</v>
      </c>
      <c r="S151" s="61">
        <f t="shared" si="18"/>
        <v>1.0962700329084777E-2</v>
      </c>
      <c r="T151" s="51">
        <f t="shared" si="17"/>
        <v>1.8567968366482713E-2</v>
      </c>
    </row>
    <row r="152" spans="1:22" x14ac:dyDescent="0.25">
      <c r="A152" s="2">
        <v>44043</v>
      </c>
      <c r="B152" s="210">
        <v>5929</v>
      </c>
      <c r="C152" s="210">
        <f t="shared" si="15"/>
        <v>191302</v>
      </c>
      <c r="D152" s="210">
        <f>25+77</f>
        <v>102</v>
      </c>
      <c r="E152" s="210">
        <f>E151+D152</f>
        <v>3544</v>
      </c>
      <c r="F152" s="210">
        <f t="shared" si="12"/>
        <v>2719</v>
      </c>
      <c r="G152" s="238">
        <v>86499</v>
      </c>
      <c r="H152" s="210">
        <v>1104</v>
      </c>
      <c r="I152" s="4">
        <v>15442</v>
      </c>
      <c r="J152" s="4">
        <f>J151+I152</f>
        <v>722950</v>
      </c>
      <c r="K152" s="7">
        <f t="shared" si="19"/>
        <v>833.97600000002421</v>
      </c>
      <c r="L152" s="7">
        <f t="shared" si="20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26">
        <f t="shared" si="13"/>
        <v>2719</v>
      </c>
      <c r="S152" s="61">
        <f t="shared" si="18"/>
        <v>1.0902734571741771E-2</v>
      </c>
      <c r="T152" s="51">
        <f t="shared" si="17"/>
        <v>1.852568190609612E-2</v>
      </c>
    </row>
    <row r="153" spans="1:22" x14ac:dyDescent="0.25">
      <c r="A153" s="2">
        <v>44044</v>
      </c>
      <c r="B153" s="210">
        <v>5241</v>
      </c>
      <c r="C153" s="210">
        <f t="shared" si="15"/>
        <v>196543</v>
      </c>
      <c r="D153" s="210">
        <f>15+38</f>
        <v>53</v>
      </c>
      <c r="E153" s="210">
        <v>3596</v>
      </c>
      <c r="F153" s="210">
        <f t="shared" si="12"/>
        <v>2527</v>
      </c>
      <c r="G153" s="238">
        <v>89026</v>
      </c>
      <c r="H153" s="210">
        <v>1128</v>
      </c>
      <c r="I153" s="4">
        <v>13057</v>
      </c>
      <c r="J153" s="4">
        <v>736007</v>
      </c>
      <c r="K153" s="7">
        <f t="shared" si="19"/>
        <v>846.24599999998463</v>
      </c>
      <c r="L153" s="7">
        <f t="shared" si="20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26">
        <f t="shared" si="13"/>
        <v>2527</v>
      </c>
      <c r="S153" s="61">
        <f t="shared" si="18"/>
        <v>1.0854399014636118E-2</v>
      </c>
      <c r="T153" s="51">
        <f t="shared" si="17"/>
        <v>1.8296250693232523E-2</v>
      </c>
    </row>
    <row r="154" spans="1:22" x14ac:dyDescent="0.25">
      <c r="A154" s="2">
        <v>44045</v>
      </c>
      <c r="B154" s="210">
        <v>5376</v>
      </c>
      <c r="C154" s="210">
        <f t="shared" si="15"/>
        <v>201919</v>
      </c>
      <c r="D154" s="210">
        <f>15+36</f>
        <v>51</v>
      </c>
      <c r="E154" s="210">
        <f t="shared" ref="E154:E159" si="21">E153+D154</f>
        <v>3647</v>
      </c>
      <c r="F154" s="210">
        <f t="shared" si="12"/>
        <v>2276</v>
      </c>
      <c r="G154" s="238">
        <v>91302</v>
      </c>
      <c r="H154" s="210">
        <v>1112</v>
      </c>
      <c r="I154" s="4">
        <v>11900</v>
      </c>
      <c r="J154" s="4">
        <v>747907</v>
      </c>
      <c r="K154" s="7">
        <f t="shared" si="19"/>
        <v>856.68800000002375</v>
      </c>
      <c r="L154" s="7">
        <f t="shared" si="20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26">
        <f t="shared" si="13"/>
        <v>2276</v>
      </c>
      <c r="S154" s="61">
        <f t="shared" si="18"/>
        <v>1.0395437973263533E-2</v>
      </c>
      <c r="T154" s="51">
        <f t="shared" si="17"/>
        <v>1.8061698007616915E-2</v>
      </c>
    </row>
    <row r="155" spans="1:22" x14ac:dyDescent="0.25">
      <c r="A155" s="62">
        <v>44046</v>
      </c>
      <c r="B155" s="213">
        <v>4824</v>
      </c>
      <c r="C155" s="210">
        <f>C154+B155</f>
        <v>206743</v>
      </c>
      <c r="D155" s="210">
        <v>164</v>
      </c>
      <c r="E155" s="210">
        <f t="shared" si="21"/>
        <v>3811</v>
      </c>
      <c r="F155" s="210">
        <f t="shared" si="12"/>
        <v>2827</v>
      </c>
      <c r="G155" s="238">
        <v>94129</v>
      </c>
      <c r="H155" s="210">
        <v>1150</v>
      </c>
      <c r="I155" s="4">
        <v>12839</v>
      </c>
      <c r="J155" s="4">
        <v>760746</v>
      </c>
      <c r="K155" s="7">
        <f t="shared" si="19"/>
        <v>869.87800000002608</v>
      </c>
      <c r="L155" s="7">
        <f t="shared" si="20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26">
        <f t="shared" si="13"/>
        <v>2827</v>
      </c>
      <c r="S155" s="61">
        <f t="shared" si="18"/>
        <v>1.0569561501061552E-2</v>
      </c>
      <c r="T155" s="51">
        <f t="shared" si="17"/>
        <v>1.8433514073027867E-2</v>
      </c>
    </row>
    <row r="156" spans="1:22" x14ac:dyDescent="0.25">
      <c r="A156" s="2">
        <v>44047</v>
      </c>
      <c r="B156" s="213">
        <v>6792</v>
      </c>
      <c r="C156" s="210">
        <f>C155+B156</f>
        <v>213535</v>
      </c>
      <c r="D156" s="229">
        <f>116+52</f>
        <v>168</v>
      </c>
      <c r="E156" s="210">
        <f t="shared" si="21"/>
        <v>3979</v>
      </c>
      <c r="F156" s="210">
        <f t="shared" si="12"/>
        <v>2819</v>
      </c>
      <c r="G156" s="238">
        <v>96948</v>
      </c>
      <c r="H156" s="210">
        <v>1207</v>
      </c>
      <c r="I156" s="4">
        <v>16532</v>
      </c>
      <c r="J156" s="4">
        <f>J155+I156</f>
        <v>777278</v>
      </c>
      <c r="K156" s="7">
        <f t="shared" si="19"/>
        <v>885.76199999998789</v>
      </c>
      <c r="L156" s="7">
        <f t="shared" si="20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26">
        <f t="shared" si="13"/>
        <v>2819</v>
      </c>
      <c r="S156" s="61">
        <f t="shared" si="18"/>
        <v>1.0718599033816426E-2</v>
      </c>
      <c r="T156" s="51">
        <f t="shared" si="17"/>
        <v>1.8633947596412764E-2</v>
      </c>
    </row>
    <row r="157" spans="1:22" x14ac:dyDescent="0.25">
      <c r="A157" s="2">
        <v>44048</v>
      </c>
      <c r="B157" s="213">
        <v>7147</v>
      </c>
      <c r="C157" s="210">
        <f>C156+B157</f>
        <v>220682</v>
      </c>
      <c r="D157" s="210">
        <f>30+97</f>
        <v>127</v>
      </c>
      <c r="E157" s="210">
        <f t="shared" si="21"/>
        <v>4106</v>
      </c>
      <c r="F157" s="210">
        <f t="shared" si="12"/>
        <v>2904</v>
      </c>
      <c r="G157" s="238">
        <v>99852</v>
      </c>
      <c r="H157" s="210">
        <v>1219</v>
      </c>
      <c r="I157" s="4">
        <v>17266</v>
      </c>
      <c r="J157" s="4">
        <f>J156+I157</f>
        <v>794544</v>
      </c>
      <c r="K157" s="7">
        <f t="shared" si="19"/>
        <v>902.90999999997439</v>
      </c>
      <c r="L157" s="7">
        <f t="shared" si="20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26">
        <f t="shared" si="13"/>
        <v>2904</v>
      </c>
      <c r="S157" s="61">
        <f t="shared" si="18"/>
        <v>1.0443439224152702E-2</v>
      </c>
      <c r="T157" s="51">
        <f t="shared" si="17"/>
        <v>1.8605957894164454E-2</v>
      </c>
    </row>
    <row r="158" spans="1:22" x14ac:dyDescent="0.25">
      <c r="A158" s="2">
        <v>44049</v>
      </c>
      <c r="B158" s="213">
        <v>7513</v>
      </c>
      <c r="C158" s="210">
        <f>C157+B158</f>
        <v>228195</v>
      </c>
      <c r="D158" s="210">
        <v>145</v>
      </c>
      <c r="E158" s="210">
        <f t="shared" si="21"/>
        <v>4251</v>
      </c>
      <c r="F158" s="210">
        <f t="shared" si="12"/>
        <v>3445</v>
      </c>
      <c r="G158" s="238">
        <v>103297</v>
      </c>
      <c r="H158" s="210">
        <v>1245</v>
      </c>
      <c r="I158" s="4">
        <v>18020</v>
      </c>
      <c r="J158" s="4">
        <v>812564</v>
      </c>
      <c r="K158" s="7">
        <f t="shared" si="19"/>
        <v>919.37199999997392</v>
      </c>
      <c r="L158" s="7">
        <f t="shared" si="20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75">
        <f t="shared" ref="R158:R221" si="22">C158-E158-G158</f>
        <v>120647</v>
      </c>
      <c r="S158" s="61">
        <f t="shared" si="18"/>
        <v>1.0319361442887101E-2</v>
      </c>
      <c r="T158" s="51">
        <f t="shared" si="17"/>
        <v>1.8628804312101493E-2</v>
      </c>
    </row>
    <row r="159" spans="1:22" x14ac:dyDescent="0.25">
      <c r="A159" s="2">
        <v>44050</v>
      </c>
      <c r="B159" s="213">
        <v>7482</v>
      </c>
      <c r="C159" s="210">
        <f>C158+B159</f>
        <v>235677</v>
      </c>
      <c r="D159" s="210">
        <v>160</v>
      </c>
      <c r="E159" s="210">
        <f t="shared" si="21"/>
        <v>4411</v>
      </c>
      <c r="F159" s="210">
        <f t="shared" si="12"/>
        <v>4945</v>
      </c>
      <c r="G159" s="238">
        <v>108242</v>
      </c>
      <c r="H159" s="210">
        <v>1293</v>
      </c>
      <c r="I159" s="4">
        <v>17493</v>
      </c>
      <c r="J159" s="4">
        <f>J158+I159</f>
        <v>830057</v>
      </c>
      <c r="K159" s="7">
        <f t="shared" si="19"/>
        <v>940.32600000000093</v>
      </c>
      <c r="L159" s="7">
        <f t="shared" si="20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75">
        <f t="shared" si="22"/>
        <v>123024</v>
      </c>
      <c r="S159" s="61">
        <f t="shared" si="18"/>
        <v>1.0510144362075693E-2</v>
      </c>
      <c r="T159" s="51">
        <f t="shared" si="17"/>
        <v>1.8716293910733758E-2</v>
      </c>
      <c r="V159" s="128"/>
    </row>
    <row r="160" spans="1:22" x14ac:dyDescent="0.25">
      <c r="A160" s="2">
        <v>44051</v>
      </c>
      <c r="B160" s="213">
        <v>6134</v>
      </c>
      <c r="C160" s="210">
        <f>B160+C159</f>
        <v>241811</v>
      </c>
      <c r="D160" s="210">
        <v>112</v>
      </c>
      <c r="E160" s="210">
        <f t="shared" ref="E160:E165" si="23">E159+D160</f>
        <v>4523</v>
      </c>
      <c r="F160" s="210">
        <f t="shared" si="12"/>
        <v>61867</v>
      </c>
      <c r="G160" s="238">
        <v>170109</v>
      </c>
      <c r="H160" s="210">
        <v>1502</v>
      </c>
      <c r="I160" s="4">
        <v>15163</v>
      </c>
      <c r="J160" s="4">
        <v>845220</v>
      </c>
      <c r="K160" s="7">
        <f t="shared" si="19"/>
        <v>955.79399999999441</v>
      </c>
      <c r="L160" s="7">
        <f t="shared" si="20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75">
        <f t="shared" si="22"/>
        <v>67179</v>
      </c>
      <c r="S160" s="61">
        <f t="shared" si="18"/>
        <v>2.2358177406630049E-2</v>
      </c>
      <c r="T160" s="51">
        <f t="shared" si="17"/>
        <v>1.870469085360054E-2</v>
      </c>
      <c r="V160" s="128"/>
    </row>
    <row r="161" spans="1:22" x14ac:dyDescent="0.25">
      <c r="A161" s="2">
        <v>44052</v>
      </c>
      <c r="B161" s="213">
        <v>4688</v>
      </c>
      <c r="C161" s="210">
        <f t="shared" ref="C161:C169" si="24">C160+B161</f>
        <v>246499</v>
      </c>
      <c r="D161" s="210">
        <v>83</v>
      </c>
      <c r="E161" s="210">
        <f t="shared" si="23"/>
        <v>4606</v>
      </c>
      <c r="F161" s="210">
        <f t="shared" si="12"/>
        <v>4865</v>
      </c>
      <c r="G161" s="238">
        <v>174974</v>
      </c>
      <c r="H161" s="210">
        <v>1565</v>
      </c>
      <c r="I161" s="4">
        <v>10835</v>
      </c>
      <c r="J161" s="4">
        <v>856055</v>
      </c>
      <c r="K161" s="7">
        <f t="shared" si="19"/>
        <v>966.1020000000135</v>
      </c>
      <c r="L161" s="7">
        <f t="shared" ref="L161:L178" si="25">0.998*M161</f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75">
        <f t="shared" si="22"/>
        <v>66919</v>
      </c>
      <c r="S161" s="61">
        <f>H161/(C161-E161-G161)</f>
        <v>2.3386482165005454E-2</v>
      </c>
      <c r="T161" s="51">
        <f t="shared" si="17"/>
        <v>1.8685674181233999E-2</v>
      </c>
      <c r="V161" s="128"/>
    </row>
    <row r="162" spans="1:22" x14ac:dyDescent="0.25">
      <c r="A162" s="62">
        <v>44053</v>
      </c>
      <c r="B162" s="213">
        <v>7369</v>
      </c>
      <c r="C162" s="210">
        <f t="shared" si="24"/>
        <v>253868</v>
      </c>
      <c r="D162" s="210">
        <f>27+131</f>
        <v>158</v>
      </c>
      <c r="E162" s="210">
        <f t="shared" si="23"/>
        <v>4764</v>
      </c>
      <c r="F162" s="210">
        <f t="shared" si="12"/>
        <v>6424</v>
      </c>
      <c r="G162" s="238">
        <v>181398</v>
      </c>
      <c r="H162" s="210">
        <v>1569</v>
      </c>
      <c r="I162" s="4">
        <v>16588</v>
      </c>
      <c r="J162" s="4">
        <v>872643</v>
      </c>
      <c r="K162" s="7">
        <f t="shared" si="19"/>
        <v>983.05200000002515</v>
      </c>
      <c r="L162" s="7">
        <f t="shared" si="25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75">
        <f t="shared" si="22"/>
        <v>67706</v>
      </c>
      <c r="S162" s="61">
        <f t="shared" ref="S162:S205" si="26">H162/(C162-E162-G162)</f>
        <v>2.3173721679024015E-2</v>
      </c>
      <c r="T162" s="51">
        <f t="shared" si="17"/>
        <v>1.8765657743394205E-2</v>
      </c>
      <c r="V162" s="128"/>
    </row>
    <row r="163" spans="1:22" x14ac:dyDescent="0.25">
      <c r="A163" s="2">
        <v>44054</v>
      </c>
      <c r="B163" s="213">
        <v>7043</v>
      </c>
      <c r="C163" s="210">
        <f t="shared" si="24"/>
        <v>260911</v>
      </c>
      <c r="D163" s="210">
        <f>21+220</f>
        <v>241</v>
      </c>
      <c r="E163" s="210">
        <f t="shared" si="23"/>
        <v>5005</v>
      </c>
      <c r="F163" s="210">
        <f t="shared" si="12"/>
        <v>5885</v>
      </c>
      <c r="G163" s="238">
        <v>187283</v>
      </c>
      <c r="H163" s="210">
        <v>1585</v>
      </c>
      <c r="I163" s="4">
        <v>19174</v>
      </c>
      <c r="J163" s="4">
        <f>J162+I163</f>
        <v>891817</v>
      </c>
      <c r="K163" s="7">
        <f t="shared" si="19"/>
        <v>1003.3040000000037</v>
      </c>
      <c r="L163" s="7">
        <f t="shared" si="25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75">
        <f t="shared" si="22"/>
        <v>68623</v>
      </c>
      <c r="S163" s="61">
        <f t="shared" si="26"/>
        <v>2.3097212304912348E-2</v>
      </c>
      <c r="T163" s="51">
        <f t="shared" si="17"/>
        <v>1.9182786467416092E-2</v>
      </c>
      <c r="V163" s="128"/>
    </row>
    <row r="164" spans="1:22" x14ac:dyDescent="0.25">
      <c r="A164" s="2">
        <v>44055</v>
      </c>
      <c r="B164" s="213">
        <v>7663</v>
      </c>
      <c r="C164" s="210">
        <f t="shared" si="24"/>
        <v>268574</v>
      </c>
      <c r="D164" s="210">
        <f>84+125</f>
        <v>209</v>
      </c>
      <c r="E164" s="210">
        <f t="shared" si="23"/>
        <v>5214</v>
      </c>
      <c r="F164" s="210">
        <f t="shared" si="12"/>
        <v>5151</v>
      </c>
      <c r="G164" s="238">
        <v>192434</v>
      </c>
      <c r="H164" s="210">
        <v>1662</v>
      </c>
      <c r="I164" s="4">
        <v>19779</v>
      </c>
      <c r="J164" s="4">
        <v>911596</v>
      </c>
      <c r="K164" s="7">
        <f t="shared" si="19"/>
        <v>1024.2339999999967</v>
      </c>
      <c r="L164" s="7">
        <f t="shared" si="25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75">
        <f t="shared" si="22"/>
        <v>70926</v>
      </c>
      <c r="S164" s="61">
        <f t="shared" si="26"/>
        <v>2.3432873699348617E-2</v>
      </c>
      <c r="T164" s="51">
        <f t="shared" si="17"/>
        <v>1.9413643911919992E-2</v>
      </c>
      <c r="V164" s="128"/>
    </row>
    <row r="165" spans="1:22" x14ac:dyDescent="0.25">
      <c r="A165" s="2">
        <v>44056</v>
      </c>
      <c r="B165" s="213">
        <v>7498</v>
      </c>
      <c r="C165" s="210">
        <f t="shared" si="24"/>
        <v>276072</v>
      </c>
      <c r="D165" s="210">
        <f>33+116</f>
        <v>149</v>
      </c>
      <c r="E165" s="210">
        <f t="shared" si="23"/>
        <v>5363</v>
      </c>
      <c r="F165" s="210">
        <f t="shared" si="12"/>
        <v>6571</v>
      </c>
      <c r="G165" s="238">
        <v>199005</v>
      </c>
      <c r="H165" s="210">
        <v>1682</v>
      </c>
      <c r="I165" s="4">
        <v>18501</v>
      </c>
      <c r="J165" s="4">
        <v>930097</v>
      </c>
      <c r="K165" s="7">
        <f t="shared" si="19"/>
        <v>1045.8319999999949</v>
      </c>
      <c r="L165" s="7">
        <f t="shared" si="25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75">
        <f t="shared" si="22"/>
        <v>71704</v>
      </c>
      <c r="S165" s="61">
        <f t="shared" si="26"/>
        <v>2.3457547696083901E-2</v>
      </c>
      <c r="T165" s="51">
        <f t="shared" si="17"/>
        <v>1.9426091744182677E-2</v>
      </c>
      <c r="V165" s="128"/>
    </row>
    <row r="166" spans="1:22" x14ac:dyDescent="0.25">
      <c r="A166" s="2">
        <v>44057</v>
      </c>
      <c r="B166" s="213">
        <v>6365</v>
      </c>
      <c r="C166" s="210">
        <f t="shared" si="24"/>
        <v>282437</v>
      </c>
      <c r="D166" s="210">
        <f>66+99</f>
        <v>165</v>
      </c>
      <c r="E166" s="210">
        <f t="shared" ref="E166:E171" si="27">E165+D166</f>
        <v>5528</v>
      </c>
      <c r="F166" s="210">
        <f t="shared" si="12"/>
        <v>6692</v>
      </c>
      <c r="G166" s="238">
        <v>205697</v>
      </c>
      <c r="H166" s="210">
        <v>1718</v>
      </c>
      <c r="I166" s="4">
        <v>19073</v>
      </c>
      <c r="J166" s="4">
        <v>949170</v>
      </c>
      <c r="K166" s="7">
        <f t="shared" si="19"/>
        <v>1066.9579999999842</v>
      </c>
      <c r="L166" s="7">
        <f t="shared" si="25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75">
        <f t="shared" si="22"/>
        <v>71212</v>
      </c>
      <c r="S166" s="61">
        <f t="shared" si="26"/>
        <v>2.4125147447059483E-2</v>
      </c>
      <c r="T166" s="51">
        <f t="shared" si="17"/>
        <v>1.9572506435063395E-2</v>
      </c>
      <c r="V166" s="128"/>
    </row>
    <row r="167" spans="1:22" x14ac:dyDescent="0.25">
      <c r="A167" s="54">
        <v>44058</v>
      </c>
      <c r="B167" s="210">
        <v>6663</v>
      </c>
      <c r="C167" s="210">
        <f t="shared" si="24"/>
        <v>289100</v>
      </c>
      <c r="D167" s="210">
        <f>38+72-1</f>
        <v>109</v>
      </c>
      <c r="E167" s="210">
        <f t="shared" si="27"/>
        <v>5637</v>
      </c>
      <c r="F167" s="210">
        <f t="shared" si="12"/>
        <v>6005</v>
      </c>
      <c r="G167" s="238">
        <v>211702</v>
      </c>
      <c r="H167" s="210">
        <v>1716</v>
      </c>
      <c r="I167" s="4">
        <v>17756</v>
      </c>
      <c r="J167" s="4">
        <f>J166+I167</f>
        <v>966926</v>
      </c>
      <c r="K167" s="7">
        <f t="shared" si="19"/>
        <v>1086.1879999999655</v>
      </c>
      <c r="L167" s="7">
        <f t="shared" si="25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75">
        <f t="shared" si="22"/>
        <v>71761</v>
      </c>
      <c r="S167" s="61">
        <f t="shared" si="26"/>
        <v>2.3912710246512731E-2</v>
      </c>
      <c r="T167" s="51">
        <f t="shared" si="17"/>
        <v>1.9498443445174679E-2</v>
      </c>
      <c r="V167" s="128"/>
    </row>
    <row r="168" spans="1:22" x14ac:dyDescent="0.25">
      <c r="A168" s="54">
        <v>44059</v>
      </c>
      <c r="B168" s="210">
        <v>5469</v>
      </c>
      <c r="C168" s="210">
        <f t="shared" si="24"/>
        <v>294569</v>
      </c>
      <c r="D168" s="210">
        <f>20+46</f>
        <v>66</v>
      </c>
      <c r="E168" s="210">
        <f t="shared" si="27"/>
        <v>5703</v>
      </c>
      <c r="F168" s="210">
        <f t="shared" si="12"/>
        <v>6148</v>
      </c>
      <c r="G168" s="238">
        <v>217850</v>
      </c>
      <c r="H168" s="210">
        <v>1708</v>
      </c>
      <c r="I168" s="4">
        <v>14533</v>
      </c>
      <c r="J168" s="4">
        <v>981459</v>
      </c>
      <c r="K168" s="7">
        <f t="shared" si="19"/>
        <v>1101.25</v>
      </c>
      <c r="L168" s="7">
        <f t="shared" si="25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75">
        <f t="shared" si="22"/>
        <v>71016</v>
      </c>
      <c r="S168" s="61">
        <f t="shared" si="26"/>
        <v>2.4050918102962712E-2</v>
      </c>
      <c r="T168" s="51">
        <f t="shared" si="17"/>
        <v>1.9360489392977537E-2</v>
      </c>
      <c r="V168" s="128"/>
    </row>
    <row r="169" spans="1:22" x14ac:dyDescent="0.25">
      <c r="A169" s="62">
        <v>44060</v>
      </c>
      <c r="B169" s="210">
        <v>4557</v>
      </c>
      <c r="C169" s="210">
        <f t="shared" si="24"/>
        <v>299126</v>
      </c>
      <c r="D169" s="210">
        <f>47+64</f>
        <v>111</v>
      </c>
      <c r="E169" s="210">
        <f t="shared" si="27"/>
        <v>5814</v>
      </c>
      <c r="F169" s="210">
        <f t="shared" si="12"/>
        <v>5681</v>
      </c>
      <c r="G169" s="238">
        <v>223531</v>
      </c>
      <c r="H169" s="217">
        <v>1749</v>
      </c>
      <c r="I169" s="38">
        <v>13483</v>
      </c>
      <c r="J169" s="38">
        <f t="shared" ref="J169:J176" si="28">J168+I169</f>
        <v>994942</v>
      </c>
      <c r="K169" s="7">
        <f t="shared" si="19"/>
        <v>1116.6300000000047</v>
      </c>
      <c r="L169" s="7">
        <f t="shared" si="25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75">
        <f t="shared" si="22"/>
        <v>69781</v>
      </c>
      <c r="S169" s="61">
        <f t="shared" si="26"/>
        <v>2.5064129204224645E-2</v>
      </c>
      <c r="T169" s="51">
        <f t="shared" si="17"/>
        <v>1.9436625368573778E-2</v>
      </c>
      <c r="V169" s="128"/>
    </row>
    <row r="170" spans="1:22" x14ac:dyDescent="0.25">
      <c r="A170" s="2">
        <v>44061</v>
      </c>
      <c r="B170" s="210">
        <v>6840</v>
      </c>
      <c r="C170" s="210">
        <f t="shared" ref="C170:C177" si="29">C169+B170</f>
        <v>305966</v>
      </c>
      <c r="D170" s="210">
        <f>63+170</f>
        <v>233</v>
      </c>
      <c r="E170" s="210">
        <f t="shared" si="27"/>
        <v>6047</v>
      </c>
      <c r="F170" s="210">
        <f t="shared" si="12"/>
        <v>5194</v>
      </c>
      <c r="G170" s="238">
        <v>228725</v>
      </c>
      <c r="H170" s="210">
        <v>1799</v>
      </c>
      <c r="I170" s="4">
        <v>18037</v>
      </c>
      <c r="J170" s="4">
        <f t="shared" si="28"/>
        <v>1012979</v>
      </c>
      <c r="K170" s="7">
        <f t="shared" si="19"/>
        <v>1136.4399999999441</v>
      </c>
      <c r="L170" s="7">
        <f t="shared" si="25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75">
        <f t="shared" si="22"/>
        <v>71194</v>
      </c>
      <c r="S170" s="61">
        <f t="shared" si="26"/>
        <v>2.5268983341292805E-2</v>
      </c>
      <c r="T170" s="51">
        <f t="shared" si="17"/>
        <v>1.9763633867815378E-2</v>
      </c>
      <c r="V170" s="128"/>
    </row>
    <row r="171" spans="1:22" x14ac:dyDescent="0.25">
      <c r="A171" s="2">
        <v>44062</v>
      </c>
      <c r="B171" s="210">
        <v>6693</v>
      </c>
      <c r="C171" s="210">
        <f t="shared" si="29"/>
        <v>312659</v>
      </c>
      <c r="D171" s="210">
        <f>217+66</f>
        <v>283</v>
      </c>
      <c r="E171" s="210">
        <f t="shared" si="27"/>
        <v>6330</v>
      </c>
      <c r="F171" s="210">
        <f t="shared" si="12"/>
        <v>4926</v>
      </c>
      <c r="G171" s="238">
        <v>233651</v>
      </c>
      <c r="H171" s="210">
        <v>1795</v>
      </c>
      <c r="I171" s="4">
        <v>18013</v>
      </c>
      <c r="J171" s="4">
        <f t="shared" si="28"/>
        <v>1030992</v>
      </c>
      <c r="K171" s="7">
        <f t="shared" si="19"/>
        <v>1156.0860000000102</v>
      </c>
      <c r="L171" s="7">
        <f t="shared" si="25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75">
        <f t="shared" si="22"/>
        <v>72678</v>
      </c>
      <c r="S171" s="61">
        <f t="shared" si="26"/>
        <v>2.4697982883403507E-2</v>
      </c>
      <c r="T171" s="51">
        <f t="shared" si="17"/>
        <v>2.0245698988354724E-2</v>
      </c>
      <c r="V171" s="128"/>
    </row>
    <row r="172" spans="1:22" x14ac:dyDescent="0.25">
      <c r="A172" s="2">
        <v>44063</v>
      </c>
      <c r="B172" s="215">
        <v>8225</v>
      </c>
      <c r="C172" s="210">
        <f t="shared" si="29"/>
        <v>320884</v>
      </c>
      <c r="D172" s="210">
        <f>111+75</f>
        <v>186</v>
      </c>
      <c r="E172" s="210">
        <f>E171+D172</f>
        <v>6516</v>
      </c>
      <c r="F172" s="210">
        <f t="shared" si="12"/>
        <v>6155</v>
      </c>
      <c r="G172" s="238">
        <v>239806</v>
      </c>
      <c r="H172" s="210">
        <v>1832</v>
      </c>
      <c r="I172" s="4">
        <v>21695</v>
      </c>
      <c r="J172" s="4">
        <f t="shared" si="28"/>
        <v>1052687</v>
      </c>
      <c r="K172" s="7">
        <f t="shared" si="19"/>
        <v>1178.905999999959</v>
      </c>
      <c r="L172" s="7">
        <f t="shared" si="25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75">
        <f t="shared" si="22"/>
        <v>74562</v>
      </c>
      <c r="S172" s="61">
        <f t="shared" si="26"/>
        <v>2.4570156379925431E-2</v>
      </c>
      <c r="T172" s="51">
        <f t="shared" si="17"/>
        <v>2.0306403560165043E-2</v>
      </c>
      <c r="V172" s="128"/>
    </row>
    <row r="173" spans="1:22" x14ac:dyDescent="0.25">
      <c r="A173" s="2">
        <v>44064</v>
      </c>
      <c r="B173" s="210">
        <v>8159</v>
      </c>
      <c r="C173" s="210">
        <f t="shared" si="29"/>
        <v>329043</v>
      </c>
      <c r="D173" s="210">
        <f>50+164</f>
        <v>214</v>
      </c>
      <c r="E173" s="210">
        <f>E172+D173</f>
        <v>6730</v>
      </c>
      <c r="F173" s="210">
        <f t="shared" si="12"/>
        <v>5975</v>
      </c>
      <c r="G173" s="238">
        <v>245781</v>
      </c>
      <c r="H173" s="217">
        <v>1853</v>
      </c>
      <c r="I173" s="38">
        <v>21032</v>
      </c>
      <c r="J173" s="38">
        <f t="shared" si="28"/>
        <v>1073719</v>
      </c>
      <c r="K173" s="7">
        <f t="shared" si="19"/>
        <v>1201.0119999999879</v>
      </c>
      <c r="L173" s="7">
        <f t="shared" si="25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75">
        <f t="shared" si="22"/>
        <v>76532</v>
      </c>
      <c r="S173" s="61">
        <f t="shared" si="26"/>
        <v>2.4212094287356923E-2</v>
      </c>
      <c r="T173" s="51">
        <f t="shared" si="17"/>
        <v>2.0453253830046529E-2</v>
      </c>
      <c r="V173" s="128"/>
    </row>
    <row r="174" spans="1:22" x14ac:dyDescent="0.25">
      <c r="A174" s="2">
        <v>44065</v>
      </c>
      <c r="B174" s="210">
        <v>7759</v>
      </c>
      <c r="C174" s="210">
        <f t="shared" si="29"/>
        <v>336802</v>
      </c>
      <c r="D174" s="210">
        <v>118</v>
      </c>
      <c r="E174" s="210">
        <f>E173+D174</f>
        <v>6848</v>
      </c>
      <c r="F174" s="210">
        <f t="shared" si="12"/>
        <v>5619</v>
      </c>
      <c r="G174" s="238">
        <v>251400</v>
      </c>
      <c r="H174" s="217">
        <v>1907</v>
      </c>
      <c r="I174" s="38">
        <v>18837</v>
      </c>
      <c r="J174" s="38">
        <f t="shared" si="28"/>
        <v>1092556</v>
      </c>
      <c r="K174" s="7">
        <f t="shared" si="19"/>
        <v>1220.3220000000438</v>
      </c>
      <c r="L174" s="7">
        <f t="shared" si="25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75">
        <f t="shared" si="22"/>
        <v>78554</v>
      </c>
      <c r="S174" s="61">
        <f t="shared" si="26"/>
        <v>2.4276294014308628E-2</v>
      </c>
      <c r="T174" s="51">
        <f t="shared" si="17"/>
        <v>2.0332420828854936E-2</v>
      </c>
      <c r="V174" s="128"/>
    </row>
    <row r="175" spans="1:22" x14ac:dyDescent="0.25">
      <c r="A175" s="2">
        <v>44066</v>
      </c>
      <c r="B175" s="210">
        <v>5352</v>
      </c>
      <c r="C175" s="210">
        <f t="shared" si="29"/>
        <v>342154</v>
      </c>
      <c r="D175" s="210">
        <f>99+37</f>
        <v>136</v>
      </c>
      <c r="E175" s="210">
        <f>E174+D175</f>
        <v>6984</v>
      </c>
      <c r="F175" s="210">
        <f t="shared" si="12"/>
        <v>5389</v>
      </c>
      <c r="G175" s="238">
        <v>256789</v>
      </c>
      <c r="H175" s="210">
        <v>1922</v>
      </c>
      <c r="I175" s="4">
        <v>13322</v>
      </c>
      <c r="J175" s="4">
        <f t="shared" si="28"/>
        <v>1105878</v>
      </c>
      <c r="K175" s="7">
        <f t="shared" si="19"/>
        <v>1234.4039999999804</v>
      </c>
      <c r="L175" s="7">
        <f t="shared" si="25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30">C175-P175-O175-N175</f>
        <v>47516</v>
      </c>
      <c r="R175" s="175">
        <f t="shared" si="22"/>
        <v>78381</v>
      </c>
      <c r="S175" s="61">
        <f t="shared" si="26"/>
        <v>2.4521248772023833E-2</v>
      </c>
      <c r="T175" s="51">
        <f t="shared" si="17"/>
        <v>2.041186132560192E-2</v>
      </c>
      <c r="V175" s="128"/>
    </row>
    <row r="176" spans="1:22" x14ac:dyDescent="0.25">
      <c r="A176" s="62">
        <v>44067</v>
      </c>
      <c r="B176" s="210">
        <v>8713</v>
      </c>
      <c r="C176" s="210">
        <f t="shared" si="29"/>
        <v>350867</v>
      </c>
      <c r="D176" s="210">
        <f>95+286</f>
        <v>381</v>
      </c>
      <c r="E176" s="210">
        <f>D176+E175</f>
        <v>7365</v>
      </c>
      <c r="F176" s="210">
        <f t="shared" si="12"/>
        <v>6413</v>
      </c>
      <c r="G176" s="238">
        <v>263202</v>
      </c>
      <c r="H176" s="210">
        <v>1960</v>
      </c>
      <c r="I176" s="4">
        <v>21220</v>
      </c>
      <c r="J176" s="4">
        <f t="shared" si="28"/>
        <v>1127098</v>
      </c>
      <c r="K176" s="7">
        <f t="shared" si="19"/>
        <v>1256.7859999999637</v>
      </c>
      <c r="L176" s="7">
        <f t="shared" si="25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30"/>
        <v>50739</v>
      </c>
      <c r="R176" s="175">
        <f t="shared" si="22"/>
        <v>80300</v>
      </c>
      <c r="S176" s="61">
        <f t="shared" si="26"/>
        <v>2.4408468244084682E-2</v>
      </c>
      <c r="T176" s="51">
        <f t="shared" si="17"/>
        <v>2.0990859784476738E-2</v>
      </c>
      <c r="V176" s="128"/>
    </row>
    <row r="177" spans="1:22" s="57" customFormat="1" x14ac:dyDescent="0.25">
      <c r="A177" s="2">
        <v>44068</v>
      </c>
      <c r="B177" s="210">
        <v>8771</v>
      </c>
      <c r="C177" s="210">
        <f t="shared" si="29"/>
        <v>359638</v>
      </c>
      <c r="D177" s="210">
        <f>36+162</f>
        <v>198</v>
      </c>
      <c r="E177" s="210">
        <f t="shared" ref="E177:E192" si="31">E176+D177</f>
        <v>7563</v>
      </c>
      <c r="F177" s="210">
        <f t="shared" si="12"/>
        <v>5599</v>
      </c>
      <c r="G177" s="238">
        <v>268801</v>
      </c>
      <c r="H177" s="210">
        <v>1990</v>
      </c>
      <c r="I177" s="4">
        <v>21476</v>
      </c>
      <c r="J177" s="4">
        <f>I177+J176</f>
        <v>1148574</v>
      </c>
      <c r="K177" s="7">
        <f t="shared" si="19"/>
        <v>1278.204000000027</v>
      </c>
      <c r="L177" s="7">
        <f t="shared" si="25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30"/>
        <v>51790</v>
      </c>
      <c r="R177" s="175">
        <f t="shared" si="22"/>
        <v>83274</v>
      </c>
      <c r="S177" s="61">
        <f t="shared" si="26"/>
        <v>2.3897014674448207E-2</v>
      </c>
      <c r="T177" s="51">
        <f t="shared" si="17"/>
        <v>2.1029479643419217E-2</v>
      </c>
      <c r="U177" s="125"/>
      <c r="V177" s="128"/>
    </row>
    <row r="178" spans="1:22" x14ac:dyDescent="0.25">
      <c r="A178" s="2">
        <v>44069</v>
      </c>
      <c r="B178" s="210">
        <v>10550</v>
      </c>
      <c r="C178" s="210">
        <f t="shared" ref="C178:C192" si="32">C177+B178</f>
        <v>370188</v>
      </c>
      <c r="D178" s="210">
        <f>98+178</f>
        <v>276</v>
      </c>
      <c r="E178" s="210">
        <f t="shared" si="31"/>
        <v>7839</v>
      </c>
      <c r="F178" s="210">
        <f t="shared" si="12"/>
        <v>5657</v>
      </c>
      <c r="G178" s="238">
        <v>274458</v>
      </c>
      <c r="H178" s="210">
        <v>2022</v>
      </c>
      <c r="I178" s="4">
        <v>24237</v>
      </c>
      <c r="J178" s="4">
        <f>I178+J177</f>
        <v>1172811</v>
      </c>
      <c r="K178" s="7">
        <f t="shared" si="19"/>
        <v>1301.7900000000373</v>
      </c>
      <c r="L178" s="7">
        <f t="shared" si="25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30"/>
        <v>54117</v>
      </c>
      <c r="R178" s="175">
        <f t="shared" si="22"/>
        <v>87891</v>
      </c>
      <c r="S178" s="61">
        <f t="shared" si="26"/>
        <v>2.300576850872103E-2</v>
      </c>
      <c r="T178" s="51">
        <f t="shared" si="17"/>
        <v>2.1175726927939318E-2</v>
      </c>
      <c r="V178" s="128"/>
    </row>
    <row r="179" spans="1:22" x14ac:dyDescent="0.25">
      <c r="A179" s="2">
        <v>44070</v>
      </c>
      <c r="B179" s="210">
        <v>10104</v>
      </c>
      <c r="C179" s="210">
        <f t="shared" si="32"/>
        <v>380292</v>
      </c>
      <c r="D179" s="210">
        <f>105+106</f>
        <v>211</v>
      </c>
      <c r="E179" s="210">
        <f t="shared" si="31"/>
        <v>8050</v>
      </c>
      <c r="F179" s="210">
        <f t="shared" si="12"/>
        <v>0</v>
      </c>
      <c r="G179" s="238">
        <v>274458</v>
      </c>
      <c r="H179" s="210">
        <v>2075</v>
      </c>
      <c r="I179" s="4">
        <v>24067</v>
      </c>
      <c r="J179" s="4">
        <f t="shared" ref="J179:J191" si="33">J178+I179</f>
        <v>1196878</v>
      </c>
      <c r="K179" s="7">
        <f t="shared" si="19"/>
        <v>1061.1663999999873</v>
      </c>
      <c r="L179" s="7">
        <f t="shared" ref="L179:L190" si="34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30"/>
        <v>56457</v>
      </c>
      <c r="R179" s="175">
        <f t="shared" si="22"/>
        <v>97784</v>
      </c>
      <c r="S179" s="61">
        <f t="shared" si="26"/>
        <v>2.1220240530148083E-2</v>
      </c>
      <c r="T179" s="51">
        <f t="shared" si="17"/>
        <v>2.1167944632019604E-2</v>
      </c>
      <c r="V179" s="128"/>
    </row>
    <row r="180" spans="1:22" x14ac:dyDescent="0.25">
      <c r="A180" s="2">
        <v>44071</v>
      </c>
      <c r="B180" s="216">
        <v>11717</v>
      </c>
      <c r="C180" s="217">
        <f t="shared" si="32"/>
        <v>392009</v>
      </c>
      <c r="D180" s="217">
        <f>80+142</f>
        <v>222</v>
      </c>
      <c r="E180" s="217">
        <f t="shared" si="31"/>
        <v>8272</v>
      </c>
      <c r="F180" s="210">
        <f t="shared" si="12"/>
        <v>12762</v>
      </c>
      <c r="G180" s="238">
        <v>287220</v>
      </c>
      <c r="H180" s="217">
        <v>2114</v>
      </c>
      <c r="I180" s="38">
        <v>25481</v>
      </c>
      <c r="J180" s="38">
        <f t="shared" si="33"/>
        <v>1222359</v>
      </c>
      <c r="K180" s="7">
        <f t="shared" si="19"/>
        <v>1081.8352000000887</v>
      </c>
      <c r="L180" s="7">
        <f t="shared" si="34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30"/>
        <v>59757</v>
      </c>
      <c r="R180" s="175">
        <f t="shared" si="22"/>
        <v>96517</v>
      </c>
      <c r="S180" s="61">
        <f t="shared" si="26"/>
        <v>2.1902877213340655E-2</v>
      </c>
      <c r="T180" s="51">
        <f t="shared" si="17"/>
        <v>2.1101556341818681E-2</v>
      </c>
      <c r="V180" s="128"/>
    </row>
    <row r="181" spans="1:22" x14ac:dyDescent="0.25">
      <c r="A181" s="60">
        <v>44072</v>
      </c>
      <c r="B181" s="217">
        <v>9230</v>
      </c>
      <c r="C181" s="217">
        <f t="shared" si="32"/>
        <v>401239</v>
      </c>
      <c r="D181" s="217">
        <f>34+47</f>
        <v>81</v>
      </c>
      <c r="E181" s="217">
        <f t="shared" si="31"/>
        <v>8353</v>
      </c>
      <c r="F181" s="210">
        <f t="shared" si="12"/>
        <v>6787</v>
      </c>
      <c r="G181" s="238">
        <v>294007</v>
      </c>
      <c r="H181" s="217">
        <v>2192</v>
      </c>
      <c r="I181" s="38">
        <v>19910</v>
      </c>
      <c r="J181" s="38">
        <f t="shared" si="33"/>
        <v>1242269</v>
      </c>
      <c r="K181" s="7">
        <f t="shared" ref="K181:K193" si="35">M181-L181</f>
        <v>1097.3584000000264</v>
      </c>
      <c r="L181" s="7">
        <f t="shared" si="34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30"/>
        <v>62462</v>
      </c>
      <c r="R181" s="175">
        <f t="shared" si="22"/>
        <v>98879</v>
      </c>
      <c r="S181" s="61">
        <f t="shared" si="26"/>
        <v>2.2168508985730032E-2</v>
      </c>
      <c r="T181" s="51">
        <f t="shared" si="17"/>
        <v>2.0818016194836492E-2</v>
      </c>
      <c r="U181" s="16"/>
      <c r="V181" s="128"/>
    </row>
    <row r="182" spans="1:22" x14ac:dyDescent="0.25">
      <c r="A182" s="2">
        <v>44073</v>
      </c>
      <c r="B182" s="210">
        <v>7187</v>
      </c>
      <c r="C182" s="210">
        <f t="shared" si="32"/>
        <v>408426</v>
      </c>
      <c r="D182" s="210">
        <f>48+55</f>
        <v>103</v>
      </c>
      <c r="E182" s="210">
        <f t="shared" si="31"/>
        <v>8456</v>
      </c>
      <c r="F182" s="210">
        <f t="shared" si="12"/>
        <v>6188</v>
      </c>
      <c r="G182" s="238">
        <v>300195</v>
      </c>
      <c r="H182" s="210">
        <v>2232</v>
      </c>
      <c r="I182" s="4">
        <v>15637</v>
      </c>
      <c r="J182" s="4">
        <f t="shared" si="33"/>
        <v>1257906</v>
      </c>
      <c r="K182" s="7">
        <f t="shared" si="35"/>
        <v>1109.0415999999968</v>
      </c>
      <c r="L182" s="7">
        <f t="shared" si="34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30"/>
        <v>65003</v>
      </c>
      <c r="R182" s="175">
        <f t="shared" si="22"/>
        <v>99775</v>
      </c>
      <c r="S182" s="61">
        <f t="shared" si="26"/>
        <v>2.2370333249812076E-2</v>
      </c>
      <c r="T182" s="51">
        <f t="shared" si="17"/>
        <v>2.0703872917003326E-2</v>
      </c>
      <c r="V182" s="128"/>
    </row>
    <row r="183" spans="1:22" x14ac:dyDescent="0.25">
      <c r="A183" s="62">
        <v>44074</v>
      </c>
      <c r="B183" s="217">
        <v>9309</v>
      </c>
      <c r="C183" s="217">
        <f t="shared" si="32"/>
        <v>417735</v>
      </c>
      <c r="D183" s="217">
        <f>41+162</f>
        <v>203</v>
      </c>
      <c r="E183" s="217">
        <f t="shared" si="31"/>
        <v>8659</v>
      </c>
      <c r="F183" s="210">
        <f t="shared" si="12"/>
        <v>8181</v>
      </c>
      <c r="G183" s="238">
        <v>308376</v>
      </c>
      <c r="H183" s="217">
        <v>2273</v>
      </c>
      <c r="I183" s="38">
        <v>19845</v>
      </c>
      <c r="J183" s="38">
        <f t="shared" si="33"/>
        <v>1277751</v>
      </c>
      <c r="K183" s="7">
        <f t="shared" si="35"/>
        <v>1125.2863999999827</v>
      </c>
      <c r="L183" s="7">
        <f t="shared" si="34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30"/>
        <v>64993</v>
      </c>
      <c r="R183" s="175">
        <f t="shared" si="22"/>
        <v>100700</v>
      </c>
      <c r="S183" s="61">
        <f t="shared" si="26"/>
        <v>2.2571996027805363E-2</v>
      </c>
      <c r="T183" s="51">
        <f t="shared" si="17"/>
        <v>2.0728452248435014E-2</v>
      </c>
      <c r="V183" s="128"/>
    </row>
    <row r="184" spans="1:22" x14ac:dyDescent="0.25">
      <c r="A184" s="64">
        <v>44075</v>
      </c>
      <c r="B184" s="210">
        <v>10504</v>
      </c>
      <c r="C184" s="210">
        <f t="shared" si="32"/>
        <v>428239</v>
      </c>
      <c r="D184" s="210">
        <f>70+189</f>
        <v>259</v>
      </c>
      <c r="E184" s="210">
        <f t="shared" si="31"/>
        <v>8918</v>
      </c>
      <c r="F184" s="210">
        <f t="shared" si="12"/>
        <v>7154</v>
      </c>
      <c r="G184" s="238">
        <v>315530</v>
      </c>
      <c r="H184" s="210">
        <v>2314</v>
      </c>
      <c r="I184" s="4">
        <v>23115</v>
      </c>
      <c r="J184" s="4">
        <f t="shared" si="33"/>
        <v>1300866</v>
      </c>
      <c r="K184" s="7">
        <f t="shared" si="35"/>
        <v>1148.1040000000503</v>
      </c>
      <c r="L184" s="7">
        <f t="shared" si="34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30"/>
        <v>65758</v>
      </c>
      <c r="R184" s="175">
        <f t="shared" si="22"/>
        <v>103791</v>
      </c>
      <c r="S184" s="61">
        <f t="shared" si="26"/>
        <v>2.2294803981077357E-2</v>
      </c>
      <c r="T184" s="51">
        <f t="shared" si="17"/>
        <v>2.0824819785213396E-2</v>
      </c>
      <c r="V184" s="128"/>
    </row>
    <row r="185" spans="1:22" x14ac:dyDescent="0.25">
      <c r="A185" s="64">
        <v>44076</v>
      </c>
      <c r="B185" s="210">
        <v>10933</v>
      </c>
      <c r="C185" s="210">
        <f t="shared" si="32"/>
        <v>439172</v>
      </c>
      <c r="D185" s="210">
        <f>52+146</f>
        <v>198</v>
      </c>
      <c r="E185" s="210">
        <f t="shared" si="31"/>
        <v>9116</v>
      </c>
      <c r="F185" s="210">
        <f t="shared" si="12"/>
        <v>6931</v>
      </c>
      <c r="G185" s="238">
        <v>322461</v>
      </c>
      <c r="H185" s="210">
        <v>2359</v>
      </c>
      <c r="I185" s="4">
        <v>23821</v>
      </c>
      <c r="J185" s="4">
        <f t="shared" si="33"/>
        <v>1324687</v>
      </c>
      <c r="K185" s="7">
        <f t="shared" si="35"/>
        <v>1166.611200000043</v>
      </c>
      <c r="L185" s="7">
        <f t="shared" si="34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30"/>
        <v>65923</v>
      </c>
      <c r="R185" s="175">
        <f t="shared" si="22"/>
        <v>107595</v>
      </c>
      <c r="S185" s="61">
        <f t="shared" si="26"/>
        <v>2.1924810632464334E-2</v>
      </c>
      <c r="T185" s="51">
        <f t="shared" si="17"/>
        <v>2.075724317579445E-2</v>
      </c>
      <c r="V185" s="128"/>
    </row>
    <row r="186" spans="1:22" x14ac:dyDescent="0.25">
      <c r="A186" s="64">
        <v>44077</v>
      </c>
      <c r="B186" s="218">
        <v>12026</v>
      </c>
      <c r="C186" s="210">
        <f t="shared" si="32"/>
        <v>451198</v>
      </c>
      <c r="D186" s="210">
        <f>38+206</f>
        <v>244</v>
      </c>
      <c r="E186" s="210">
        <f t="shared" si="31"/>
        <v>9360</v>
      </c>
      <c r="F186" s="210">
        <f t="shared" si="12"/>
        <v>9160</v>
      </c>
      <c r="G186" s="238">
        <v>331621</v>
      </c>
      <c r="H186" s="210">
        <v>2394</v>
      </c>
      <c r="I186" s="4">
        <v>25351</v>
      </c>
      <c r="J186" s="4">
        <f t="shared" si="33"/>
        <v>1350038</v>
      </c>
      <c r="K186" s="7">
        <f t="shared" si="35"/>
        <v>1185.8656000000192</v>
      </c>
      <c r="L186" s="7">
        <f t="shared" si="34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30"/>
        <v>67675</v>
      </c>
      <c r="R186" s="175">
        <f t="shared" si="22"/>
        <v>110217</v>
      </c>
      <c r="S186" s="61">
        <f t="shared" si="26"/>
        <v>2.1720787174392336E-2</v>
      </c>
      <c r="T186" s="51">
        <f t="shared" si="17"/>
        <v>2.0744772804843992E-2</v>
      </c>
      <c r="V186" s="128"/>
    </row>
    <row r="187" spans="1:22" x14ac:dyDescent="0.25">
      <c r="A187" s="64">
        <v>44078</v>
      </c>
      <c r="B187" s="210">
        <v>10684</v>
      </c>
      <c r="C187" s="210">
        <f t="shared" si="32"/>
        <v>461882</v>
      </c>
      <c r="D187" s="210">
        <f>107+155</f>
        <v>262</v>
      </c>
      <c r="E187" s="210">
        <f t="shared" si="31"/>
        <v>9622</v>
      </c>
      <c r="F187" s="210">
        <f t="shared" si="12"/>
        <v>8760</v>
      </c>
      <c r="G187" s="238">
        <v>340381</v>
      </c>
      <c r="H187" s="210">
        <v>2425</v>
      </c>
      <c r="I187" s="4">
        <v>24486</v>
      </c>
      <c r="J187" s="4">
        <f t="shared" si="33"/>
        <v>1374524</v>
      </c>
      <c r="K187" s="7">
        <f t="shared" si="35"/>
        <v>1205.8336000000127</v>
      </c>
      <c r="L187" s="7">
        <f t="shared" si="34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30"/>
        <v>68623</v>
      </c>
      <c r="R187" s="175">
        <f t="shared" si="22"/>
        <v>111879</v>
      </c>
      <c r="S187" s="61">
        <f t="shared" si="26"/>
        <v>2.167520267431779E-2</v>
      </c>
      <c r="T187" s="51">
        <f t="shared" si="17"/>
        <v>2.0832160595130357E-2</v>
      </c>
      <c r="V187" s="128"/>
    </row>
    <row r="188" spans="1:22" x14ac:dyDescent="0.25">
      <c r="A188" s="64">
        <v>44079</v>
      </c>
      <c r="B188" s="217">
        <v>9924</v>
      </c>
      <c r="C188" s="217">
        <f t="shared" si="32"/>
        <v>471806</v>
      </c>
      <c r="D188" s="217">
        <f>62+55</f>
        <v>117</v>
      </c>
      <c r="E188" s="217">
        <f t="shared" si="31"/>
        <v>9739</v>
      </c>
      <c r="F188" s="210">
        <f t="shared" si="12"/>
        <v>8751</v>
      </c>
      <c r="G188" s="238">
        <v>349132</v>
      </c>
      <c r="H188" s="217">
        <v>2456</v>
      </c>
      <c r="I188" s="38">
        <v>22363</v>
      </c>
      <c r="J188" s="38">
        <f t="shared" si="33"/>
        <v>1396887</v>
      </c>
      <c r="K188" s="7">
        <f t="shared" si="35"/>
        <v>1223.704000000027</v>
      </c>
      <c r="L188" s="7">
        <f t="shared" si="34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30"/>
        <v>71174</v>
      </c>
      <c r="R188" s="175">
        <f t="shared" si="22"/>
        <v>112935</v>
      </c>
      <c r="S188" s="61">
        <f t="shared" si="26"/>
        <v>2.1747022623633063E-2</v>
      </c>
      <c r="T188" s="51">
        <f t="shared" si="17"/>
        <v>2.0641958771189853E-2</v>
      </c>
      <c r="V188" s="128"/>
    </row>
    <row r="189" spans="1:22" x14ac:dyDescent="0.25">
      <c r="A189" s="64">
        <v>44080</v>
      </c>
      <c r="B189" s="210">
        <v>6986</v>
      </c>
      <c r="C189" s="210">
        <f t="shared" si="32"/>
        <v>478792</v>
      </c>
      <c r="D189" s="210">
        <f>67+51+1</f>
        <v>119</v>
      </c>
      <c r="E189" s="210">
        <f t="shared" si="31"/>
        <v>9858</v>
      </c>
      <c r="F189" s="210">
        <f t="shared" si="12"/>
        <v>8256</v>
      </c>
      <c r="G189" s="238">
        <v>357388</v>
      </c>
      <c r="H189" s="210">
        <v>2512</v>
      </c>
      <c r="I189" s="4">
        <v>15262</v>
      </c>
      <c r="J189" s="4">
        <f t="shared" si="33"/>
        <v>1412149</v>
      </c>
      <c r="K189" s="7">
        <f t="shared" si="35"/>
        <v>1235.9904000000097</v>
      </c>
      <c r="L189" s="7">
        <f t="shared" si="34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30"/>
        <v>72610</v>
      </c>
      <c r="R189" s="175">
        <f t="shared" si="22"/>
        <v>111546</v>
      </c>
      <c r="S189" s="61">
        <f t="shared" si="26"/>
        <v>2.2519857278611513E-2</v>
      </c>
      <c r="T189" s="51">
        <f t="shared" si="17"/>
        <v>2.0589316446390081E-2</v>
      </c>
      <c r="V189" s="128"/>
    </row>
    <row r="190" spans="1:22" x14ac:dyDescent="0.25">
      <c r="A190" s="72">
        <v>44081</v>
      </c>
      <c r="B190" s="217">
        <v>9215</v>
      </c>
      <c r="C190" s="217">
        <f t="shared" si="32"/>
        <v>488007</v>
      </c>
      <c r="D190" s="217">
        <f>53+215</f>
        <v>268</v>
      </c>
      <c r="E190" s="217">
        <f t="shared" si="31"/>
        <v>10126</v>
      </c>
      <c r="F190" s="210">
        <f t="shared" si="12"/>
        <v>9202</v>
      </c>
      <c r="G190" s="238">
        <v>366590</v>
      </c>
      <c r="H190" s="217">
        <v>2698</v>
      </c>
      <c r="I190" s="38">
        <v>20475</v>
      </c>
      <c r="J190" s="38">
        <f t="shared" si="33"/>
        <v>1432624</v>
      </c>
      <c r="K190" s="7">
        <f t="shared" si="35"/>
        <v>1252.6800000000512</v>
      </c>
      <c r="L190" s="7">
        <f t="shared" si="34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30"/>
        <v>71720</v>
      </c>
      <c r="R190" s="175">
        <f t="shared" si="22"/>
        <v>111291</v>
      </c>
      <c r="S190" s="61">
        <f t="shared" si="26"/>
        <v>2.4242750986153416E-2</v>
      </c>
      <c r="T190" s="51">
        <f t="shared" si="17"/>
        <v>2.074970236082679E-2</v>
      </c>
      <c r="V190" s="128"/>
    </row>
    <row r="191" spans="1:22" x14ac:dyDescent="0.25">
      <c r="A191" s="64">
        <v>44082</v>
      </c>
      <c r="B191" s="210">
        <v>12027</v>
      </c>
      <c r="C191" s="210">
        <f t="shared" si="32"/>
        <v>500034</v>
      </c>
      <c r="D191" s="210">
        <f>50+227</f>
        <v>277</v>
      </c>
      <c r="E191" s="210">
        <f t="shared" si="31"/>
        <v>10403</v>
      </c>
      <c r="F191" s="210">
        <f t="shared" si="12"/>
        <v>15900</v>
      </c>
      <c r="G191" s="238">
        <v>382490</v>
      </c>
      <c r="H191" s="210">
        <v>2719</v>
      </c>
      <c r="I191" s="4">
        <v>25995</v>
      </c>
      <c r="J191" s="4">
        <f t="shared" si="33"/>
        <v>1458619</v>
      </c>
      <c r="K191" s="7">
        <f t="shared" si="35"/>
        <v>1273.516799999983</v>
      </c>
      <c r="L191" s="7">
        <f t="shared" ref="L191:L202" si="36">0.9984*M191</f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30"/>
        <v>73038</v>
      </c>
      <c r="R191" s="175">
        <f t="shared" si="22"/>
        <v>107141</v>
      </c>
      <c r="S191" s="61">
        <f t="shared" si="26"/>
        <v>2.5377773214735722E-2</v>
      </c>
      <c r="T191" s="51">
        <f t="shared" si="17"/>
        <v>2.0804585288200401E-2</v>
      </c>
      <c r="V191" s="128"/>
    </row>
    <row r="192" spans="1:22" x14ac:dyDescent="0.25">
      <c r="A192" s="64">
        <v>44083</v>
      </c>
      <c r="B192" s="210">
        <v>12259</v>
      </c>
      <c r="C192" s="210">
        <f t="shared" si="32"/>
        <v>512293</v>
      </c>
      <c r="D192" s="210">
        <f>52+202</f>
        <v>254</v>
      </c>
      <c r="E192" s="210">
        <f t="shared" si="31"/>
        <v>10657</v>
      </c>
      <c r="F192" s="210">
        <f t="shared" si="12"/>
        <v>7608</v>
      </c>
      <c r="G192" s="238">
        <v>390098</v>
      </c>
      <c r="H192" s="210">
        <v>2829</v>
      </c>
      <c r="I192" s="4">
        <v>27171</v>
      </c>
      <c r="J192" s="4">
        <f t="shared" ref="J192:J202" si="37">J191+I192</f>
        <v>1485790</v>
      </c>
      <c r="K192" s="7">
        <f t="shared" si="35"/>
        <v>1293.7232000000076</v>
      </c>
      <c r="L192" s="7">
        <f t="shared" si="36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30"/>
        <v>74787</v>
      </c>
      <c r="R192" s="175">
        <f t="shared" si="22"/>
        <v>111538</v>
      </c>
      <c r="S192" s="61">
        <f t="shared" si="26"/>
        <v>2.5363553228496118E-2</v>
      </c>
      <c r="T192" s="51">
        <f t="shared" si="17"/>
        <v>2.0802548541557272E-2</v>
      </c>
      <c r="V192" s="128"/>
    </row>
    <row r="193" spans="1:22" x14ac:dyDescent="0.25">
      <c r="A193" s="64">
        <v>44084</v>
      </c>
      <c r="B193" s="210">
        <v>11905</v>
      </c>
      <c r="C193" s="210">
        <f t="shared" ref="C193:C207" si="38">C192+B193</f>
        <v>524198</v>
      </c>
      <c r="D193" s="210">
        <f>55+195</f>
        <v>250</v>
      </c>
      <c r="E193" s="210">
        <f t="shared" ref="E193:E206" si="39">E192+D193</f>
        <v>10907</v>
      </c>
      <c r="F193" s="210">
        <f t="shared" si="12"/>
        <v>10023</v>
      </c>
      <c r="G193" s="238">
        <v>400121</v>
      </c>
      <c r="H193" s="210">
        <v>2880</v>
      </c>
      <c r="I193" s="4">
        <v>28057</v>
      </c>
      <c r="J193" s="4">
        <f t="shared" si="37"/>
        <v>1513847</v>
      </c>
      <c r="K193" s="7">
        <f t="shared" si="35"/>
        <v>1315.7488000000594</v>
      </c>
      <c r="L193" s="7">
        <f t="shared" si="36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30"/>
        <v>76356</v>
      </c>
      <c r="R193" s="175">
        <f t="shared" si="22"/>
        <v>113170</v>
      </c>
      <c r="S193" s="61">
        <f t="shared" si="26"/>
        <v>2.5448440399399135E-2</v>
      </c>
      <c r="T193" s="51">
        <f t="shared" si="17"/>
        <v>2.0807023300355974E-2</v>
      </c>
      <c r="V193" s="128"/>
    </row>
    <row r="194" spans="1:22" s="80" customFormat="1" x14ac:dyDescent="0.25">
      <c r="A194" s="72">
        <v>44085</v>
      </c>
      <c r="B194" s="208">
        <v>11507</v>
      </c>
      <c r="C194" s="208">
        <f t="shared" si="38"/>
        <v>535705</v>
      </c>
      <c r="D194" s="208">
        <f>87+154</f>
        <v>241</v>
      </c>
      <c r="E194" s="208">
        <f t="shared" si="39"/>
        <v>11148</v>
      </c>
      <c r="F194" s="210">
        <f t="shared" si="12"/>
        <v>9650</v>
      </c>
      <c r="G194" s="238">
        <v>409771</v>
      </c>
      <c r="H194" s="208">
        <v>3093</v>
      </c>
      <c r="I194" s="4">
        <v>26254</v>
      </c>
      <c r="J194" s="4">
        <f t="shared" si="37"/>
        <v>1540101</v>
      </c>
      <c r="K194" s="7">
        <f t="shared" ref="K194:K202" si="40">M194-L194</f>
        <v>1338.017600000021</v>
      </c>
      <c r="L194" s="7">
        <f t="shared" si="36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30"/>
        <v>77432</v>
      </c>
      <c r="R194" s="175">
        <f t="shared" si="22"/>
        <v>114786</v>
      </c>
      <c r="S194" s="61">
        <f t="shared" si="26"/>
        <v>2.6945794783335947E-2</v>
      </c>
      <c r="T194" s="51">
        <f t="shared" si="17"/>
        <v>2.0809960705985571E-2</v>
      </c>
      <c r="V194" s="128"/>
    </row>
    <row r="195" spans="1:22" x14ac:dyDescent="0.25">
      <c r="A195" s="64">
        <v>44086</v>
      </c>
      <c r="B195" s="208">
        <v>10776</v>
      </c>
      <c r="C195" s="208">
        <f t="shared" si="38"/>
        <v>546481</v>
      </c>
      <c r="D195" s="208">
        <f>57+58</f>
        <v>115</v>
      </c>
      <c r="E195" s="208">
        <f t="shared" si="39"/>
        <v>11263</v>
      </c>
      <c r="F195" s="210">
        <f t="shared" ref="F195:F258" si="41">G195-G194</f>
        <v>9742</v>
      </c>
      <c r="G195" s="238">
        <v>419513</v>
      </c>
      <c r="H195" s="208">
        <v>2962</v>
      </c>
      <c r="I195" s="4">
        <v>23140</v>
      </c>
      <c r="J195" s="4">
        <f t="shared" si="37"/>
        <v>1563241</v>
      </c>
      <c r="K195" s="7">
        <f t="shared" si="40"/>
        <v>1355.5903999999864</v>
      </c>
      <c r="L195" s="7">
        <f t="shared" si="36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30"/>
        <v>80017</v>
      </c>
      <c r="R195" s="175">
        <f t="shared" si="22"/>
        <v>115705</v>
      </c>
      <c r="S195" s="61">
        <f t="shared" si="26"/>
        <v>2.5599585151894904E-2</v>
      </c>
      <c r="T195" s="51">
        <f t="shared" si="17"/>
        <v>2.0610048656769402E-2</v>
      </c>
      <c r="V195" s="128"/>
    </row>
    <row r="196" spans="1:22" ht="16.5" x14ac:dyDescent="0.25">
      <c r="A196" s="64">
        <v>44087</v>
      </c>
      <c r="B196" s="208">
        <v>9056</v>
      </c>
      <c r="C196" s="230">
        <f t="shared" si="38"/>
        <v>555537</v>
      </c>
      <c r="D196" s="208">
        <f>44+45</f>
        <v>89</v>
      </c>
      <c r="E196" s="208">
        <f t="shared" si="39"/>
        <v>11352</v>
      </c>
      <c r="F196" s="210">
        <f t="shared" si="41"/>
        <v>9440</v>
      </c>
      <c r="G196" s="238">
        <v>428953</v>
      </c>
      <c r="H196" s="208">
        <v>2984</v>
      </c>
      <c r="I196" s="4">
        <v>17955</v>
      </c>
      <c r="J196" s="4">
        <f t="shared" si="37"/>
        <v>1581196</v>
      </c>
      <c r="K196" s="7">
        <f t="shared" si="40"/>
        <v>1368.1983999999939</v>
      </c>
      <c r="L196" s="7">
        <f t="shared" si="36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30"/>
        <v>82734</v>
      </c>
      <c r="R196" s="175">
        <f t="shared" si="22"/>
        <v>115232</v>
      </c>
      <c r="S196" s="61">
        <f t="shared" si="26"/>
        <v>2.5895584559844486E-2</v>
      </c>
      <c r="T196" s="51">
        <f t="shared" si="17"/>
        <v>2.0434282505035668E-2</v>
      </c>
      <c r="V196" s="128"/>
    </row>
    <row r="197" spans="1:22" ht="16.5" x14ac:dyDescent="0.25">
      <c r="A197" s="72">
        <v>44088</v>
      </c>
      <c r="B197" s="210">
        <v>9909</v>
      </c>
      <c r="C197" s="230">
        <f t="shared" si="38"/>
        <v>565446</v>
      </c>
      <c r="D197" s="210">
        <f>60+254</f>
        <v>314</v>
      </c>
      <c r="E197" s="210">
        <f t="shared" si="39"/>
        <v>11666</v>
      </c>
      <c r="F197" s="210">
        <f t="shared" si="41"/>
        <v>9930</v>
      </c>
      <c r="G197" s="238">
        <v>438883</v>
      </c>
      <c r="H197" s="210">
        <v>2992</v>
      </c>
      <c r="I197" s="4">
        <v>21207</v>
      </c>
      <c r="J197" s="4">
        <f t="shared" si="37"/>
        <v>1602403</v>
      </c>
      <c r="K197" s="7">
        <f t="shared" si="40"/>
        <v>1385.3168000000296</v>
      </c>
      <c r="L197" s="7">
        <f t="shared" si="36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30"/>
        <v>82341</v>
      </c>
      <c r="R197" s="175">
        <f t="shared" si="22"/>
        <v>114897</v>
      </c>
      <c r="S197" s="61">
        <f t="shared" si="26"/>
        <v>2.6040714727103405E-2</v>
      </c>
      <c r="T197" s="51">
        <f t="shared" ref="T197:T210" si="42">E197/C187</f>
        <v>2.525753330937339E-2</v>
      </c>
      <c r="V197" s="128"/>
    </row>
    <row r="198" spans="1:22" ht="16.5" x14ac:dyDescent="0.25">
      <c r="A198" s="64">
        <v>44089</v>
      </c>
      <c r="B198" s="210">
        <v>11892</v>
      </c>
      <c r="C198" s="230">
        <f t="shared" si="38"/>
        <v>577338</v>
      </c>
      <c r="D198" s="210">
        <f>43+142</f>
        <v>185</v>
      </c>
      <c r="E198" s="210">
        <f t="shared" si="39"/>
        <v>11851</v>
      </c>
      <c r="F198" s="210">
        <f t="shared" si="41"/>
        <v>9380</v>
      </c>
      <c r="G198" s="238">
        <v>448263</v>
      </c>
      <c r="H198" s="210">
        <v>3049</v>
      </c>
      <c r="I198" s="4">
        <v>25791</v>
      </c>
      <c r="J198" s="4">
        <f t="shared" si="37"/>
        <v>1628194</v>
      </c>
      <c r="K198" s="7">
        <f t="shared" si="40"/>
        <v>1407.344000000041</v>
      </c>
      <c r="L198" s="7">
        <f t="shared" si="36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30"/>
        <v>78619</v>
      </c>
      <c r="R198" s="175">
        <f t="shared" si="22"/>
        <v>117224</v>
      </c>
      <c r="S198" s="61">
        <f t="shared" si="26"/>
        <v>2.6010032075342932E-2</v>
      </c>
      <c r="T198" s="51">
        <f t="shared" si="42"/>
        <v>2.5118374925287089E-2</v>
      </c>
      <c r="V198" s="128"/>
    </row>
    <row r="199" spans="1:22" ht="16.5" x14ac:dyDescent="0.25">
      <c r="A199" s="64">
        <v>44090</v>
      </c>
      <c r="B199" s="210">
        <v>11674</v>
      </c>
      <c r="C199" s="230">
        <f t="shared" si="38"/>
        <v>589012</v>
      </c>
      <c r="D199" s="210">
        <f>58+206</f>
        <v>264</v>
      </c>
      <c r="E199" s="210">
        <f t="shared" si="39"/>
        <v>12115</v>
      </c>
      <c r="F199" s="210">
        <f t="shared" si="41"/>
        <v>8084</v>
      </c>
      <c r="G199" s="238">
        <v>456347</v>
      </c>
      <c r="H199" s="210">
        <v>3118</v>
      </c>
      <c r="I199" s="4">
        <v>25422</v>
      </c>
      <c r="J199" s="4">
        <f t="shared" si="37"/>
        <v>1653616</v>
      </c>
      <c r="K199" s="7">
        <f t="shared" si="40"/>
        <v>1429.5023999999976</v>
      </c>
      <c r="L199" s="7">
        <f t="shared" si="36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75">
        <f t="shared" si="22"/>
        <v>120550</v>
      </c>
      <c r="S199" s="61">
        <f t="shared" si="26"/>
        <v>2.5864786395686436E-2</v>
      </c>
      <c r="T199" s="51">
        <f t="shared" si="42"/>
        <v>2.530326321241792E-2</v>
      </c>
      <c r="U199" s="128"/>
      <c r="V199" s="128"/>
    </row>
    <row r="200" spans="1:22" ht="16.5" x14ac:dyDescent="0.25">
      <c r="A200" s="64">
        <v>44091</v>
      </c>
      <c r="B200" s="210">
        <v>12701</v>
      </c>
      <c r="C200" s="230">
        <f t="shared" si="38"/>
        <v>601713</v>
      </c>
      <c r="D200" s="210">
        <v>345</v>
      </c>
      <c r="E200" s="210">
        <f t="shared" si="39"/>
        <v>12460</v>
      </c>
      <c r="F200" s="210">
        <f t="shared" si="41"/>
        <v>10939</v>
      </c>
      <c r="G200" s="238">
        <v>467286</v>
      </c>
      <c r="H200" s="210">
        <v>3108</v>
      </c>
      <c r="I200" s="4">
        <v>28633</v>
      </c>
      <c r="J200" s="4">
        <f t="shared" si="37"/>
        <v>1682249</v>
      </c>
      <c r="K200" s="7">
        <f t="shared" si="40"/>
        <v>1451.9024000000209</v>
      </c>
      <c r="L200" s="7">
        <f t="shared" si="36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75">
        <f t="shared" si="22"/>
        <v>121967</v>
      </c>
      <c r="S200" s="61">
        <f t="shared" si="26"/>
        <v>2.5482302590044848E-2</v>
      </c>
      <c r="T200" s="51">
        <f t="shared" si="42"/>
        <v>2.5532420641507191E-2</v>
      </c>
      <c r="U200" s="128"/>
      <c r="V200" s="128"/>
    </row>
    <row r="201" spans="1:22" ht="16.5" x14ac:dyDescent="0.25">
      <c r="A201" s="64">
        <v>44092</v>
      </c>
      <c r="B201" s="210">
        <v>11945</v>
      </c>
      <c r="C201" s="230">
        <f t="shared" si="38"/>
        <v>613658</v>
      </c>
      <c r="D201" s="210">
        <f>31+166</f>
        <v>197</v>
      </c>
      <c r="E201" s="210">
        <f t="shared" si="39"/>
        <v>12657</v>
      </c>
      <c r="F201" s="210">
        <f t="shared" si="41"/>
        <v>10791</v>
      </c>
      <c r="G201" s="238">
        <v>478077</v>
      </c>
      <c r="H201" s="210">
        <v>3225</v>
      </c>
      <c r="I201" s="4">
        <v>25698</v>
      </c>
      <c r="J201" s="4">
        <f t="shared" si="37"/>
        <v>1707947</v>
      </c>
      <c r="K201" s="7">
        <f t="shared" si="40"/>
        <v>1474.3456000000006</v>
      </c>
      <c r="L201" s="7">
        <f t="shared" si="36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75">
        <f t="shared" si="22"/>
        <v>122924</v>
      </c>
      <c r="S201" s="61">
        <f t="shared" si="26"/>
        <v>2.6235722885685465E-2</v>
      </c>
      <c r="T201" s="51">
        <f t="shared" si="42"/>
        <v>2.5312278765043977E-2</v>
      </c>
      <c r="U201" s="128"/>
      <c r="V201" s="128"/>
    </row>
    <row r="202" spans="1:22" x14ac:dyDescent="0.25">
      <c r="A202" s="64">
        <v>44093</v>
      </c>
      <c r="B202" s="210">
        <v>9276</v>
      </c>
      <c r="C202" s="210">
        <f t="shared" si="38"/>
        <v>622934</v>
      </c>
      <c r="D202" s="210">
        <f>49+94</f>
        <v>143</v>
      </c>
      <c r="E202" s="210">
        <f t="shared" si="39"/>
        <v>12800</v>
      </c>
      <c r="F202" s="210">
        <f t="shared" si="41"/>
        <v>10154</v>
      </c>
      <c r="G202" s="238">
        <v>488231</v>
      </c>
      <c r="H202" s="210">
        <v>3213</v>
      </c>
      <c r="I202" s="4">
        <v>21093</v>
      </c>
      <c r="J202" s="4">
        <f t="shared" si="37"/>
        <v>1729040</v>
      </c>
      <c r="K202" s="7">
        <f t="shared" si="40"/>
        <v>1492.0336000000825</v>
      </c>
      <c r="L202" s="7">
        <f t="shared" si="36"/>
        <v>931028.96639999992</v>
      </c>
      <c r="M202" s="4">
        <v>932521</v>
      </c>
      <c r="N202" s="38">
        <v>1261</v>
      </c>
      <c r="O202" s="38">
        <v>133793</v>
      </c>
      <c r="P202" s="38">
        <v>406757</v>
      </c>
      <c r="Q202" s="38">
        <f>C202-P202-O202-N202</f>
        <v>81123</v>
      </c>
      <c r="R202" s="175">
        <f t="shared" si="22"/>
        <v>121903</v>
      </c>
      <c r="S202" s="131">
        <f t="shared" si="26"/>
        <v>2.6357021566327327E-2</v>
      </c>
      <c r="T202" s="132">
        <f t="shared" si="42"/>
        <v>2.4985701541891066E-2</v>
      </c>
      <c r="U202" s="80"/>
      <c r="V202" s="128"/>
    </row>
    <row r="203" spans="1:22" x14ac:dyDescent="0.25">
      <c r="A203" s="64">
        <v>44094</v>
      </c>
      <c r="B203" s="210">
        <v>8431</v>
      </c>
      <c r="C203" s="210">
        <f t="shared" si="38"/>
        <v>631365</v>
      </c>
      <c r="D203" s="210">
        <f>110+143</f>
        <v>253</v>
      </c>
      <c r="E203" s="210">
        <f t="shared" si="39"/>
        <v>13053</v>
      </c>
      <c r="F203" s="210">
        <f t="shared" si="41"/>
        <v>10148</v>
      </c>
      <c r="G203" s="238">
        <v>498379</v>
      </c>
      <c r="H203" s="210">
        <v>3261</v>
      </c>
      <c r="I203" s="4">
        <v>15454</v>
      </c>
      <c r="J203" s="4">
        <v>1744494</v>
      </c>
      <c r="K203" s="7">
        <v>1348</v>
      </c>
      <c r="L203" s="7">
        <v>939868</v>
      </c>
      <c r="M203" s="130">
        <f t="shared" ref="M203:M213" si="43">L203+K203</f>
        <v>941216</v>
      </c>
      <c r="N203" s="140">
        <v>1262</v>
      </c>
      <c r="O203" s="140">
        <v>134820</v>
      </c>
      <c r="P203" s="140">
        <v>412203</v>
      </c>
      <c r="Q203" s="140">
        <f>C203-P203-O203-N203</f>
        <v>83080</v>
      </c>
      <c r="R203" s="175">
        <f t="shared" si="22"/>
        <v>119933</v>
      </c>
      <c r="S203" s="157">
        <f t="shared" si="26"/>
        <v>2.7190181184494677E-2</v>
      </c>
      <c r="T203" s="158">
        <f t="shared" si="42"/>
        <v>2.4900896226235127E-2</v>
      </c>
      <c r="U203" s="80"/>
      <c r="V203" s="128"/>
    </row>
    <row r="204" spans="1:22" x14ac:dyDescent="0.25">
      <c r="A204" s="64">
        <v>44095</v>
      </c>
      <c r="B204" s="210">
        <v>8782</v>
      </c>
      <c r="C204" s="210">
        <f t="shared" si="38"/>
        <v>640147</v>
      </c>
      <c r="D204" s="210">
        <v>427</v>
      </c>
      <c r="E204" s="210">
        <f t="shared" si="39"/>
        <v>13480</v>
      </c>
      <c r="F204" s="210">
        <f t="shared" si="41"/>
        <v>10184</v>
      </c>
      <c r="G204" s="238">
        <v>508563</v>
      </c>
      <c r="H204" s="210">
        <v>3387</v>
      </c>
      <c r="I204" s="4">
        <v>18575</v>
      </c>
      <c r="J204" s="4">
        <f t="shared" ref="J204:J223" si="44">J203+I204</f>
        <v>1763069</v>
      </c>
      <c r="K204" s="7">
        <v>1383</v>
      </c>
      <c r="L204" s="7">
        <v>949102</v>
      </c>
      <c r="M204" s="130">
        <f t="shared" si="43"/>
        <v>950485</v>
      </c>
      <c r="N204" s="159">
        <v>6401</v>
      </c>
      <c r="O204" s="159">
        <v>138272</v>
      </c>
      <c r="P204" s="173">
        <v>417376</v>
      </c>
      <c r="Q204" s="140">
        <f t="shared" ref="Q204:Q231" si="45">C204-P204-O204-N204</f>
        <v>78098</v>
      </c>
      <c r="R204" s="175">
        <f t="shared" si="22"/>
        <v>118104</v>
      </c>
      <c r="S204" s="157">
        <f t="shared" si="26"/>
        <v>2.8678114204429995E-2</v>
      </c>
      <c r="T204" s="158">
        <f t="shared" si="42"/>
        <v>2.5163102827115671E-2</v>
      </c>
      <c r="U204" s="80"/>
      <c r="V204" s="128"/>
    </row>
    <row r="205" spans="1:22" x14ac:dyDescent="0.25">
      <c r="A205" s="64">
        <v>44096</v>
      </c>
      <c r="B205" s="210">
        <v>12027</v>
      </c>
      <c r="C205" s="210">
        <f t="shared" si="38"/>
        <v>652174</v>
      </c>
      <c r="D205" s="210">
        <v>469</v>
      </c>
      <c r="E205" s="210">
        <f t="shared" si="39"/>
        <v>13949</v>
      </c>
      <c r="F205" s="210">
        <f t="shared" si="41"/>
        <v>8665</v>
      </c>
      <c r="G205" s="238">
        <v>517228</v>
      </c>
      <c r="H205" s="210">
        <v>3362</v>
      </c>
      <c r="I205" s="4">
        <v>25766</v>
      </c>
      <c r="J205" s="4">
        <f t="shared" si="44"/>
        <v>1788835</v>
      </c>
      <c r="K205" s="7">
        <v>1448</v>
      </c>
      <c r="L205" s="7">
        <v>961776</v>
      </c>
      <c r="M205" s="130">
        <f t="shared" si="43"/>
        <v>963224</v>
      </c>
      <c r="N205" s="160">
        <v>6521</v>
      </c>
      <c r="O205" s="160">
        <v>140870</v>
      </c>
      <c r="P205" s="160">
        <v>425218</v>
      </c>
      <c r="Q205" s="140">
        <f t="shared" si="45"/>
        <v>79565</v>
      </c>
      <c r="R205" s="175">
        <f t="shared" si="22"/>
        <v>120997</v>
      </c>
      <c r="S205" s="157">
        <f t="shared" si="26"/>
        <v>2.7785812871393506E-2</v>
      </c>
      <c r="T205" s="158">
        <f t="shared" si="42"/>
        <v>2.5525132621262221E-2</v>
      </c>
      <c r="U205" s="80"/>
      <c r="V205" s="128"/>
    </row>
    <row r="206" spans="1:22" x14ac:dyDescent="0.25">
      <c r="A206" s="64">
        <v>44097</v>
      </c>
      <c r="B206" s="210">
        <v>12625</v>
      </c>
      <c r="C206" s="210">
        <f t="shared" si="38"/>
        <v>664799</v>
      </c>
      <c r="D206" s="210">
        <v>423</v>
      </c>
      <c r="E206" s="210">
        <f t="shared" si="39"/>
        <v>14372</v>
      </c>
      <c r="F206" s="210">
        <f t="shared" si="41"/>
        <v>8258</v>
      </c>
      <c r="G206" s="238">
        <v>525486</v>
      </c>
      <c r="H206" s="210">
        <v>3511</v>
      </c>
      <c r="I206" s="4">
        <v>24903</v>
      </c>
      <c r="J206" s="4">
        <f t="shared" si="44"/>
        <v>1813738</v>
      </c>
      <c r="K206" s="7">
        <v>1456</v>
      </c>
      <c r="L206" s="7">
        <v>974788</v>
      </c>
      <c r="M206" s="130">
        <f t="shared" si="43"/>
        <v>976244</v>
      </c>
      <c r="N206" s="160">
        <v>6647</v>
      </c>
      <c r="O206" s="160">
        <v>143597</v>
      </c>
      <c r="P206" s="160">
        <v>433450</v>
      </c>
      <c r="Q206" s="140">
        <f t="shared" si="45"/>
        <v>81105</v>
      </c>
      <c r="R206" s="175">
        <f t="shared" si="22"/>
        <v>124941</v>
      </c>
      <c r="S206" s="157">
        <f t="shared" ref="S206:S211" si="46">H206/(C206-E206-G206)</f>
        <v>2.8101263796511955E-2</v>
      </c>
      <c r="T206" s="158">
        <f t="shared" si="42"/>
        <v>2.5870464073500056E-2</v>
      </c>
      <c r="U206" s="80"/>
      <c r="V206" s="128"/>
    </row>
    <row r="207" spans="1:22" x14ac:dyDescent="0.25">
      <c r="A207" s="64">
        <v>44098</v>
      </c>
      <c r="B207" s="219">
        <v>13467</v>
      </c>
      <c r="C207" s="220">
        <f t="shared" si="38"/>
        <v>678266</v>
      </c>
      <c r="D207" s="210">
        <v>391</v>
      </c>
      <c r="E207" s="210">
        <f t="shared" ref="E207:E230" si="47">E206+D207</f>
        <v>14763</v>
      </c>
      <c r="F207" s="210">
        <f t="shared" si="41"/>
        <v>11103</v>
      </c>
      <c r="G207" s="238">
        <v>536589</v>
      </c>
      <c r="H207" s="210">
        <v>3527</v>
      </c>
      <c r="I207" s="4">
        <v>27253</v>
      </c>
      <c r="J207" s="4">
        <f t="shared" si="44"/>
        <v>1840991</v>
      </c>
      <c r="K207" s="7">
        <v>1488</v>
      </c>
      <c r="L207" s="7">
        <v>988976</v>
      </c>
      <c r="M207" s="34">
        <f t="shared" si="43"/>
        <v>990464</v>
      </c>
      <c r="N207" s="160">
        <v>6740</v>
      </c>
      <c r="O207" s="160">
        <v>143045</v>
      </c>
      <c r="P207" s="160">
        <v>449054</v>
      </c>
      <c r="Q207" s="140">
        <f t="shared" si="45"/>
        <v>79427</v>
      </c>
      <c r="R207" s="175">
        <f t="shared" si="22"/>
        <v>126914</v>
      </c>
      <c r="S207" s="157">
        <f t="shared" si="46"/>
        <v>2.7790472288321225E-2</v>
      </c>
      <c r="T207" s="158">
        <f t="shared" si="42"/>
        <v>2.6108593924088243E-2</v>
      </c>
      <c r="U207" s="80"/>
      <c r="V207" s="128"/>
    </row>
    <row r="208" spans="1:22" x14ac:dyDescent="0.25">
      <c r="A208" s="64">
        <v>44099</v>
      </c>
      <c r="B208" s="210">
        <v>12969</v>
      </c>
      <c r="C208" s="210">
        <f t="shared" ref="C208:C230" si="48">C207+B208</f>
        <v>691235</v>
      </c>
      <c r="D208" s="210">
        <v>442</v>
      </c>
      <c r="E208" s="210">
        <f t="shared" si="47"/>
        <v>15205</v>
      </c>
      <c r="F208" s="210">
        <f t="shared" si="41"/>
        <v>10335</v>
      </c>
      <c r="G208" s="238">
        <v>546924</v>
      </c>
      <c r="H208" s="210">
        <v>3595</v>
      </c>
      <c r="I208" s="4">
        <v>25098</v>
      </c>
      <c r="J208" s="4">
        <f t="shared" si="44"/>
        <v>1866089</v>
      </c>
      <c r="K208" s="7">
        <v>1500</v>
      </c>
      <c r="L208" s="7">
        <v>1001959</v>
      </c>
      <c r="M208" s="34">
        <f t="shared" si="43"/>
        <v>1003459</v>
      </c>
      <c r="N208" s="160">
        <v>6798</v>
      </c>
      <c r="O208" s="160">
        <v>145075</v>
      </c>
      <c r="P208" s="160">
        <v>458440</v>
      </c>
      <c r="Q208" s="140">
        <f t="shared" si="45"/>
        <v>80922</v>
      </c>
      <c r="R208" s="175">
        <f t="shared" si="22"/>
        <v>129106</v>
      </c>
      <c r="S208" s="157">
        <f t="shared" si="46"/>
        <v>2.7845336390252971E-2</v>
      </c>
      <c r="T208" s="158">
        <f t="shared" si="42"/>
        <v>2.633639220006305E-2</v>
      </c>
      <c r="U208" s="80"/>
      <c r="V208" s="128"/>
    </row>
    <row r="209" spans="1:22" x14ac:dyDescent="0.25">
      <c r="A209" s="64">
        <v>44100</v>
      </c>
      <c r="B209" s="210">
        <v>11249</v>
      </c>
      <c r="C209" s="210">
        <f t="shared" si="48"/>
        <v>702484</v>
      </c>
      <c r="D209" s="210">
        <v>337</v>
      </c>
      <c r="E209" s="210">
        <f t="shared" si="47"/>
        <v>15542</v>
      </c>
      <c r="F209" s="210">
        <f t="shared" si="41"/>
        <v>9565</v>
      </c>
      <c r="G209" s="238">
        <v>556489</v>
      </c>
      <c r="H209" s="210">
        <v>3633</v>
      </c>
      <c r="I209" s="4">
        <v>22101</v>
      </c>
      <c r="J209" s="4">
        <f t="shared" si="44"/>
        <v>1888190</v>
      </c>
      <c r="K209" s="7">
        <v>1537</v>
      </c>
      <c r="L209" s="7">
        <v>1014163</v>
      </c>
      <c r="M209" s="34">
        <f t="shared" si="43"/>
        <v>1015700</v>
      </c>
      <c r="N209" s="160">
        <v>6835</v>
      </c>
      <c r="O209" s="160">
        <v>146416</v>
      </c>
      <c r="P209" s="160">
        <v>464913</v>
      </c>
      <c r="Q209" s="140">
        <f t="shared" si="45"/>
        <v>84320</v>
      </c>
      <c r="R209" s="175">
        <f t="shared" si="22"/>
        <v>130453</v>
      </c>
      <c r="S209" s="157">
        <f t="shared" si="46"/>
        <v>2.7849110407579741E-2</v>
      </c>
      <c r="T209" s="158">
        <f t="shared" si="42"/>
        <v>2.6386559187249158E-2</v>
      </c>
      <c r="U209" s="80"/>
      <c r="V209" s="128"/>
    </row>
    <row r="210" spans="1:22" x14ac:dyDescent="0.25">
      <c r="A210" s="64">
        <v>44101</v>
      </c>
      <c r="B210" s="210">
        <v>8841</v>
      </c>
      <c r="C210" s="210">
        <f t="shared" si="48"/>
        <v>711325</v>
      </c>
      <c r="D210" s="210">
        <v>206</v>
      </c>
      <c r="E210" s="210">
        <f t="shared" si="47"/>
        <v>15748</v>
      </c>
      <c r="F210" s="210">
        <f t="shared" si="41"/>
        <v>9446</v>
      </c>
      <c r="G210" s="238">
        <v>565935</v>
      </c>
      <c r="H210" s="210">
        <v>3604</v>
      </c>
      <c r="I210" s="4">
        <v>15171</v>
      </c>
      <c r="J210" s="4">
        <f t="shared" si="44"/>
        <v>1903361</v>
      </c>
      <c r="K210" s="7">
        <v>1567</v>
      </c>
      <c r="L210" s="7">
        <v>1021244</v>
      </c>
      <c r="M210" s="34">
        <f t="shared" si="43"/>
        <v>1022811</v>
      </c>
      <c r="N210" s="160">
        <v>6874</v>
      </c>
      <c r="O210" s="160">
        <v>147538</v>
      </c>
      <c r="P210" s="160">
        <v>469799</v>
      </c>
      <c r="Q210" s="140">
        <f t="shared" si="45"/>
        <v>87114</v>
      </c>
      <c r="R210" s="175">
        <f t="shared" si="22"/>
        <v>129642</v>
      </c>
      <c r="S210" s="157">
        <f t="shared" si="46"/>
        <v>2.779963283503803E-2</v>
      </c>
      <c r="T210" s="158">
        <f t="shared" si="42"/>
        <v>2.6171945761517535E-2</v>
      </c>
      <c r="U210" s="80"/>
      <c r="V210" s="128"/>
    </row>
    <row r="211" spans="1:22" x14ac:dyDescent="0.25">
      <c r="A211" s="64">
        <v>44102</v>
      </c>
      <c r="B211" s="210">
        <v>11807</v>
      </c>
      <c r="C211" s="210">
        <f t="shared" si="48"/>
        <v>723132</v>
      </c>
      <c r="D211" s="210">
        <v>365</v>
      </c>
      <c r="E211" s="210">
        <f t="shared" si="47"/>
        <v>16113</v>
      </c>
      <c r="F211" s="210">
        <f t="shared" si="41"/>
        <v>10780</v>
      </c>
      <c r="G211" s="238">
        <v>576715</v>
      </c>
      <c r="H211" s="210">
        <v>3678</v>
      </c>
      <c r="I211" s="4">
        <v>21356</v>
      </c>
      <c r="J211" s="4">
        <f t="shared" si="44"/>
        <v>1924717</v>
      </c>
      <c r="K211" s="7">
        <v>1611</v>
      </c>
      <c r="L211" s="7">
        <v>1031143</v>
      </c>
      <c r="M211" s="34">
        <f t="shared" si="43"/>
        <v>1032754</v>
      </c>
      <c r="N211" s="160">
        <v>6984</v>
      </c>
      <c r="O211" s="160">
        <v>149538</v>
      </c>
      <c r="P211" s="160">
        <v>478119</v>
      </c>
      <c r="Q211" s="140">
        <f t="shared" si="45"/>
        <v>88491</v>
      </c>
      <c r="R211" s="175">
        <f t="shared" si="22"/>
        <v>130304</v>
      </c>
      <c r="S211" s="157">
        <f t="shared" si="46"/>
        <v>2.8226301571709234E-2</v>
      </c>
      <c r="T211" s="158">
        <f>E211/C201</f>
        <v>2.6257296409400676E-2</v>
      </c>
      <c r="U211" s="80"/>
      <c r="V211" s="128"/>
    </row>
    <row r="212" spans="1:22" x14ac:dyDescent="0.25">
      <c r="A212" s="64">
        <v>44103</v>
      </c>
      <c r="B212" s="210">
        <v>13477</v>
      </c>
      <c r="C212" s="210">
        <f t="shared" si="48"/>
        <v>736609</v>
      </c>
      <c r="D212" s="210">
        <v>405</v>
      </c>
      <c r="E212" s="210">
        <f t="shared" si="47"/>
        <v>16518</v>
      </c>
      <c r="F212" s="210">
        <f t="shared" si="41"/>
        <v>9142</v>
      </c>
      <c r="G212" s="238">
        <v>585857</v>
      </c>
      <c r="H212" s="210">
        <v>3768</v>
      </c>
      <c r="I212" s="4">
        <v>25072</v>
      </c>
      <c r="J212" s="4">
        <f t="shared" si="44"/>
        <v>1949789</v>
      </c>
      <c r="K212" s="7">
        <v>1774</v>
      </c>
      <c r="L212" s="55">
        <v>1043210</v>
      </c>
      <c r="M212" s="34">
        <f t="shared" si="43"/>
        <v>1044984</v>
      </c>
      <c r="N212" s="160">
        <v>7083</v>
      </c>
      <c r="O212" s="160">
        <v>151787</v>
      </c>
      <c r="P212" s="160">
        <v>487971</v>
      </c>
      <c r="Q212" s="140">
        <f t="shared" si="45"/>
        <v>89768</v>
      </c>
      <c r="R212" s="175">
        <f t="shared" si="22"/>
        <v>134234</v>
      </c>
      <c r="S212" s="157">
        <f t="shared" ref="S212:S220" si="49">H212/(C212-E212-G212)</f>
        <v>2.8070384552348882E-2</v>
      </c>
      <c r="T212" s="158">
        <f>E212/C202</f>
        <v>2.6516452786330493E-2</v>
      </c>
      <c r="U212" s="80"/>
      <c r="V212" s="128"/>
    </row>
    <row r="213" spans="1:22" x14ac:dyDescent="0.25">
      <c r="A213" s="64">
        <v>44104</v>
      </c>
      <c r="B213" s="210">
        <v>14392</v>
      </c>
      <c r="C213" s="210">
        <f t="shared" si="48"/>
        <v>751001</v>
      </c>
      <c r="D213" s="210">
        <v>418</v>
      </c>
      <c r="E213" s="210">
        <f t="shared" si="47"/>
        <v>16936</v>
      </c>
      <c r="F213" s="210">
        <f t="shared" si="41"/>
        <v>8788</v>
      </c>
      <c r="G213" s="238">
        <v>594645</v>
      </c>
      <c r="H213" s="210">
        <v>3792</v>
      </c>
      <c r="I213" s="4">
        <v>26524</v>
      </c>
      <c r="J213" s="4">
        <f t="shared" si="44"/>
        <v>1976313</v>
      </c>
      <c r="K213" s="130">
        <v>2013</v>
      </c>
      <c r="L213" s="8">
        <v>1055774</v>
      </c>
      <c r="M213" s="154">
        <f t="shared" si="43"/>
        <v>1057787</v>
      </c>
      <c r="N213" s="160">
        <v>7162</v>
      </c>
      <c r="O213" s="160">
        <v>153949</v>
      </c>
      <c r="P213" s="160">
        <v>498519</v>
      </c>
      <c r="Q213" s="140">
        <f t="shared" si="45"/>
        <v>91371</v>
      </c>
      <c r="R213" s="175">
        <f t="shared" si="22"/>
        <v>139420</v>
      </c>
      <c r="S213" s="157">
        <f t="shared" si="49"/>
        <v>2.7198393343853107E-2</v>
      </c>
      <c r="T213" s="158">
        <f>E213/C203</f>
        <v>2.682442010564412E-2</v>
      </c>
      <c r="U213" s="80"/>
      <c r="V213" s="128"/>
    </row>
    <row r="214" spans="1:22" x14ac:dyDescent="0.25">
      <c r="A214" s="64">
        <v>44105</v>
      </c>
      <c r="B214" s="210">
        <v>14001</v>
      </c>
      <c r="C214" s="210">
        <f t="shared" si="48"/>
        <v>765002</v>
      </c>
      <c r="D214" s="223">
        <v>3352</v>
      </c>
      <c r="E214" s="210">
        <f t="shared" si="47"/>
        <v>20288</v>
      </c>
      <c r="F214" s="210">
        <f t="shared" si="41"/>
        <v>8495</v>
      </c>
      <c r="G214" s="238">
        <v>603140</v>
      </c>
      <c r="H214" s="221">
        <v>3799</v>
      </c>
      <c r="I214" s="4">
        <v>26662</v>
      </c>
      <c r="J214" s="4">
        <f t="shared" si="44"/>
        <v>2002975</v>
      </c>
      <c r="K214" s="130">
        <v>1482</v>
      </c>
      <c r="L214" s="8">
        <v>1068705</v>
      </c>
      <c r="M214" s="154">
        <f t="shared" ref="M214:M225" si="50">L214+K214</f>
        <v>1070187</v>
      </c>
      <c r="N214" s="160">
        <v>7226</v>
      </c>
      <c r="O214" s="160">
        <v>155848</v>
      </c>
      <c r="P214" s="160">
        <v>508945</v>
      </c>
      <c r="Q214" s="140">
        <f t="shared" si="45"/>
        <v>92983</v>
      </c>
      <c r="R214" s="175">
        <f t="shared" si="22"/>
        <v>141574</v>
      </c>
      <c r="S214" s="157">
        <f t="shared" si="49"/>
        <v>2.6834023196349612E-2</v>
      </c>
      <c r="T214" s="158">
        <f>E214/C204</f>
        <v>3.1692720578242184E-2</v>
      </c>
      <c r="U214" s="80"/>
      <c r="V214" s="128"/>
    </row>
    <row r="215" spans="1:22" x14ac:dyDescent="0.25">
      <c r="A215" s="64">
        <v>44106</v>
      </c>
      <c r="B215" s="219">
        <v>14687</v>
      </c>
      <c r="C215" s="210">
        <f t="shared" si="48"/>
        <v>779689</v>
      </c>
      <c r="D215" s="210">
        <v>309</v>
      </c>
      <c r="E215" s="210">
        <f t="shared" si="47"/>
        <v>20597</v>
      </c>
      <c r="F215" s="210">
        <f t="shared" si="41"/>
        <v>11375</v>
      </c>
      <c r="G215" s="238">
        <v>614515</v>
      </c>
      <c r="H215" s="221">
        <v>3828</v>
      </c>
      <c r="I215" s="4">
        <v>27537</v>
      </c>
      <c r="J215" s="4">
        <f t="shared" si="44"/>
        <v>2030512</v>
      </c>
      <c r="K215" s="7">
        <v>1492</v>
      </c>
      <c r="L215" s="8">
        <v>1082729</v>
      </c>
      <c r="M215" s="34">
        <f t="shared" si="50"/>
        <v>1084221</v>
      </c>
      <c r="N215" s="160">
        <v>7323</v>
      </c>
      <c r="O215" s="160">
        <v>158001</v>
      </c>
      <c r="P215" s="160">
        <v>520163</v>
      </c>
      <c r="Q215" s="140">
        <f t="shared" si="45"/>
        <v>94202</v>
      </c>
      <c r="R215" s="175">
        <f t="shared" si="22"/>
        <v>144577</v>
      </c>
      <c r="S215" s="157">
        <f t="shared" si="49"/>
        <v>2.6477240501601221E-2</v>
      </c>
      <c r="T215" s="51">
        <f t="shared" ref="T215:T232" si="51">E215/C195</f>
        <v>3.7690239916849805E-2</v>
      </c>
      <c r="U215" s="80"/>
      <c r="V215" s="128"/>
    </row>
    <row r="216" spans="1:22" x14ac:dyDescent="0.25">
      <c r="A216" s="72">
        <v>44107</v>
      </c>
      <c r="B216" s="217">
        <v>11129</v>
      </c>
      <c r="C216" s="217">
        <f t="shared" si="48"/>
        <v>790818</v>
      </c>
      <c r="D216" s="217">
        <v>195</v>
      </c>
      <c r="E216" s="217">
        <f t="shared" si="47"/>
        <v>20792</v>
      </c>
      <c r="F216" s="210">
        <f t="shared" si="41"/>
        <v>11599</v>
      </c>
      <c r="G216" s="238">
        <v>626114</v>
      </c>
      <c r="H216" s="221">
        <v>3820</v>
      </c>
      <c r="I216" s="38">
        <v>20525</v>
      </c>
      <c r="J216" s="38">
        <f t="shared" si="44"/>
        <v>2051037</v>
      </c>
      <c r="K216" s="55">
        <v>1499</v>
      </c>
      <c r="L216" s="55">
        <v>1095695</v>
      </c>
      <c r="M216" s="155">
        <f t="shared" si="50"/>
        <v>1097194</v>
      </c>
      <c r="N216" s="160">
        <v>7387</v>
      </c>
      <c r="O216" s="160">
        <v>159347</v>
      </c>
      <c r="P216" s="160">
        <v>527803</v>
      </c>
      <c r="Q216" s="140">
        <f t="shared" si="45"/>
        <v>96281</v>
      </c>
      <c r="R216" s="175">
        <f t="shared" si="22"/>
        <v>143912</v>
      </c>
      <c r="S216" s="157">
        <f t="shared" si="49"/>
        <v>2.6543999110567568E-2</v>
      </c>
      <c r="T216" s="51">
        <f t="shared" si="51"/>
        <v>3.7426850056791895E-2</v>
      </c>
      <c r="U216" s="80"/>
      <c r="V216" s="128"/>
    </row>
    <row r="217" spans="1:22" x14ac:dyDescent="0.25">
      <c r="A217" s="64">
        <v>44108</v>
      </c>
      <c r="B217" s="210">
        <v>7668</v>
      </c>
      <c r="C217" s="210">
        <f t="shared" si="48"/>
        <v>798486</v>
      </c>
      <c r="D217" s="210">
        <v>222</v>
      </c>
      <c r="E217" s="210">
        <f t="shared" si="47"/>
        <v>21014</v>
      </c>
      <c r="F217" s="210">
        <f t="shared" si="41"/>
        <v>10558</v>
      </c>
      <c r="G217" s="238">
        <v>636672</v>
      </c>
      <c r="H217" s="221">
        <v>3950</v>
      </c>
      <c r="I217" s="4">
        <v>13213</v>
      </c>
      <c r="J217" s="4">
        <f t="shared" si="44"/>
        <v>2064250</v>
      </c>
      <c r="K217" s="7">
        <v>1504</v>
      </c>
      <c r="L217" s="7">
        <v>1103068</v>
      </c>
      <c r="M217" s="34">
        <f t="shared" si="50"/>
        <v>1104572</v>
      </c>
      <c r="N217" s="160">
        <v>7425</v>
      </c>
      <c r="O217" s="160">
        <v>160401</v>
      </c>
      <c r="P217" s="160">
        <v>533573</v>
      </c>
      <c r="Q217" s="140">
        <f t="shared" si="45"/>
        <v>97087</v>
      </c>
      <c r="R217" s="175">
        <f t="shared" si="22"/>
        <v>140800</v>
      </c>
      <c r="S217" s="157">
        <f t="shared" si="49"/>
        <v>2.8053977272727272E-2</v>
      </c>
      <c r="T217" s="51">
        <f t="shared" si="51"/>
        <v>3.7163584144197674E-2</v>
      </c>
      <c r="U217" s="80"/>
      <c r="V217" s="128"/>
    </row>
    <row r="218" spans="1:22" x14ac:dyDescent="0.25">
      <c r="A218" s="64">
        <v>44109</v>
      </c>
      <c r="B218" s="220">
        <v>11242</v>
      </c>
      <c r="C218" s="210">
        <f t="shared" si="48"/>
        <v>809728</v>
      </c>
      <c r="D218" s="210">
        <v>451</v>
      </c>
      <c r="E218" s="210">
        <f t="shared" si="47"/>
        <v>21465</v>
      </c>
      <c r="F218" s="210">
        <f t="shared" si="41"/>
        <v>12345</v>
      </c>
      <c r="G218" s="238">
        <v>649017</v>
      </c>
      <c r="H218" s="221">
        <v>3978</v>
      </c>
      <c r="I218" s="4">
        <v>20263</v>
      </c>
      <c r="J218" s="4">
        <f t="shared" si="44"/>
        <v>2084513</v>
      </c>
      <c r="K218" s="7">
        <v>1508</v>
      </c>
      <c r="L218" s="7">
        <v>1113469</v>
      </c>
      <c r="M218" s="34">
        <f t="shared" si="50"/>
        <v>1114977</v>
      </c>
      <c r="N218" s="160">
        <v>7503</v>
      </c>
      <c r="O218" s="160">
        <v>162682</v>
      </c>
      <c r="P218" s="160">
        <v>544916</v>
      </c>
      <c r="Q218" s="140">
        <f t="shared" si="45"/>
        <v>94627</v>
      </c>
      <c r="R218" s="175">
        <f t="shared" si="22"/>
        <v>139246</v>
      </c>
      <c r="S218" s="157">
        <f t="shared" si="49"/>
        <v>2.856814558407423E-2</v>
      </c>
      <c r="T218" s="51">
        <f t="shared" si="51"/>
        <v>3.7179260675722019E-2</v>
      </c>
      <c r="U218" s="80"/>
      <c r="V218" s="128"/>
    </row>
    <row r="219" spans="1:22" x14ac:dyDescent="0.25">
      <c r="A219" s="64">
        <v>44110</v>
      </c>
      <c r="B219" s="220">
        <v>14740</v>
      </c>
      <c r="C219" s="210">
        <f t="shared" si="48"/>
        <v>824468</v>
      </c>
      <c r="D219" s="210">
        <v>359</v>
      </c>
      <c r="E219" s="210">
        <f t="shared" si="47"/>
        <v>21824</v>
      </c>
      <c r="F219" s="210">
        <f t="shared" si="41"/>
        <v>11255</v>
      </c>
      <c r="G219" s="238">
        <v>660272</v>
      </c>
      <c r="H219" s="221">
        <v>4007</v>
      </c>
      <c r="I219" s="4">
        <v>26481</v>
      </c>
      <c r="J219" s="4">
        <f t="shared" si="44"/>
        <v>2110994</v>
      </c>
      <c r="K219" s="7">
        <v>1528</v>
      </c>
      <c r="L219" s="7">
        <v>1127417</v>
      </c>
      <c r="M219" s="34">
        <f t="shared" si="50"/>
        <v>1128945</v>
      </c>
      <c r="N219" s="160">
        <v>7581</v>
      </c>
      <c r="O219" s="160">
        <v>165737</v>
      </c>
      <c r="P219" s="160">
        <v>556132</v>
      </c>
      <c r="Q219" s="140">
        <f t="shared" si="45"/>
        <v>95018</v>
      </c>
      <c r="R219" s="175">
        <f t="shared" si="22"/>
        <v>142372</v>
      </c>
      <c r="S219" s="157">
        <f t="shared" si="49"/>
        <v>2.8144578990250892E-2</v>
      </c>
      <c r="T219" s="51">
        <f t="shared" si="51"/>
        <v>3.7051876702002676E-2</v>
      </c>
      <c r="U219" s="80"/>
      <c r="V219" s="128"/>
    </row>
    <row r="220" spans="1:22" x14ac:dyDescent="0.25">
      <c r="A220" s="64">
        <v>44111</v>
      </c>
      <c r="B220" s="220">
        <v>16447</v>
      </c>
      <c r="C220" s="210">
        <f t="shared" si="48"/>
        <v>840915</v>
      </c>
      <c r="D220" s="210">
        <v>401</v>
      </c>
      <c r="E220" s="210">
        <f t="shared" si="47"/>
        <v>22225</v>
      </c>
      <c r="F220" s="210">
        <f t="shared" si="41"/>
        <v>10453</v>
      </c>
      <c r="G220" s="238">
        <v>670725</v>
      </c>
      <c r="H220" s="221">
        <v>3997</v>
      </c>
      <c r="I220" s="137">
        <v>29441</v>
      </c>
      <c r="J220" s="4">
        <f t="shared" si="44"/>
        <v>2140435</v>
      </c>
      <c r="K220" s="7">
        <v>1542</v>
      </c>
      <c r="L220" s="7">
        <v>1142661</v>
      </c>
      <c r="M220" s="34">
        <f t="shared" si="50"/>
        <v>1144203</v>
      </c>
      <c r="N220" s="160">
        <v>7669</v>
      </c>
      <c r="O220" s="160">
        <v>168593</v>
      </c>
      <c r="P220" s="160">
        <v>568246</v>
      </c>
      <c r="Q220" s="140">
        <f t="shared" si="45"/>
        <v>96407</v>
      </c>
      <c r="R220" s="175">
        <f t="shared" si="22"/>
        <v>147965</v>
      </c>
      <c r="S220" s="157">
        <f t="shared" si="49"/>
        <v>2.7013145000506878E-2</v>
      </c>
      <c r="T220" s="51">
        <f t="shared" si="51"/>
        <v>3.6936213776335228E-2</v>
      </c>
      <c r="U220" s="80"/>
      <c r="V220" s="128"/>
    </row>
    <row r="221" spans="1:22" x14ac:dyDescent="0.25">
      <c r="A221" s="64">
        <v>44112</v>
      </c>
      <c r="B221" s="210">
        <v>15454</v>
      </c>
      <c r="C221" s="210">
        <f t="shared" si="48"/>
        <v>856369</v>
      </c>
      <c r="D221" s="210">
        <v>484</v>
      </c>
      <c r="E221" s="210">
        <f t="shared" si="47"/>
        <v>22709</v>
      </c>
      <c r="F221" s="210">
        <f t="shared" si="41"/>
        <v>14119</v>
      </c>
      <c r="G221" s="238">
        <v>684844</v>
      </c>
      <c r="H221" s="221">
        <v>4043</v>
      </c>
      <c r="I221" s="4">
        <v>25841</v>
      </c>
      <c r="J221" s="4">
        <f t="shared" si="44"/>
        <v>2166276</v>
      </c>
      <c r="K221" s="7">
        <v>1544</v>
      </c>
      <c r="L221" s="7">
        <v>1155668</v>
      </c>
      <c r="M221" s="34">
        <f t="shared" si="50"/>
        <v>1157212</v>
      </c>
      <c r="N221" s="160">
        <v>7761</v>
      </c>
      <c r="O221" s="160">
        <v>171322</v>
      </c>
      <c r="P221" s="160">
        <v>578517</v>
      </c>
      <c r="Q221" s="140">
        <f t="shared" si="45"/>
        <v>98769</v>
      </c>
      <c r="R221" s="175">
        <f t="shared" si="22"/>
        <v>148816</v>
      </c>
      <c r="S221" s="157">
        <f t="shared" ref="S221:S227" si="52">H221/(C221-E221-G221)</f>
        <v>2.7167777658316312E-2</v>
      </c>
      <c r="T221" s="51">
        <f t="shared" si="51"/>
        <v>3.7005954456716936E-2</v>
      </c>
      <c r="U221" s="80"/>
      <c r="V221" s="128"/>
    </row>
    <row r="222" spans="1:22" x14ac:dyDescent="0.25">
      <c r="A222" s="138">
        <v>44113</v>
      </c>
      <c r="B222" s="217">
        <v>15099</v>
      </c>
      <c r="C222" s="210">
        <f t="shared" si="48"/>
        <v>871468</v>
      </c>
      <c r="D222" s="231">
        <v>514</v>
      </c>
      <c r="E222" s="217">
        <f t="shared" si="47"/>
        <v>23223</v>
      </c>
      <c r="F222" s="210">
        <f t="shared" si="41"/>
        <v>12297</v>
      </c>
      <c r="G222" s="238">
        <v>697141</v>
      </c>
      <c r="H222" s="221">
        <v>4092</v>
      </c>
      <c r="I222" s="38">
        <v>25174</v>
      </c>
      <c r="J222" s="38">
        <f t="shared" si="44"/>
        <v>2191450</v>
      </c>
      <c r="K222" s="55">
        <v>1564</v>
      </c>
      <c r="L222" s="55">
        <v>1172099</v>
      </c>
      <c r="M222" s="155">
        <f t="shared" si="50"/>
        <v>1173663</v>
      </c>
      <c r="N222" s="160">
        <v>7817</v>
      </c>
      <c r="O222" s="160">
        <v>174267</v>
      </c>
      <c r="P222" s="160">
        <v>588788</v>
      </c>
      <c r="Q222" s="140">
        <f t="shared" si="45"/>
        <v>100596</v>
      </c>
      <c r="R222" s="175">
        <f t="shared" ref="R222:R247" si="53">C222-E222-G222</f>
        <v>151104</v>
      </c>
      <c r="S222" s="157">
        <f t="shared" si="52"/>
        <v>2.7080686149936469E-2</v>
      </c>
      <c r="T222" s="51">
        <f t="shared" si="51"/>
        <v>3.7280032876677145E-2</v>
      </c>
      <c r="U222" s="80"/>
      <c r="V222" s="128"/>
    </row>
    <row r="223" spans="1:22" x14ac:dyDescent="0.25">
      <c r="A223" s="139">
        <v>44114</v>
      </c>
      <c r="B223" s="221">
        <v>12414</v>
      </c>
      <c r="C223" s="210">
        <f t="shared" si="48"/>
        <v>883882</v>
      </c>
      <c r="D223" s="221">
        <v>357</v>
      </c>
      <c r="E223" s="221">
        <f t="shared" si="47"/>
        <v>23580</v>
      </c>
      <c r="F223" s="210">
        <f t="shared" si="41"/>
        <v>12323</v>
      </c>
      <c r="G223" s="238">
        <v>709464</v>
      </c>
      <c r="H223" s="221">
        <v>4200</v>
      </c>
      <c r="I223" s="140">
        <v>19871</v>
      </c>
      <c r="J223" s="140">
        <f t="shared" si="44"/>
        <v>2211321</v>
      </c>
      <c r="K223" s="141">
        <v>1566</v>
      </c>
      <c r="L223" s="141">
        <v>1182752</v>
      </c>
      <c r="M223" s="156">
        <f t="shared" si="50"/>
        <v>1184318</v>
      </c>
      <c r="N223" s="160">
        <v>7886</v>
      </c>
      <c r="O223" s="160">
        <v>176230</v>
      </c>
      <c r="P223" s="160">
        <v>594738</v>
      </c>
      <c r="Q223" s="140">
        <f t="shared" si="45"/>
        <v>105028</v>
      </c>
      <c r="R223" s="175">
        <f t="shared" si="53"/>
        <v>150838</v>
      </c>
      <c r="S223" s="157">
        <f t="shared" si="52"/>
        <v>2.7844442381893156E-2</v>
      </c>
      <c r="T223" s="51">
        <f t="shared" si="51"/>
        <v>3.7347651516951366E-2</v>
      </c>
      <c r="U223" s="80"/>
      <c r="V223" s="128"/>
    </row>
    <row r="224" spans="1:22" x14ac:dyDescent="0.25">
      <c r="A224" s="163">
        <v>44115</v>
      </c>
      <c r="B224" s="222">
        <v>10324</v>
      </c>
      <c r="C224" s="217">
        <f t="shared" si="48"/>
        <v>894206</v>
      </c>
      <c r="D224" s="222">
        <v>287</v>
      </c>
      <c r="E224" s="222">
        <f t="shared" si="47"/>
        <v>23867</v>
      </c>
      <c r="F224" s="210">
        <f t="shared" si="41"/>
        <v>11916</v>
      </c>
      <c r="G224" s="238">
        <v>721380</v>
      </c>
      <c r="H224" s="222">
        <v>4237</v>
      </c>
      <c r="I224" s="164">
        <v>14237</v>
      </c>
      <c r="J224" s="169">
        <v>2225558</v>
      </c>
      <c r="K224" s="165">
        <v>1567</v>
      </c>
      <c r="L224" s="165">
        <v>1189378</v>
      </c>
      <c r="M224" s="170">
        <f t="shared" si="50"/>
        <v>1190945</v>
      </c>
      <c r="N224" s="166">
        <v>7932</v>
      </c>
      <c r="O224" s="166">
        <v>177557</v>
      </c>
      <c r="P224" s="166">
        <v>599352</v>
      </c>
      <c r="Q224" s="164">
        <f t="shared" si="45"/>
        <v>109365</v>
      </c>
      <c r="R224" s="175">
        <f t="shared" si="53"/>
        <v>148959</v>
      </c>
      <c r="S224" s="167">
        <f t="shared" si="52"/>
        <v>2.844406850207104E-2</v>
      </c>
      <c r="T224" s="132">
        <f t="shared" si="51"/>
        <v>3.7283623917631417E-2</v>
      </c>
      <c r="U224" s="80"/>
      <c r="V224" s="128"/>
    </row>
    <row r="225" spans="1:22" x14ac:dyDescent="0.25">
      <c r="A225" s="134">
        <v>44116</v>
      </c>
      <c r="B225" s="210">
        <v>9524</v>
      </c>
      <c r="C225" s="210">
        <f t="shared" si="48"/>
        <v>903730</v>
      </c>
      <c r="D225" s="210">
        <v>318</v>
      </c>
      <c r="E225" s="210">
        <f t="shared" si="47"/>
        <v>24185</v>
      </c>
      <c r="F225" s="210">
        <f t="shared" si="41"/>
        <v>11202</v>
      </c>
      <c r="G225" s="239">
        <v>732582</v>
      </c>
      <c r="H225" s="210">
        <v>4287</v>
      </c>
      <c r="I225" s="4">
        <v>13956</v>
      </c>
      <c r="J225" s="15">
        <f t="shared" ref="J225:J231" si="54">J224+I225</f>
        <v>2239514</v>
      </c>
      <c r="K225" s="7">
        <v>1567</v>
      </c>
      <c r="L225" s="7">
        <v>1196534</v>
      </c>
      <c r="M225" s="11">
        <f t="shared" si="50"/>
        <v>1198101</v>
      </c>
      <c r="N225" s="8">
        <v>7963</v>
      </c>
      <c r="O225" s="8">
        <v>179298</v>
      </c>
      <c r="P225" s="8">
        <v>608522</v>
      </c>
      <c r="Q225" s="4">
        <f t="shared" si="45"/>
        <v>107947</v>
      </c>
      <c r="R225" s="175">
        <f t="shared" si="53"/>
        <v>146963</v>
      </c>
      <c r="S225" s="61">
        <f t="shared" si="52"/>
        <v>2.9170607567891239E-2</v>
      </c>
      <c r="T225" s="51">
        <f t="shared" si="51"/>
        <v>3.7083661722178439E-2</v>
      </c>
      <c r="U225" s="80"/>
      <c r="V225" s="128"/>
    </row>
    <row r="226" spans="1:22" x14ac:dyDescent="0.25">
      <c r="A226" s="134">
        <v>44117</v>
      </c>
      <c r="B226" s="210">
        <v>13305</v>
      </c>
      <c r="C226" s="210">
        <f t="shared" si="48"/>
        <v>917035</v>
      </c>
      <c r="D226" s="210">
        <v>385</v>
      </c>
      <c r="E226" s="210">
        <f t="shared" si="47"/>
        <v>24570</v>
      </c>
      <c r="F226" s="210">
        <f t="shared" si="41"/>
        <v>9653</v>
      </c>
      <c r="G226" s="239">
        <v>742235</v>
      </c>
      <c r="H226" s="210">
        <v>4294</v>
      </c>
      <c r="I226" s="15">
        <v>20544</v>
      </c>
      <c r="J226" s="15">
        <f t="shared" si="54"/>
        <v>2260058</v>
      </c>
      <c r="K226" s="7">
        <v>1574</v>
      </c>
      <c r="L226" s="7">
        <v>1207475</v>
      </c>
      <c r="M226" s="7">
        <f t="shared" ref="M226:M231" si="55">K226+L226</f>
        <v>1209049</v>
      </c>
      <c r="N226" s="8">
        <v>8033</v>
      </c>
      <c r="O226" s="8">
        <v>182045</v>
      </c>
      <c r="P226" s="8">
        <v>619199</v>
      </c>
      <c r="Q226" s="4">
        <f t="shared" si="45"/>
        <v>107758</v>
      </c>
      <c r="R226" s="175">
        <f t="shared" si="53"/>
        <v>150230</v>
      </c>
      <c r="S226" s="61">
        <f t="shared" si="52"/>
        <v>2.8582839645876323E-2</v>
      </c>
      <c r="T226" s="51">
        <f t="shared" si="51"/>
        <v>3.6958539347983377E-2</v>
      </c>
      <c r="U226" s="80"/>
      <c r="V226" s="128"/>
    </row>
    <row r="227" spans="1:22" x14ac:dyDescent="0.25">
      <c r="A227" s="134">
        <v>44118</v>
      </c>
      <c r="B227" s="210">
        <v>14932</v>
      </c>
      <c r="C227" s="210">
        <f t="shared" si="48"/>
        <v>931967</v>
      </c>
      <c r="D227" s="210">
        <v>350</v>
      </c>
      <c r="E227" s="210">
        <f t="shared" si="47"/>
        <v>24920</v>
      </c>
      <c r="F227" s="210">
        <f t="shared" si="41"/>
        <v>8911</v>
      </c>
      <c r="G227" s="239">
        <v>751146</v>
      </c>
      <c r="H227" s="210">
        <v>4316</v>
      </c>
      <c r="I227" s="4">
        <v>23519</v>
      </c>
      <c r="J227" s="15">
        <f t="shared" si="54"/>
        <v>2283577</v>
      </c>
      <c r="K227" s="7">
        <v>1574</v>
      </c>
      <c r="L227" s="7">
        <v>1219715</v>
      </c>
      <c r="M227" s="7">
        <f t="shared" si="55"/>
        <v>1221289</v>
      </c>
      <c r="N227" s="8">
        <v>8098</v>
      </c>
      <c r="O227" s="8">
        <v>184890</v>
      </c>
      <c r="P227" s="8">
        <v>629734</v>
      </c>
      <c r="Q227" s="4">
        <f t="shared" si="45"/>
        <v>109245</v>
      </c>
      <c r="R227" s="175">
        <f t="shared" si="53"/>
        <v>155901</v>
      </c>
      <c r="S227" s="61">
        <f t="shared" si="52"/>
        <v>2.7684235508431632E-2</v>
      </c>
      <c r="T227" s="51">
        <f t="shared" si="51"/>
        <v>3.6740747730241531E-2</v>
      </c>
      <c r="U227" s="80"/>
      <c r="V227" s="128"/>
    </row>
    <row r="228" spans="1:22" x14ac:dyDescent="0.25">
      <c r="A228" s="134">
        <v>44119</v>
      </c>
      <c r="B228" s="223">
        <v>17096</v>
      </c>
      <c r="C228" s="210">
        <f t="shared" si="48"/>
        <v>949063</v>
      </c>
      <c r="D228" s="210">
        <v>421</v>
      </c>
      <c r="E228" s="210">
        <f t="shared" si="47"/>
        <v>25341</v>
      </c>
      <c r="F228" s="210">
        <f t="shared" si="41"/>
        <v>13713</v>
      </c>
      <c r="G228" s="239">
        <v>764859</v>
      </c>
      <c r="H228" s="210">
        <v>4278</v>
      </c>
      <c r="I228" s="4">
        <v>27662</v>
      </c>
      <c r="J228" s="15">
        <f t="shared" si="54"/>
        <v>2311239</v>
      </c>
      <c r="K228" s="7">
        <v>1575</v>
      </c>
      <c r="L228" s="7">
        <v>1234321</v>
      </c>
      <c r="M228" s="7">
        <f t="shared" si="55"/>
        <v>1235896</v>
      </c>
      <c r="N228" s="8">
        <v>8172</v>
      </c>
      <c r="O228" s="8">
        <v>187747</v>
      </c>
      <c r="P228" s="8">
        <v>642465</v>
      </c>
      <c r="Q228" s="4">
        <f t="shared" si="45"/>
        <v>110679</v>
      </c>
      <c r="R228" s="175">
        <f t="shared" si="53"/>
        <v>158863</v>
      </c>
      <c r="S228" s="61">
        <f t="shared" ref="S228:S245" si="56">H228/(C228-E228-G228)</f>
        <v>2.6928863234359165E-2</v>
      </c>
      <c r="T228" s="51">
        <f t="shared" si="51"/>
        <v>3.666047002828271E-2</v>
      </c>
      <c r="U228" s="80"/>
      <c r="V228" s="128"/>
    </row>
    <row r="229" spans="1:22" x14ac:dyDescent="0.25">
      <c r="A229" s="134">
        <v>44120</v>
      </c>
      <c r="B229" s="210">
        <v>16546</v>
      </c>
      <c r="C229" s="210">
        <f t="shared" si="48"/>
        <v>965609</v>
      </c>
      <c r="D229" s="210">
        <v>379</v>
      </c>
      <c r="E229" s="210">
        <f t="shared" si="47"/>
        <v>25720</v>
      </c>
      <c r="F229" s="210">
        <f t="shared" si="41"/>
        <v>13642</v>
      </c>
      <c r="G229" s="239">
        <v>778501</v>
      </c>
      <c r="H229" s="210">
        <v>4346</v>
      </c>
      <c r="I229" s="4">
        <v>27412</v>
      </c>
      <c r="J229" s="15">
        <f t="shared" si="54"/>
        <v>2338651</v>
      </c>
      <c r="K229" s="7">
        <v>1597</v>
      </c>
      <c r="L229" s="7">
        <v>1248101</v>
      </c>
      <c r="M229" s="7">
        <f t="shared" si="55"/>
        <v>1249698</v>
      </c>
      <c r="N229" s="8">
        <v>8249</v>
      </c>
      <c r="O229" s="8">
        <v>190484</v>
      </c>
      <c r="P229" s="8">
        <v>653179</v>
      </c>
      <c r="Q229" s="4">
        <f t="shared" si="45"/>
        <v>113697</v>
      </c>
      <c r="R229" s="175">
        <f t="shared" si="53"/>
        <v>161388</v>
      </c>
      <c r="S229" s="61">
        <f t="shared" si="56"/>
        <v>2.6928891863087712E-2</v>
      </c>
      <c r="T229" s="51">
        <f t="shared" si="51"/>
        <v>3.6612933533005737E-2</v>
      </c>
      <c r="U229" s="80"/>
      <c r="V229" s="128"/>
    </row>
    <row r="230" spans="1:22" x14ac:dyDescent="0.25">
      <c r="A230" s="134">
        <v>44121</v>
      </c>
      <c r="B230" s="210">
        <v>13510</v>
      </c>
      <c r="C230" s="210">
        <f t="shared" si="48"/>
        <v>979119</v>
      </c>
      <c r="D230" s="210">
        <v>383</v>
      </c>
      <c r="E230" s="210">
        <f t="shared" si="47"/>
        <v>26103</v>
      </c>
      <c r="F230" s="210">
        <f t="shared" si="41"/>
        <v>12673</v>
      </c>
      <c r="G230" s="239">
        <v>791174</v>
      </c>
      <c r="H230" s="210">
        <v>4386</v>
      </c>
      <c r="I230" s="4">
        <v>20955</v>
      </c>
      <c r="J230" s="15">
        <f t="shared" si="54"/>
        <v>2359606</v>
      </c>
      <c r="K230" s="7">
        <v>1611</v>
      </c>
      <c r="L230" s="7">
        <v>1260920</v>
      </c>
      <c r="M230" s="7">
        <f t="shared" si="55"/>
        <v>1262531</v>
      </c>
      <c r="N230" s="8">
        <v>8311</v>
      </c>
      <c r="O230" s="8">
        <v>192192</v>
      </c>
      <c r="P230" s="8">
        <v>661955</v>
      </c>
      <c r="Q230" s="4">
        <f t="shared" si="45"/>
        <v>116661</v>
      </c>
      <c r="R230" s="175">
        <f t="shared" si="53"/>
        <v>161842</v>
      </c>
      <c r="S230" s="61">
        <f t="shared" si="56"/>
        <v>2.7100505431223044E-2</v>
      </c>
      <c r="T230" s="51">
        <f t="shared" si="51"/>
        <v>3.6696306189154045E-2</v>
      </c>
      <c r="U230" s="80"/>
      <c r="V230" s="128"/>
    </row>
    <row r="231" spans="1:22" x14ac:dyDescent="0.25">
      <c r="A231" s="134">
        <v>44122</v>
      </c>
      <c r="B231" s="210">
        <v>10561</v>
      </c>
      <c r="C231" s="210">
        <f t="shared" ref="C231:C241" si="57">C230+B231</f>
        <v>989680</v>
      </c>
      <c r="D231" s="210">
        <v>161</v>
      </c>
      <c r="E231" s="210">
        <f t="shared" ref="E231:E239" si="58">E230+D231</f>
        <v>26264</v>
      </c>
      <c r="F231" s="210">
        <f t="shared" si="41"/>
        <v>12791</v>
      </c>
      <c r="G231" s="239">
        <v>803965</v>
      </c>
      <c r="H231" s="210">
        <v>4387</v>
      </c>
      <c r="I231" s="4">
        <v>13890</v>
      </c>
      <c r="J231" s="15">
        <f t="shared" si="54"/>
        <v>2373496</v>
      </c>
      <c r="K231" s="7">
        <v>1617</v>
      </c>
      <c r="L231" s="7">
        <v>1269203</v>
      </c>
      <c r="M231" s="4">
        <f t="shared" si="55"/>
        <v>1270820</v>
      </c>
      <c r="N231" s="8">
        <v>8370</v>
      </c>
      <c r="O231" s="8">
        <v>193297</v>
      </c>
      <c r="P231" s="8">
        <v>669231</v>
      </c>
      <c r="Q231" s="4">
        <f t="shared" si="45"/>
        <v>118782</v>
      </c>
      <c r="R231" s="175">
        <f t="shared" si="53"/>
        <v>159451</v>
      </c>
      <c r="S231" s="61">
        <f t="shared" si="56"/>
        <v>2.7513154511417302E-2</v>
      </c>
      <c r="T231" s="51">
        <f t="shared" si="51"/>
        <v>3.6319786705608384E-2</v>
      </c>
      <c r="U231" s="80"/>
      <c r="V231" s="128"/>
    </row>
    <row r="232" spans="1:22" x14ac:dyDescent="0.25">
      <c r="A232" s="134">
        <v>44123</v>
      </c>
      <c r="B232" s="210">
        <v>12982</v>
      </c>
      <c r="C232" s="210">
        <f t="shared" si="57"/>
        <v>1002662</v>
      </c>
      <c r="D232" s="210">
        <v>448</v>
      </c>
      <c r="E232" s="210">
        <f t="shared" si="58"/>
        <v>26712</v>
      </c>
      <c r="F232" s="210">
        <f t="shared" si="41"/>
        <v>12282</v>
      </c>
      <c r="G232" s="239">
        <v>816247</v>
      </c>
      <c r="H232" s="210">
        <v>4392</v>
      </c>
      <c r="I232" s="4">
        <v>28395</v>
      </c>
      <c r="J232" s="15">
        <v>2626406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75">
        <f t="shared" si="53"/>
        <v>159703</v>
      </c>
      <c r="S232" s="61">
        <f t="shared" si="56"/>
        <v>2.7501048821875606E-2</v>
      </c>
      <c r="T232" s="51">
        <f t="shared" si="51"/>
        <v>3.626347220845795E-2</v>
      </c>
      <c r="U232" s="80"/>
      <c r="V232" s="128"/>
    </row>
    <row r="233" spans="1:22" x14ac:dyDescent="0.25">
      <c r="A233" s="134">
        <v>44124</v>
      </c>
      <c r="B233" s="210">
        <v>16337</v>
      </c>
      <c r="C233" s="210">
        <f t="shared" si="57"/>
        <v>1018999</v>
      </c>
      <c r="D233" s="210">
        <v>382</v>
      </c>
      <c r="E233" s="210">
        <f t="shared" si="58"/>
        <v>27094</v>
      </c>
      <c r="F233" s="210">
        <f t="shared" si="41"/>
        <v>13400</v>
      </c>
      <c r="G233" s="239">
        <v>829647</v>
      </c>
      <c r="H233" s="210">
        <v>4451</v>
      </c>
      <c r="I233" s="15">
        <v>37474</v>
      </c>
      <c r="J233" s="15">
        <v>2663880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5">
        <f>C233-N233-O233-P233</f>
        <v>121503</v>
      </c>
      <c r="R233" s="175">
        <f t="shared" si="53"/>
        <v>162258</v>
      </c>
      <c r="S233" s="61">
        <f t="shared" si="56"/>
        <v>2.7431621245177434E-2</v>
      </c>
      <c r="T233" s="51">
        <f t="shared" ref="T233:T245" si="59">E233/C213</f>
        <v>3.607718232066269E-2</v>
      </c>
      <c r="U233" s="80"/>
      <c r="V233" s="128"/>
    </row>
    <row r="234" spans="1:22" x14ac:dyDescent="0.25">
      <c r="A234" s="134">
        <v>44125</v>
      </c>
      <c r="B234" s="223">
        <v>18326</v>
      </c>
      <c r="C234" s="210">
        <f t="shared" si="57"/>
        <v>1037325</v>
      </c>
      <c r="D234" s="210">
        <v>423</v>
      </c>
      <c r="E234" s="210">
        <f t="shared" si="58"/>
        <v>27517</v>
      </c>
      <c r="F234" s="210">
        <f t="shared" si="41"/>
        <v>10873</v>
      </c>
      <c r="G234" s="239">
        <v>840520</v>
      </c>
      <c r="H234" s="210">
        <v>4573</v>
      </c>
      <c r="I234" s="15">
        <v>38340</v>
      </c>
      <c r="J234" s="15">
        <f t="shared" ref="J234:J239" si="60">J233+I234</f>
        <v>2702220</v>
      </c>
      <c r="K234" s="7">
        <v>1753</v>
      </c>
      <c r="L234" s="7">
        <v>1314443</v>
      </c>
      <c r="M234" s="7">
        <f>K234+L234</f>
        <v>1316196</v>
      </c>
      <c r="N234" s="4">
        <v>8552</v>
      </c>
      <c r="O234" s="4">
        <v>202216</v>
      </c>
      <c r="P234" s="4">
        <v>702103</v>
      </c>
      <c r="Q234" s="15">
        <f>C234-N234-O234-P234</f>
        <v>124454</v>
      </c>
      <c r="R234" s="175">
        <f t="shared" si="53"/>
        <v>169288</v>
      </c>
      <c r="S234" s="61">
        <f t="shared" si="56"/>
        <v>2.7013137375360333E-2</v>
      </c>
      <c r="T234" s="51">
        <f t="shared" si="59"/>
        <v>3.5969840601723917E-2</v>
      </c>
      <c r="U234" s="80"/>
      <c r="V234" s="128"/>
    </row>
    <row r="235" spans="1:22" x14ac:dyDescent="0.25">
      <c r="A235" s="134">
        <v>44126</v>
      </c>
      <c r="B235" s="210">
        <v>16325</v>
      </c>
      <c r="C235" s="210">
        <f t="shared" si="57"/>
        <v>1053650</v>
      </c>
      <c r="D235" s="208">
        <v>437</v>
      </c>
      <c r="E235" s="208">
        <f t="shared" si="58"/>
        <v>27954</v>
      </c>
      <c r="F235" s="210">
        <f t="shared" si="41"/>
        <v>11334</v>
      </c>
      <c r="G235" s="233">
        <v>851854</v>
      </c>
      <c r="H235" s="208">
        <v>4611</v>
      </c>
      <c r="I235" s="174">
        <v>39196</v>
      </c>
      <c r="J235" s="174">
        <f t="shared" si="60"/>
        <v>2741416</v>
      </c>
      <c r="K235" s="174">
        <v>1832</v>
      </c>
      <c r="L235" s="174">
        <v>1332741</v>
      </c>
      <c r="M235" s="174">
        <f>L235+K235</f>
        <v>1334573</v>
      </c>
      <c r="N235" s="174">
        <v>8614</v>
      </c>
      <c r="O235" s="174">
        <v>205085</v>
      </c>
      <c r="P235" s="174">
        <v>714929</v>
      </c>
      <c r="Q235" s="174">
        <f>C235-N235-O235-P235</f>
        <v>125022</v>
      </c>
      <c r="R235" s="175">
        <f t="shared" si="53"/>
        <v>173842</v>
      </c>
      <c r="S235" s="61">
        <f t="shared" si="56"/>
        <v>2.6524085088758757E-2</v>
      </c>
      <c r="T235" s="51">
        <f t="shared" si="59"/>
        <v>3.5852756676059298E-2</v>
      </c>
      <c r="U235" s="80"/>
      <c r="V235" s="128"/>
    </row>
    <row r="236" spans="1:22" x14ac:dyDescent="0.25">
      <c r="A236" s="134">
        <v>44127</v>
      </c>
      <c r="B236" s="210">
        <v>15718</v>
      </c>
      <c r="C236" s="210">
        <f t="shared" si="57"/>
        <v>1069368</v>
      </c>
      <c r="D236" s="208">
        <v>382</v>
      </c>
      <c r="E236" s="208">
        <f t="shared" si="58"/>
        <v>28336</v>
      </c>
      <c r="F236" s="210">
        <f t="shared" si="41"/>
        <v>14841</v>
      </c>
      <c r="G236" s="233">
        <v>866695</v>
      </c>
      <c r="H236" s="208">
        <v>4696</v>
      </c>
      <c r="I236" s="174">
        <v>35671</v>
      </c>
      <c r="J236" s="174">
        <f t="shared" si="60"/>
        <v>2777087</v>
      </c>
      <c r="K236" s="174">
        <v>1839</v>
      </c>
      <c r="L236" s="174">
        <v>1348372</v>
      </c>
      <c r="M236" s="174">
        <f t="shared" ref="M236:M299" si="61">L236+K236</f>
        <v>1350211</v>
      </c>
      <c r="N236" s="174">
        <v>8671</v>
      </c>
      <c r="O236" s="176">
        <v>208116</v>
      </c>
      <c r="P236" s="176">
        <v>727467</v>
      </c>
      <c r="Q236" s="174">
        <f t="shared" ref="Q236:Q299" si="62">C236-N236-O236-P236</f>
        <v>125114</v>
      </c>
      <c r="R236" s="175">
        <f t="shared" si="53"/>
        <v>174337</v>
      </c>
      <c r="S236" s="61">
        <f t="shared" si="56"/>
        <v>2.693633594704509E-2</v>
      </c>
      <c r="T236" s="51">
        <f t="shared" si="59"/>
        <v>3.5831253208702889E-2</v>
      </c>
      <c r="U236" s="80"/>
      <c r="V236" s="128"/>
    </row>
    <row r="237" spans="1:22" x14ac:dyDescent="0.25">
      <c r="A237" s="134">
        <v>44128</v>
      </c>
      <c r="B237" s="210">
        <v>11968</v>
      </c>
      <c r="C237" s="210">
        <f t="shared" si="57"/>
        <v>1081336</v>
      </c>
      <c r="D237" s="208">
        <v>274</v>
      </c>
      <c r="E237" s="208">
        <f t="shared" si="58"/>
        <v>28610</v>
      </c>
      <c r="F237" s="210">
        <f t="shared" si="41"/>
        <v>14418</v>
      </c>
      <c r="G237" s="233">
        <v>881113</v>
      </c>
      <c r="H237" s="208">
        <v>4850</v>
      </c>
      <c r="I237" s="174">
        <v>27027</v>
      </c>
      <c r="J237" s="174">
        <f t="shared" si="60"/>
        <v>2804114</v>
      </c>
      <c r="K237" s="174">
        <v>1868</v>
      </c>
      <c r="L237" s="174">
        <v>1359984</v>
      </c>
      <c r="M237" s="174">
        <f t="shared" si="61"/>
        <v>1361852</v>
      </c>
      <c r="N237" s="174">
        <v>8708</v>
      </c>
      <c r="O237" s="176">
        <v>210053</v>
      </c>
      <c r="P237" s="176">
        <v>735763</v>
      </c>
      <c r="Q237" s="174">
        <f t="shared" si="62"/>
        <v>126812</v>
      </c>
      <c r="R237" s="175">
        <f t="shared" si="53"/>
        <v>171613</v>
      </c>
      <c r="S237" s="61">
        <f t="shared" si="56"/>
        <v>2.8261262258686696E-2</v>
      </c>
      <c r="T237" s="51">
        <f t="shared" si="59"/>
        <v>3.5830308859516637E-2</v>
      </c>
      <c r="U237" s="80"/>
      <c r="V237" s="128"/>
    </row>
    <row r="238" spans="1:22" x14ac:dyDescent="0.25">
      <c r="A238" s="134">
        <v>44129</v>
      </c>
      <c r="B238" s="210">
        <v>9253</v>
      </c>
      <c r="C238" s="210">
        <f t="shared" si="57"/>
        <v>1090589</v>
      </c>
      <c r="D238" s="208">
        <v>283</v>
      </c>
      <c r="E238" s="208">
        <f t="shared" si="58"/>
        <v>28893</v>
      </c>
      <c r="F238" s="210">
        <f t="shared" si="41"/>
        <v>13706</v>
      </c>
      <c r="G238" s="233">
        <v>894819</v>
      </c>
      <c r="H238" s="208">
        <v>4863</v>
      </c>
      <c r="I238" s="174">
        <v>20303</v>
      </c>
      <c r="J238" s="174">
        <f t="shared" si="60"/>
        <v>2824417</v>
      </c>
      <c r="K238" s="174">
        <v>1904</v>
      </c>
      <c r="L238" s="174">
        <v>1367953</v>
      </c>
      <c r="M238" s="174">
        <f t="shared" si="61"/>
        <v>1369857</v>
      </c>
      <c r="N238" s="174">
        <v>8749</v>
      </c>
      <c r="O238" s="174">
        <v>211123</v>
      </c>
      <c r="P238" s="174">
        <v>741313</v>
      </c>
      <c r="Q238" s="174">
        <f t="shared" si="62"/>
        <v>129404</v>
      </c>
      <c r="R238" s="175">
        <f t="shared" si="53"/>
        <v>166877</v>
      </c>
      <c r="S238" s="61">
        <f t="shared" si="56"/>
        <v>2.91412237755952E-2</v>
      </c>
      <c r="T238" s="51">
        <f t="shared" si="59"/>
        <v>3.56823525924755E-2</v>
      </c>
      <c r="U238" s="80"/>
      <c r="V238" s="128"/>
    </row>
    <row r="239" spans="1:22" x14ac:dyDescent="0.25">
      <c r="A239" s="134">
        <v>44130</v>
      </c>
      <c r="B239" s="210">
        <v>11712</v>
      </c>
      <c r="C239" s="210">
        <f t="shared" si="57"/>
        <v>1102301</v>
      </c>
      <c r="D239" s="208">
        <v>405</v>
      </c>
      <c r="E239" s="208">
        <f t="shared" si="58"/>
        <v>29298</v>
      </c>
      <c r="F239" s="210">
        <f t="shared" si="41"/>
        <v>14767</v>
      </c>
      <c r="G239" s="233">
        <v>909586</v>
      </c>
      <c r="H239" s="208">
        <v>5038</v>
      </c>
      <c r="I239" s="174">
        <v>26448</v>
      </c>
      <c r="J239" s="174">
        <f t="shared" si="60"/>
        <v>2850865</v>
      </c>
      <c r="K239" s="174">
        <v>1956</v>
      </c>
      <c r="L239" s="174">
        <v>1378916</v>
      </c>
      <c r="M239" s="174">
        <f t="shared" si="61"/>
        <v>1380872</v>
      </c>
      <c r="N239" s="176">
        <v>8816</v>
      </c>
      <c r="O239" s="176">
        <v>213578</v>
      </c>
      <c r="P239" s="176">
        <v>753406</v>
      </c>
      <c r="Q239" s="174">
        <f t="shared" si="62"/>
        <v>126501</v>
      </c>
      <c r="R239" s="175">
        <f t="shared" si="53"/>
        <v>163417</v>
      </c>
      <c r="S239" s="61">
        <f t="shared" si="56"/>
        <v>3.0829105906974182E-2</v>
      </c>
      <c r="T239" s="51">
        <f t="shared" si="59"/>
        <v>3.553564237787276E-2</v>
      </c>
      <c r="U239" s="80"/>
      <c r="V239" s="128"/>
    </row>
    <row r="240" spans="1:22" x14ac:dyDescent="0.25">
      <c r="A240" s="134">
        <v>44131</v>
      </c>
      <c r="B240" s="210">
        <v>14308</v>
      </c>
      <c r="C240" s="210">
        <f t="shared" si="57"/>
        <v>1116609</v>
      </c>
      <c r="D240" s="208">
        <v>425</v>
      </c>
      <c r="E240" s="208">
        <f>E239+D240</f>
        <v>29723</v>
      </c>
      <c r="F240" s="210">
        <f t="shared" si="41"/>
        <v>11758</v>
      </c>
      <c r="G240" s="233">
        <v>921344</v>
      </c>
      <c r="H240" s="208">
        <v>4952</v>
      </c>
      <c r="I240" s="174">
        <v>32847</v>
      </c>
      <c r="J240" s="174">
        <v>2882949</v>
      </c>
      <c r="K240" s="174">
        <v>2043</v>
      </c>
      <c r="L240" s="174">
        <v>1392805</v>
      </c>
      <c r="M240" s="174">
        <f t="shared" si="61"/>
        <v>1394848</v>
      </c>
      <c r="N240" s="174">
        <v>8868</v>
      </c>
      <c r="O240" s="174">
        <v>216480</v>
      </c>
      <c r="P240" s="174">
        <v>765831</v>
      </c>
      <c r="Q240" s="174">
        <f t="shared" si="62"/>
        <v>125430</v>
      </c>
      <c r="R240" s="175">
        <f t="shared" si="53"/>
        <v>165542</v>
      </c>
      <c r="S240" s="61">
        <f t="shared" si="56"/>
        <v>2.9913858718633338E-2</v>
      </c>
      <c r="T240" s="51">
        <f t="shared" si="59"/>
        <v>3.5346021892819129E-2</v>
      </c>
      <c r="U240" s="80"/>
      <c r="V240" s="128"/>
    </row>
    <row r="241" spans="1:24" x14ac:dyDescent="0.25">
      <c r="A241" s="134">
        <v>44132</v>
      </c>
      <c r="B241" s="210">
        <v>13924</v>
      </c>
      <c r="C241" s="210">
        <f t="shared" si="57"/>
        <v>1130533</v>
      </c>
      <c r="D241" s="208">
        <v>345</v>
      </c>
      <c r="E241" s="208">
        <f t="shared" ref="E241:E256" si="63">E240+D241</f>
        <v>30068</v>
      </c>
      <c r="F241" s="210">
        <f t="shared" si="41"/>
        <v>9803</v>
      </c>
      <c r="G241" s="233">
        <v>931147</v>
      </c>
      <c r="H241" s="208">
        <v>5037</v>
      </c>
      <c r="I241" s="174">
        <v>32827</v>
      </c>
      <c r="J241" s="174">
        <f t="shared" ref="J241:J246" si="64">J240+I241</f>
        <v>2915776</v>
      </c>
      <c r="K241" s="174">
        <v>2109</v>
      </c>
      <c r="L241" s="174">
        <v>1406416</v>
      </c>
      <c r="M241" s="174">
        <f t="shared" si="61"/>
        <v>1408525</v>
      </c>
      <c r="N241" s="176">
        <v>8959</v>
      </c>
      <c r="O241" s="176">
        <v>219233</v>
      </c>
      <c r="P241" s="176">
        <v>777424</v>
      </c>
      <c r="Q241" s="174">
        <f t="shared" si="62"/>
        <v>124917</v>
      </c>
      <c r="R241" s="175">
        <f t="shared" si="53"/>
        <v>169318</v>
      </c>
      <c r="S241" s="61">
        <f t="shared" si="56"/>
        <v>2.9748756777188485E-2</v>
      </c>
      <c r="T241" s="51">
        <f t="shared" si="59"/>
        <v>3.511103274406243E-2</v>
      </c>
      <c r="U241" s="80"/>
      <c r="V241" s="128"/>
      <c r="W241" s="80"/>
      <c r="X241" s="180"/>
    </row>
    <row r="242" spans="1:24" x14ac:dyDescent="0.25">
      <c r="A242" s="134">
        <v>44133</v>
      </c>
      <c r="B242" s="210">
        <v>13267</v>
      </c>
      <c r="C242" s="210">
        <f>C241+B242</f>
        <v>1143800</v>
      </c>
      <c r="D242" s="208">
        <v>372</v>
      </c>
      <c r="E242" s="208">
        <f t="shared" si="63"/>
        <v>30440</v>
      </c>
      <c r="F242" s="210">
        <f t="shared" si="41"/>
        <v>14987</v>
      </c>
      <c r="G242" s="233">
        <v>946134</v>
      </c>
      <c r="H242" s="208">
        <v>4981</v>
      </c>
      <c r="I242" s="174">
        <v>31568</v>
      </c>
      <c r="J242" s="174">
        <f t="shared" si="64"/>
        <v>2947344</v>
      </c>
      <c r="K242" s="174">
        <v>2160</v>
      </c>
      <c r="L242" s="174">
        <v>1420288</v>
      </c>
      <c r="M242" s="174">
        <f t="shared" si="61"/>
        <v>1422448</v>
      </c>
      <c r="N242" s="174">
        <v>9010</v>
      </c>
      <c r="O242" s="174">
        <v>221851</v>
      </c>
      <c r="P242" s="174">
        <v>788337</v>
      </c>
      <c r="Q242" s="174">
        <f t="shared" si="62"/>
        <v>124602</v>
      </c>
      <c r="R242" s="175">
        <f t="shared" si="53"/>
        <v>167226</v>
      </c>
      <c r="S242" s="61">
        <f t="shared" si="56"/>
        <v>2.9786038056283114E-2</v>
      </c>
      <c r="T242" s="51">
        <f t="shared" si="59"/>
        <v>3.4929567121225337E-2</v>
      </c>
      <c r="U242" s="80"/>
      <c r="V242" s="128"/>
      <c r="W242" s="80"/>
      <c r="X242" s="180"/>
    </row>
    <row r="243" spans="1:24" x14ac:dyDescent="0.25">
      <c r="A243" s="134">
        <v>44134</v>
      </c>
      <c r="B243" s="210">
        <v>13379</v>
      </c>
      <c r="C243" s="210">
        <f>C242+B243</f>
        <v>1157179</v>
      </c>
      <c r="D243" s="208">
        <v>349</v>
      </c>
      <c r="E243" s="208">
        <f t="shared" si="63"/>
        <v>30789</v>
      </c>
      <c r="F243" s="210">
        <f t="shared" si="41"/>
        <v>14967</v>
      </c>
      <c r="G243" s="233">
        <v>961101</v>
      </c>
      <c r="H243" s="208">
        <v>4981</v>
      </c>
      <c r="I243" s="174">
        <v>32761</v>
      </c>
      <c r="J243" s="174">
        <f t="shared" si="64"/>
        <v>2980105</v>
      </c>
      <c r="K243" s="174">
        <v>2198</v>
      </c>
      <c r="L243" s="174">
        <v>1435121</v>
      </c>
      <c r="M243" s="174">
        <f t="shared" si="61"/>
        <v>1437319</v>
      </c>
      <c r="N243" s="174">
        <v>9073</v>
      </c>
      <c r="O243" s="174">
        <v>224367</v>
      </c>
      <c r="P243" s="174">
        <v>799735</v>
      </c>
      <c r="Q243" s="174">
        <f t="shared" si="62"/>
        <v>124004</v>
      </c>
      <c r="R243" s="175">
        <f t="shared" si="53"/>
        <v>165289</v>
      </c>
      <c r="S243" s="61">
        <f t="shared" si="56"/>
        <v>3.01350967093999E-2</v>
      </c>
      <c r="T243" s="51">
        <f t="shared" si="59"/>
        <v>3.4833835285705557E-2</v>
      </c>
      <c r="U243" s="80"/>
      <c r="V243" s="128"/>
      <c r="W243" s="80"/>
      <c r="X243" s="180"/>
    </row>
    <row r="244" spans="1:24" x14ac:dyDescent="0.25">
      <c r="A244" s="184">
        <v>44135</v>
      </c>
      <c r="B244" s="210">
        <v>9745</v>
      </c>
      <c r="C244" s="210">
        <f t="shared" ref="C244:C256" si="65">C243+B244</f>
        <v>1166924</v>
      </c>
      <c r="D244" s="208">
        <v>210</v>
      </c>
      <c r="E244" s="208">
        <f t="shared" si="63"/>
        <v>30999</v>
      </c>
      <c r="F244" s="210">
        <f t="shared" si="41"/>
        <v>12838</v>
      </c>
      <c r="G244" s="233">
        <v>973939</v>
      </c>
      <c r="H244" s="208">
        <v>4969</v>
      </c>
      <c r="I244" s="174">
        <v>26699</v>
      </c>
      <c r="J244" s="174">
        <f t="shared" si="64"/>
        <v>3006804</v>
      </c>
      <c r="K244" s="176">
        <v>2357</v>
      </c>
      <c r="L244" s="177">
        <v>1447945</v>
      </c>
      <c r="M244" s="174">
        <f t="shared" si="61"/>
        <v>1450302</v>
      </c>
      <c r="N244" s="176">
        <v>9103</v>
      </c>
      <c r="O244" s="176">
        <v>225845</v>
      </c>
      <c r="P244" s="176">
        <v>808139</v>
      </c>
      <c r="Q244" s="174">
        <f t="shared" si="62"/>
        <v>123837</v>
      </c>
      <c r="R244" s="175">
        <f t="shared" si="53"/>
        <v>161986</v>
      </c>
      <c r="S244" s="61">
        <f t="shared" si="56"/>
        <v>3.0675490474485451E-2</v>
      </c>
      <c r="T244" s="51">
        <f t="shared" si="59"/>
        <v>3.4666508612109515E-2</v>
      </c>
      <c r="U244" s="80"/>
      <c r="V244" s="128"/>
      <c r="W244" s="80"/>
      <c r="X244" s="180"/>
    </row>
    <row r="245" spans="1:24" x14ac:dyDescent="0.25">
      <c r="A245" s="184">
        <v>44136</v>
      </c>
      <c r="B245" s="210">
        <v>6609</v>
      </c>
      <c r="C245" s="210">
        <f t="shared" si="65"/>
        <v>1173533</v>
      </c>
      <c r="D245" s="208">
        <v>135</v>
      </c>
      <c r="E245" s="208">
        <f t="shared" si="63"/>
        <v>31134</v>
      </c>
      <c r="F245" s="210">
        <f t="shared" si="41"/>
        <v>11377</v>
      </c>
      <c r="G245" s="233">
        <v>985316</v>
      </c>
      <c r="H245" s="208">
        <v>5119</v>
      </c>
      <c r="I245" s="174">
        <v>15645</v>
      </c>
      <c r="J245" s="174">
        <f t="shared" si="64"/>
        <v>3022449</v>
      </c>
      <c r="K245" s="176">
        <v>2393</v>
      </c>
      <c r="L245" s="176">
        <v>1455146</v>
      </c>
      <c r="M245" s="174">
        <f t="shared" si="61"/>
        <v>1457539</v>
      </c>
      <c r="N245" s="176">
        <v>9123</v>
      </c>
      <c r="O245" s="176">
        <v>226864</v>
      </c>
      <c r="P245" s="176">
        <v>813376</v>
      </c>
      <c r="Q245" s="174">
        <f t="shared" si="62"/>
        <v>124170</v>
      </c>
      <c r="R245" s="175">
        <f t="shared" si="53"/>
        <v>157083</v>
      </c>
      <c r="S245" s="61">
        <f t="shared" si="56"/>
        <v>3.258786756046167E-2</v>
      </c>
      <c r="T245" s="51">
        <f t="shared" si="59"/>
        <v>3.4450554922377259E-2</v>
      </c>
      <c r="U245" s="80"/>
      <c r="V245" s="128"/>
      <c r="W245" s="80"/>
      <c r="X245" s="180"/>
    </row>
    <row r="246" spans="1:24" x14ac:dyDescent="0.25">
      <c r="A246" s="134">
        <v>44137</v>
      </c>
      <c r="B246" s="210">
        <v>9598</v>
      </c>
      <c r="C246" s="210">
        <f t="shared" si="65"/>
        <v>1183131</v>
      </c>
      <c r="D246" s="208">
        <v>482</v>
      </c>
      <c r="E246" s="208">
        <f t="shared" si="63"/>
        <v>31616</v>
      </c>
      <c r="F246" s="210">
        <f t="shared" si="41"/>
        <v>12700</v>
      </c>
      <c r="G246" s="233">
        <v>998016</v>
      </c>
      <c r="H246" s="208">
        <v>4992</v>
      </c>
      <c r="I246" s="174">
        <v>249864</v>
      </c>
      <c r="J246" s="174">
        <f t="shared" si="64"/>
        <v>3272313</v>
      </c>
      <c r="K246" s="176">
        <v>2514</v>
      </c>
      <c r="L246" s="176">
        <v>1467420</v>
      </c>
      <c r="M246" s="174">
        <f t="shared" si="61"/>
        <v>1469934</v>
      </c>
      <c r="N246" s="176">
        <v>9159</v>
      </c>
      <c r="O246" s="176">
        <v>229301</v>
      </c>
      <c r="P246" s="176">
        <v>822808</v>
      </c>
      <c r="Q246" s="174">
        <f t="shared" si="62"/>
        <v>121863</v>
      </c>
      <c r="R246" s="175">
        <f t="shared" si="53"/>
        <v>153499</v>
      </c>
      <c r="S246" s="8">
        <f t="shared" ref="S246:S252" si="66">H246-H245</f>
        <v>-127</v>
      </c>
      <c r="T246" s="4"/>
      <c r="U246" s="80"/>
      <c r="V246" s="128"/>
      <c r="W246" s="80"/>
      <c r="X246" s="180"/>
    </row>
    <row r="247" spans="1:24" x14ac:dyDescent="0.25">
      <c r="A247" s="134">
        <v>44138</v>
      </c>
      <c r="B247" s="210">
        <v>12145</v>
      </c>
      <c r="C247" s="210">
        <f t="shared" si="65"/>
        <v>1195276</v>
      </c>
      <c r="D247" s="208">
        <v>430</v>
      </c>
      <c r="E247" s="208">
        <f t="shared" si="63"/>
        <v>32046</v>
      </c>
      <c r="F247" s="210">
        <f t="shared" si="41"/>
        <v>11262</v>
      </c>
      <c r="G247" s="233">
        <v>1009278</v>
      </c>
      <c r="H247" s="208">
        <v>4854</v>
      </c>
      <c r="I247" s="174">
        <v>30999</v>
      </c>
      <c r="J247" s="174">
        <f t="shared" ref="J247:J256" si="67">J246+I247</f>
        <v>3303312</v>
      </c>
      <c r="K247" s="176">
        <v>2583</v>
      </c>
      <c r="L247" s="176">
        <v>1482833</v>
      </c>
      <c r="M247" s="174">
        <f t="shared" si="61"/>
        <v>1485416</v>
      </c>
      <c r="N247" s="176">
        <v>9211</v>
      </c>
      <c r="O247" s="176">
        <v>232229</v>
      </c>
      <c r="P247" s="176">
        <v>832741</v>
      </c>
      <c r="Q247" s="174">
        <f t="shared" si="62"/>
        <v>121095</v>
      </c>
      <c r="R247" s="175">
        <f t="shared" si="53"/>
        <v>153952</v>
      </c>
      <c r="S247" s="8">
        <f t="shared" si="66"/>
        <v>-138</v>
      </c>
      <c r="T247" s="4"/>
      <c r="U247" s="80"/>
      <c r="V247" s="128"/>
      <c r="W247" s="80"/>
      <c r="X247" s="180"/>
    </row>
    <row r="248" spans="1:24" x14ac:dyDescent="0.25">
      <c r="A248" s="134">
        <v>44139</v>
      </c>
      <c r="B248" s="210">
        <v>10652</v>
      </c>
      <c r="C248" s="210">
        <f t="shared" si="65"/>
        <v>1205928</v>
      </c>
      <c r="D248" s="208">
        <v>465</v>
      </c>
      <c r="E248" s="208">
        <f t="shared" si="63"/>
        <v>32511</v>
      </c>
      <c r="F248" s="210">
        <f t="shared" si="41"/>
        <v>8369</v>
      </c>
      <c r="G248" s="233">
        <v>1017647</v>
      </c>
      <c r="H248" s="208">
        <v>4816</v>
      </c>
      <c r="I248" s="174">
        <v>36435</v>
      </c>
      <c r="J248" s="174">
        <f t="shared" si="67"/>
        <v>3339747</v>
      </c>
      <c r="K248" s="176">
        <v>2640</v>
      </c>
      <c r="L248" s="176">
        <v>1503103</v>
      </c>
      <c r="M248" s="174">
        <f t="shared" si="61"/>
        <v>1505743</v>
      </c>
      <c r="N248" s="176">
        <v>9251</v>
      </c>
      <c r="O248" s="176">
        <v>234718</v>
      </c>
      <c r="P248" s="176">
        <v>842950</v>
      </c>
      <c r="Q248" s="174">
        <f t="shared" si="62"/>
        <v>119009</v>
      </c>
      <c r="R248" s="175">
        <f t="shared" ref="R248:R309" si="68">C248-E248-G248</f>
        <v>155770</v>
      </c>
      <c r="S248" s="67">
        <f t="shared" si="66"/>
        <v>-38</v>
      </c>
      <c r="T248" s="4"/>
      <c r="U248" s="80"/>
      <c r="V248" s="128"/>
      <c r="W248" s="80"/>
      <c r="X248" s="180"/>
    </row>
    <row r="249" spans="1:24" x14ac:dyDescent="0.25">
      <c r="A249" s="134">
        <v>44140</v>
      </c>
      <c r="B249" s="210">
        <v>11100</v>
      </c>
      <c r="C249" s="210">
        <f t="shared" si="65"/>
        <v>1217028</v>
      </c>
      <c r="D249" s="208">
        <v>247</v>
      </c>
      <c r="E249" s="208">
        <f t="shared" si="63"/>
        <v>32758</v>
      </c>
      <c r="F249" s="210">
        <f t="shared" si="41"/>
        <v>12490</v>
      </c>
      <c r="G249" s="233">
        <v>1030137</v>
      </c>
      <c r="H249" s="208">
        <v>4713</v>
      </c>
      <c r="I249" s="174">
        <v>28900</v>
      </c>
      <c r="J249" s="174">
        <f t="shared" si="67"/>
        <v>3368647</v>
      </c>
      <c r="K249" s="176">
        <v>2667</v>
      </c>
      <c r="L249" s="176">
        <v>1516132</v>
      </c>
      <c r="M249" s="174">
        <f t="shared" si="61"/>
        <v>1518799</v>
      </c>
      <c r="N249" s="176">
        <v>9294</v>
      </c>
      <c r="O249" s="176">
        <v>237018</v>
      </c>
      <c r="P249" s="176">
        <v>851916</v>
      </c>
      <c r="Q249" s="174">
        <f t="shared" si="62"/>
        <v>118800</v>
      </c>
      <c r="R249" s="175">
        <f t="shared" si="68"/>
        <v>154133</v>
      </c>
      <c r="S249" s="67">
        <f t="shared" si="66"/>
        <v>-103</v>
      </c>
      <c r="T249" s="4"/>
      <c r="U249" s="80"/>
      <c r="V249" s="128"/>
      <c r="W249" s="80"/>
      <c r="X249" s="180"/>
    </row>
    <row r="250" spans="1:24" x14ac:dyDescent="0.25">
      <c r="A250" s="134">
        <v>44141</v>
      </c>
      <c r="B250" s="210">
        <v>11786</v>
      </c>
      <c r="C250" s="210">
        <f t="shared" si="65"/>
        <v>1228814</v>
      </c>
      <c r="D250" s="208">
        <v>370</v>
      </c>
      <c r="E250" s="208">
        <f t="shared" si="63"/>
        <v>33128</v>
      </c>
      <c r="F250" s="210">
        <f t="shared" si="41"/>
        <v>12100</v>
      </c>
      <c r="G250" s="233">
        <v>1042237</v>
      </c>
      <c r="H250" s="208">
        <v>4666</v>
      </c>
      <c r="I250" s="174">
        <v>34727</v>
      </c>
      <c r="J250" s="174">
        <f t="shared" si="67"/>
        <v>3403374</v>
      </c>
      <c r="K250" s="176">
        <v>2702</v>
      </c>
      <c r="L250" s="176">
        <v>1534460</v>
      </c>
      <c r="M250" s="174">
        <f t="shared" si="61"/>
        <v>1537162</v>
      </c>
      <c r="N250" s="176">
        <v>9349</v>
      </c>
      <c r="O250" s="176">
        <v>239488</v>
      </c>
      <c r="P250" s="176">
        <v>861070</v>
      </c>
      <c r="Q250" s="174">
        <f t="shared" si="62"/>
        <v>118907</v>
      </c>
      <c r="R250" s="175">
        <f t="shared" si="68"/>
        <v>153449</v>
      </c>
      <c r="S250" s="67">
        <f t="shared" si="66"/>
        <v>-47</v>
      </c>
      <c r="T250" s="4"/>
      <c r="U250" s="80"/>
      <c r="V250" s="128"/>
      <c r="W250" s="80"/>
      <c r="X250" s="180"/>
    </row>
    <row r="251" spans="1:24" x14ac:dyDescent="0.25">
      <c r="A251" s="184">
        <v>44142</v>
      </c>
      <c r="B251" s="210">
        <v>8037</v>
      </c>
      <c r="C251" s="210">
        <f t="shared" si="65"/>
        <v>1236851</v>
      </c>
      <c r="D251" s="208">
        <v>212</v>
      </c>
      <c r="E251" s="208">
        <f t="shared" si="63"/>
        <v>33340</v>
      </c>
      <c r="F251" s="210">
        <f t="shared" si="41"/>
        <v>11076</v>
      </c>
      <c r="G251" s="233">
        <v>1053313</v>
      </c>
      <c r="H251" s="208">
        <v>4593</v>
      </c>
      <c r="I251" s="174">
        <v>37062</v>
      </c>
      <c r="J251" s="174">
        <f t="shared" si="67"/>
        <v>3440436</v>
      </c>
      <c r="K251" s="176">
        <v>2727</v>
      </c>
      <c r="L251" s="176">
        <v>1559126</v>
      </c>
      <c r="M251" s="174">
        <f t="shared" si="61"/>
        <v>1561853</v>
      </c>
      <c r="N251" s="176">
        <v>9387</v>
      </c>
      <c r="O251" s="176">
        <v>240865</v>
      </c>
      <c r="P251" s="176">
        <v>866690</v>
      </c>
      <c r="Q251" s="174">
        <f t="shared" si="62"/>
        <v>119909</v>
      </c>
      <c r="R251" s="175">
        <f t="shared" si="68"/>
        <v>150198</v>
      </c>
      <c r="S251" s="67">
        <f t="shared" si="66"/>
        <v>-73</v>
      </c>
      <c r="T251" s="4"/>
      <c r="U251" s="80"/>
      <c r="V251" s="128"/>
      <c r="W251" s="80"/>
      <c r="X251" s="180"/>
    </row>
    <row r="252" spans="1:24" x14ac:dyDescent="0.25">
      <c r="A252" s="184">
        <v>44143</v>
      </c>
      <c r="B252" s="210">
        <v>5331</v>
      </c>
      <c r="C252" s="210">
        <f t="shared" si="65"/>
        <v>1242182</v>
      </c>
      <c r="D252" s="208">
        <v>211</v>
      </c>
      <c r="E252" s="208">
        <f t="shared" si="63"/>
        <v>33551</v>
      </c>
      <c r="F252" s="210">
        <f t="shared" si="41"/>
        <v>9598</v>
      </c>
      <c r="G252" s="233">
        <v>1062911</v>
      </c>
      <c r="H252" s="208">
        <v>4608</v>
      </c>
      <c r="I252" s="174">
        <v>14025</v>
      </c>
      <c r="J252" s="174">
        <f t="shared" si="67"/>
        <v>3454461</v>
      </c>
      <c r="K252" s="176">
        <v>2760</v>
      </c>
      <c r="L252" s="176">
        <v>1566231</v>
      </c>
      <c r="M252" s="174">
        <f t="shared" si="61"/>
        <v>1568991</v>
      </c>
      <c r="N252" s="176">
        <v>9403</v>
      </c>
      <c r="O252" s="176">
        <v>241673</v>
      </c>
      <c r="P252" s="176">
        <v>871132</v>
      </c>
      <c r="Q252" s="174">
        <f t="shared" si="62"/>
        <v>119974</v>
      </c>
      <c r="R252" s="175">
        <f t="shared" si="68"/>
        <v>145720</v>
      </c>
      <c r="S252" s="67">
        <f t="shared" si="66"/>
        <v>15</v>
      </c>
      <c r="T252" s="4"/>
      <c r="U252" s="80"/>
      <c r="V252" s="128"/>
      <c r="W252" s="80"/>
      <c r="X252" s="180"/>
    </row>
    <row r="253" spans="1:24" x14ac:dyDescent="0.25">
      <c r="A253" s="134">
        <v>44144</v>
      </c>
      <c r="B253" s="210">
        <v>8317</v>
      </c>
      <c r="C253" s="210">
        <f t="shared" si="65"/>
        <v>1250499</v>
      </c>
      <c r="D253" s="208">
        <v>348</v>
      </c>
      <c r="E253" s="208">
        <f t="shared" si="63"/>
        <v>33899</v>
      </c>
      <c r="F253" s="210">
        <f t="shared" si="41"/>
        <v>10666</v>
      </c>
      <c r="G253" s="233">
        <v>1073577</v>
      </c>
      <c r="H253" s="208">
        <v>4577</v>
      </c>
      <c r="I253" s="174">
        <v>29570</v>
      </c>
      <c r="J253" s="174">
        <f t="shared" si="67"/>
        <v>3484031</v>
      </c>
      <c r="K253" s="176">
        <v>2798</v>
      </c>
      <c r="L253" s="176">
        <v>1581460</v>
      </c>
      <c r="M253" s="174">
        <f t="shared" si="61"/>
        <v>1584258</v>
      </c>
      <c r="N253" s="176">
        <v>9444</v>
      </c>
      <c r="O253" s="176">
        <v>243982</v>
      </c>
      <c r="P253" s="176">
        <v>878724</v>
      </c>
      <c r="Q253" s="174">
        <f t="shared" si="62"/>
        <v>118349</v>
      </c>
      <c r="R253" s="175">
        <f t="shared" si="68"/>
        <v>143023</v>
      </c>
      <c r="S253" s="67">
        <f t="shared" ref="S253:S261" si="69">H253-H252</f>
        <v>-31</v>
      </c>
      <c r="T253" s="4"/>
      <c r="U253" s="80"/>
      <c r="V253" s="128"/>
      <c r="W253" s="80"/>
      <c r="X253" s="180"/>
    </row>
    <row r="254" spans="1:24" x14ac:dyDescent="0.25">
      <c r="A254" s="134">
        <v>44145</v>
      </c>
      <c r="B254" s="210">
        <v>11977</v>
      </c>
      <c r="C254" s="210">
        <f t="shared" si="65"/>
        <v>1262476</v>
      </c>
      <c r="D254" s="210">
        <v>279</v>
      </c>
      <c r="E254" s="208">
        <f t="shared" si="63"/>
        <v>34178</v>
      </c>
      <c r="F254" s="210">
        <f t="shared" si="41"/>
        <v>8320</v>
      </c>
      <c r="G254" s="233">
        <v>1081897</v>
      </c>
      <c r="H254" s="210">
        <v>4494</v>
      </c>
      <c r="I254" s="4">
        <v>31535</v>
      </c>
      <c r="J254" s="174">
        <f t="shared" si="67"/>
        <v>3515566</v>
      </c>
      <c r="K254" s="7">
        <v>2879</v>
      </c>
      <c r="L254" s="7">
        <v>1599337</v>
      </c>
      <c r="M254" s="179">
        <f t="shared" si="61"/>
        <v>1602216</v>
      </c>
      <c r="N254" s="38">
        <v>9481</v>
      </c>
      <c r="O254" s="38">
        <v>246898</v>
      </c>
      <c r="P254" s="38">
        <v>885833</v>
      </c>
      <c r="Q254" s="179">
        <f t="shared" si="62"/>
        <v>120264</v>
      </c>
      <c r="R254" s="175">
        <f t="shared" si="68"/>
        <v>146401</v>
      </c>
      <c r="S254" s="117">
        <f t="shared" si="69"/>
        <v>-83</v>
      </c>
      <c r="T254" s="4"/>
      <c r="U254" s="80"/>
      <c r="V254" s="128"/>
      <c r="W254" s="80"/>
      <c r="X254" s="180"/>
    </row>
    <row r="255" spans="1:24" x14ac:dyDescent="0.25">
      <c r="A255" s="134">
        <v>44146</v>
      </c>
      <c r="B255" s="210">
        <v>10880</v>
      </c>
      <c r="C255" s="210">
        <f t="shared" si="65"/>
        <v>1273356</v>
      </c>
      <c r="D255" s="210">
        <v>348</v>
      </c>
      <c r="E255" s="208">
        <f t="shared" si="63"/>
        <v>34526</v>
      </c>
      <c r="F255" s="210">
        <f t="shared" si="41"/>
        <v>7632</v>
      </c>
      <c r="G255" s="239">
        <v>1089529</v>
      </c>
      <c r="H255" s="210">
        <v>4418</v>
      </c>
      <c r="I255" s="4">
        <v>56473</v>
      </c>
      <c r="J255" s="174">
        <f t="shared" si="67"/>
        <v>3572039</v>
      </c>
      <c r="K255" s="7">
        <v>2939</v>
      </c>
      <c r="L255" s="7">
        <v>1635003</v>
      </c>
      <c r="M255" s="174">
        <f t="shared" si="61"/>
        <v>1637942</v>
      </c>
      <c r="N255" s="4">
        <v>9521</v>
      </c>
      <c r="O255" s="4">
        <v>249148</v>
      </c>
      <c r="P255" s="4">
        <v>892532</v>
      </c>
      <c r="Q255" s="174">
        <f t="shared" si="62"/>
        <v>122155</v>
      </c>
      <c r="R255" s="175">
        <f t="shared" si="68"/>
        <v>149301</v>
      </c>
      <c r="S255" s="67">
        <f t="shared" si="69"/>
        <v>-76</v>
      </c>
      <c r="T255" s="4"/>
      <c r="U255" s="80"/>
      <c r="V255" s="128"/>
      <c r="W255" s="80"/>
      <c r="X255" s="180"/>
    </row>
    <row r="256" spans="1:24" x14ac:dyDescent="0.25">
      <c r="A256" s="134">
        <v>44147</v>
      </c>
      <c r="B256" s="210">
        <v>11163</v>
      </c>
      <c r="C256" s="210">
        <f t="shared" si="65"/>
        <v>1284519</v>
      </c>
      <c r="D256" s="210">
        <v>249</v>
      </c>
      <c r="E256" s="208">
        <f t="shared" si="63"/>
        <v>34775</v>
      </c>
      <c r="F256" s="210">
        <f t="shared" si="41"/>
        <v>10651</v>
      </c>
      <c r="G256" s="239">
        <v>1100180</v>
      </c>
      <c r="H256" s="210">
        <v>4397</v>
      </c>
      <c r="I256" s="4">
        <v>31520</v>
      </c>
      <c r="J256" s="174">
        <f t="shared" si="67"/>
        <v>3603559</v>
      </c>
      <c r="K256" s="7">
        <v>2991</v>
      </c>
      <c r="L256" s="7">
        <v>1655824</v>
      </c>
      <c r="M256" s="174">
        <f t="shared" si="61"/>
        <v>1658815</v>
      </c>
      <c r="N256" s="4">
        <v>9553</v>
      </c>
      <c r="O256" s="4">
        <v>251515</v>
      </c>
      <c r="P256" s="4">
        <v>901700</v>
      </c>
      <c r="Q256" s="174">
        <f t="shared" si="62"/>
        <v>121751</v>
      </c>
      <c r="R256" s="175">
        <f t="shared" si="68"/>
        <v>149564</v>
      </c>
      <c r="S256" s="67">
        <f t="shared" si="69"/>
        <v>-21</v>
      </c>
      <c r="T256" s="4"/>
      <c r="U256" s="80"/>
      <c r="V256" s="128"/>
      <c r="W256" s="80"/>
      <c r="X256" s="180"/>
    </row>
    <row r="257" spans="1:24" x14ac:dyDescent="0.25">
      <c r="A257" s="134">
        <v>44148</v>
      </c>
      <c r="B257" s="210">
        <v>11859</v>
      </c>
      <c r="C257" s="210">
        <f t="shared" ref="C257:C282" si="70">C256+B257</f>
        <v>1296378</v>
      </c>
      <c r="D257" s="210">
        <v>264</v>
      </c>
      <c r="E257" s="210">
        <f t="shared" ref="E257:E282" si="71">E256+D257</f>
        <v>35039</v>
      </c>
      <c r="F257" s="210">
        <f t="shared" si="41"/>
        <v>10297</v>
      </c>
      <c r="G257" s="239">
        <v>1110477</v>
      </c>
      <c r="H257" s="210">
        <v>4381</v>
      </c>
      <c r="I257" s="4">
        <v>31738</v>
      </c>
      <c r="J257" s="15">
        <f t="shared" ref="J257:J264" si="72">J256+I257</f>
        <v>3635297</v>
      </c>
      <c r="K257" s="178">
        <v>3104</v>
      </c>
      <c r="L257" s="178">
        <v>1671421</v>
      </c>
      <c r="M257" s="174">
        <f t="shared" si="61"/>
        <v>1674525</v>
      </c>
      <c r="N257" s="8">
        <v>9613</v>
      </c>
      <c r="O257" s="8">
        <v>253981</v>
      </c>
      <c r="P257" s="8">
        <v>910204</v>
      </c>
      <c r="Q257" s="174">
        <f t="shared" si="62"/>
        <v>122580</v>
      </c>
      <c r="R257" s="175">
        <f t="shared" si="68"/>
        <v>150862</v>
      </c>
      <c r="S257" s="67">
        <f t="shared" si="69"/>
        <v>-16</v>
      </c>
      <c r="T257" s="4"/>
      <c r="U257" s="80"/>
      <c r="V257" s="128"/>
      <c r="W257" s="80"/>
      <c r="X257" s="180"/>
    </row>
    <row r="258" spans="1:24" x14ac:dyDescent="0.25">
      <c r="A258" s="184">
        <v>44149</v>
      </c>
      <c r="B258" s="210">
        <v>8468</v>
      </c>
      <c r="C258" s="210">
        <f t="shared" si="70"/>
        <v>1304846</v>
      </c>
      <c r="D258" s="210">
        <v>262</v>
      </c>
      <c r="E258" s="210">
        <f t="shared" si="71"/>
        <v>35301</v>
      </c>
      <c r="F258" s="210">
        <f t="shared" si="41"/>
        <v>8889</v>
      </c>
      <c r="G258" s="239">
        <v>1119366</v>
      </c>
      <c r="H258" s="210">
        <v>4346</v>
      </c>
      <c r="I258" s="4">
        <v>25314</v>
      </c>
      <c r="J258" s="15">
        <f t="shared" si="72"/>
        <v>3660611</v>
      </c>
      <c r="K258" s="8">
        <v>3156</v>
      </c>
      <c r="L258" s="8">
        <v>1683861</v>
      </c>
      <c r="M258" s="174">
        <f t="shared" si="61"/>
        <v>1687017</v>
      </c>
      <c r="N258" s="8">
        <v>9646</v>
      </c>
      <c r="O258" s="8">
        <v>255493</v>
      </c>
      <c r="P258" s="8">
        <v>915339</v>
      </c>
      <c r="Q258" s="174">
        <f t="shared" si="62"/>
        <v>124368</v>
      </c>
      <c r="R258" s="175">
        <f t="shared" si="68"/>
        <v>150179</v>
      </c>
      <c r="S258" s="67">
        <f t="shared" si="69"/>
        <v>-35</v>
      </c>
      <c r="T258" s="4"/>
      <c r="U258" s="80"/>
      <c r="V258" s="128"/>
      <c r="W258" s="80"/>
      <c r="X258" s="180"/>
    </row>
    <row r="259" spans="1:24" x14ac:dyDescent="0.25">
      <c r="A259" s="184">
        <v>44150</v>
      </c>
      <c r="B259" s="210">
        <v>5645</v>
      </c>
      <c r="C259" s="210">
        <f t="shared" si="70"/>
        <v>1310491</v>
      </c>
      <c r="D259" s="210">
        <v>128</v>
      </c>
      <c r="E259" s="210">
        <f t="shared" si="71"/>
        <v>35429</v>
      </c>
      <c r="F259" s="210">
        <f t="shared" ref="F259:F286" si="73">G259-G258</f>
        <v>9736</v>
      </c>
      <c r="G259" s="239">
        <v>1129102</v>
      </c>
      <c r="H259" s="210">
        <v>4365</v>
      </c>
      <c r="I259" s="4">
        <v>17718</v>
      </c>
      <c r="J259" s="15">
        <f t="shared" si="72"/>
        <v>3678329</v>
      </c>
      <c r="K259" s="8">
        <v>3168</v>
      </c>
      <c r="L259" s="8">
        <v>1693448</v>
      </c>
      <c r="M259" s="174">
        <f t="shared" si="61"/>
        <v>1696616</v>
      </c>
      <c r="N259" s="8">
        <v>9672</v>
      </c>
      <c r="O259" s="8">
        <v>256696</v>
      </c>
      <c r="P259" s="8">
        <v>918729</v>
      </c>
      <c r="Q259" s="174">
        <f t="shared" si="62"/>
        <v>125394</v>
      </c>
      <c r="R259" s="175">
        <f t="shared" si="68"/>
        <v>145960</v>
      </c>
      <c r="S259" s="67">
        <f t="shared" si="69"/>
        <v>19</v>
      </c>
      <c r="T259" s="4"/>
      <c r="U259" s="80"/>
      <c r="V259" s="128"/>
      <c r="W259" s="80"/>
      <c r="X259" s="180"/>
    </row>
    <row r="260" spans="1:24" x14ac:dyDescent="0.25">
      <c r="A260" s="134">
        <v>44151</v>
      </c>
      <c r="B260" s="210">
        <v>7893</v>
      </c>
      <c r="C260" s="210">
        <f t="shared" si="70"/>
        <v>1318384</v>
      </c>
      <c r="D260" s="210">
        <v>292</v>
      </c>
      <c r="E260" s="210">
        <f t="shared" si="71"/>
        <v>35721</v>
      </c>
      <c r="F260" s="210">
        <f t="shared" si="73"/>
        <v>11094</v>
      </c>
      <c r="G260" s="239">
        <v>1140196</v>
      </c>
      <c r="H260" s="210">
        <v>4322</v>
      </c>
      <c r="I260" s="4">
        <v>21572</v>
      </c>
      <c r="J260" s="15">
        <f t="shared" si="72"/>
        <v>3699901</v>
      </c>
      <c r="K260" s="7">
        <v>3225</v>
      </c>
      <c r="L260" s="7">
        <v>1704129</v>
      </c>
      <c r="M260" s="174">
        <f t="shared" si="61"/>
        <v>1707354</v>
      </c>
      <c r="N260" s="4">
        <v>9692</v>
      </c>
      <c r="O260" s="4">
        <v>258870</v>
      </c>
      <c r="P260" s="4">
        <v>926820</v>
      </c>
      <c r="Q260" s="174">
        <f t="shared" si="62"/>
        <v>123002</v>
      </c>
      <c r="R260" s="175">
        <f t="shared" si="68"/>
        <v>142467</v>
      </c>
      <c r="S260" s="67">
        <f t="shared" si="69"/>
        <v>-43</v>
      </c>
      <c r="T260" s="4"/>
      <c r="U260" s="80"/>
      <c r="V260" s="128"/>
      <c r="W260" s="80"/>
      <c r="X260" s="180"/>
    </row>
    <row r="261" spans="1:24" x14ac:dyDescent="0.25">
      <c r="A261" s="134">
        <v>44152</v>
      </c>
      <c r="B261" s="210">
        <v>10621</v>
      </c>
      <c r="C261" s="210">
        <f t="shared" si="70"/>
        <v>1329005</v>
      </c>
      <c r="D261" s="210">
        <v>378</v>
      </c>
      <c r="E261" s="210">
        <f t="shared" si="71"/>
        <v>36099</v>
      </c>
      <c r="F261" s="210">
        <f t="shared" si="73"/>
        <v>8637</v>
      </c>
      <c r="G261" s="239">
        <v>1148833</v>
      </c>
      <c r="H261" s="210">
        <v>4379</v>
      </c>
      <c r="I261" s="4">
        <v>34573</v>
      </c>
      <c r="J261" s="15">
        <f t="shared" si="72"/>
        <v>3734474</v>
      </c>
      <c r="K261" s="7">
        <v>3279</v>
      </c>
      <c r="L261" s="7">
        <v>1716729</v>
      </c>
      <c r="M261" s="174">
        <f t="shared" si="61"/>
        <v>1720008</v>
      </c>
      <c r="N261" s="4">
        <v>9722</v>
      </c>
      <c r="O261" s="4">
        <v>261348</v>
      </c>
      <c r="P261" s="4">
        <v>934997</v>
      </c>
      <c r="Q261" s="174">
        <f t="shared" si="62"/>
        <v>122938</v>
      </c>
      <c r="R261" s="175">
        <f t="shared" si="68"/>
        <v>144073</v>
      </c>
      <c r="S261" s="67">
        <f t="shared" si="69"/>
        <v>57</v>
      </c>
      <c r="T261" s="4"/>
      <c r="U261" s="80"/>
      <c r="V261" s="128"/>
      <c r="W261" s="80"/>
      <c r="X261" s="180"/>
    </row>
    <row r="262" spans="1:24" x14ac:dyDescent="0.25">
      <c r="A262" s="134">
        <v>44153</v>
      </c>
      <c r="B262" s="210">
        <v>10332</v>
      </c>
      <c r="C262" s="210">
        <f t="shared" si="70"/>
        <v>1339337</v>
      </c>
      <c r="D262" s="210">
        <v>241</v>
      </c>
      <c r="E262" s="210">
        <f t="shared" si="71"/>
        <v>36340</v>
      </c>
      <c r="F262" s="210">
        <f t="shared" si="73"/>
        <v>7641</v>
      </c>
      <c r="G262" s="239">
        <v>1156474</v>
      </c>
      <c r="H262" s="210">
        <v>4267</v>
      </c>
      <c r="I262" s="4">
        <v>34573</v>
      </c>
      <c r="J262" s="15">
        <f t="shared" si="72"/>
        <v>3769047</v>
      </c>
      <c r="K262" s="7">
        <v>3346</v>
      </c>
      <c r="L262" s="7">
        <v>1734731</v>
      </c>
      <c r="M262" s="174">
        <f t="shared" si="61"/>
        <v>1738077</v>
      </c>
      <c r="N262" s="4">
        <v>9766</v>
      </c>
      <c r="O262" s="4">
        <v>264014</v>
      </c>
      <c r="P262" s="4">
        <v>943339</v>
      </c>
      <c r="Q262" s="174">
        <f t="shared" si="62"/>
        <v>122218</v>
      </c>
      <c r="R262" s="175">
        <f t="shared" si="68"/>
        <v>146523</v>
      </c>
      <c r="S262" s="67">
        <f t="shared" ref="S262:S287" si="74">H262-H261</f>
        <v>-112</v>
      </c>
      <c r="T262" s="4"/>
      <c r="U262" s="80"/>
      <c r="V262" s="128"/>
      <c r="W262" s="80"/>
      <c r="X262" s="180"/>
    </row>
    <row r="263" spans="1:24" x14ac:dyDescent="0.25">
      <c r="A263" s="134">
        <v>44154</v>
      </c>
      <c r="B263" s="210">
        <v>10097</v>
      </c>
      <c r="C263" s="210">
        <f t="shared" si="70"/>
        <v>1349434</v>
      </c>
      <c r="D263" s="210">
        <v>184</v>
      </c>
      <c r="E263" s="210">
        <f t="shared" si="71"/>
        <v>36524</v>
      </c>
      <c r="F263" s="210">
        <f t="shared" si="73"/>
        <v>11040</v>
      </c>
      <c r="G263" s="239">
        <v>1167514</v>
      </c>
      <c r="H263" s="210">
        <v>4292</v>
      </c>
      <c r="I263" s="4">
        <v>48691</v>
      </c>
      <c r="J263" s="15">
        <f t="shared" si="72"/>
        <v>3817738</v>
      </c>
      <c r="K263" s="7">
        <v>3474</v>
      </c>
      <c r="L263" s="7">
        <v>1767560</v>
      </c>
      <c r="M263" s="174">
        <f t="shared" si="61"/>
        <v>1771034</v>
      </c>
      <c r="N263" s="4">
        <v>9802</v>
      </c>
      <c r="O263" s="4">
        <v>266642</v>
      </c>
      <c r="P263" s="4">
        <v>951081</v>
      </c>
      <c r="Q263" s="174">
        <f t="shared" si="62"/>
        <v>121909</v>
      </c>
      <c r="R263" s="175">
        <f t="shared" si="68"/>
        <v>145396</v>
      </c>
      <c r="S263" s="67">
        <f t="shared" si="74"/>
        <v>25</v>
      </c>
      <c r="T263" s="4"/>
      <c r="U263" s="80"/>
      <c r="V263" s="128"/>
      <c r="W263" s="80"/>
      <c r="X263" s="180"/>
    </row>
    <row r="264" spans="1:24" x14ac:dyDescent="0.25">
      <c r="A264" s="134">
        <v>44155</v>
      </c>
      <c r="B264" s="210">
        <v>9608</v>
      </c>
      <c r="C264" s="210">
        <f t="shared" si="70"/>
        <v>1359042</v>
      </c>
      <c r="D264" s="210">
        <v>261</v>
      </c>
      <c r="E264" s="210">
        <f t="shared" si="71"/>
        <v>36785</v>
      </c>
      <c r="F264" s="210">
        <f t="shared" si="73"/>
        <v>10305</v>
      </c>
      <c r="G264" s="239">
        <v>1177819</v>
      </c>
      <c r="H264" s="210">
        <v>4187</v>
      </c>
      <c r="I264" s="4">
        <v>37816</v>
      </c>
      <c r="J264" s="15">
        <f t="shared" si="72"/>
        <v>3855554</v>
      </c>
      <c r="K264" s="7">
        <v>3601</v>
      </c>
      <c r="L264" s="7">
        <v>1789964</v>
      </c>
      <c r="M264" s="174">
        <f t="shared" si="61"/>
        <v>1793565</v>
      </c>
      <c r="N264" s="4">
        <v>9840</v>
      </c>
      <c r="O264" s="4">
        <v>268940</v>
      </c>
      <c r="P264" s="4">
        <v>957937</v>
      </c>
      <c r="Q264" s="174">
        <f t="shared" si="62"/>
        <v>122325</v>
      </c>
      <c r="R264" s="175">
        <f t="shared" si="68"/>
        <v>144438</v>
      </c>
      <c r="S264" s="67">
        <f t="shared" si="74"/>
        <v>-105</v>
      </c>
      <c r="T264" s="4"/>
      <c r="U264" s="80"/>
      <c r="V264" s="128"/>
      <c r="W264" s="80"/>
      <c r="X264" s="180"/>
    </row>
    <row r="265" spans="1:24" x14ac:dyDescent="0.25">
      <c r="A265" s="184">
        <v>44156</v>
      </c>
      <c r="B265" s="210">
        <v>7140</v>
      </c>
      <c r="C265" s="210">
        <f t="shared" si="70"/>
        <v>1366182</v>
      </c>
      <c r="D265" s="210">
        <v>112</v>
      </c>
      <c r="E265" s="210">
        <f t="shared" si="71"/>
        <v>36897</v>
      </c>
      <c r="F265" s="210">
        <f t="shared" si="73"/>
        <v>9234</v>
      </c>
      <c r="G265" s="239">
        <v>1187053</v>
      </c>
      <c r="H265" s="210">
        <v>4132</v>
      </c>
      <c r="I265" s="4">
        <v>39055</v>
      </c>
      <c r="J265" s="15">
        <v>3661948</v>
      </c>
      <c r="K265" s="7">
        <v>3625</v>
      </c>
      <c r="L265" s="7">
        <v>1815364</v>
      </c>
      <c r="M265" s="174">
        <f t="shared" si="61"/>
        <v>1818989</v>
      </c>
      <c r="N265" s="4">
        <v>9862</v>
      </c>
      <c r="O265" s="4">
        <v>270149</v>
      </c>
      <c r="P265" s="4">
        <v>962192</v>
      </c>
      <c r="Q265" s="174">
        <f t="shared" si="62"/>
        <v>123979</v>
      </c>
      <c r="R265" s="175">
        <f t="shared" si="68"/>
        <v>142232</v>
      </c>
      <c r="S265" s="67">
        <f t="shared" si="74"/>
        <v>-55</v>
      </c>
      <c r="T265" s="4"/>
      <c r="U265" s="80"/>
      <c r="V265" s="128"/>
      <c r="W265" s="80"/>
      <c r="X265" s="180"/>
    </row>
    <row r="266" spans="1:24" x14ac:dyDescent="0.25">
      <c r="A266" s="184">
        <v>44157</v>
      </c>
      <c r="B266" s="210">
        <v>4184</v>
      </c>
      <c r="C266" s="210">
        <f t="shared" si="70"/>
        <v>1370366</v>
      </c>
      <c r="D266" s="210">
        <v>100</v>
      </c>
      <c r="E266" s="210">
        <f t="shared" si="71"/>
        <v>36997</v>
      </c>
      <c r="F266" s="210">
        <f t="shared" si="73"/>
        <v>8439</v>
      </c>
      <c r="G266" s="239">
        <v>1195492</v>
      </c>
      <c r="H266" s="210">
        <v>4245</v>
      </c>
      <c r="I266" s="4">
        <v>15740</v>
      </c>
      <c r="J266" s="4">
        <v>3677688</v>
      </c>
      <c r="K266" s="7">
        <v>3691</v>
      </c>
      <c r="L266" s="7">
        <v>1823849</v>
      </c>
      <c r="M266" s="174">
        <f t="shared" si="61"/>
        <v>1827540</v>
      </c>
      <c r="N266" s="4">
        <v>9876</v>
      </c>
      <c r="O266" s="4">
        <v>270893</v>
      </c>
      <c r="P266" s="4">
        <v>965274</v>
      </c>
      <c r="Q266" s="174">
        <f t="shared" si="62"/>
        <v>124323</v>
      </c>
      <c r="R266" s="175">
        <f t="shared" si="68"/>
        <v>137877</v>
      </c>
      <c r="S266" s="67">
        <f t="shared" si="74"/>
        <v>113</v>
      </c>
      <c r="T266" s="4"/>
      <c r="U266" s="80"/>
      <c r="V266" s="128"/>
      <c r="W266" s="80"/>
      <c r="X266" s="180"/>
    </row>
    <row r="267" spans="1:24" x14ac:dyDescent="0.25">
      <c r="A267" s="134">
        <v>44158</v>
      </c>
      <c r="B267" s="210">
        <v>4265</v>
      </c>
      <c r="C267" s="210">
        <f t="shared" si="70"/>
        <v>1374631</v>
      </c>
      <c r="D267" s="210">
        <v>119</v>
      </c>
      <c r="E267" s="210">
        <f t="shared" si="71"/>
        <v>37116</v>
      </c>
      <c r="F267" s="210">
        <f t="shared" si="73"/>
        <v>8308</v>
      </c>
      <c r="G267" s="239">
        <v>1203800</v>
      </c>
      <c r="H267" s="210">
        <v>4165</v>
      </c>
      <c r="I267" s="4">
        <v>13149</v>
      </c>
      <c r="J267" s="4">
        <f t="shared" ref="J267:J282" si="75">J266+I267</f>
        <v>3690837</v>
      </c>
      <c r="K267" s="7">
        <v>3798</v>
      </c>
      <c r="L267" s="7">
        <v>1830584</v>
      </c>
      <c r="M267" s="174">
        <f t="shared" si="61"/>
        <v>1834382</v>
      </c>
      <c r="N267" s="4">
        <v>9894</v>
      </c>
      <c r="O267" s="4">
        <v>272054</v>
      </c>
      <c r="P267" s="4">
        <v>972396</v>
      </c>
      <c r="Q267" s="174">
        <f t="shared" si="62"/>
        <v>120287</v>
      </c>
      <c r="R267" s="175">
        <f t="shared" si="68"/>
        <v>133715</v>
      </c>
      <c r="S267" s="67">
        <f t="shared" si="74"/>
        <v>-80</v>
      </c>
      <c r="T267" s="4"/>
      <c r="U267" s="80"/>
      <c r="V267" s="128"/>
      <c r="W267" s="80"/>
      <c r="X267" s="180"/>
    </row>
    <row r="268" spans="1:24" x14ac:dyDescent="0.25">
      <c r="A268" s="134">
        <v>44159</v>
      </c>
      <c r="B268" s="210">
        <v>7164</v>
      </c>
      <c r="C268" s="210">
        <f t="shared" si="70"/>
        <v>1381795</v>
      </c>
      <c r="D268" s="210">
        <v>311</v>
      </c>
      <c r="E268" s="210">
        <f t="shared" si="71"/>
        <v>37427</v>
      </c>
      <c r="F268" s="210">
        <f t="shared" si="73"/>
        <v>6834</v>
      </c>
      <c r="G268" s="239">
        <v>1210634</v>
      </c>
      <c r="H268" s="210">
        <v>4148</v>
      </c>
      <c r="I268" s="4">
        <v>22043</v>
      </c>
      <c r="J268" s="4">
        <f t="shared" si="75"/>
        <v>3712880</v>
      </c>
      <c r="K268" s="8">
        <v>3828</v>
      </c>
      <c r="L268" s="8">
        <v>1842058</v>
      </c>
      <c r="M268" s="174">
        <f t="shared" si="61"/>
        <v>1845886</v>
      </c>
      <c r="N268" s="4">
        <v>9912</v>
      </c>
      <c r="O268" s="4">
        <v>273939</v>
      </c>
      <c r="P268" s="4">
        <v>979797</v>
      </c>
      <c r="Q268" s="174">
        <f t="shared" si="62"/>
        <v>118147</v>
      </c>
      <c r="R268" s="175">
        <f t="shared" si="68"/>
        <v>133734</v>
      </c>
      <c r="S268" s="67">
        <f t="shared" si="74"/>
        <v>-17</v>
      </c>
      <c r="T268" s="4"/>
      <c r="U268" s="80"/>
      <c r="V268" s="128"/>
      <c r="W268" s="80"/>
      <c r="X268" s="180"/>
    </row>
    <row r="269" spans="1:24" x14ac:dyDescent="0.25">
      <c r="A269" s="134">
        <v>44160</v>
      </c>
      <c r="B269" s="210">
        <v>8593</v>
      </c>
      <c r="C269" s="210">
        <f t="shared" si="70"/>
        <v>1390388</v>
      </c>
      <c r="D269" s="210">
        <v>280</v>
      </c>
      <c r="E269" s="210">
        <f t="shared" si="71"/>
        <v>37707</v>
      </c>
      <c r="F269" s="210">
        <f t="shared" si="73"/>
        <v>6650</v>
      </c>
      <c r="G269" s="239">
        <v>1217284</v>
      </c>
      <c r="H269" s="210">
        <v>4039</v>
      </c>
      <c r="I269" s="4">
        <v>29437</v>
      </c>
      <c r="J269" s="4">
        <f t="shared" si="75"/>
        <v>3742317</v>
      </c>
      <c r="K269" s="8">
        <v>3872</v>
      </c>
      <c r="L269" s="8">
        <v>1855809</v>
      </c>
      <c r="M269" s="174">
        <f t="shared" si="61"/>
        <v>1859681</v>
      </c>
      <c r="N269" s="4">
        <v>9949</v>
      </c>
      <c r="O269" s="4">
        <v>275968</v>
      </c>
      <c r="P269" s="4">
        <v>986401</v>
      </c>
      <c r="Q269" s="174">
        <f t="shared" si="62"/>
        <v>118070</v>
      </c>
      <c r="R269" s="175">
        <f t="shared" si="68"/>
        <v>135397</v>
      </c>
      <c r="S269" s="67">
        <f t="shared" si="74"/>
        <v>-109</v>
      </c>
      <c r="T269" s="4"/>
      <c r="U269" s="80"/>
      <c r="V269" s="128"/>
      <c r="W269" s="80"/>
      <c r="X269" s="180"/>
    </row>
    <row r="270" spans="1:24" x14ac:dyDescent="0.25">
      <c r="A270" s="134">
        <v>44161</v>
      </c>
      <c r="B270" s="210">
        <v>9043</v>
      </c>
      <c r="C270" s="210">
        <f t="shared" si="70"/>
        <v>1399431</v>
      </c>
      <c r="D270" s="210">
        <v>229</v>
      </c>
      <c r="E270" s="210">
        <f t="shared" si="71"/>
        <v>37936</v>
      </c>
      <c r="F270" s="210">
        <f t="shared" si="73"/>
        <v>9378</v>
      </c>
      <c r="G270" s="239">
        <v>1226662</v>
      </c>
      <c r="H270" s="210">
        <v>3960</v>
      </c>
      <c r="I270" s="4">
        <v>32781</v>
      </c>
      <c r="J270" s="4">
        <f t="shared" si="75"/>
        <v>3775098</v>
      </c>
      <c r="K270" s="8">
        <v>3941</v>
      </c>
      <c r="L270" s="8">
        <v>1871509</v>
      </c>
      <c r="M270" s="174">
        <f t="shared" si="61"/>
        <v>1875450</v>
      </c>
      <c r="N270" s="4">
        <v>9979</v>
      </c>
      <c r="O270" s="4">
        <v>278371</v>
      </c>
      <c r="P270" s="4">
        <v>992925</v>
      </c>
      <c r="Q270" s="174">
        <f t="shared" si="62"/>
        <v>118156</v>
      </c>
      <c r="R270" s="175">
        <f t="shared" si="68"/>
        <v>134833</v>
      </c>
      <c r="S270" s="67">
        <f t="shared" si="74"/>
        <v>-79</v>
      </c>
      <c r="T270" s="4"/>
      <c r="U270" s="80"/>
      <c r="V270" s="128"/>
      <c r="W270" s="80"/>
      <c r="X270" s="180"/>
    </row>
    <row r="271" spans="1:24" x14ac:dyDescent="0.25">
      <c r="A271" s="134">
        <v>44162</v>
      </c>
      <c r="B271" s="210">
        <v>7846</v>
      </c>
      <c r="C271" s="210">
        <f t="shared" si="70"/>
        <v>1407277</v>
      </c>
      <c r="D271" s="210">
        <v>275</v>
      </c>
      <c r="E271" s="210">
        <f t="shared" si="71"/>
        <v>38211</v>
      </c>
      <c r="F271" s="210">
        <f t="shared" si="73"/>
        <v>8595</v>
      </c>
      <c r="G271" s="239">
        <v>1235257</v>
      </c>
      <c r="H271" s="210">
        <v>4120</v>
      </c>
      <c r="I271" s="4">
        <v>55323</v>
      </c>
      <c r="J271" s="4">
        <f t="shared" si="75"/>
        <v>3830421</v>
      </c>
      <c r="K271" s="7">
        <v>4020</v>
      </c>
      <c r="L271" s="8">
        <v>1912056</v>
      </c>
      <c r="M271" s="174">
        <f t="shared" si="61"/>
        <v>1916076</v>
      </c>
      <c r="N271" s="4">
        <v>10016</v>
      </c>
      <c r="O271" s="4">
        <v>280344</v>
      </c>
      <c r="P271" s="4">
        <v>999456</v>
      </c>
      <c r="Q271" s="174">
        <f t="shared" si="62"/>
        <v>117461</v>
      </c>
      <c r="R271" s="175">
        <f t="shared" si="68"/>
        <v>133809</v>
      </c>
      <c r="S271" s="67">
        <f t="shared" si="74"/>
        <v>160</v>
      </c>
      <c r="T271" s="4"/>
      <c r="U271" s="80"/>
      <c r="V271" s="128"/>
      <c r="W271" s="80"/>
      <c r="X271" s="180"/>
    </row>
    <row r="272" spans="1:24" x14ac:dyDescent="0.25">
      <c r="A272" s="184">
        <v>44163</v>
      </c>
      <c r="B272" s="210">
        <v>6098</v>
      </c>
      <c r="C272" s="210">
        <f t="shared" si="70"/>
        <v>1413375</v>
      </c>
      <c r="D272" s="210">
        <v>106</v>
      </c>
      <c r="E272" s="210">
        <f t="shared" si="71"/>
        <v>38317</v>
      </c>
      <c r="F272" s="210">
        <f t="shared" si="73"/>
        <v>7620</v>
      </c>
      <c r="G272" s="239">
        <v>1242877</v>
      </c>
      <c r="H272" s="210">
        <v>4021</v>
      </c>
      <c r="I272" s="4">
        <v>25472</v>
      </c>
      <c r="J272" s="4">
        <f t="shared" si="75"/>
        <v>3855893</v>
      </c>
      <c r="K272" s="7">
        <v>4105</v>
      </c>
      <c r="L272" s="8">
        <v>1926130</v>
      </c>
      <c r="M272" s="174">
        <f t="shared" si="61"/>
        <v>1930235</v>
      </c>
      <c r="N272" s="4">
        <v>10046</v>
      </c>
      <c r="O272" s="4">
        <v>281257</v>
      </c>
      <c r="P272" s="4">
        <v>1003512</v>
      </c>
      <c r="Q272" s="174">
        <f t="shared" si="62"/>
        <v>118560</v>
      </c>
      <c r="R272" s="175">
        <f t="shared" si="68"/>
        <v>132181</v>
      </c>
      <c r="S272" s="67">
        <f t="shared" si="74"/>
        <v>-99</v>
      </c>
      <c r="T272" s="4"/>
      <c r="U272" s="80"/>
      <c r="V272" s="128"/>
      <c r="W272" s="80"/>
      <c r="X272" s="180"/>
    </row>
    <row r="273" spans="1:25" x14ac:dyDescent="0.25">
      <c r="A273" s="184">
        <v>44164</v>
      </c>
      <c r="B273" s="210">
        <v>5432</v>
      </c>
      <c r="C273" s="210">
        <f t="shared" si="70"/>
        <v>1418807</v>
      </c>
      <c r="D273" s="210">
        <v>151</v>
      </c>
      <c r="E273" s="210">
        <f t="shared" si="71"/>
        <v>38468</v>
      </c>
      <c r="F273" s="210">
        <f t="shared" si="73"/>
        <v>6966</v>
      </c>
      <c r="G273" s="239">
        <v>1249843</v>
      </c>
      <c r="H273" s="210">
        <v>4013</v>
      </c>
      <c r="I273" s="4">
        <v>17338</v>
      </c>
      <c r="J273" s="4">
        <f t="shared" si="75"/>
        <v>3873231</v>
      </c>
      <c r="K273" s="7">
        <v>4139</v>
      </c>
      <c r="L273" s="7">
        <v>1935553</v>
      </c>
      <c r="M273" s="174">
        <f t="shared" si="61"/>
        <v>1939692</v>
      </c>
      <c r="N273" s="4">
        <v>10067</v>
      </c>
      <c r="O273" s="4">
        <v>281995</v>
      </c>
      <c r="P273" s="4">
        <v>1006055</v>
      </c>
      <c r="Q273" s="174">
        <f t="shared" si="62"/>
        <v>120690</v>
      </c>
      <c r="R273" s="175">
        <f t="shared" si="68"/>
        <v>130496</v>
      </c>
      <c r="S273" s="67">
        <f t="shared" si="74"/>
        <v>-8</v>
      </c>
      <c r="T273" s="4"/>
      <c r="U273" s="80"/>
      <c r="V273" s="128"/>
      <c r="W273" s="80"/>
      <c r="X273" s="180"/>
    </row>
    <row r="274" spans="1:25" x14ac:dyDescent="0.25">
      <c r="A274" s="134">
        <v>44165</v>
      </c>
      <c r="B274" s="210">
        <v>5726</v>
      </c>
      <c r="C274" s="210">
        <f t="shared" si="70"/>
        <v>1424533</v>
      </c>
      <c r="D274" s="210">
        <v>257</v>
      </c>
      <c r="E274" s="210">
        <f t="shared" si="71"/>
        <v>38725</v>
      </c>
      <c r="F274" s="210">
        <f t="shared" si="73"/>
        <v>7384</v>
      </c>
      <c r="G274" s="239">
        <v>1257227</v>
      </c>
      <c r="H274" s="210">
        <v>4062</v>
      </c>
      <c r="I274" s="4">
        <v>19291</v>
      </c>
      <c r="J274" s="4">
        <f t="shared" si="75"/>
        <v>3892522</v>
      </c>
      <c r="K274" s="7">
        <v>4209</v>
      </c>
      <c r="L274" s="7">
        <v>1945524</v>
      </c>
      <c r="M274" s="174">
        <f t="shared" si="61"/>
        <v>1949733</v>
      </c>
      <c r="N274" s="4">
        <v>10089</v>
      </c>
      <c r="O274" s="4">
        <v>283567</v>
      </c>
      <c r="P274" s="4">
        <v>1009382</v>
      </c>
      <c r="Q274" s="174">
        <f t="shared" si="62"/>
        <v>121495</v>
      </c>
      <c r="R274" s="175">
        <f t="shared" si="68"/>
        <v>128581</v>
      </c>
      <c r="S274" s="67">
        <f t="shared" si="74"/>
        <v>49</v>
      </c>
      <c r="T274" s="4"/>
      <c r="U274" s="80"/>
      <c r="V274" s="128"/>
      <c r="W274" s="80"/>
      <c r="X274" s="180"/>
    </row>
    <row r="275" spans="1:25" x14ac:dyDescent="0.25">
      <c r="A275" s="134">
        <v>44166</v>
      </c>
      <c r="B275" s="210">
        <v>8037</v>
      </c>
      <c r="C275" s="210">
        <f t="shared" si="70"/>
        <v>1432570</v>
      </c>
      <c r="D275" s="210">
        <v>198</v>
      </c>
      <c r="E275" s="210">
        <f t="shared" si="71"/>
        <v>38923</v>
      </c>
      <c r="F275" s="210">
        <f t="shared" si="73"/>
        <v>6024</v>
      </c>
      <c r="G275" s="239">
        <v>1263251</v>
      </c>
      <c r="H275" s="210">
        <v>3946</v>
      </c>
      <c r="I275" s="4">
        <v>33764</v>
      </c>
      <c r="J275" s="4">
        <f t="shared" si="75"/>
        <v>3926286</v>
      </c>
      <c r="K275" s="7">
        <v>4328</v>
      </c>
      <c r="L275" s="7">
        <v>1964346</v>
      </c>
      <c r="M275" s="174">
        <f t="shared" si="61"/>
        <v>1968674</v>
      </c>
      <c r="N275" s="4">
        <v>10120</v>
      </c>
      <c r="O275" s="4">
        <v>285518</v>
      </c>
      <c r="P275" s="4">
        <v>1015923</v>
      </c>
      <c r="Q275" s="174">
        <f t="shared" si="62"/>
        <v>121009</v>
      </c>
      <c r="R275" s="175">
        <f t="shared" si="68"/>
        <v>130396</v>
      </c>
      <c r="S275" s="67">
        <f t="shared" si="74"/>
        <v>-116</v>
      </c>
      <c r="T275" s="4"/>
      <c r="U275" s="80"/>
      <c r="V275" s="128"/>
      <c r="W275" s="80"/>
      <c r="X275" s="180"/>
    </row>
    <row r="276" spans="1:25" x14ac:dyDescent="0.25">
      <c r="A276" s="134">
        <v>44167</v>
      </c>
      <c r="B276" s="210">
        <v>7533</v>
      </c>
      <c r="C276" s="210">
        <f t="shared" si="70"/>
        <v>1440103</v>
      </c>
      <c r="D276" s="210">
        <v>228</v>
      </c>
      <c r="E276" s="210">
        <f t="shared" si="71"/>
        <v>39151</v>
      </c>
      <c r="F276" s="210">
        <f t="shared" si="73"/>
        <v>5107</v>
      </c>
      <c r="G276" s="239">
        <v>1268358</v>
      </c>
      <c r="H276" s="210">
        <v>3983</v>
      </c>
      <c r="I276" s="129">
        <v>49474</v>
      </c>
      <c r="J276" s="129">
        <f t="shared" si="75"/>
        <v>3975760</v>
      </c>
      <c r="K276" s="181">
        <v>4476</v>
      </c>
      <c r="L276" s="181">
        <v>2000098</v>
      </c>
      <c r="M276" s="182">
        <f t="shared" si="61"/>
        <v>2004574</v>
      </c>
      <c r="N276" s="129">
        <v>10155</v>
      </c>
      <c r="O276" s="129">
        <v>287233</v>
      </c>
      <c r="P276" s="129">
        <v>1022204</v>
      </c>
      <c r="Q276" s="182">
        <f t="shared" si="62"/>
        <v>120511</v>
      </c>
      <c r="R276" s="175">
        <f t="shared" si="68"/>
        <v>132594</v>
      </c>
      <c r="S276" s="183">
        <f t="shared" si="74"/>
        <v>37</v>
      </c>
      <c r="T276" s="4"/>
      <c r="U276" s="80"/>
      <c r="V276" s="128"/>
      <c r="W276" s="80"/>
      <c r="X276" s="180"/>
    </row>
    <row r="277" spans="1:25" x14ac:dyDescent="0.25">
      <c r="A277" s="134">
        <v>44168</v>
      </c>
      <c r="B277" s="210">
        <v>7629</v>
      </c>
      <c r="C277" s="210">
        <f t="shared" si="70"/>
        <v>1447732</v>
      </c>
      <c r="D277" s="210">
        <v>148</v>
      </c>
      <c r="E277" s="210">
        <f t="shared" si="71"/>
        <v>39299</v>
      </c>
      <c r="F277" s="210">
        <f t="shared" si="73"/>
        <v>6317</v>
      </c>
      <c r="G277" s="239">
        <v>1274675</v>
      </c>
      <c r="H277" s="210">
        <v>3916</v>
      </c>
      <c r="I277" s="129">
        <v>47112</v>
      </c>
      <c r="J277" s="129">
        <f t="shared" si="75"/>
        <v>4022872</v>
      </c>
      <c r="K277" s="181">
        <v>4554</v>
      </c>
      <c r="L277" s="181">
        <v>2033435</v>
      </c>
      <c r="M277" s="182">
        <f t="shared" si="61"/>
        <v>2037989</v>
      </c>
      <c r="N277" s="129">
        <v>10186</v>
      </c>
      <c r="O277" s="129">
        <v>288999</v>
      </c>
      <c r="P277" s="129">
        <v>1028077</v>
      </c>
      <c r="Q277" s="182">
        <f t="shared" si="62"/>
        <v>120470</v>
      </c>
      <c r="R277" s="175">
        <f t="shared" si="68"/>
        <v>133758</v>
      </c>
      <c r="S277" s="183">
        <f t="shared" si="74"/>
        <v>-67</v>
      </c>
      <c r="T277" s="4"/>
      <c r="U277" s="80"/>
      <c r="V277" s="128"/>
      <c r="W277" s="80"/>
      <c r="X277" s="180"/>
    </row>
    <row r="278" spans="1:25" x14ac:dyDescent="0.25">
      <c r="A278" s="134">
        <v>44169</v>
      </c>
      <c r="B278" s="210">
        <v>6899</v>
      </c>
      <c r="C278" s="210">
        <f t="shared" si="70"/>
        <v>1454631</v>
      </c>
      <c r="D278" s="228">
        <v>208</v>
      </c>
      <c r="E278" s="210">
        <f t="shared" si="71"/>
        <v>39507</v>
      </c>
      <c r="F278" s="210">
        <f t="shared" si="73"/>
        <v>7280</v>
      </c>
      <c r="G278" s="239">
        <v>1281955</v>
      </c>
      <c r="H278" s="210">
        <v>3929</v>
      </c>
      <c r="I278" s="129">
        <v>32923</v>
      </c>
      <c r="J278" s="129">
        <f t="shared" si="75"/>
        <v>4055795</v>
      </c>
      <c r="K278" s="181">
        <v>4609</v>
      </c>
      <c r="L278" s="181">
        <v>2054205</v>
      </c>
      <c r="M278" s="182">
        <f t="shared" si="61"/>
        <v>2058814</v>
      </c>
      <c r="N278" s="129">
        <v>10211</v>
      </c>
      <c r="O278" s="129">
        <v>290538</v>
      </c>
      <c r="P278" s="129">
        <v>1033772</v>
      </c>
      <c r="Q278" s="182">
        <f t="shared" si="62"/>
        <v>120110</v>
      </c>
      <c r="R278" s="175">
        <f t="shared" si="68"/>
        <v>133169</v>
      </c>
      <c r="S278" s="183">
        <f t="shared" si="74"/>
        <v>13</v>
      </c>
      <c r="T278" s="15">
        <f t="shared" ref="T278:T287" si="76">(C278-G278-E278)-(C277-E277-G277)</f>
        <v>-589</v>
      </c>
      <c r="U278" s="80"/>
      <c r="V278" s="128"/>
      <c r="W278" s="80"/>
      <c r="X278" s="180"/>
    </row>
    <row r="279" spans="1:25" x14ac:dyDescent="0.25">
      <c r="A279" s="184">
        <v>44170</v>
      </c>
      <c r="B279" s="210">
        <v>5201</v>
      </c>
      <c r="C279" s="210">
        <f t="shared" si="70"/>
        <v>1459832</v>
      </c>
      <c r="D279" s="210">
        <v>121</v>
      </c>
      <c r="E279" s="210">
        <f t="shared" si="71"/>
        <v>39628</v>
      </c>
      <c r="F279" s="210">
        <f t="shared" si="73"/>
        <v>6830</v>
      </c>
      <c r="G279" s="239">
        <v>1288785</v>
      </c>
      <c r="H279" s="210">
        <v>3757</v>
      </c>
      <c r="I279" s="129">
        <v>28567</v>
      </c>
      <c r="J279" s="129">
        <f t="shared" si="75"/>
        <v>4084362</v>
      </c>
      <c r="K279" s="181">
        <v>4687</v>
      </c>
      <c r="L279" s="181">
        <v>2072109</v>
      </c>
      <c r="M279" s="182">
        <f t="shared" si="61"/>
        <v>2076796</v>
      </c>
      <c r="N279" s="129">
        <v>10228</v>
      </c>
      <c r="O279" s="129">
        <v>291315</v>
      </c>
      <c r="P279" s="129">
        <v>1037782</v>
      </c>
      <c r="Q279" s="182">
        <f t="shared" si="62"/>
        <v>120507</v>
      </c>
      <c r="R279" s="175">
        <f t="shared" si="68"/>
        <v>131419</v>
      </c>
      <c r="S279" s="183">
        <f t="shared" si="74"/>
        <v>-172</v>
      </c>
      <c r="T279" s="15">
        <f t="shared" si="76"/>
        <v>-1750</v>
      </c>
      <c r="U279" s="80"/>
      <c r="V279" s="128"/>
      <c r="W279" s="80"/>
      <c r="X279" s="180"/>
    </row>
    <row r="280" spans="1:25" x14ac:dyDescent="0.25">
      <c r="A280" s="184">
        <v>44171</v>
      </c>
      <c r="B280" s="210">
        <v>3278</v>
      </c>
      <c r="C280" s="210">
        <f t="shared" si="70"/>
        <v>1463110</v>
      </c>
      <c r="D280" s="210">
        <v>138</v>
      </c>
      <c r="E280" s="210">
        <f t="shared" si="71"/>
        <v>39766</v>
      </c>
      <c r="F280" s="210">
        <f t="shared" si="73"/>
        <v>5907</v>
      </c>
      <c r="G280" s="239">
        <v>1294692</v>
      </c>
      <c r="H280" s="210">
        <v>3735</v>
      </c>
      <c r="I280" s="129">
        <v>16826</v>
      </c>
      <c r="J280" s="129">
        <f t="shared" si="75"/>
        <v>4101188</v>
      </c>
      <c r="K280" s="181">
        <v>4696</v>
      </c>
      <c r="L280" s="181">
        <v>2083087</v>
      </c>
      <c r="M280" s="182">
        <f t="shared" si="61"/>
        <v>2087783</v>
      </c>
      <c r="N280" s="129">
        <v>10245</v>
      </c>
      <c r="O280" s="129">
        <v>291769</v>
      </c>
      <c r="P280" s="129">
        <v>1041718</v>
      </c>
      <c r="Q280" s="182">
        <f t="shared" si="62"/>
        <v>119378</v>
      </c>
      <c r="R280" s="175">
        <f t="shared" si="68"/>
        <v>128652</v>
      </c>
      <c r="S280" s="183">
        <f t="shared" si="74"/>
        <v>-22</v>
      </c>
      <c r="T280" s="15">
        <f t="shared" si="76"/>
        <v>-2767</v>
      </c>
      <c r="U280" s="80"/>
      <c r="V280" s="128"/>
      <c r="W280" s="80"/>
      <c r="X280" s="180"/>
    </row>
    <row r="281" spans="1:25" x14ac:dyDescent="0.25">
      <c r="A281" s="184">
        <v>44172</v>
      </c>
      <c r="B281" s="210">
        <v>3199</v>
      </c>
      <c r="C281" s="232">
        <f t="shared" si="70"/>
        <v>1466309</v>
      </c>
      <c r="D281" s="210">
        <v>118</v>
      </c>
      <c r="E281" s="210">
        <f t="shared" si="71"/>
        <v>39884</v>
      </c>
      <c r="F281" s="210">
        <f t="shared" si="73"/>
        <v>6004</v>
      </c>
      <c r="G281" s="239">
        <v>1300696</v>
      </c>
      <c r="H281" s="210">
        <v>3723</v>
      </c>
      <c r="I281" s="4">
        <v>9951</v>
      </c>
      <c r="J281" s="4">
        <f t="shared" si="75"/>
        <v>4111139</v>
      </c>
      <c r="K281" s="7">
        <v>4703</v>
      </c>
      <c r="L281" s="7">
        <v>2088287</v>
      </c>
      <c r="M281" s="182">
        <f t="shared" si="61"/>
        <v>2092990</v>
      </c>
      <c r="N281" s="4">
        <v>10262</v>
      </c>
      <c r="O281" s="4">
        <v>292290</v>
      </c>
      <c r="P281" s="4">
        <v>1047405</v>
      </c>
      <c r="Q281" s="182">
        <f t="shared" si="62"/>
        <v>116352</v>
      </c>
      <c r="R281" s="175">
        <f t="shared" si="68"/>
        <v>125729</v>
      </c>
      <c r="S281" s="183">
        <f t="shared" si="74"/>
        <v>-12</v>
      </c>
      <c r="T281" s="15">
        <f t="shared" si="76"/>
        <v>-2923</v>
      </c>
      <c r="U281" s="80"/>
      <c r="V281" s="128"/>
      <c r="W281" s="80"/>
      <c r="X281" s="180"/>
    </row>
    <row r="282" spans="1:25" x14ac:dyDescent="0.25">
      <c r="A282" s="184">
        <v>44173</v>
      </c>
      <c r="B282" s="210">
        <v>3610</v>
      </c>
      <c r="C282" s="210">
        <f t="shared" si="70"/>
        <v>1469919</v>
      </c>
      <c r="D282" s="210">
        <v>120</v>
      </c>
      <c r="E282" s="210">
        <f t="shared" si="71"/>
        <v>40004</v>
      </c>
      <c r="F282" s="210">
        <f t="shared" si="73"/>
        <v>4891</v>
      </c>
      <c r="G282" s="239">
        <v>1305587</v>
      </c>
      <c r="H282" s="210">
        <v>3715</v>
      </c>
      <c r="I282" s="4">
        <v>13302</v>
      </c>
      <c r="J282" s="4">
        <f t="shared" si="75"/>
        <v>4124441</v>
      </c>
      <c r="K282" s="7">
        <v>4726</v>
      </c>
      <c r="L282" s="7">
        <v>2095475</v>
      </c>
      <c r="M282" s="182">
        <f t="shared" si="61"/>
        <v>2100201</v>
      </c>
      <c r="N282" s="4">
        <v>10276</v>
      </c>
      <c r="O282" s="4">
        <v>292866</v>
      </c>
      <c r="P282" s="4">
        <v>1053314</v>
      </c>
      <c r="Q282" s="182">
        <f t="shared" si="62"/>
        <v>113463</v>
      </c>
      <c r="R282" s="175">
        <f t="shared" si="68"/>
        <v>124328</v>
      </c>
      <c r="S282" s="183">
        <f t="shared" si="74"/>
        <v>-8</v>
      </c>
      <c r="T282" s="15">
        <f t="shared" si="76"/>
        <v>-1401</v>
      </c>
      <c r="U282" s="80"/>
      <c r="V282" s="128"/>
      <c r="X282" s="180"/>
    </row>
    <row r="283" spans="1:25" x14ac:dyDescent="0.25">
      <c r="A283" s="134">
        <v>44174</v>
      </c>
      <c r="B283" s="210">
        <v>5303</v>
      </c>
      <c r="C283" s="210">
        <f t="shared" ref="C283:C289" si="77">C282+B283</f>
        <v>1475222</v>
      </c>
      <c r="D283" s="210">
        <v>212</v>
      </c>
      <c r="E283" s="210">
        <f t="shared" ref="E283:E289" si="78">E282+D283</f>
        <v>40216</v>
      </c>
      <c r="F283" s="210">
        <f t="shared" si="73"/>
        <v>5901</v>
      </c>
      <c r="G283" s="239">
        <v>1311488</v>
      </c>
      <c r="H283" s="210">
        <v>3688</v>
      </c>
      <c r="I283" s="4">
        <v>20785</v>
      </c>
      <c r="J283" s="4">
        <f t="shared" ref="J283:J289" si="79">J282+I283</f>
        <v>4145226</v>
      </c>
      <c r="K283" s="7">
        <v>4782</v>
      </c>
      <c r="L283" s="7">
        <v>2108441</v>
      </c>
      <c r="M283" s="182">
        <f t="shared" si="61"/>
        <v>2113223</v>
      </c>
      <c r="N283" s="4">
        <v>10316</v>
      </c>
      <c r="O283" s="4">
        <v>294068</v>
      </c>
      <c r="P283" s="4">
        <v>1058646</v>
      </c>
      <c r="Q283" s="182">
        <f t="shared" si="62"/>
        <v>112192</v>
      </c>
      <c r="R283" s="175">
        <f t="shared" si="68"/>
        <v>123518</v>
      </c>
      <c r="S283" s="183">
        <f t="shared" si="74"/>
        <v>-27</v>
      </c>
      <c r="T283" s="15">
        <f t="shared" si="76"/>
        <v>-810</v>
      </c>
      <c r="U283" s="259"/>
      <c r="X283" s="63"/>
    </row>
    <row r="284" spans="1:25" x14ac:dyDescent="0.25">
      <c r="A284" s="134">
        <v>44175</v>
      </c>
      <c r="B284" s="210">
        <v>6994</v>
      </c>
      <c r="C284" s="210">
        <f t="shared" si="77"/>
        <v>1482216</v>
      </c>
      <c r="D284" s="210">
        <v>209</v>
      </c>
      <c r="E284" s="210">
        <f t="shared" si="78"/>
        <v>40425</v>
      </c>
      <c r="F284" s="210">
        <f t="shared" si="73"/>
        <v>6699</v>
      </c>
      <c r="G284" s="239">
        <v>1318187</v>
      </c>
      <c r="H284" s="210">
        <v>3665</v>
      </c>
      <c r="I284" s="4">
        <v>28166</v>
      </c>
      <c r="J284" s="4">
        <f t="shared" si="79"/>
        <v>4173392</v>
      </c>
      <c r="K284" s="7">
        <v>4881</v>
      </c>
      <c r="L284" s="7">
        <v>2124880</v>
      </c>
      <c r="M284" s="182">
        <f t="shared" si="61"/>
        <v>2129761</v>
      </c>
      <c r="N284" s="4">
        <v>10335</v>
      </c>
      <c r="O284" s="4">
        <v>295491</v>
      </c>
      <c r="P284" s="4">
        <v>1064115</v>
      </c>
      <c r="Q284" s="182">
        <f t="shared" si="62"/>
        <v>112275</v>
      </c>
      <c r="R284" s="175">
        <f t="shared" si="68"/>
        <v>123604</v>
      </c>
      <c r="S284" s="183">
        <f t="shared" si="74"/>
        <v>-23</v>
      </c>
      <c r="T284" s="15">
        <f t="shared" si="76"/>
        <v>86</v>
      </c>
      <c r="U284" s="259"/>
      <c r="X284" s="63"/>
    </row>
    <row r="285" spans="1:25" x14ac:dyDescent="0.25">
      <c r="A285" s="134">
        <v>44176</v>
      </c>
      <c r="B285" s="210">
        <v>7112</v>
      </c>
      <c r="C285" s="210">
        <f t="shared" si="77"/>
        <v>1489328</v>
      </c>
      <c r="D285" s="210">
        <v>177</v>
      </c>
      <c r="E285" s="210">
        <f t="shared" si="78"/>
        <v>40602</v>
      </c>
      <c r="F285" s="210">
        <f t="shared" si="73"/>
        <v>6605</v>
      </c>
      <c r="G285" s="239">
        <v>1324792</v>
      </c>
      <c r="H285" s="210">
        <v>3620</v>
      </c>
      <c r="I285" s="4">
        <v>36805</v>
      </c>
      <c r="J285" s="4">
        <f t="shared" si="79"/>
        <v>4210197</v>
      </c>
      <c r="K285" s="7">
        <v>4940</v>
      </c>
      <c r="L285" s="7">
        <v>2147972</v>
      </c>
      <c r="M285" s="182">
        <f t="shared" si="61"/>
        <v>2152912</v>
      </c>
      <c r="N285" s="4">
        <v>10375</v>
      </c>
      <c r="O285" s="4">
        <v>296884</v>
      </c>
      <c r="P285" s="4">
        <v>1068414</v>
      </c>
      <c r="Q285" s="182">
        <f t="shared" si="62"/>
        <v>113655</v>
      </c>
      <c r="R285" s="175">
        <f t="shared" si="68"/>
        <v>123934</v>
      </c>
      <c r="S285" s="183">
        <f t="shared" si="74"/>
        <v>-45</v>
      </c>
      <c r="T285" s="15">
        <f t="shared" si="76"/>
        <v>330</v>
      </c>
      <c r="U285" s="259"/>
      <c r="W285" s="80"/>
      <c r="X285" s="63"/>
      <c r="Y285" s="80"/>
    </row>
    <row r="286" spans="1:25" x14ac:dyDescent="0.25">
      <c r="A286" s="186">
        <v>44177</v>
      </c>
      <c r="B286" s="210">
        <v>5274</v>
      </c>
      <c r="C286" s="210">
        <f t="shared" si="77"/>
        <v>1494602</v>
      </c>
      <c r="D286" s="210">
        <v>62</v>
      </c>
      <c r="E286" s="210">
        <f t="shared" si="78"/>
        <v>40664</v>
      </c>
      <c r="F286" s="210">
        <f t="shared" si="73"/>
        <v>5368</v>
      </c>
      <c r="G286" s="239">
        <v>1330160</v>
      </c>
      <c r="H286" s="210">
        <v>3594</v>
      </c>
      <c r="I286" s="4">
        <v>27204</v>
      </c>
      <c r="J286" s="4">
        <f t="shared" si="79"/>
        <v>4237401</v>
      </c>
      <c r="K286" s="7">
        <v>4983</v>
      </c>
      <c r="L286" s="7">
        <v>2164993</v>
      </c>
      <c r="M286" s="182">
        <f t="shared" si="61"/>
        <v>2169976</v>
      </c>
      <c r="N286" s="4">
        <v>10396</v>
      </c>
      <c r="O286" s="4">
        <v>297737</v>
      </c>
      <c r="P286" s="4">
        <v>1071431</v>
      </c>
      <c r="Q286" s="182">
        <f t="shared" si="62"/>
        <v>115038</v>
      </c>
      <c r="R286" s="175">
        <f t="shared" si="68"/>
        <v>123778</v>
      </c>
      <c r="S286" s="183">
        <f t="shared" si="74"/>
        <v>-26</v>
      </c>
      <c r="T286" s="15">
        <f t="shared" si="76"/>
        <v>-156</v>
      </c>
      <c r="U286" s="259"/>
    </row>
    <row r="287" spans="1:25" x14ac:dyDescent="0.25">
      <c r="A287" s="186">
        <v>44178</v>
      </c>
      <c r="B287" s="210">
        <v>3558</v>
      </c>
      <c r="C287" s="210">
        <f t="shared" si="77"/>
        <v>1498160</v>
      </c>
      <c r="D287" s="210">
        <v>98</v>
      </c>
      <c r="E287" s="210">
        <f t="shared" si="78"/>
        <v>40762</v>
      </c>
      <c r="F287" s="210">
        <f t="shared" ref="F287:F332" si="80">G287-G286</f>
        <v>5157</v>
      </c>
      <c r="G287" s="239">
        <v>1335317</v>
      </c>
      <c r="H287" s="210">
        <v>3537</v>
      </c>
      <c r="I287" s="4">
        <v>21793</v>
      </c>
      <c r="J287" s="4">
        <f t="shared" si="79"/>
        <v>4259194</v>
      </c>
      <c r="K287" s="7">
        <v>5042</v>
      </c>
      <c r="L287" s="7">
        <v>2180522</v>
      </c>
      <c r="M287" s="182">
        <f t="shared" si="61"/>
        <v>2185564</v>
      </c>
      <c r="N287" s="4">
        <v>10424</v>
      </c>
      <c r="O287" s="4">
        <v>298310</v>
      </c>
      <c r="P287" s="4">
        <v>1073462</v>
      </c>
      <c r="Q287" s="182">
        <f t="shared" si="62"/>
        <v>115964</v>
      </c>
      <c r="R287" s="175">
        <f t="shared" si="68"/>
        <v>122081</v>
      </c>
      <c r="S287" s="183">
        <f t="shared" si="74"/>
        <v>-57</v>
      </c>
      <c r="T287" s="15">
        <f t="shared" si="76"/>
        <v>-1697</v>
      </c>
      <c r="U287" s="259"/>
    </row>
    <row r="288" spans="1:25" x14ac:dyDescent="0.25">
      <c r="A288" s="187">
        <v>44179</v>
      </c>
      <c r="B288" s="210">
        <v>5062</v>
      </c>
      <c r="C288" s="210">
        <f t="shared" si="77"/>
        <v>1503222</v>
      </c>
      <c r="D288" s="210">
        <v>274</v>
      </c>
      <c r="E288" s="210">
        <f t="shared" si="78"/>
        <v>41036</v>
      </c>
      <c r="F288" s="210">
        <f t="shared" si="80"/>
        <v>4803</v>
      </c>
      <c r="G288" s="239">
        <v>1340120</v>
      </c>
      <c r="H288" s="210">
        <v>3478</v>
      </c>
      <c r="I288" s="4">
        <v>43000</v>
      </c>
      <c r="J288" s="16">
        <f t="shared" si="79"/>
        <v>4302194</v>
      </c>
      <c r="K288" s="7">
        <v>5131</v>
      </c>
      <c r="L288" s="7">
        <v>2215097</v>
      </c>
      <c r="M288" s="182">
        <f t="shared" si="61"/>
        <v>2220228</v>
      </c>
      <c r="N288" s="4">
        <v>10451</v>
      </c>
      <c r="O288" s="4">
        <v>299430</v>
      </c>
      <c r="P288" s="4">
        <v>1076117</v>
      </c>
      <c r="Q288" s="182">
        <f t="shared" si="62"/>
        <v>117224</v>
      </c>
      <c r="R288" s="175">
        <f t="shared" si="68"/>
        <v>122066</v>
      </c>
      <c r="S288" s="183">
        <f t="shared" ref="S288:S295" si="81">H288-H287</f>
        <v>-59</v>
      </c>
      <c r="T288" s="15">
        <f t="shared" ref="T288:T295" si="82">(C288-G288-E288)-(C287-E287-G287)</f>
        <v>-15</v>
      </c>
      <c r="U288" s="259"/>
    </row>
    <row r="289" spans="1:22" x14ac:dyDescent="0.25">
      <c r="A289" s="187">
        <v>44180</v>
      </c>
      <c r="B289" s="210">
        <v>6981</v>
      </c>
      <c r="C289" s="210">
        <f t="shared" si="77"/>
        <v>1510203</v>
      </c>
      <c r="D289" s="210">
        <v>165</v>
      </c>
      <c r="E289" s="210">
        <f t="shared" si="78"/>
        <v>41201</v>
      </c>
      <c r="F289" s="210">
        <f t="shared" si="80"/>
        <v>4180</v>
      </c>
      <c r="G289" s="239">
        <v>1344300</v>
      </c>
      <c r="H289" s="210">
        <v>3475</v>
      </c>
      <c r="I289" s="4">
        <v>36591</v>
      </c>
      <c r="J289" s="4">
        <f t="shared" si="79"/>
        <v>4338785</v>
      </c>
      <c r="K289" s="7">
        <v>5271</v>
      </c>
      <c r="L289" s="7">
        <v>2238751</v>
      </c>
      <c r="M289" s="182">
        <f t="shared" si="61"/>
        <v>2244022</v>
      </c>
      <c r="N289" s="4">
        <v>10483</v>
      </c>
      <c r="O289" s="4">
        <v>301009</v>
      </c>
      <c r="P289" s="4">
        <v>1078240</v>
      </c>
      <c r="Q289" s="182">
        <f t="shared" si="62"/>
        <v>120471</v>
      </c>
      <c r="R289" s="175">
        <f t="shared" si="68"/>
        <v>124702</v>
      </c>
      <c r="S289" s="183">
        <f t="shared" si="81"/>
        <v>-3</v>
      </c>
      <c r="T289" s="15">
        <f t="shared" si="82"/>
        <v>2636</v>
      </c>
      <c r="U289" s="259"/>
    </row>
    <row r="290" spans="1:22" x14ac:dyDescent="0.25">
      <c r="A290" s="187">
        <v>44181</v>
      </c>
      <c r="B290" s="210">
        <v>6843</v>
      </c>
      <c r="C290" s="210">
        <f t="shared" ref="C290:C295" si="83">C289+B290</f>
        <v>1517046</v>
      </c>
      <c r="D290" s="210">
        <v>162</v>
      </c>
      <c r="E290" s="210">
        <f t="shared" ref="E290:E295" si="84">E289+D290</f>
        <v>41363</v>
      </c>
      <c r="F290" s="210">
        <f t="shared" si="80"/>
        <v>3614</v>
      </c>
      <c r="G290" s="239">
        <v>1347914</v>
      </c>
      <c r="H290" s="210">
        <v>3443</v>
      </c>
      <c r="I290" s="4">
        <v>34599</v>
      </c>
      <c r="J290" s="4">
        <f t="shared" ref="J290:J295" si="85">J289+I290</f>
        <v>4373384</v>
      </c>
      <c r="K290" s="7">
        <v>5417</v>
      </c>
      <c r="L290" s="7">
        <v>2259690</v>
      </c>
      <c r="M290" s="182">
        <f t="shared" si="61"/>
        <v>2265107</v>
      </c>
      <c r="N290" s="4">
        <v>10548</v>
      </c>
      <c r="O290" s="4">
        <v>302498</v>
      </c>
      <c r="P290" s="4">
        <v>1083034</v>
      </c>
      <c r="Q290" s="182">
        <f t="shared" si="62"/>
        <v>120966</v>
      </c>
      <c r="R290" s="175">
        <f t="shared" si="68"/>
        <v>127769</v>
      </c>
      <c r="S290" s="183">
        <f t="shared" si="81"/>
        <v>-32</v>
      </c>
      <c r="T290" s="15">
        <f t="shared" si="82"/>
        <v>3067</v>
      </c>
      <c r="U290" s="259"/>
    </row>
    <row r="291" spans="1:22" x14ac:dyDescent="0.25">
      <c r="A291" s="187">
        <v>44182</v>
      </c>
      <c r="B291" s="210">
        <v>7326</v>
      </c>
      <c r="C291" s="210">
        <f t="shared" si="83"/>
        <v>1524372</v>
      </c>
      <c r="D291" s="210">
        <v>169</v>
      </c>
      <c r="E291" s="210">
        <f t="shared" si="84"/>
        <v>41532</v>
      </c>
      <c r="F291" s="210">
        <f t="shared" si="80"/>
        <v>4642</v>
      </c>
      <c r="G291" s="239">
        <v>1352556</v>
      </c>
      <c r="H291" s="210">
        <v>3471</v>
      </c>
      <c r="I291" s="4">
        <v>31936</v>
      </c>
      <c r="J291" s="4">
        <f t="shared" si="85"/>
        <v>4405320</v>
      </c>
      <c r="K291" s="7">
        <v>5509</v>
      </c>
      <c r="L291" s="7">
        <v>2279140</v>
      </c>
      <c r="M291" s="182">
        <f t="shared" si="61"/>
        <v>2284649</v>
      </c>
      <c r="N291" s="4">
        <v>10614</v>
      </c>
      <c r="O291" s="4">
        <v>304151</v>
      </c>
      <c r="P291" s="4">
        <v>1088190</v>
      </c>
      <c r="Q291" s="182">
        <f t="shared" si="62"/>
        <v>121417</v>
      </c>
      <c r="R291" s="175">
        <f t="shared" si="68"/>
        <v>130284</v>
      </c>
      <c r="S291" s="183">
        <f t="shared" si="81"/>
        <v>28</v>
      </c>
      <c r="T291" s="15">
        <f t="shared" si="82"/>
        <v>2515</v>
      </c>
      <c r="U291" s="259"/>
    </row>
    <row r="292" spans="1:22" x14ac:dyDescent="0.25">
      <c r="A292" s="189">
        <v>44183</v>
      </c>
      <c r="B292" s="217">
        <v>7002</v>
      </c>
      <c r="C292" s="217">
        <f t="shared" si="83"/>
        <v>1531374</v>
      </c>
      <c r="D292" s="217">
        <v>138</v>
      </c>
      <c r="E292" s="217">
        <f t="shared" si="84"/>
        <v>41670</v>
      </c>
      <c r="F292" s="217">
        <f t="shared" si="80"/>
        <v>4199</v>
      </c>
      <c r="G292" s="239">
        <v>1356755</v>
      </c>
      <c r="H292" s="217">
        <v>3434</v>
      </c>
      <c r="I292" s="38">
        <v>32002</v>
      </c>
      <c r="J292" s="38">
        <f t="shared" si="85"/>
        <v>4437322</v>
      </c>
      <c r="K292" s="55">
        <v>5573</v>
      </c>
      <c r="L292" s="55">
        <v>2298394</v>
      </c>
      <c r="M292" s="190">
        <f t="shared" si="61"/>
        <v>2303967</v>
      </c>
      <c r="N292" s="38">
        <v>10658</v>
      </c>
      <c r="O292" s="38">
        <v>305458</v>
      </c>
      <c r="P292" s="38">
        <v>1093180</v>
      </c>
      <c r="Q292" s="190">
        <f t="shared" si="62"/>
        <v>122078</v>
      </c>
      <c r="R292" s="175">
        <f t="shared" si="68"/>
        <v>132949</v>
      </c>
      <c r="S292" s="183">
        <f t="shared" si="81"/>
        <v>-37</v>
      </c>
      <c r="T292" s="15">
        <f t="shared" si="82"/>
        <v>2665</v>
      </c>
      <c r="U292" s="259"/>
    </row>
    <row r="293" spans="1:22" x14ac:dyDescent="0.25">
      <c r="A293" s="194">
        <v>44184</v>
      </c>
      <c r="B293" s="224">
        <v>5795</v>
      </c>
      <c r="C293" s="224">
        <f t="shared" si="83"/>
        <v>1537169</v>
      </c>
      <c r="D293" s="224">
        <v>91</v>
      </c>
      <c r="E293" s="224">
        <f t="shared" si="84"/>
        <v>41761</v>
      </c>
      <c r="F293" s="224">
        <f t="shared" si="80"/>
        <v>5862</v>
      </c>
      <c r="G293" s="239">
        <v>1362617</v>
      </c>
      <c r="H293" s="224">
        <v>3452</v>
      </c>
      <c r="I293" s="195">
        <v>27403</v>
      </c>
      <c r="J293" s="195">
        <f t="shared" si="85"/>
        <v>4464725</v>
      </c>
      <c r="K293" s="192">
        <v>5632</v>
      </c>
      <c r="L293" s="192">
        <v>2314565</v>
      </c>
      <c r="M293" s="193">
        <f t="shared" si="61"/>
        <v>2320197</v>
      </c>
      <c r="N293" s="191">
        <v>10688</v>
      </c>
      <c r="O293" s="191">
        <v>306243</v>
      </c>
      <c r="P293" s="191">
        <v>1096091</v>
      </c>
      <c r="Q293" s="193">
        <f t="shared" si="62"/>
        <v>124147</v>
      </c>
      <c r="R293" s="175">
        <f t="shared" si="68"/>
        <v>132791</v>
      </c>
      <c r="S293" s="188">
        <f t="shared" si="81"/>
        <v>18</v>
      </c>
      <c r="T293" s="15">
        <f t="shared" si="82"/>
        <v>-158</v>
      </c>
      <c r="U293" s="259"/>
      <c r="V293" s="128"/>
    </row>
    <row r="294" spans="1:22" x14ac:dyDescent="0.25">
      <c r="A294" s="196">
        <v>44185</v>
      </c>
      <c r="B294" s="217">
        <v>4116</v>
      </c>
      <c r="C294" s="217">
        <f t="shared" si="83"/>
        <v>1541285</v>
      </c>
      <c r="D294" s="217">
        <v>50</v>
      </c>
      <c r="E294" s="217">
        <f t="shared" si="84"/>
        <v>41811</v>
      </c>
      <c r="F294" s="217">
        <f t="shared" si="80"/>
        <v>5729</v>
      </c>
      <c r="G294" s="239">
        <v>1368346</v>
      </c>
      <c r="H294" s="217">
        <v>3462</v>
      </c>
      <c r="I294" s="38">
        <v>32148</v>
      </c>
      <c r="J294" s="38">
        <f t="shared" si="85"/>
        <v>4496873</v>
      </c>
      <c r="K294" s="197">
        <v>5765</v>
      </c>
      <c r="L294" s="198">
        <v>2338847</v>
      </c>
      <c r="M294" s="199">
        <f t="shared" si="61"/>
        <v>2344612</v>
      </c>
      <c r="N294" s="195">
        <v>10715</v>
      </c>
      <c r="O294" s="195">
        <v>306830</v>
      </c>
      <c r="P294" s="195">
        <v>1098359</v>
      </c>
      <c r="Q294" s="199">
        <f t="shared" si="62"/>
        <v>125381</v>
      </c>
      <c r="R294" s="175">
        <f t="shared" si="68"/>
        <v>131128</v>
      </c>
      <c r="S294" s="200">
        <f t="shared" si="81"/>
        <v>10</v>
      </c>
      <c r="T294" s="169">
        <f t="shared" si="82"/>
        <v>-1663</v>
      </c>
      <c r="U294" s="259"/>
      <c r="V294" s="128"/>
    </row>
    <row r="295" spans="1:22" x14ac:dyDescent="0.25">
      <c r="A295" s="187">
        <v>44186</v>
      </c>
      <c r="B295" s="210">
        <v>5853</v>
      </c>
      <c r="C295" s="210">
        <f t="shared" si="83"/>
        <v>1547138</v>
      </c>
      <c r="D295" s="210">
        <v>184</v>
      </c>
      <c r="E295" s="210">
        <f t="shared" si="84"/>
        <v>41995</v>
      </c>
      <c r="F295" s="210">
        <f t="shared" si="80"/>
        <v>6055</v>
      </c>
      <c r="G295" s="239">
        <v>1374401</v>
      </c>
      <c r="H295" s="210">
        <v>3367</v>
      </c>
      <c r="I295" s="4">
        <v>24076</v>
      </c>
      <c r="J295" s="4">
        <f t="shared" si="85"/>
        <v>4520949</v>
      </c>
      <c r="K295" s="7">
        <v>5890</v>
      </c>
      <c r="L295" s="7">
        <v>2353622</v>
      </c>
      <c r="M295" s="182">
        <f t="shared" si="61"/>
        <v>2359512</v>
      </c>
      <c r="N295" s="4">
        <v>10750</v>
      </c>
      <c r="O295" s="4">
        <v>308256</v>
      </c>
      <c r="P295" s="4">
        <v>1103443</v>
      </c>
      <c r="Q295" s="182">
        <f t="shared" si="62"/>
        <v>124689</v>
      </c>
      <c r="R295" s="175">
        <f t="shared" si="68"/>
        <v>130742</v>
      </c>
      <c r="S295" s="183">
        <f t="shared" si="81"/>
        <v>-95</v>
      </c>
      <c r="T295" s="15">
        <f t="shared" si="82"/>
        <v>-386</v>
      </c>
      <c r="U295" s="259"/>
      <c r="V295" s="128"/>
    </row>
    <row r="296" spans="1:22" x14ac:dyDescent="0.25">
      <c r="A296" s="187">
        <v>44187</v>
      </c>
      <c r="B296" s="210">
        <v>8141</v>
      </c>
      <c r="C296" s="210">
        <f t="shared" ref="C296:C332" si="86">C295+B296</f>
        <v>1555279</v>
      </c>
      <c r="D296" s="210">
        <v>256</v>
      </c>
      <c r="E296" s="210">
        <f t="shared" ref="E296:E332" si="87">E295+D296</f>
        <v>42251</v>
      </c>
      <c r="F296" s="210">
        <f t="shared" si="80"/>
        <v>5325</v>
      </c>
      <c r="G296" s="239">
        <v>1379726</v>
      </c>
      <c r="H296" s="210">
        <v>3399</v>
      </c>
      <c r="I296" s="4">
        <v>37688</v>
      </c>
      <c r="J296" s="4">
        <f t="shared" ref="J296:J306" si="88">J295+I296</f>
        <v>4558637</v>
      </c>
      <c r="K296" s="7">
        <v>5936</v>
      </c>
      <c r="L296" s="7">
        <v>2390200</v>
      </c>
      <c r="M296" s="182">
        <f t="shared" si="61"/>
        <v>2396136</v>
      </c>
      <c r="N296" s="4">
        <v>10808</v>
      </c>
      <c r="O296" s="4">
        <v>309842</v>
      </c>
      <c r="P296" s="4">
        <v>1109025</v>
      </c>
      <c r="Q296" s="182">
        <f t="shared" si="62"/>
        <v>125604</v>
      </c>
      <c r="R296" s="175">
        <f t="shared" si="68"/>
        <v>133302</v>
      </c>
      <c r="S296" s="67">
        <f t="shared" ref="S296:S299" si="89">H296-H295</f>
        <v>32</v>
      </c>
      <c r="T296" s="168">
        <f t="shared" ref="T296:T306" si="90">(C296-G296-E296)-(C295-E295-G295)</f>
        <v>2560</v>
      </c>
      <c r="U296" s="259"/>
      <c r="V296" s="128"/>
    </row>
    <row r="297" spans="1:22" x14ac:dyDescent="0.25">
      <c r="A297" s="187">
        <v>44188</v>
      </c>
      <c r="B297" s="210">
        <v>8586</v>
      </c>
      <c r="C297" s="210">
        <f t="shared" si="86"/>
        <v>1563865</v>
      </c>
      <c r="D297" s="210">
        <v>60</v>
      </c>
      <c r="E297" s="210">
        <f t="shared" si="87"/>
        <v>42311</v>
      </c>
      <c r="F297" s="210">
        <f t="shared" si="80"/>
        <v>4551</v>
      </c>
      <c r="G297" s="239">
        <v>1384277</v>
      </c>
      <c r="H297" s="210">
        <v>3390</v>
      </c>
      <c r="I297" s="4">
        <v>39323</v>
      </c>
      <c r="J297" s="4">
        <f t="shared" si="88"/>
        <v>4597960</v>
      </c>
      <c r="K297" s="7">
        <v>5897</v>
      </c>
      <c r="L297" s="7">
        <v>2402139</v>
      </c>
      <c r="M297" s="182">
        <f t="shared" si="61"/>
        <v>2408036</v>
      </c>
      <c r="N297" s="4">
        <v>10873</v>
      </c>
      <c r="O297" s="4">
        <v>311072</v>
      </c>
      <c r="P297" s="4">
        <v>1114236</v>
      </c>
      <c r="Q297" s="182">
        <f t="shared" si="62"/>
        <v>127684</v>
      </c>
      <c r="R297" s="175">
        <f t="shared" si="68"/>
        <v>137277</v>
      </c>
      <c r="S297" s="67">
        <f t="shared" si="89"/>
        <v>-9</v>
      </c>
      <c r="T297" s="168">
        <f t="shared" si="90"/>
        <v>3975</v>
      </c>
      <c r="U297" s="259"/>
      <c r="V297" s="128"/>
    </row>
    <row r="298" spans="1:22" x14ac:dyDescent="0.25">
      <c r="A298" s="189">
        <v>44189</v>
      </c>
      <c r="B298" s="217">
        <v>7815</v>
      </c>
      <c r="C298" s="217">
        <f t="shared" si="86"/>
        <v>1571680</v>
      </c>
      <c r="D298" s="217">
        <v>78</v>
      </c>
      <c r="E298" s="217">
        <f t="shared" si="87"/>
        <v>42389</v>
      </c>
      <c r="F298" s="217">
        <f t="shared" si="80"/>
        <v>6439</v>
      </c>
      <c r="G298" s="240">
        <v>1390716</v>
      </c>
      <c r="H298" s="217">
        <v>3390</v>
      </c>
      <c r="I298" s="4">
        <v>24457</v>
      </c>
      <c r="J298" s="4">
        <f t="shared" si="88"/>
        <v>4622417</v>
      </c>
      <c r="K298" s="7">
        <v>5908</v>
      </c>
      <c r="L298" s="7">
        <v>2423214</v>
      </c>
      <c r="M298" s="182">
        <f t="shared" si="61"/>
        <v>2429122</v>
      </c>
      <c r="N298" s="4">
        <v>10910</v>
      </c>
      <c r="O298" s="4">
        <v>311984</v>
      </c>
      <c r="P298" s="4">
        <v>1119801</v>
      </c>
      <c r="Q298" s="182">
        <f t="shared" si="62"/>
        <v>128985</v>
      </c>
      <c r="R298" s="175">
        <f t="shared" si="68"/>
        <v>138575</v>
      </c>
      <c r="S298" s="67">
        <f t="shared" si="89"/>
        <v>0</v>
      </c>
      <c r="T298" s="168">
        <f t="shared" si="90"/>
        <v>1298</v>
      </c>
      <c r="U298" s="259"/>
      <c r="V298" s="128"/>
    </row>
    <row r="299" spans="1:22" x14ac:dyDescent="0.25">
      <c r="A299" s="204">
        <v>44190</v>
      </c>
      <c r="B299" s="225">
        <v>2874</v>
      </c>
      <c r="C299" s="225">
        <f t="shared" si="86"/>
        <v>1574554</v>
      </c>
      <c r="D299" s="225">
        <v>30</v>
      </c>
      <c r="E299" s="225">
        <f t="shared" si="87"/>
        <v>42419</v>
      </c>
      <c r="F299" s="225">
        <f t="shared" si="80"/>
        <v>5946</v>
      </c>
      <c r="G299" s="241">
        <v>1396662</v>
      </c>
      <c r="H299" s="225">
        <v>3390</v>
      </c>
      <c r="I299" s="16">
        <v>24454</v>
      </c>
      <c r="J299" s="4">
        <f t="shared" si="88"/>
        <v>4646871</v>
      </c>
      <c r="K299" s="7">
        <v>5907</v>
      </c>
      <c r="L299" s="7">
        <v>2430506</v>
      </c>
      <c r="M299" s="182">
        <f t="shared" si="61"/>
        <v>2436413</v>
      </c>
      <c r="N299" s="4">
        <v>10934</v>
      </c>
      <c r="O299" s="4">
        <v>312308</v>
      </c>
      <c r="P299" s="4">
        <v>1125100</v>
      </c>
      <c r="Q299" s="182">
        <f t="shared" si="62"/>
        <v>126212</v>
      </c>
      <c r="R299" s="175">
        <f t="shared" si="68"/>
        <v>135473</v>
      </c>
      <c r="S299" s="67">
        <f t="shared" si="89"/>
        <v>0</v>
      </c>
      <c r="T299" s="168">
        <f t="shared" si="90"/>
        <v>-3102</v>
      </c>
      <c r="U299" s="259"/>
      <c r="V299" s="128"/>
    </row>
    <row r="300" spans="1:22" x14ac:dyDescent="0.25">
      <c r="A300" s="204">
        <v>44191</v>
      </c>
      <c r="B300" s="225">
        <v>3713</v>
      </c>
      <c r="C300" s="225">
        <f t="shared" si="86"/>
        <v>1578267</v>
      </c>
      <c r="D300" s="225">
        <v>79</v>
      </c>
      <c r="E300" s="225">
        <f t="shared" si="87"/>
        <v>42498</v>
      </c>
      <c r="F300" s="225">
        <f t="shared" si="80"/>
        <v>5565</v>
      </c>
      <c r="G300" s="241">
        <v>1402227</v>
      </c>
      <c r="H300" s="225">
        <v>3262</v>
      </c>
      <c r="I300" s="16">
        <v>14984</v>
      </c>
      <c r="J300" s="4">
        <f t="shared" si="88"/>
        <v>4661855</v>
      </c>
      <c r="K300" s="7">
        <v>5931</v>
      </c>
      <c r="L300" s="7">
        <v>2439459</v>
      </c>
      <c r="M300" s="182">
        <f>L300+K300</f>
        <v>2445390</v>
      </c>
      <c r="N300" s="4">
        <v>10957</v>
      </c>
      <c r="O300" s="4">
        <v>312971</v>
      </c>
      <c r="P300" s="4">
        <v>1128587</v>
      </c>
      <c r="Q300" s="182">
        <f>C300-N300-O300-P300</f>
        <v>125752</v>
      </c>
      <c r="R300" s="175">
        <f t="shared" si="68"/>
        <v>133542</v>
      </c>
      <c r="S300" s="67">
        <f>H300-H297</f>
        <v>-128</v>
      </c>
      <c r="T300" s="168">
        <f t="shared" si="90"/>
        <v>-1931</v>
      </c>
      <c r="U300" s="259"/>
      <c r="V300" s="128"/>
    </row>
    <row r="301" spans="1:22" x14ac:dyDescent="0.25">
      <c r="A301" s="206">
        <v>44192</v>
      </c>
      <c r="B301" s="226">
        <v>5030</v>
      </c>
      <c r="C301" s="226">
        <f t="shared" si="86"/>
        <v>1583297</v>
      </c>
      <c r="D301" s="226">
        <v>149</v>
      </c>
      <c r="E301" s="226">
        <f t="shared" si="87"/>
        <v>42647</v>
      </c>
      <c r="F301" s="226">
        <f t="shared" si="80"/>
        <v>5699</v>
      </c>
      <c r="G301" s="242">
        <v>1407926</v>
      </c>
      <c r="H301" s="226">
        <v>3313</v>
      </c>
      <c r="I301" s="207">
        <v>21455</v>
      </c>
      <c r="J301" s="38">
        <f t="shared" si="88"/>
        <v>4683310</v>
      </c>
      <c r="K301" s="55">
        <v>5941</v>
      </c>
      <c r="L301" s="55">
        <v>2453195</v>
      </c>
      <c r="M301" s="190">
        <f>L301+K301</f>
        <v>2459136</v>
      </c>
      <c r="N301" s="38">
        <v>10979</v>
      </c>
      <c r="O301" s="38">
        <v>313631</v>
      </c>
      <c r="P301" s="38">
        <v>1131589</v>
      </c>
      <c r="Q301" s="190">
        <f>C301-N301-O301-P301</f>
        <v>127098</v>
      </c>
      <c r="R301" s="175">
        <f t="shared" si="68"/>
        <v>132724</v>
      </c>
      <c r="S301" s="117">
        <f t="shared" ref="S301:S306" si="91">H301-H300</f>
        <v>51</v>
      </c>
      <c r="T301" s="203">
        <f t="shared" si="90"/>
        <v>-818</v>
      </c>
      <c r="U301" s="259"/>
      <c r="V301" s="128"/>
    </row>
    <row r="302" spans="1:22" x14ac:dyDescent="0.25">
      <c r="A302" s="187">
        <v>44193</v>
      </c>
      <c r="B302" s="210">
        <v>7216</v>
      </c>
      <c r="C302" s="210">
        <f t="shared" si="86"/>
        <v>1590513</v>
      </c>
      <c r="D302" s="210">
        <v>218</v>
      </c>
      <c r="E302" s="210">
        <f t="shared" si="87"/>
        <v>42865</v>
      </c>
      <c r="F302" s="210">
        <f t="shared" si="80"/>
        <v>6754</v>
      </c>
      <c r="G302" s="239">
        <v>1414680</v>
      </c>
      <c r="H302" s="210">
        <v>3319</v>
      </c>
      <c r="I302" s="4">
        <v>28978</v>
      </c>
      <c r="J302" s="4">
        <f t="shared" si="88"/>
        <v>4712288</v>
      </c>
      <c r="K302" s="7">
        <v>6049</v>
      </c>
      <c r="L302" s="7">
        <v>2470756</v>
      </c>
      <c r="M302" s="182">
        <f>L302+K302</f>
        <v>2476805</v>
      </c>
      <c r="N302" s="4">
        <v>11048</v>
      </c>
      <c r="O302" s="4">
        <v>315189</v>
      </c>
      <c r="P302" s="4">
        <v>1138116</v>
      </c>
      <c r="Q302" s="182">
        <f>C302-N302-O302-P302</f>
        <v>126160</v>
      </c>
      <c r="R302" s="175">
        <f t="shared" si="68"/>
        <v>132968</v>
      </c>
      <c r="S302" s="67">
        <f t="shared" si="91"/>
        <v>6</v>
      </c>
      <c r="T302" s="168">
        <f t="shared" si="90"/>
        <v>244</v>
      </c>
      <c r="U302" s="259"/>
      <c r="V302" s="128"/>
    </row>
    <row r="303" spans="1:22" x14ac:dyDescent="0.25">
      <c r="A303" s="187">
        <v>44194</v>
      </c>
      <c r="B303" s="210">
        <v>11650</v>
      </c>
      <c r="C303" s="210">
        <f t="shared" si="86"/>
        <v>1602163</v>
      </c>
      <c r="D303" s="210">
        <v>151</v>
      </c>
      <c r="E303" s="210">
        <f t="shared" si="87"/>
        <v>43016</v>
      </c>
      <c r="F303" s="210">
        <f t="shared" si="80"/>
        <v>6205</v>
      </c>
      <c r="G303" s="239">
        <v>1420885</v>
      </c>
      <c r="H303" s="210">
        <v>3345</v>
      </c>
      <c r="I303" s="4">
        <v>45084</v>
      </c>
      <c r="J303" s="4">
        <f t="shared" si="88"/>
        <v>4757372</v>
      </c>
      <c r="K303" s="7">
        <v>6141</v>
      </c>
      <c r="L303" s="7">
        <v>2494970</v>
      </c>
      <c r="M303" s="182">
        <f>L303+K303</f>
        <v>2501111</v>
      </c>
      <c r="N303" s="4">
        <v>11121</v>
      </c>
      <c r="O303" s="4">
        <v>316933</v>
      </c>
      <c r="P303" s="4">
        <v>1144766</v>
      </c>
      <c r="Q303" s="182">
        <f>C303-N303-O303-P303</f>
        <v>129343</v>
      </c>
      <c r="R303" s="175">
        <f t="shared" si="68"/>
        <v>138262</v>
      </c>
      <c r="S303" s="67">
        <f t="shared" si="91"/>
        <v>26</v>
      </c>
      <c r="T303" s="168">
        <f t="shared" si="90"/>
        <v>5294</v>
      </c>
      <c r="U303" s="259"/>
      <c r="V303" s="128"/>
    </row>
    <row r="304" spans="1:22" x14ac:dyDescent="0.25">
      <c r="A304" s="187">
        <v>44195</v>
      </c>
      <c r="B304" s="210">
        <v>11765</v>
      </c>
      <c r="C304" s="210">
        <f t="shared" si="86"/>
        <v>1613928</v>
      </c>
      <c r="D304" s="210">
        <v>145</v>
      </c>
      <c r="E304" s="210">
        <f t="shared" si="87"/>
        <v>43161</v>
      </c>
      <c r="F304" s="210">
        <f t="shared" si="80"/>
        <v>5791</v>
      </c>
      <c r="G304" s="239">
        <v>1426676</v>
      </c>
      <c r="H304" s="210">
        <v>3440</v>
      </c>
      <c r="I304" s="4">
        <v>54126</v>
      </c>
      <c r="J304" s="4">
        <f t="shared" si="88"/>
        <v>4811498</v>
      </c>
      <c r="K304" s="7">
        <v>6228</v>
      </c>
      <c r="L304" s="7">
        <v>2530000</v>
      </c>
      <c r="M304" s="4">
        <f>L304+K304</f>
        <v>2536228</v>
      </c>
      <c r="N304" s="4">
        <v>11167</v>
      </c>
      <c r="O304" s="4">
        <v>318837</v>
      </c>
      <c r="P304" s="4">
        <v>1151278</v>
      </c>
      <c r="Q304" s="182">
        <f>C304-N304-O304-P304</f>
        <v>132646</v>
      </c>
      <c r="R304" s="175">
        <f t="shared" si="68"/>
        <v>144091</v>
      </c>
      <c r="S304" s="67">
        <f t="shared" si="91"/>
        <v>95</v>
      </c>
      <c r="T304" s="168">
        <f t="shared" si="90"/>
        <v>5829</v>
      </c>
      <c r="U304" s="259"/>
      <c r="V304" s="128"/>
    </row>
    <row r="305" spans="1:23" x14ac:dyDescent="0.25">
      <c r="A305" s="187">
        <v>44196</v>
      </c>
      <c r="B305" s="210">
        <v>11587</v>
      </c>
      <c r="C305" s="210">
        <f t="shared" si="86"/>
        <v>1625515</v>
      </c>
      <c r="D305" s="210">
        <v>83</v>
      </c>
      <c r="E305" s="210">
        <f t="shared" si="87"/>
        <v>43244</v>
      </c>
      <c r="F305" s="210">
        <f t="shared" si="80"/>
        <v>7240</v>
      </c>
      <c r="G305" s="239">
        <v>1433916</v>
      </c>
      <c r="H305" s="210">
        <v>3440</v>
      </c>
      <c r="I305" s="250">
        <v>42835</v>
      </c>
      <c r="J305" s="4">
        <f t="shared" si="88"/>
        <v>4854333</v>
      </c>
      <c r="K305" s="7">
        <v>6253</v>
      </c>
      <c r="L305" s="7">
        <v>2558714</v>
      </c>
      <c r="M305" s="4">
        <f t="shared" ref="M305:M329" si="92">L305+K305</f>
        <v>2564967</v>
      </c>
      <c r="N305" s="4">
        <v>11236</v>
      </c>
      <c r="O305" s="4">
        <v>320315</v>
      </c>
      <c r="P305" s="4">
        <v>1155875</v>
      </c>
      <c r="Q305" s="182">
        <f t="shared" ref="Q305:Q324" si="93">C305-N305-O305-P305</f>
        <v>138089</v>
      </c>
      <c r="R305" s="175">
        <f t="shared" si="68"/>
        <v>148355</v>
      </c>
      <c r="S305" s="67">
        <f t="shared" si="91"/>
        <v>0</v>
      </c>
      <c r="T305" s="168">
        <f t="shared" si="90"/>
        <v>4264</v>
      </c>
      <c r="U305" s="326"/>
      <c r="V305" s="128"/>
    </row>
    <row r="306" spans="1:23" x14ac:dyDescent="0.25">
      <c r="A306" s="187">
        <v>44197</v>
      </c>
      <c r="B306" s="210">
        <v>4079</v>
      </c>
      <c r="C306" s="210">
        <f t="shared" si="86"/>
        <v>1629594</v>
      </c>
      <c r="D306" s="210">
        <v>73</v>
      </c>
      <c r="E306" s="210">
        <f t="shared" si="87"/>
        <v>43317</v>
      </c>
      <c r="F306" s="210">
        <f t="shared" si="80"/>
        <v>6235</v>
      </c>
      <c r="G306" s="239">
        <v>1440151</v>
      </c>
      <c r="H306" s="210">
        <v>3440</v>
      </c>
      <c r="I306" s="250">
        <v>42835</v>
      </c>
      <c r="J306" s="4">
        <f t="shared" si="88"/>
        <v>4897168</v>
      </c>
      <c r="K306" s="7">
        <v>6254</v>
      </c>
      <c r="L306" s="7">
        <v>2565699</v>
      </c>
      <c r="M306" s="4">
        <f t="shared" si="92"/>
        <v>2571953</v>
      </c>
      <c r="N306" s="4">
        <v>11273</v>
      </c>
      <c r="O306" s="4">
        <v>320768</v>
      </c>
      <c r="P306" s="4">
        <v>1157648</v>
      </c>
      <c r="Q306" s="182">
        <f t="shared" si="93"/>
        <v>139905</v>
      </c>
      <c r="R306" s="175">
        <f t="shared" si="68"/>
        <v>146126</v>
      </c>
      <c r="S306" s="67">
        <f t="shared" si="91"/>
        <v>0</v>
      </c>
      <c r="T306" s="168">
        <f t="shared" si="90"/>
        <v>-2229</v>
      </c>
      <c r="U306" s="259"/>
      <c r="V306" s="128"/>
    </row>
    <row r="307" spans="1:23" x14ac:dyDescent="0.25">
      <c r="A307" s="187">
        <v>44198</v>
      </c>
      <c r="B307" s="210">
        <v>5240</v>
      </c>
      <c r="C307" s="210">
        <f t="shared" si="86"/>
        <v>1634834</v>
      </c>
      <c r="D307" s="210">
        <v>56</v>
      </c>
      <c r="E307" s="210">
        <f t="shared" si="87"/>
        <v>43373</v>
      </c>
      <c r="F307" s="210">
        <f t="shared" si="80"/>
        <v>6941</v>
      </c>
      <c r="G307" s="239">
        <v>1447092</v>
      </c>
      <c r="H307" s="210">
        <v>3438</v>
      </c>
      <c r="I307" s="4">
        <v>17270</v>
      </c>
      <c r="J307" s="4">
        <v>4897167</v>
      </c>
      <c r="K307" s="7">
        <v>0</v>
      </c>
      <c r="L307" s="7">
        <v>0</v>
      </c>
      <c r="M307" s="4">
        <v>23445</v>
      </c>
      <c r="N307" s="4">
        <v>11297</v>
      </c>
      <c r="O307" s="4">
        <v>321585</v>
      </c>
      <c r="P307" s="4">
        <v>1162294</v>
      </c>
      <c r="Q307" s="182">
        <f t="shared" si="93"/>
        <v>139658</v>
      </c>
      <c r="R307" s="175">
        <f t="shared" si="68"/>
        <v>144369</v>
      </c>
      <c r="S307" s="67">
        <f t="shared" ref="S307" si="94">H307-H306</f>
        <v>-2</v>
      </c>
      <c r="T307" s="168">
        <f t="shared" ref="T307:T318" si="95">(C307-G307-E307)-(C306-E306-G306)</f>
        <v>-1757</v>
      </c>
      <c r="U307" s="259"/>
      <c r="V307" s="128"/>
    </row>
    <row r="308" spans="1:23" x14ac:dyDescent="0.25">
      <c r="A308" s="187">
        <v>44199</v>
      </c>
      <c r="B308" s="210">
        <v>5884</v>
      </c>
      <c r="C308" s="210">
        <f t="shared" si="86"/>
        <v>1640718</v>
      </c>
      <c r="D308" s="210">
        <v>107</v>
      </c>
      <c r="E308" s="210">
        <f t="shared" si="87"/>
        <v>43480</v>
      </c>
      <c r="F308" s="210">
        <f t="shared" si="80"/>
        <v>5868</v>
      </c>
      <c r="G308" s="239">
        <v>1452960</v>
      </c>
      <c r="H308" s="210">
        <v>3433</v>
      </c>
      <c r="I308" s="4">
        <v>22180</v>
      </c>
      <c r="J308" s="4">
        <f t="shared" ref="J308:J317" si="96">J307+I308</f>
        <v>4919347</v>
      </c>
      <c r="K308" s="7">
        <v>0</v>
      </c>
      <c r="L308" s="7">
        <v>0</v>
      </c>
      <c r="M308" s="4">
        <v>23445</v>
      </c>
      <c r="N308" s="4">
        <v>11322</v>
      </c>
      <c r="O308" s="4">
        <v>322365</v>
      </c>
      <c r="P308" s="4">
        <v>1165866</v>
      </c>
      <c r="Q308" s="182">
        <f t="shared" si="93"/>
        <v>141165</v>
      </c>
      <c r="R308" s="175">
        <f t="shared" si="68"/>
        <v>144278</v>
      </c>
      <c r="S308" s="67">
        <f t="shared" ref="S308" si="97">H308-H307</f>
        <v>-5</v>
      </c>
      <c r="T308" s="168">
        <f t="shared" si="95"/>
        <v>-91</v>
      </c>
      <c r="U308" s="259"/>
      <c r="V308" s="128"/>
    </row>
    <row r="309" spans="1:23" x14ac:dyDescent="0.25">
      <c r="A309" s="189">
        <v>44200</v>
      </c>
      <c r="B309" s="217">
        <v>8222</v>
      </c>
      <c r="C309" s="217">
        <f t="shared" si="86"/>
        <v>1648940</v>
      </c>
      <c r="D309" s="217">
        <v>152</v>
      </c>
      <c r="E309" s="217">
        <f t="shared" si="87"/>
        <v>43632</v>
      </c>
      <c r="F309" s="217">
        <f t="shared" si="80"/>
        <v>5123</v>
      </c>
      <c r="G309" s="240">
        <v>1458083</v>
      </c>
      <c r="H309" s="217">
        <v>3502</v>
      </c>
      <c r="I309" s="38">
        <v>31819</v>
      </c>
      <c r="J309" s="38">
        <f t="shared" si="96"/>
        <v>4951166</v>
      </c>
      <c r="K309" s="55">
        <v>6347</v>
      </c>
      <c r="L309" s="55">
        <v>2612496</v>
      </c>
      <c r="M309" s="55">
        <f>L309+K309</f>
        <v>2618843</v>
      </c>
      <c r="N309" s="38">
        <v>11385</v>
      </c>
      <c r="O309" s="38">
        <v>323665</v>
      </c>
      <c r="P309" s="38">
        <v>1174600</v>
      </c>
      <c r="Q309" s="190">
        <f t="shared" si="93"/>
        <v>139290</v>
      </c>
      <c r="R309" s="175">
        <f t="shared" si="68"/>
        <v>147225</v>
      </c>
      <c r="S309" s="117">
        <f t="shared" ref="S309" si="98">H309-H308</f>
        <v>69</v>
      </c>
      <c r="T309" s="203">
        <f t="shared" si="95"/>
        <v>2947</v>
      </c>
      <c r="U309" s="259"/>
      <c r="V309" s="128"/>
    </row>
    <row r="310" spans="1:23" x14ac:dyDescent="0.25">
      <c r="A310" s="187">
        <v>44201</v>
      </c>
      <c r="B310" s="210">
        <v>13790</v>
      </c>
      <c r="C310" s="210">
        <f t="shared" si="86"/>
        <v>1662730</v>
      </c>
      <c r="D310" s="210">
        <v>151</v>
      </c>
      <c r="E310" s="210">
        <f t="shared" si="87"/>
        <v>43783</v>
      </c>
      <c r="F310" s="210">
        <f t="shared" si="80"/>
        <v>8533</v>
      </c>
      <c r="G310" s="239">
        <v>1466616</v>
      </c>
      <c r="H310" s="210">
        <v>3460</v>
      </c>
      <c r="I310" s="4">
        <v>50068</v>
      </c>
      <c r="J310" s="4">
        <f t="shared" si="96"/>
        <v>5001234</v>
      </c>
      <c r="K310" s="7">
        <v>6429</v>
      </c>
      <c r="L310" s="7">
        <v>2640401</v>
      </c>
      <c r="M310" s="4">
        <f t="shared" si="92"/>
        <v>2646830</v>
      </c>
      <c r="N310" s="4">
        <v>11472</v>
      </c>
      <c r="O310" s="4">
        <v>325591</v>
      </c>
      <c r="P310" s="4">
        <v>1184842</v>
      </c>
      <c r="Q310" s="182">
        <f t="shared" si="93"/>
        <v>140825</v>
      </c>
      <c r="R310" s="175">
        <f t="shared" ref="R310:R317" si="99">C310-E310-G310</f>
        <v>152331</v>
      </c>
      <c r="S310" s="67">
        <f t="shared" ref="S310" si="100">H310-H309</f>
        <v>-42</v>
      </c>
      <c r="T310" s="168">
        <f t="shared" si="95"/>
        <v>5106</v>
      </c>
      <c r="U310" s="259"/>
      <c r="V310" s="128"/>
    </row>
    <row r="311" spans="1:23" x14ac:dyDescent="0.25">
      <c r="A311" s="187">
        <v>44202</v>
      </c>
      <c r="B311" s="210">
        <v>13441</v>
      </c>
      <c r="C311" s="210">
        <f t="shared" si="86"/>
        <v>1676171</v>
      </c>
      <c r="D311" s="210">
        <v>191</v>
      </c>
      <c r="E311" s="210">
        <f t="shared" si="87"/>
        <v>43974</v>
      </c>
      <c r="F311" s="210">
        <f t="shared" si="80"/>
        <v>7432</v>
      </c>
      <c r="G311" s="239">
        <v>1474048</v>
      </c>
      <c r="H311" s="210">
        <v>3521</v>
      </c>
      <c r="I311" s="4">
        <v>49116</v>
      </c>
      <c r="J311" s="4">
        <f t="shared" si="96"/>
        <v>5050350</v>
      </c>
      <c r="K311" s="7">
        <v>6530</v>
      </c>
      <c r="L311" s="7">
        <v>2668047</v>
      </c>
      <c r="M311" s="4">
        <f t="shared" si="92"/>
        <v>2674577</v>
      </c>
      <c r="N311" s="4">
        <v>11560</v>
      </c>
      <c r="O311" s="4">
        <v>327631</v>
      </c>
      <c r="P311" s="4">
        <v>1194273</v>
      </c>
      <c r="Q311" s="182">
        <f t="shared" si="93"/>
        <v>142707</v>
      </c>
      <c r="R311" s="175">
        <f t="shared" si="99"/>
        <v>158149</v>
      </c>
      <c r="S311" s="67">
        <f t="shared" ref="S311" si="101">H311-H310</f>
        <v>61</v>
      </c>
      <c r="T311" s="168">
        <f t="shared" si="95"/>
        <v>5818</v>
      </c>
      <c r="U311" s="259"/>
      <c r="V311" s="128"/>
    </row>
    <row r="312" spans="1:23" x14ac:dyDescent="0.25">
      <c r="A312" s="187">
        <v>44203</v>
      </c>
      <c r="B312" s="210">
        <v>13835</v>
      </c>
      <c r="C312" s="210">
        <f t="shared" si="86"/>
        <v>1690006</v>
      </c>
      <c r="D312" s="210">
        <v>146</v>
      </c>
      <c r="E312" s="210">
        <f t="shared" si="87"/>
        <v>44120</v>
      </c>
      <c r="F312" s="210">
        <f t="shared" si="80"/>
        <v>10746</v>
      </c>
      <c r="G312" s="239">
        <v>1484794</v>
      </c>
      <c r="H312" s="210">
        <v>3559</v>
      </c>
      <c r="I312" s="4">
        <v>49166</v>
      </c>
      <c r="J312" s="4">
        <f t="shared" si="96"/>
        <v>5099516</v>
      </c>
      <c r="K312" s="7">
        <v>6628</v>
      </c>
      <c r="L312" s="7">
        <v>2696083</v>
      </c>
      <c r="M312" s="4">
        <f t="shared" si="92"/>
        <v>2702711</v>
      </c>
      <c r="N312" s="4">
        <v>11682</v>
      </c>
      <c r="O312" s="4">
        <v>329806</v>
      </c>
      <c r="P312" s="4">
        <v>1200435</v>
      </c>
      <c r="Q312" s="182">
        <f t="shared" si="93"/>
        <v>148083</v>
      </c>
      <c r="R312" s="175">
        <f t="shared" si="99"/>
        <v>161092</v>
      </c>
      <c r="S312" s="67">
        <f t="shared" ref="S312" si="102">H312-H311</f>
        <v>38</v>
      </c>
      <c r="T312" s="168">
        <f t="shared" si="95"/>
        <v>2943</v>
      </c>
      <c r="U312" s="326"/>
      <c r="V312" s="128"/>
    </row>
    <row r="313" spans="1:23" x14ac:dyDescent="0.25">
      <c r="A313" s="187">
        <v>44204</v>
      </c>
      <c r="B313" s="210">
        <v>13346</v>
      </c>
      <c r="C313" s="210">
        <f t="shared" si="86"/>
        <v>1703352</v>
      </c>
      <c r="D313" s="210">
        <v>151</v>
      </c>
      <c r="E313" s="210">
        <f t="shared" si="87"/>
        <v>44271</v>
      </c>
      <c r="F313" s="210">
        <f t="shared" si="80"/>
        <v>10102</v>
      </c>
      <c r="G313" s="239">
        <v>1494896</v>
      </c>
      <c r="H313" s="210">
        <v>3602</v>
      </c>
      <c r="I313" s="4">
        <v>58329</v>
      </c>
      <c r="J313" s="4">
        <f t="shared" si="96"/>
        <v>5157845</v>
      </c>
      <c r="K313" s="7">
        <v>6768</v>
      </c>
      <c r="L313" s="7">
        <v>2723301</v>
      </c>
      <c r="M313" s="4">
        <f t="shared" si="92"/>
        <v>2730069</v>
      </c>
      <c r="N313" s="4">
        <v>11779</v>
      </c>
      <c r="O313" s="4">
        <v>332037</v>
      </c>
      <c r="P313" s="4">
        <v>1203533</v>
      </c>
      <c r="Q313" s="182">
        <f t="shared" si="93"/>
        <v>156003</v>
      </c>
      <c r="R313" s="175">
        <f t="shared" si="99"/>
        <v>164185</v>
      </c>
      <c r="S313" s="67">
        <f t="shared" ref="S313" si="103">H313-H312</f>
        <v>43</v>
      </c>
      <c r="T313" s="168">
        <f t="shared" si="95"/>
        <v>3093</v>
      </c>
      <c r="U313" s="259"/>
      <c r="V313" s="128"/>
    </row>
    <row r="314" spans="1:23" x14ac:dyDescent="0.25">
      <c r="A314" s="187">
        <v>44205</v>
      </c>
      <c r="B314" s="210">
        <v>11057</v>
      </c>
      <c r="C314" s="210">
        <f t="shared" si="86"/>
        <v>1714409</v>
      </c>
      <c r="D314" s="210">
        <v>144</v>
      </c>
      <c r="E314" s="210">
        <f t="shared" si="87"/>
        <v>44415</v>
      </c>
      <c r="F314" s="210">
        <f t="shared" si="80"/>
        <v>9434</v>
      </c>
      <c r="G314" s="239">
        <v>1504330</v>
      </c>
      <c r="H314" s="210">
        <v>3597</v>
      </c>
      <c r="I314" s="4">
        <v>31990</v>
      </c>
      <c r="J314" s="4">
        <f t="shared" si="96"/>
        <v>5189835</v>
      </c>
      <c r="K314" s="7">
        <v>6802</v>
      </c>
      <c r="L314" s="7">
        <v>2743144</v>
      </c>
      <c r="M314" s="4">
        <f t="shared" si="92"/>
        <v>2749946</v>
      </c>
      <c r="N314" s="4">
        <v>11857</v>
      </c>
      <c r="O314" s="4">
        <v>333247</v>
      </c>
      <c r="P314" s="4">
        <v>1209389</v>
      </c>
      <c r="Q314" s="182">
        <f t="shared" si="93"/>
        <v>159916</v>
      </c>
      <c r="R314" s="175">
        <f t="shared" si="99"/>
        <v>165664</v>
      </c>
      <c r="S314" s="67">
        <f t="shared" ref="S314" si="104">H314-H313</f>
        <v>-5</v>
      </c>
      <c r="T314" s="168">
        <f t="shared" si="95"/>
        <v>1479</v>
      </c>
      <c r="U314" s="327"/>
      <c r="V314" s="128"/>
    </row>
    <row r="315" spans="1:23" x14ac:dyDescent="0.25">
      <c r="A315" s="187">
        <v>44206</v>
      </c>
      <c r="B315" s="210">
        <v>7808</v>
      </c>
      <c r="C315" s="210">
        <f t="shared" si="86"/>
        <v>1722217</v>
      </c>
      <c r="D315" s="210">
        <v>78</v>
      </c>
      <c r="E315" s="210">
        <f t="shared" si="87"/>
        <v>44493</v>
      </c>
      <c r="F315" s="210">
        <f t="shared" si="80"/>
        <v>7420</v>
      </c>
      <c r="G315" s="239">
        <v>1511750</v>
      </c>
      <c r="H315" s="210">
        <v>3612</v>
      </c>
      <c r="I315" s="4">
        <v>38365</v>
      </c>
      <c r="J315" s="4">
        <f t="shared" si="96"/>
        <v>5228200</v>
      </c>
      <c r="K315" s="7">
        <v>6832</v>
      </c>
      <c r="L315" s="7">
        <v>2767568</v>
      </c>
      <c r="M315" s="4">
        <f t="shared" si="92"/>
        <v>2774400</v>
      </c>
      <c r="N315" s="4">
        <v>11922</v>
      </c>
      <c r="O315" s="4">
        <v>334269</v>
      </c>
      <c r="P315" s="4">
        <v>1213524</v>
      </c>
      <c r="Q315" s="182">
        <f t="shared" si="93"/>
        <v>162502</v>
      </c>
      <c r="R315" s="175">
        <f t="shared" si="99"/>
        <v>165974</v>
      </c>
      <c r="S315" s="67">
        <f t="shared" ref="S315" si="105">H315-H314</f>
        <v>15</v>
      </c>
      <c r="T315" s="168">
        <f t="shared" si="95"/>
        <v>310</v>
      </c>
      <c r="U315" s="259"/>
      <c r="V315" s="128"/>
    </row>
    <row r="316" spans="1:23" x14ac:dyDescent="0.25">
      <c r="A316" s="189">
        <v>44207</v>
      </c>
      <c r="B316" s="217">
        <v>8704</v>
      </c>
      <c r="C316" s="217">
        <f t="shared" si="86"/>
        <v>1730921</v>
      </c>
      <c r="D316" s="217">
        <v>160</v>
      </c>
      <c r="E316" s="217">
        <f t="shared" si="87"/>
        <v>44653</v>
      </c>
      <c r="F316" s="217">
        <f t="shared" si="80"/>
        <v>6965</v>
      </c>
      <c r="G316" s="240">
        <v>1518715</v>
      </c>
      <c r="H316" s="217">
        <v>3606</v>
      </c>
      <c r="I316" s="38">
        <v>32363</v>
      </c>
      <c r="J316" s="38">
        <f t="shared" si="96"/>
        <v>5260563</v>
      </c>
      <c r="K316" s="55">
        <v>6966</v>
      </c>
      <c r="L316" s="55">
        <v>2785278</v>
      </c>
      <c r="M316" s="38">
        <f t="shared" si="92"/>
        <v>2792244</v>
      </c>
      <c r="N316" s="38">
        <v>11973</v>
      </c>
      <c r="O316" s="38">
        <v>335669</v>
      </c>
      <c r="P316" s="38">
        <v>1223533</v>
      </c>
      <c r="Q316" s="190">
        <f t="shared" si="93"/>
        <v>159746</v>
      </c>
      <c r="R316" s="175">
        <f t="shared" si="99"/>
        <v>167553</v>
      </c>
      <c r="S316" s="67">
        <f t="shared" ref="S316" si="106">H316-H315</f>
        <v>-6</v>
      </c>
      <c r="T316" s="168">
        <f t="shared" si="95"/>
        <v>1579</v>
      </c>
      <c r="U316" s="259"/>
      <c r="V316" s="128"/>
    </row>
    <row r="317" spans="1:23" x14ac:dyDescent="0.25">
      <c r="A317" s="187">
        <v>44208</v>
      </c>
      <c r="B317" s="210">
        <v>13783</v>
      </c>
      <c r="C317" s="210">
        <f t="shared" si="86"/>
        <v>1744704</v>
      </c>
      <c r="D317" s="210">
        <v>192</v>
      </c>
      <c r="E317" s="210">
        <f t="shared" si="87"/>
        <v>44845</v>
      </c>
      <c r="F317" s="210">
        <f t="shared" si="80"/>
        <v>9146</v>
      </c>
      <c r="G317" s="239">
        <v>1527861</v>
      </c>
      <c r="H317" s="210">
        <v>3619</v>
      </c>
      <c r="I317" s="4">
        <v>54031</v>
      </c>
      <c r="J317" s="4">
        <f t="shared" si="96"/>
        <v>5314594</v>
      </c>
      <c r="K317" s="7">
        <v>7093</v>
      </c>
      <c r="L317" s="7">
        <v>2816031</v>
      </c>
      <c r="M317" s="4">
        <f t="shared" si="92"/>
        <v>2823124</v>
      </c>
      <c r="N317" s="4">
        <v>12085</v>
      </c>
      <c r="O317" s="4">
        <v>337864</v>
      </c>
      <c r="P317" s="4">
        <v>1234734</v>
      </c>
      <c r="Q317" s="182">
        <f t="shared" si="93"/>
        <v>160021</v>
      </c>
      <c r="R317" s="279">
        <f t="shared" si="99"/>
        <v>171998</v>
      </c>
      <c r="S317" s="67">
        <f t="shared" ref="S317" si="107">H317-H316</f>
        <v>13</v>
      </c>
      <c r="T317" s="168">
        <f t="shared" si="95"/>
        <v>4445</v>
      </c>
      <c r="U317" s="259"/>
      <c r="V317" s="128"/>
    </row>
    <row r="318" spans="1:23" x14ac:dyDescent="0.25">
      <c r="A318" s="187">
        <v>44209</v>
      </c>
      <c r="B318" s="210">
        <v>12725</v>
      </c>
      <c r="C318" s="210">
        <f t="shared" si="86"/>
        <v>1757429</v>
      </c>
      <c r="D318" s="210">
        <v>134</v>
      </c>
      <c r="E318" s="210">
        <f t="shared" si="87"/>
        <v>44979</v>
      </c>
      <c r="F318" s="210">
        <f t="shared" si="80"/>
        <v>8562</v>
      </c>
      <c r="G318" s="239">
        <v>1536423</v>
      </c>
      <c r="H318" s="210">
        <v>3636</v>
      </c>
      <c r="I318" s="4">
        <v>50648</v>
      </c>
      <c r="J318" s="4">
        <f t="shared" ref="J318:J335" si="108">J317+I318</f>
        <v>5365242</v>
      </c>
      <c r="K318" s="7">
        <v>7265</v>
      </c>
      <c r="L318" s="7">
        <v>2845101</v>
      </c>
      <c r="M318" s="4">
        <f t="shared" si="92"/>
        <v>2852366</v>
      </c>
      <c r="N318" s="4">
        <v>12177</v>
      </c>
      <c r="O318" s="4">
        <v>339755</v>
      </c>
      <c r="P318" s="4">
        <v>1245296</v>
      </c>
      <c r="Q318" s="182">
        <f t="shared" si="93"/>
        <v>160201</v>
      </c>
      <c r="R318" s="175">
        <f t="shared" ref="R318:R331" si="109">C318-E318-G318</f>
        <v>176027</v>
      </c>
      <c r="S318" s="67">
        <f t="shared" ref="S318" si="110">H318-H317</f>
        <v>17</v>
      </c>
      <c r="T318" s="168">
        <f t="shared" si="95"/>
        <v>4029</v>
      </c>
      <c r="U318" s="259"/>
      <c r="V318" s="128"/>
      <c r="W318" s="128"/>
    </row>
    <row r="319" spans="1:23" x14ac:dyDescent="0.25">
      <c r="A319" s="187">
        <v>44210</v>
      </c>
      <c r="B319" s="210">
        <v>13286</v>
      </c>
      <c r="C319" s="210">
        <f t="shared" si="86"/>
        <v>1770715</v>
      </c>
      <c r="D319" s="296">
        <v>142</v>
      </c>
      <c r="E319" s="210">
        <f t="shared" si="87"/>
        <v>45121</v>
      </c>
      <c r="F319" s="210">
        <f t="shared" si="80"/>
        <v>13067</v>
      </c>
      <c r="G319" s="239">
        <v>1549490</v>
      </c>
      <c r="H319" s="210">
        <v>3634</v>
      </c>
      <c r="I319" s="4">
        <v>50729</v>
      </c>
      <c r="J319" s="4">
        <f t="shared" si="108"/>
        <v>5415971</v>
      </c>
      <c r="K319" s="7">
        <v>7473</v>
      </c>
      <c r="L319" s="7">
        <v>2874691</v>
      </c>
      <c r="M319" s="4">
        <f t="shared" si="92"/>
        <v>2882164</v>
      </c>
      <c r="N319" s="4">
        <v>12303</v>
      </c>
      <c r="O319" s="4">
        <v>342210</v>
      </c>
      <c r="P319" s="4">
        <v>1255146</v>
      </c>
      <c r="Q319" s="182">
        <f t="shared" si="93"/>
        <v>161056</v>
      </c>
      <c r="R319" s="175">
        <f t="shared" si="109"/>
        <v>176104</v>
      </c>
      <c r="S319" s="67">
        <f t="shared" ref="S319" si="111">H319-H318</f>
        <v>-2</v>
      </c>
      <c r="T319" s="168">
        <f t="shared" ref="T319" si="112">(C319-G319-E319)-(C318-E318-G318)</f>
        <v>77</v>
      </c>
      <c r="U319" s="326"/>
      <c r="V319" s="128"/>
    </row>
    <row r="320" spans="1:23" x14ac:dyDescent="0.25">
      <c r="A320" s="187">
        <v>44211</v>
      </c>
      <c r="B320" s="210">
        <v>12332</v>
      </c>
      <c r="C320" s="210">
        <f t="shared" si="86"/>
        <v>1783047</v>
      </c>
      <c r="D320" s="210">
        <v>103</v>
      </c>
      <c r="E320" s="210">
        <f t="shared" si="87"/>
        <v>45224</v>
      </c>
      <c r="F320" s="210">
        <f t="shared" si="80"/>
        <v>12473</v>
      </c>
      <c r="G320" s="239">
        <v>1561963</v>
      </c>
      <c r="H320" s="210">
        <v>3578</v>
      </c>
      <c r="I320" s="4">
        <v>52120</v>
      </c>
      <c r="J320" s="4">
        <f t="shared" si="108"/>
        <v>5468091</v>
      </c>
      <c r="K320" s="7">
        <v>7640</v>
      </c>
      <c r="L320" s="7">
        <v>2906590</v>
      </c>
      <c r="M320" s="4">
        <f t="shared" si="92"/>
        <v>2914230</v>
      </c>
      <c r="N320" s="4">
        <v>12408</v>
      </c>
      <c r="O320" s="4">
        <v>344202</v>
      </c>
      <c r="P320" s="4">
        <v>1264935</v>
      </c>
      <c r="Q320" s="182">
        <f t="shared" si="93"/>
        <v>161502</v>
      </c>
      <c r="R320" s="175">
        <f t="shared" si="109"/>
        <v>175860</v>
      </c>
      <c r="S320" s="67">
        <f t="shared" ref="S320" si="113">H320-H319</f>
        <v>-56</v>
      </c>
      <c r="T320" s="168">
        <f t="shared" ref="T320" si="114">(C320-G320-E320)-(C319-E319-G319)</f>
        <v>-244</v>
      </c>
      <c r="U320" s="327"/>
      <c r="V320" s="128"/>
    </row>
    <row r="321" spans="1:22" x14ac:dyDescent="0.25">
      <c r="A321" s="187">
        <v>44212</v>
      </c>
      <c r="B321" s="210">
        <v>8932</v>
      </c>
      <c r="C321" s="210">
        <f t="shared" si="86"/>
        <v>1791979</v>
      </c>
      <c r="D321" s="210">
        <v>68</v>
      </c>
      <c r="E321" s="210">
        <f t="shared" si="87"/>
        <v>45292</v>
      </c>
      <c r="F321" s="210">
        <f t="shared" si="80"/>
        <v>11141</v>
      </c>
      <c r="G321" s="239">
        <v>1573104</v>
      </c>
      <c r="H321" s="210">
        <v>3578</v>
      </c>
      <c r="I321" s="4">
        <v>43513</v>
      </c>
      <c r="J321" s="4">
        <f t="shared" si="108"/>
        <v>5511604</v>
      </c>
      <c r="K321" s="7">
        <v>7674</v>
      </c>
      <c r="L321" s="7">
        <v>2934432</v>
      </c>
      <c r="M321" s="4">
        <f t="shared" si="92"/>
        <v>2942106</v>
      </c>
      <c r="N321" s="4">
        <v>12474</v>
      </c>
      <c r="O321" s="4">
        <v>345365</v>
      </c>
      <c r="P321" s="4">
        <v>1271065</v>
      </c>
      <c r="Q321" s="182">
        <f t="shared" si="93"/>
        <v>163075</v>
      </c>
      <c r="R321" s="175">
        <f t="shared" si="109"/>
        <v>173583</v>
      </c>
      <c r="S321" s="67">
        <f t="shared" ref="S321" si="115">H321-H320</f>
        <v>0</v>
      </c>
      <c r="T321" s="168">
        <f t="shared" ref="T321" si="116">(C321-G321-E321)-(C320-E320-G320)</f>
        <v>-2277</v>
      </c>
      <c r="U321" s="259"/>
      <c r="V321" s="128"/>
    </row>
    <row r="322" spans="1:22" x14ac:dyDescent="0.25">
      <c r="A322" s="187">
        <v>44213</v>
      </c>
      <c r="B322" s="210">
        <v>7264</v>
      </c>
      <c r="C322" s="210">
        <f t="shared" si="86"/>
        <v>1799243</v>
      </c>
      <c r="D322" s="210">
        <v>112</v>
      </c>
      <c r="E322" s="210">
        <f t="shared" si="87"/>
        <v>45404</v>
      </c>
      <c r="F322" s="210">
        <f t="shared" si="80"/>
        <v>10361</v>
      </c>
      <c r="G322" s="239">
        <v>1583465</v>
      </c>
      <c r="H322" s="210">
        <v>3547</v>
      </c>
      <c r="I322" s="4">
        <v>39591</v>
      </c>
      <c r="J322" s="4">
        <f t="shared" si="108"/>
        <v>5551195</v>
      </c>
      <c r="K322" s="7">
        <v>7844</v>
      </c>
      <c r="L322" s="7">
        <v>2961095</v>
      </c>
      <c r="M322" s="4">
        <f t="shared" si="92"/>
        <v>2968939</v>
      </c>
      <c r="N322" s="4">
        <v>12530</v>
      </c>
      <c r="O322" s="4">
        <v>346241</v>
      </c>
      <c r="P322" s="4">
        <v>1275780</v>
      </c>
      <c r="Q322" s="182">
        <f t="shared" si="93"/>
        <v>164692</v>
      </c>
      <c r="R322" s="175">
        <f t="shared" si="109"/>
        <v>170374</v>
      </c>
      <c r="S322" s="67">
        <f t="shared" ref="S322" si="117">H322-H321</f>
        <v>-31</v>
      </c>
      <c r="T322" s="168">
        <f t="shared" ref="T322" si="118">(C322-G322-E322)-(C321-E321-G321)</f>
        <v>-3209</v>
      </c>
      <c r="U322" s="259"/>
      <c r="V322" s="128"/>
    </row>
    <row r="323" spans="1:22" x14ac:dyDescent="0.25">
      <c r="A323" s="187">
        <v>44214</v>
      </c>
      <c r="B323" s="210">
        <v>8185</v>
      </c>
      <c r="C323" s="210">
        <f t="shared" si="86"/>
        <v>1807428</v>
      </c>
      <c r="D323" s="210">
        <v>424</v>
      </c>
      <c r="E323" s="210">
        <f t="shared" si="87"/>
        <v>45828</v>
      </c>
      <c r="F323" s="210">
        <f t="shared" si="80"/>
        <v>11303</v>
      </c>
      <c r="G323" s="239">
        <v>1594768</v>
      </c>
      <c r="H323" s="210">
        <v>3564</v>
      </c>
      <c r="I323" s="4">
        <v>41451</v>
      </c>
      <c r="J323" s="4">
        <f t="shared" si="108"/>
        <v>5592646</v>
      </c>
      <c r="K323" s="7">
        <v>8070</v>
      </c>
      <c r="L323" s="7">
        <v>2987077</v>
      </c>
      <c r="M323" s="4">
        <f t="shared" si="92"/>
        <v>2995147</v>
      </c>
      <c r="N323" s="4">
        <v>12585</v>
      </c>
      <c r="O323" s="4">
        <v>347936</v>
      </c>
      <c r="P323" s="4">
        <v>1285430</v>
      </c>
      <c r="Q323" s="182">
        <f t="shared" si="93"/>
        <v>161477</v>
      </c>
      <c r="R323" s="175">
        <f t="shared" si="109"/>
        <v>166832</v>
      </c>
      <c r="S323" s="67">
        <f t="shared" ref="S323" si="119">H323-H322</f>
        <v>17</v>
      </c>
      <c r="T323" s="168">
        <f t="shared" ref="T323" si="120">(C323-G323-E323)-(C322-E322-G322)</f>
        <v>-3542</v>
      </c>
      <c r="U323" s="259"/>
      <c r="V323" s="128"/>
    </row>
    <row r="324" spans="1:22" x14ac:dyDescent="0.25">
      <c r="A324" s="187">
        <v>44215</v>
      </c>
      <c r="B324" s="210">
        <v>12141</v>
      </c>
      <c r="C324" s="210">
        <f t="shared" si="86"/>
        <v>1819569</v>
      </c>
      <c r="D324" s="210">
        <v>235</v>
      </c>
      <c r="E324" s="210">
        <f t="shared" si="87"/>
        <v>46063</v>
      </c>
      <c r="F324" s="210">
        <f t="shared" si="80"/>
        <v>9605</v>
      </c>
      <c r="G324" s="239">
        <v>1604373</v>
      </c>
      <c r="H324" s="210">
        <v>3562</v>
      </c>
      <c r="I324" s="4">
        <v>49566</v>
      </c>
      <c r="J324" s="4">
        <f t="shared" si="108"/>
        <v>5642212</v>
      </c>
      <c r="K324" s="7">
        <v>8115</v>
      </c>
      <c r="L324" s="7">
        <v>3016503</v>
      </c>
      <c r="M324" s="4">
        <f t="shared" si="92"/>
        <v>3024618</v>
      </c>
      <c r="N324" s="4">
        <v>12688</v>
      </c>
      <c r="O324" s="4">
        <v>349683</v>
      </c>
      <c r="P324" s="4">
        <v>1295213</v>
      </c>
      <c r="Q324" s="182">
        <f t="shared" si="93"/>
        <v>161985</v>
      </c>
      <c r="R324" s="175">
        <f t="shared" si="109"/>
        <v>169133</v>
      </c>
      <c r="S324" s="67">
        <f t="shared" ref="S324" si="121">H324-H323</f>
        <v>-2</v>
      </c>
      <c r="T324" s="168">
        <f t="shared" ref="T324" si="122">(C324-G324-E324)-(C323-E323-G323)</f>
        <v>2301</v>
      </c>
      <c r="U324" s="259"/>
      <c r="V324" s="128"/>
    </row>
    <row r="325" spans="1:22" x14ac:dyDescent="0.25">
      <c r="A325" s="187">
        <v>44216</v>
      </c>
      <c r="B325" s="239">
        <v>12112</v>
      </c>
      <c r="C325" s="210">
        <f t="shared" si="86"/>
        <v>1831681</v>
      </c>
      <c r="D325" s="239">
        <v>149</v>
      </c>
      <c r="E325" s="210">
        <f t="shared" si="87"/>
        <v>46212</v>
      </c>
      <c r="F325" s="210">
        <f t="shared" si="80"/>
        <v>9400</v>
      </c>
      <c r="G325" s="239">
        <v>1613773</v>
      </c>
      <c r="H325" s="210">
        <v>3605</v>
      </c>
      <c r="I325" s="4">
        <v>54998</v>
      </c>
      <c r="J325" s="4">
        <f t="shared" si="108"/>
        <v>5697210</v>
      </c>
      <c r="K325" s="7">
        <v>8185</v>
      </c>
      <c r="L325" s="7">
        <v>3071885</v>
      </c>
      <c r="M325" s="4">
        <f t="shared" si="92"/>
        <v>3080070</v>
      </c>
      <c r="N325" s="4"/>
      <c r="O325" s="4"/>
      <c r="P325" s="4"/>
      <c r="Q325" s="4"/>
      <c r="R325" s="325">
        <f t="shared" si="109"/>
        <v>171696</v>
      </c>
      <c r="S325" s="67">
        <f t="shared" ref="S325" si="123">H325-H324</f>
        <v>43</v>
      </c>
      <c r="T325" s="168">
        <f t="shared" ref="T325" si="124">(C325-G325-E325)-(C324-E324-G324)</f>
        <v>2563</v>
      </c>
      <c r="U325" s="259"/>
      <c r="V325" s="128"/>
    </row>
    <row r="326" spans="1:22" x14ac:dyDescent="0.25">
      <c r="A326" s="187">
        <v>44217</v>
      </c>
      <c r="B326" s="210">
        <v>11396</v>
      </c>
      <c r="C326" s="210">
        <f t="shared" si="86"/>
        <v>1843077</v>
      </c>
      <c r="D326" s="210">
        <v>142</v>
      </c>
      <c r="E326" s="210">
        <f t="shared" si="87"/>
        <v>46354</v>
      </c>
      <c r="F326" s="210">
        <f t="shared" si="80"/>
        <v>11982</v>
      </c>
      <c r="G326" s="239">
        <v>1625755</v>
      </c>
      <c r="H326" s="210">
        <v>3616</v>
      </c>
      <c r="I326" s="4">
        <v>53963</v>
      </c>
      <c r="J326" s="4">
        <f t="shared" si="108"/>
        <v>5751173</v>
      </c>
      <c r="K326" s="7">
        <v>8272</v>
      </c>
      <c r="L326" s="7">
        <v>3085519</v>
      </c>
      <c r="M326" s="4">
        <f t="shared" si="92"/>
        <v>3093791</v>
      </c>
      <c r="N326" s="4"/>
      <c r="O326" s="4"/>
      <c r="P326" s="4"/>
      <c r="Q326" s="4"/>
      <c r="R326" s="325">
        <f t="shared" si="109"/>
        <v>170968</v>
      </c>
      <c r="S326" s="67">
        <f t="shared" ref="S326" si="125">H326-H325</f>
        <v>11</v>
      </c>
      <c r="T326" s="168">
        <f t="shared" ref="T326" si="126">(C326-G326-E326)-(C325-E325-G325)</f>
        <v>-728</v>
      </c>
      <c r="U326" s="326"/>
      <c r="V326" s="128"/>
    </row>
    <row r="327" spans="1:22" x14ac:dyDescent="0.25">
      <c r="A327" s="187">
        <v>44218</v>
      </c>
      <c r="B327" s="210">
        <v>10753</v>
      </c>
      <c r="C327" s="210">
        <f t="shared" si="86"/>
        <v>1853830</v>
      </c>
      <c r="D327" s="210">
        <v>220</v>
      </c>
      <c r="E327" s="210">
        <f t="shared" si="87"/>
        <v>46574</v>
      </c>
      <c r="F327" s="210">
        <f t="shared" si="80"/>
        <v>11071</v>
      </c>
      <c r="G327" s="239">
        <v>1636826</v>
      </c>
      <c r="H327" s="210">
        <v>3631</v>
      </c>
      <c r="I327" s="4">
        <v>55439</v>
      </c>
      <c r="J327" s="4">
        <f t="shared" si="108"/>
        <v>5806612</v>
      </c>
      <c r="K327" s="7">
        <v>8396</v>
      </c>
      <c r="L327" s="7">
        <v>3122500</v>
      </c>
      <c r="M327" s="4">
        <f t="shared" si="92"/>
        <v>3130896</v>
      </c>
      <c r="N327" s="4"/>
      <c r="O327" s="4"/>
      <c r="P327" s="4"/>
      <c r="Q327" s="4"/>
      <c r="R327" s="325">
        <f t="shared" si="109"/>
        <v>170430</v>
      </c>
      <c r="S327" s="67">
        <f t="shared" ref="S327" si="127">H327-H326</f>
        <v>15</v>
      </c>
      <c r="T327" s="168">
        <f t="shared" ref="T327" si="128">(C327-G327-E327)-(C326-E326-G326)</f>
        <v>-538</v>
      </c>
      <c r="U327" s="327"/>
      <c r="V327" s="128"/>
    </row>
    <row r="328" spans="1:22" x14ac:dyDescent="0.25">
      <c r="A328" s="187">
        <v>44219</v>
      </c>
      <c r="B328" s="210">
        <v>8362</v>
      </c>
      <c r="C328" s="210">
        <f t="shared" si="86"/>
        <v>1862192</v>
      </c>
      <c r="D328" s="210">
        <v>162</v>
      </c>
      <c r="E328" s="210">
        <f t="shared" si="87"/>
        <v>46736</v>
      </c>
      <c r="F328" s="210">
        <f t="shared" si="80"/>
        <v>9842</v>
      </c>
      <c r="G328" s="239">
        <v>1646668</v>
      </c>
      <c r="H328" s="210">
        <v>3618</v>
      </c>
      <c r="I328" s="4">
        <v>46643</v>
      </c>
      <c r="J328" s="4">
        <f t="shared" si="108"/>
        <v>5853255</v>
      </c>
      <c r="K328" s="7">
        <v>8444</v>
      </c>
      <c r="L328" s="7">
        <v>3152824</v>
      </c>
      <c r="M328" s="4">
        <f t="shared" si="92"/>
        <v>3161268</v>
      </c>
      <c r="N328" s="4"/>
      <c r="O328" s="4"/>
      <c r="P328" s="4"/>
      <c r="Q328" s="4"/>
      <c r="R328" s="325">
        <f t="shared" si="109"/>
        <v>168788</v>
      </c>
      <c r="S328" s="67">
        <f t="shared" ref="S328" si="129">H328-H327</f>
        <v>-13</v>
      </c>
      <c r="T328" s="168">
        <f t="shared" ref="T328" si="130">(C328-G328-E328)-(C327-E327-G327)</f>
        <v>-1642</v>
      </c>
      <c r="U328" s="259"/>
      <c r="V328" s="128"/>
    </row>
    <row r="329" spans="1:22" x14ac:dyDescent="0.25">
      <c r="A329" s="187">
        <v>44220</v>
      </c>
      <c r="B329" s="210">
        <v>5031</v>
      </c>
      <c r="C329" s="210">
        <f t="shared" si="86"/>
        <v>1867223</v>
      </c>
      <c r="D329" s="210">
        <v>90</v>
      </c>
      <c r="E329" s="210">
        <f t="shared" si="87"/>
        <v>46826</v>
      </c>
      <c r="F329" s="210">
        <f t="shared" si="80"/>
        <v>9481</v>
      </c>
      <c r="G329" s="239">
        <v>1656149</v>
      </c>
      <c r="H329" s="210">
        <v>3619</v>
      </c>
      <c r="I329" s="15">
        <v>29659</v>
      </c>
      <c r="J329" s="4">
        <f t="shared" si="108"/>
        <v>5882914</v>
      </c>
      <c r="K329" s="7">
        <v>8475</v>
      </c>
      <c r="L329" s="7">
        <v>3173796</v>
      </c>
      <c r="M329" s="4">
        <f t="shared" si="92"/>
        <v>3182271</v>
      </c>
      <c r="N329" s="4"/>
      <c r="O329" s="4"/>
      <c r="P329" s="4"/>
      <c r="Q329" s="4"/>
      <c r="R329" s="325">
        <f t="shared" si="109"/>
        <v>164248</v>
      </c>
      <c r="S329" s="67">
        <f t="shared" ref="S329" si="131">H329-H328</f>
        <v>1</v>
      </c>
      <c r="T329" s="168">
        <f t="shared" ref="T329" si="132">(C329-G329-E329)-(C328-E328-G328)</f>
        <v>-4540</v>
      </c>
      <c r="U329" s="259"/>
      <c r="V329" s="128"/>
    </row>
    <row r="330" spans="1:22" x14ac:dyDescent="0.25">
      <c r="A330" s="187">
        <v>44221</v>
      </c>
      <c r="B330" s="210">
        <v>7578</v>
      </c>
      <c r="C330" s="210">
        <f t="shared" si="86"/>
        <v>1874801</v>
      </c>
      <c r="D330" s="210">
        <v>208</v>
      </c>
      <c r="E330" s="210">
        <f t="shared" si="87"/>
        <v>47034</v>
      </c>
      <c r="F330" s="210">
        <f t="shared" si="80"/>
        <v>10378</v>
      </c>
      <c r="G330" s="239">
        <v>1666527</v>
      </c>
      <c r="H330" s="210">
        <v>3598</v>
      </c>
      <c r="I330" s="4">
        <v>36906</v>
      </c>
      <c r="J330" s="4">
        <f t="shared" si="108"/>
        <v>5919820</v>
      </c>
      <c r="K330" s="7">
        <v>8672</v>
      </c>
      <c r="L330" s="7">
        <v>3197613</v>
      </c>
      <c r="M330" s="7">
        <f>L330+K330</f>
        <v>3206285</v>
      </c>
      <c r="N330" s="4"/>
      <c r="O330" s="4"/>
      <c r="P330" s="4"/>
      <c r="Q330" s="4"/>
      <c r="R330" s="325">
        <f t="shared" si="109"/>
        <v>161240</v>
      </c>
      <c r="S330" s="67">
        <f t="shared" ref="S330" si="133">H330-H329</f>
        <v>-21</v>
      </c>
      <c r="T330" s="168">
        <f t="shared" ref="T330" si="134">(C330-G330-E330)-(C329-E329-G329)</f>
        <v>-3008</v>
      </c>
      <c r="U330" s="259"/>
      <c r="V330" s="128"/>
    </row>
    <row r="331" spans="1:22" x14ac:dyDescent="0.25">
      <c r="A331" s="187">
        <v>44222</v>
      </c>
      <c r="B331" s="210">
        <v>10409</v>
      </c>
      <c r="C331" s="210">
        <f t="shared" si="86"/>
        <v>1885210</v>
      </c>
      <c r="D331" s="210">
        <v>219</v>
      </c>
      <c r="E331" s="210">
        <f t="shared" si="87"/>
        <v>47253</v>
      </c>
      <c r="F331" s="210">
        <f t="shared" si="80"/>
        <v>8028</v>
      </c>
      <c r="G331" s="239">
        <v>1674555</v>
      </c>
      <c r="H331" s="210">
        <v>3614</v>
      </c>
      <c r="I331" s="4">
        <v>55123</v>
      </c>
      <c r="J331" s="4">
        <f t="shared" si="108"/>
        <v>5974943</v>
      </c>
      <c r="K331" s="7">
        <v>8865</v>
      </c>
      <c r="L331" s="7">
        <v>3232986</v>
      </c>
      <c r="M331" s="7">
        <f t="shared" ref="M331:M334" si="135">L331+K331</f>
        <v>3241851</v>
      </c>
      <c r="N331" s="4"/>
      <c r="O331" s="4"/>
      <c r="P331" s="4"/>
      <c r="Q331" s="4"/>
      <c r="R331" s="26">
        <f t="shared" si="109"/>
        <v>163402</v>
      </c>
      <c r="S331" s="67">
        <f t="shared" ref="S331" si="136">H331-H330</f>
        <v>16</v>
      </c>
      <c r="T331" s="168">
        <f t="shared" ref="T331" si="137">(C331-G331-E331)-(C330-E330-G330)</f>
        <v>2162</v>
      </c>
      <c r="U331" s="259"/>
      <c r="V331" s="128"/>
    </row>
    <row r="332" spans="1:22" x14ac:dyDescent="0.25">
      <c r="A332" s="189">
        <v>44223</v>
      </c>
      <c r="B332" s="227">
        <v>10843</v>
      </c>
      <c r="C332" s="210">
        <f t="shared" si="86"/>
        <v>1896053</v>
      </c>
      <c r="D332" s="210">
        <v>182</v>
      </c>
      <c r="E332" s="210">
        <f t="shared" si="87"/>
        <v>47435</v>
      </c>
      <c r="F332" s="210">
        <f t="shared" si="80"/>
        <v>8008</v>
      </c>
      <c r="G332" s="239">
        <v>1682563</v>
      </c>
      <c r="H332" s="210">
        <v>3627</v>
      </c>
      <c r="I332" s="4">
        <v>49154</v>
      </c>
      <c r="J332" s="4">
        <f t="shared" si="108"/>
        <v>6024097</v>
      </c>
      <c r="K332" s="7">
        <v>8965</v>
      </c>
      <c r="L332" s="7">
        <v>3261828</v>
      </c>
      <c r="M332" s="7">
        <f t="shared" si="135"/>
        <v>3270793</v>
      </c>
      <c r="N332" s="4"/>
      <c r="O332" s="4"/>
      <c r="P332" s="4"/>
      <c r="Q332" s="4"/>
      <c r="R332" s="26">
        <f t="shared" ref="R332:R335" si="138">C332-E332-G332</f>
        <v>166055</v>
      </c>
      <c r="S332" s="67">
        <f t="shared" ref="S332:S333" si="139">H332-H331</f>
        <v>13</v>
      </c>
      <c r="T332" s="168">
        <f t="shared" ref="T332:T333" si="140">(C332-G332-E332)-(C331-E331-G331)</f>
        <v>2653</v>
      </c>
      <c r="U332" s="259"/>
      <c r="V332" s="128"/>
    </row>
    <row r="333" spans="1:22" x14ac:dyDescent="0.25">
      <c r="A333" s="187">
        <v>44224</v>
      </c>
      <c r="B333" s="210">
        <v>9471</v>
      </c>
      <c r="C333" s="210">
        <f t="shared" ref="C333:C335" si="141">C332+B333</f>
        <v>1905524</v>
      </c>
      <c r="D333" s="210">
        <v>166</v>
      </c>
      <c r="E333" s="210">
        <f t="shared" ref="E333:E335" si="142">E332+D333</f>
        <v>47601</v>
      </c>
      <c r="F333" s="210">
        <f t="shared" ref="F333:F335" si="143">G333-G332</f>
        <v>10583</v>
      </c>
      <c r="G333" s="239">
        <v>1693146</v>
      </c>
      <c r="H333" s="210">
        <v>3607</v>
      </c>
      <c r="I333" s="4">
        <v>46742</v>
      </c>
      <c r="J333" s="4">
        <f t="shared" si="108"/>
        <v>6070839</v>
      </c>
      <c r="K333" s="7">
        <v>9050</v>
      </c>
      <c r="L333" s="7">
        <v>3289093</v>
      </c>
      <c r="M333" s="7">
        <f t="shared" si="135"/>
        <v>3298143</v>
      </c>
      <c r="N333" s="4"/>
      <c r="O333" s="4"/>
      <c r="P333" s="4"/>
      <c r="Q333" s="4"/>
      <c r="R333" s="26">
        <f t="shared" si="138"/>
        <v>164777</v>
      </c>
      <c r="S333" s="67">
        <f t="shared" si="139"/>
        <v>-20</v>
      </c>
      <c r="T333" s="168">
        <f t="shared" si="140"/>
        <v>-1278</v>
      </c>
      <c r="U333" s="326"/>
      <c r="V333" s="128"/>
    </row>
    <row r="334" spans="1:22" x14ac:dyDescent="0.25">
      <c r="A334" s="187">
        <v>44225</v>
      </c>
      <c r="B334" s="210">
        <v>9838</v>
      </c>
      <c r="C334" s="210">
        <f t="shared" si="141"/>
        <v>1915362</v>
      </c>
      <c r="D334" s="210">
        <v>174</v>
      </c>
      <c r="E334" s="210">
        <f t="shared" si="142"/>
        <v>47775</v>
      </c>
      <c r="F334" s="210">
        <f t="shared" si="143"/>
        <v>10313</v>
      </c>
      <c r="G334" s="239">
        <v>1703459</v>
      </c>
      <c r="H334" s="210">
        <v>3628</v>
      </c>
      <c r="I334" s="4">
        <v>45809</v>
      </c>
      <c r="J334" s="4">
        <f t="shared" si="108"/>
        <v>6116648</v>
      </c>
      <c r="K334" s="7">
        <v>9141</v>
      </c>
      <c r="L334" s="7">
        <v>3315527</v>
      </c>
      <c r="M334" s="7">
        <f t="shared" si="135"/>
        <v>3324668</v>
      </c>
      <c r="N334" s="4"/>
      <c r="O334" s="4"/>
      <c r="P334" s="4"/>
      <c r="Q334" s="4"/>
      <c r="R334" s="4">
        <f t="shared" si="138"/>
        <v>164128</v>
      </c>
      <c r="S334" s="67">
        <f t="shared" ref="S334" si="144">H334-H333</f>
        <v>21</v>
      </c>
      <c r="T334" s="168">
        <f t="shared" ref="T334" si="145">(C334-G334-E334)-(C333-E333-G333)</f>
        <v>-649</v>
      </c>
    </row>
    <row r="335" spans="1:22" x14ac:dyDescent="0.25">
      <c r="A335" s="187">
        <v>44226</v>
      </c>
      <c r="B335" s="210">
        <v>6902</v>
      </c>
      <c r="C335" s="210">
        <f t="shared" si="141"/>
        <v>1922264</v>
      </c>
      <c r="D335" s="210">
        <v>156</v>
      </c>
      <c r="E335" s="210">
        <f t="shared" si="142"/>
        <v>47931</v>
      </c>
      <c r="F335" s="210">
        <f t="shared" si="143"/>
        <v>9409</v>
      </c>
      <c r="G335" s="239">
        <v>1712868</v>
      </c>
      <c r="H335" s="210">
        <v>3624</v>
      </c>
      <c r="I335" s="4">
        <v>40578</v>
      </c>
      <c r="J335" s="4">
        <f t="shared" si="108"/>
        <v>6157226</v>
      </c>
      <c r="K335" s="7"/>
      <c r="L335" s="7"/>
      <c r="M335" s="4"/>
      <c r="N335" s="4"/>
      <c r="O335" s="4"/>
      <c r="P335" s="4"/>
      <c r="Q335" s="4"/>
      <c r="R335" s="4">
        <f t="shared" si="138"/>
        <v>161465</v>
      </c>
      <c r="S335" s="67">
        <f t="shared" ref="S335" si="146">H335-H334</f>
        <v>-4</v>
      </c>
      <c r="T335" s="168">
        <f t="shared" ref="T335" si="147">(C335-G335-E335)-(C334-E334-G334)</f>
        <v>-2663</v>
      </c>
    </row>
  </sheetData>
  <autoFilter ref="A1:R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N8089"/>
  <sheetViews>
    <sheetView tabSelected="1" zoomScale="70" zoomScaleNormal="70" workbookViewId="0">
      <pane ySplit="1" topLeftCell="A7989" activePane="bottomLeft" state="frozen"/>
      <selection activeCell="D2374" sqref="A1:D2374"/>
      <selection pane="bottomLeft" sqref="A1:A1048576"/>
    </sheetView>
  </sheetViews>
  <sheetFormatPr baseColWidth="10" defaultRowHeight="15" x14ac:dyDescent="0.25"/>
  <cols>
    <col min="1" max="1" width="17.42578125" style="50" customWidth="1"/>
    <col min="2" max="2" width="14.140625" style="4" customWidth="1"/>
    <col min="3" max="3" width="8.42578125" style="4" customWidth="1"/>
    <col min="4" max="4" width="11.42578125" style="26" customWidth="1"/>
    <col min="5" max="5" width="6.42578125" style="4" customWidth="1"/>
    <col min="6" max="6" width="11.7109375" style="118" customWidth="1"/>
    <col min="7" max="8" width="11.85546875" bestFit="1" customWidth="1"/>
    <col min="9" max="9" width="19.140625" bestFit="1" customWidth="1"/>
    <col min="10" max="10" width="7.140625" customWidth="1"/>
    <col min="11" max="11" width="9.140625" customWidth="1"/>
    <col min="12" max="12" width="7.140625" customWidth="1"/>
    <col min="14" max="14" width="14" bestFit="1" customWidth="1"/>
  </cols>
  <sheetData>
    <row r="1" spans="1:6" x14ac:dyDescent="0.25">
      <c r="A1" s="71" t="s">
        <v>31</v>
      </c>
      <c r="B1" s="38" t="s">
        <v>32</v>
      </c>
      <c r="C1" s="38" t="s">
        <v>33</v>
      </c>
      <c r="D1" s="70" t="s">
        <v>34</v>
      </c>
      <c r="E1" s="69" t="s">
        <v>117</v>
      </c>
      <c r="F1" s="116" t="s">
        <v>138</v>
      </c>
    </row>
    <row r="2" spans="1:6" x14ac:dyDescent="0.25">
      <c r="A2" s="50" t="s">
        <v>22</v>
      </c>
      <c r="B2" s="23">
        <v>43893</v>
      </c>
      <c r="C2" s="4">
        <v>0</v>
      </c>
      <c r="D2" s="26">
        <v>0</v>
      </c>
      <c r="F2" s="67"/>
    </row>
    <row r="3" spans="1:6" x14ac:dyDescent="0.25">
      <c r="A3" s="5" t="s">
        <v>35</v>
      </c>
      <c r="B3" s="23">
        <v>43893</v>
      </c>
      <c r="C3" s="4">
        <v>0</v>
      </c>
      <c r="D3" s="26">
        <v>0</v>
      </c>
      <c r="F3" s="67"/>
    </row>
    <row r="4" spans="1:6" x14ac:dyDescent="0.25">
      <c r="A4" s="5" t="s">
        <v>21</v>
      </c>
      <c r="B4" s="23">
        <v>43893</v>
      </c>
      <c r="C4" s="4">
        <v>0</v>
      </c>
      <c r="D4" s="26">
        <v>0</v>
      </c>
      <c r="F4" s="67"/>
    </row>
    <row r="5" spans="1:6" x14ac:dyDescent="0.25">
      <c r="A5" s="5" t="s">
        <v>36</v>
      </c>
      <c r="B5" s="23">
        <v>43893</v>
      </c>
      <c r="C5" s="4">
        <v>0</v>
      </c>
      <c r="D5" s="26">
        <v>0</v>
      </c>
      <c r="F5" s="67"/>
    </row>
    <row r="6" spans="1:6" x14ac:dyDescent="0.25">
      <c r="A6" s="5" t="s">
        <v>51</v>
      </c>
      <c r="B6" s="23">
        <v>43893</v>
      </c>
      <c r="C6" s="4">
        <v>1</v>
      </c>
      <c r="D6" s="26">
        <v>1</v>
      </c>
      <c r="F6" s="67"/>
    </row>
    <row r="7" spans="1:6" x14ac:dyDescent="0.25">
      <c r="A7" s="5" t="s">
        <v>27</v>
      </c>
      <c r="B7" s="23">
        <v>43893</v>
      </c>
      <c r="C7" s="4">
        <v>0</v>
      </c>
      <c r="D7" s="26">
        <v>0</v>
      </c>
      <c r="F7" s="67"/>
    </row>
    <row r="8" spans="1:6" x14ac:dyDescent="0.25">
      <c r="A8" s="5" t="s">
        <v>37</v>
      </c>
      <c r="B8" s="23">
        <v>43893</v>
      </c>
      <c r="C8" s="4">
        <v>0</v>
      </c>
      <c r="D8" s="26">
        <v>0</v>
      </c>
      <c r="F8" s="67"/>
    </row>
    <row r="9" spans="1:6" x14ac:dyDescent="0.25">
      <c r="A9" s="5" t="s">
        <v>38</v>
      </c>
      <c r="B9" s="23">
        <v>43893</v>
      </c>
      <c r="C9" s="4">
        <v>0</v>
      </c>
      <c r="D9" s="26">
        <v>0</v>
      </c>
      <c r="F9" s="67"/>
    </row>
    <row r="10" spans="1:6" x14ac:dyDescent="0.25">
      <c r="A10" s="5" t="s">
        <v>48</v>
      </c>
      <c r="B10" s="23">
        <v>43893</v>
      </c>
      <c r="C10" s="4">
        <v>0</v>
      </c>
      <c r="D10" s="26">
        <v>0</v>
      </c>
      <c r="F10" s="67"/>
    </row>
    <row r="11" spans="1:6" x14ac:dyDescent="0.25">
      <c r="A11" s="5" t="s">
        <v>39</v>
      </c>
      <c r="B11" s="23">
        <v>43893</v>
      </c>
      <c r="C11" s="4">
        <v>0</v>
      </c>
      <c r="D11" s="26">
        <v>0</v>
      </c>
      <c r="F11" s="67"/>
    </row>
    <row r="12" spans="1:6" x14ac:dyDescent="0.25">
      <c r="A12" s="5" t="s">
        <v>40</v>
      </c>
      <c r="B12" s="23">
        <v>43893</v>
      </c>
      <c r="C12" s="4">
        <v>0</v>
      </c>
      <c r="D12" s="26">
        <v>0</v>
      </c>
      <c r="F12" s="67"/>
    </row>
    <row r="13" spans="1:6" x14ac:dyDescent="0.25">
      <c r="A13" s="5" t="s">
        <v>28</v>
      </c>
      <c r="B13" s="23">
        <v>43893</v>
      </c>
      <c r="C13" s="4">
        <v>0</v>
      </c>
      <c r="D13" s="26">
        <v>0</v>
      </c>
      <c r="F13" s="67"/>
    </row>
    <row r="14" spans="1:6" x14ac:dyDescent="0.25">
      <c r="A14" s="5" t="s">
        <v>24</v>
      </c>
      <c r="B14" s="23">
        <v>43893</v>
      </c>
      <c r="C14" s="4">
        <v>0</v>
      </c>
      <c r="D14" s="26">
        <v>0</v>
      </c>
      <c r="F14" s="67"/>
    </row>
    <row r="15" spans="1:6" x14ac:dyDescent="0.25">
      <c r="A15" s="5" t="s">
        <v>30</v>
      </c>
      <c r="B15" s="23">
        <v>43893</v>
      </c>
      <c r="C15" s="4">
        <v>0</v>
      </c>
      <c r="D15" s="26">
        <v>0</v>
      </c>
      <c r="F15" s="67"/>
    </row>
    <row r="16" spans="1:6" x14ac:dyDescent="0.25">
      <c r="A16" s="5" t="s">
        <v>26</v>
      </c>
      <c r="B16" s="23">
        <v>43893</v>
      </c>
      <c r="C16" s="4">
        <v>0</v>
      </c>
      <c r="D16" s="26">
        <v>0</v>
      </c>
      <c r="F16" s="67"/>
    </row>
    <row r="17" spans="1:6" x14ac:dyDescent="0.25">
      <c r="A17" s="5" t="s">
        <v>25</v>
      </c>
      <c r="B17" s="23">
        <v>43893</v>
      </c>
      <c r="C17" s="4">
        <v>0</v>
      </c>
      <c r="D17" s="26">
        <v>0</v>
      </c>
      <c r="F17" s="67"/>
    </row>
    <row r="18" spans="1:6" x14ac:dyDescent="0.25">
      <c r="A18" s="5" t="s">
        <v>41</v>
      </c>
      <c r="B18" s="23">
        <v>43893</v>
      </c>
      <c r="C18" s="4">
        <v>0</v>
      </c>
      <c r="D18" s="26">
        <v>0</v>
      </c>
      <c r="F18" s="67"/>
    </row>
    <row r="19" spans="1:6" x14ac:dyDescent="0.25">
      <c r="A19" s="5" t="s">
        <v>42</v>
      </c>
      <c r="B19" s="23">
        <v>43893</v>
      </c>
      <c r="C19" s="4">
        <v>0</v>
      </c>
      <c r="D19" s="26">
        <v>0</v>
      </c>
      <c r="F19" s="67"/>
    </row>
    <row r="20" spans="1:6" x14ac:dyDescent="0.25">
      <c r="A20" s="5" t="s">
        <v>43</v>
      </c>
      <c r="B20" s="23">
        <v>43893</v>
      </c>
      <c r="C20" s="4">
        <v>0</v>
      </c>
      <c r="D20" s="26">
        <v>0</v>
      </c>
      <c r="F20" s="67"/>
    </row>
    <row r="21" spans="1:6" x14ac:dyDescent="0.25">
      <c r="A21" s="5" t="s">
        <v>44</v>
      </c>
      <c r="B21" s="23">
        <v>43893</v>
      </c>
      <c r="C21" s="4">
        <v>0</v>
      </c>
      <c r="D21" s="26">
        <v>0</v>
      </c>
      <c r="F21" s="67"/>
    </row>
    <row r="22" spans="1:6" x14ac:dyDescent="0.25">
      <c r="A22" s="5" t="s">
        <v>29</v>
      </c>
      <c r="B22" s="23">
        <v>43893</v>
      </c>
      <c r="C22" s="4">
        <v>0</v>
      </c>
      <c r="D22" s="26">
        <v>0</v>
      </c>
      <c r="F22" s="67"/>
    </row>
    <row r="23" spans="1:6" x14ac:dyDescent="0.25">
      <c r="A23" s="5" t="s">
        <v>45</v>
      </c>
      <c r="B23" s="23">
        <v>43893</v>
      </c>
      <c r="C23" s="4">
        <v>0</v>
      </c>
      <c r="D23" s="26">
        <v>0</v>
      </c>
      <c r="F23" s="67"/>
    </row>
    <row r="24" spans="1:6" x14ac:dyDescent="0.25">
      <c r="A24" s="5" t="s">
        <v>46</v>
      </c>
      <c r="B24" s="23">
        <v>43893</v>
      </c>
      <c r="C24" s="4">
        <v>0</v>
      </c>
      <c r="D24" s="26">
        <v>0</v>
      </c>
      <c r="F24" s="67"/>
    </row>
    <row r="25" spans="1:6" x14ac:dyDescent="0.25">
      <c r="A25" s="5" t="s">
        <v>47</v>
      </c>
      <c r="B25" s="23">
        <v>43893</v>
      </c>
      <c r="C25" s="4">
        <v>0</v>
      </c>
      <c r="D25" s="26">
        <v>0</v>
      </c>
      <c r="F25" s="67"/>
    </row>
    <row r="26" spans="1:6" x14ac:dyDescent="0.25">
      <c r="A26" s="50" t="s">
        <v>22</v>
      </c>
      <c r="B26" s="23">
        <v>43894</v>
      </c>
      <c r="C26" s="4">
        <v>0</v>
      </c>
      <c r="D26" s="26">
        <v>0</v>
      </c>
      <c r="F26" s="67">
        <f>E26+F2</f>
        <v>0</v>
      </c>
    </row>
    <row r="27" spans="1:6" x14ac:dyDescent="0.25">
      <c r="A27" s="5" t="s">
        <v>35</v>
      </c>
      <c r="B27" s="23">
        <v>43894</v>
      </c>
      <c r="C27" s="4">
        <v>0</v>
      </c>
      <c r="D27" s="26">
        <v>0</v>
      </c>
      <c r="F27" s="67">
        <f t="shared" ref="F27:F90" si="0">E27+F3</f>
        <v>0</v>
      </c>
    </row>
    <row r="28" spans="1:6" x14ac:dyDescent="0.25">
      <c r="A28" s="5" t="s">
        <v>21</v>
      </c>
      <c r="B28" s="23">
        <v>43894</v>
      </c>
      <c r="C28" s="4">
        <v>0</v>
      </c>
      <c r="D28" s="26">
        <v>0</v>
      </c>
      <c r="F28" s="67">
        <f t="shared" si="0"/>
        <v>0</v>
      </c>
    </row>
    <row r="29" spans="1:6" x14ac:dyDescent="0.25">
      <c r="A29" s="5" t="s">
        <v>36</v>
      </c>
      <c r="B29" s="23">
        <v>43894</v>
      </c>
      <c r="C29" s="4">
        <v>0</v>
      </c>
      <c r="D29" s="26">
        <v>0</v>
      </c>
      <c r="F29" s="67">
        <f t="shared" si="0"/>
        <v>0</v>
      </c>
    </row>
    <row r="30" spans="1:6" x14ac:dyDescent="0.25">
      <c r="A30" s="5" t="s">
        <v>51</v>
      </c>
      <c r="B30" s="23">
        <v>43894</v>
      </c>
      <c r="C30" s="4">
        <v>0</v>
      </c>
      <c r="D30" s="26">
        <v>1</v>
      </c>
      <c r="F30" s="67">
        <f t="shared" si="0"/>
        <v>0</v>
      </c>
    </row>
    <row r="31" spans="1:6" x14ac:dyDescent="0.25">
      <c r="A31" s="5" t="s">
        <v>27</v>
      </c>
      <c r="B31" s="23">
        <v>43894</v>
      </c>
      <c r="C31" s="4">
        <v>0</v>
      </c>
      <c r="D31" s="26">
        <v>0</v>
      </c>
      <c r="F31" s="67">
        <f t="shared" si="0"/>
        <v>0</v>
      </c>
    </row>
    <row r="32" spans="1:6" x14ac:dyDescent="0.25">
      <c r="A32" s="5" t="s">
        <v>37</v>
      </c>
      <c r="B32" s="23">
        <v>43894</v>
      </c>
      <c r="C32" s="4">
        <v>0</v>
      </c>
      <c r="D32" s="26">
        <v>0</v>
      </c>
      <c r="F32" s="67">
        <f t="shared" si="0"/>
        <v>0</v>
      </c>
    </row>
    <row r="33" spans="1:6" x14ac:dyDescent="0.25">
      <c r="A33" s="5" t="s">
        <v>38</v>
      </c>
      <c r="B33" s="23">
        <v>43894</v>
      </c>
      <c r="C33" s="4">
        <v>0</v>
      </c>
      <c r="D33" s="26">
        <v>0</v>
      </c>
      <c r="F33" s="67">
        <f t="shared" si="0"/>
        <v>0</v>
      </c>
    </row>
    <row r="34" spans="1:6" x14ac:dyDescent="0.25">
      <c r="A34" s="5" t="s">
        <v>48</v>
      </c>
      <c r="B34" s="23">
        <v>43894</v>
      </c>
      <c r="C34" s="4">
        <v>0</v>
      </c>
      <c r="D34" s="26">
        <v>0</v>
      </c>
      <c r="F34" s="67">
        <f t="shared" si="0"/>
        <v>0</v>
      </c>
    </row>
    <row r="35" spans="1:6" x14ac:dyDescent="0.25">
      <c r="A35" s="5" t="s">
        <v>39</v>
      </c>
      <c r="B35" s="23">
        <v>43894</v>
      </c>
      <c r="C35" s="4">
        <v>0</v>
      </c>
      <c r="D35" s="26">
        <v>0</v>
      </c>
      <c r="F35" s="67">
        <f t="shared" si="0"/>
        <v>0</v>
      </c>
    </row>
    <row r="36" spans="1:6" x14ac:dyDescent="0.25">
      <c r="A36" s="5" t="s">
        <v>40</v>
      </c>
      <c r="B36" s="23">
        <v>43894</v>
      </c>
      <c r="C36" s="4">
        <v>0</v>
      </c>
      <c r="D36" s="26">
        <v>0</v>
      </c>
      <c r="F36" s="67">
        <f t="shared" si="0"/>
        <v>0</v>
      </c>
    </row>
    <row r="37" spans="1:6" x14ac:dyDescent="0.25">
      <c r="A37" s="5" t="s">
        <v>28</v>
      </c>
      <c r="B37" s="23">
        <v>43894</v>
      </c>
      <c r="C37" s="4">
        <v>0</v>
      </c>
      <c r="D37" s="26">
        <v>0</v>
      </c>
      <c r="F37" s="67">
        <f t="shared" si="0"/>
        <v>0</v>
      </c>
    </row>
    <row r="38" spans="1:6" x14ac:dyDescent="0.25">
      <c r="A38" s="5" t="s">
        <v>24</v>
      </c>
      <c r="B38" s="23">
        <v>43894</v>
      </c>
      <c r="C38" s="4">
        <v>0</v>
      </c>
      <c r="D38" s="26">
        <v>0</v>
      </c>
      <c r="F38" s="67">
        <f t="shared" si="0"/>
        <v>0</v>
      </c>
    </row>
    <row r="39" spans="1:6" x14ac:dyDescent="0.25">
      <c r="A39" s="5" t="s">
        <v>30</v>
      </c>
      <c r="B39" s="23">
        <v>43894</v>
      </c>
      <c r="C39" s="4">
        <v>0</v>
      </c>
      <c r="D39" s="26">
        <v>0</v>
      </c>
      <c r="F39" s="67">
        <f t="shared" si="0"/>
        <v>0</v>
      </c>
    </row>
    <row r="40" spans="1:6" x14ac:dyDescent="0.25">
      <c r="A40" s="5" t="s">
        <v>26</v>
      </c>
      <c r="B40" s="23">
        <v>43894</v>
      </c>
      <c r="C40" s="4">
        <v>0</v>
      </c>
      <c r="D40" s="26">
        <v>0</v>
      </c>
      <c r="F40" s="67">
        <f t="shared" si="0"/>
        <v>0</v>
      </c>
    </row>
    <row r="41" spans="1:6" x14ac:dyDescent="0.25">
      <c r="A41" s="5" t="s">
        <v>25</v>
      </c>
      <c r="B41" s="23">
        <v>43894</v>
      </c>
      <c r="C41" s="4">
        <v>0</v>
      </c>
      <c r="D41" s="26">
        <v>0</v>
      </c>
      <c r="F41" s="67">
        <f t="shared" si="0"/>
        <v>0</v>
      </c>
    </row>
    <row r="42" spans="1:6" x14ac:dyDescent="0.25">
      <c r="A42" s="5" t="s">
        <v>41</v>
      </c>
      <c r="B42" s="23">
        <v>43894</v>
      </c>
      <c r="C42" s="4">
        <v>0</v>
      </c>
      <c r="D42" s="26">
        <v>0</v>
      </c>
      <c r="F42" s="67">
        <f t="shared" si="0"/>
        <v>0</v>
      </c>
    </row>
    <row r="43" spans="1:6" x14ac:dyDescent="0.25">
      <c r="A43" s="5" t="s">
        <v>42</v>
      </c>
      <c r="B43" s="23">
        <v>43894</v>
      </c>
      <c r="C43" s="4">
        <v>0</v>
      </c>
      <c r="D43" s="26">
        <v>0</v>
      </c>
      <c r="F43" s="67">
        <f t="shared" si="0"/>
        <v>0</v>
      </c>
    </row>
    <row r="44" spans="1:6" x14ac:dyDescent="0.25">
      <c r="A44" s="5" t="s">
        <v>43</v>
      </c>
      <c r="B44" s="23">
        <v>43894</v>
      </c>
      <c r="C44" s="4">
        <v>0</v>
      </c>
      <c r="D44" s="26">
        <v>0</v>
      </c>
      <c r="F44" s="67">
        <f t="shared" si="0"/>
        <v>0</v>
      </c>
    </row>
    <row r="45" spans="1:6" x14ac:dyDescent="0.25">
      <c r="A45" s="5" t="s">
        <v>44</v>
      </c>
      <c r="B45" s="23">
        <v>43894</v>
      </c>
      <c r="C45" s="4">
        <v>0</v>
      </c>
      <c r="D45" s="26">
        <v>0</v>
      </c>
      <c r="F45" s="67">
        <f t="shared" si="0"/>
        <v>0</v>
      </c>
    </row>
    <row r="46" spans="1:6" x14ac:dyDescent="0.25">
      <c r="A46" s="5" t="s">
        <v>29</v>
      </c>
      <c r="B46" s="23">
        <v>43894</v>
      </c>
      <c r="C46" s="4">
        <v>0</v>
      </c>
      <c r="D46" s="26">
        <v>0</v>
      </c>
      <c r="F46" s="67">
        <f t="shared" si="0"/>
        <v>0</v>
      </c>
    </row>
    <row r="47" spans="1:6" x14ac:dyDescent="0.25">
      <c r="A47" s="5" t="s">
        <v>45</v>
      </c>
      <c r="B47" s="23">
        <v>43894</v>
      </c>
      <c r="C47" s="4">
        <v>0</v>
      </c>
      <c r="D47" s="26">
        <v>0</v>
      </c>
      <c r="F47" s="67">
        <f t="shared" si="0"/>
        <v>0</v>
      </c>
    </row>
    <row r="48" spans="1:6" x14ac:dyDescent="0.25">
      <c r="A48" s="5" t="s">
        <v>46</v>
      </c>
      <c r="B48" s="23">
        <v>43894</v>
      </c>
      <c r="C48" s="4">
        <v>0</v>
      </c>
      <c r="D48" s="26">
        <v>0</v>
      </c>
      <c r="F48" s="67">
        <f t="shared" si="0"/>
        <v>0</v>
      </c>
    </row>
    <row r="49" spans="1:6" x14ac:dyDescent="0.25">
      <c r="A49" s="5" t="s">
        <v>47</v>
      </c>
      <c r="B49" s="23">
        <v>43894</v>
      </c>
      <c r="C49" s="4">
        <v>0</v>
      </c>
      <c r="D49" s="26">
        <v>0</v>
      </c>
      <c r="F49" s="67">
        <f t="shared" si="0"/>
        <v>0</v>
      </c>
    </row>
    <row r="50" spans="1:6" x14ac:dyDescent="0.25">
      <c r="A50" s="50" t="s">
        <v>22</v>
      </c>
      <c r="B50" s="23">
        <v>43895</v>
      </c>
      <c r="C50" s="4">
        <v>0</v>
      </c>
      <c r="D50" s="26">
        <v>0</v>
      </c>
      <c r="F50" s="67">
        <f>E50+F26</f>
        <v>0</v>
      </c>
    </row>
    <row r="51" spans="1:6" x14ac:dyDescent="0.25">
      <c r="A51" s="5" t="s">
        <v>35</v>
      </c>
      <c r="B51" s="23">
        <v>43895</v>
      </c>
      <c r="C51" s="4">
        <v>0</v>
      </c>
      <c r="D51" s="26">
        <v>0</v>
      </c>
      <c r="F51" s="67">
        <f t="shared" si="0"/>
        <v>0</v>
      </c>
    </row>
    <row r="52" spans="1:6" x14ac:dyDescent="0.25">
      <c r="A52" s="5" t="s">
        <v>21</v>
      </c>
      <c r="B52" s="23">
        <v>43895</v>
      </c>
      <c r="C52" s="4">
        <v>0</v>
      </c>
      <c r="D52" s="26">
        <v>0</v>
      </c>
      <c r="F52" s="67">
        <f t="shared" si="0"/>
        <v>0</v>
      </c>
    </row>
    <row r="53" spans="1:6" x14ac:dyDescent="0.25">
      <c r="A53" s="5" t="s">
        <v>36</v>
      </c>
      <c r="B53" s="23">
        <v>43895</v>
      </c>
      <c r="C53" s="4">
        <v>0</v>
      </c>
      <c r="D53" s="26">
        <v>0</v>
      </c>
      <c r="F53" s="67">
        <f t="shared" si="0"/>
        <v>0</v>
      </c>
    </row>
    <row r="54" spans="1:6" x14ac:dyDescent="0.25">
      <c r="A54" s="5" t="s">
        <v>51</v>
      </c>
      <c r="B54" s="23">
        <v>43895</v>
      </c>
      <c r="C54" s="4">
        <v>1</v>
      </c>
      <c r="D54" s="26">
        <v>2</v>
      </c>
      <c r="F54" s="67">
        <f t="shared" si="0"/>
        <v>0</v>
      </c>
    </row>
    <row r="55" spans="1:6" x14ac:dyDescent="0.25">
      <c r="A55" s="5" t="s">
        <v>27</v>
      </c>
      <c r="B55" s="23">
        <v>43895</v>
      </c>
      <c r="C55" s="4">
        <v>0</v>
      </c>
      <c r="D55" s="26">
        <v>0</v>
      </c>
      <c r="F55" s="67">
        <f t="shared" si="0"/>
        <v>0</v>
      </c>
    </row>
    <row r="56" spans="1:6" x14ac:dyDescent="0.25">
      <c r="A56" s="5" t="s">
        <v>37</v>
      </c>
      <c r="B56" s="23">
        <v>43895</v>
      </c>
      <c r="C56" s="4">
        <v>0</v>
      </c>
      <c r="D56" s="26">
        <v>0</v>
      </c>
      <c r="F56" s="67">
        <f t="shared" si="0"/>
        <v>0</v>
      </c>
    </row>
    <row r="57" spans="1:6" x14ac:dyDescent="0.25">
      <c r="A57" s="5" t="s">
        <v>38</v>
      </c>
      <c r="B57" s="23">
        <v>43895</v>
      </c>
      <c r="C57" s="4">
        <v>0</v>
      </c>
      <c r="D57" s="26">
        <v>0</v>
      </c>
      <c r="F57" s="67">
        <f t="shared" si="0"/>
        <v>0</v>
      </c>
    </row>
    <row r="58" spans="1:6" x14ac:dyDescent="0.25">
      <c r="A58" s="5" t="s">
        <v>48</v>
      </c>
      <c r="B58" s="23">
        <v>43895</v>
      </c>
      <c r="C58" s="4">
        <v>0</v>
      </c>
      <c r="D58" s="26">
        <v>0</v>
      </c>
      <c r="F58" s="67">
        <f t="shared" si="0"/>
        <v>0</v>
      </c>
    </row>
    <row r="59" spans="1:6" x14ac:dyDescent="0.25">
      <c r="A59" s="5" t="s">
        <v>39</v>
      </c>
      <c r="B59" s="23">
        <v>43895</v>
      </c>
      <c r="C59" s="4">
        <v>0</v>
      </c>
      <c r="D59" s="26">
        <v>0</v>
      </c>
      <c r="F59" s="67">
        <f t="shared" si="0"/>
        <v>0</v>
      </c>
    </row>
    <row r="60" spans="1:6" x14ac:dyDescent="0.25">
      <c r="A60" s="5" t="s">
        <v>40</v>
      </c>
      <c r="B60" s="23">
        <v>43895</v>
      </c>
      <c r="C60" s="4">
        <v>0</v>
      </c>
      <c r="D60" s="26">
        <v>0</v>
      </c>
      <c r="F60" s="67">
        <f t="shared" si="0"/>
        <v>0</v>
      </c>
    </row>
    <row r="61" spans="1:6" x14ac:dyDescent="0.25">
      <c r="A61" s="5" t="s">
        <v>28</v>
      </c>
      <c r="B61" s="23">
        <v>43895</v>
      </c>
      <c r="C61" s="4">
        <v>0</v>
      </c>
      <c r="D61" s="26">
        <v>0</v>
      </c>
      <c r="F61" s="67">
        <f t="shared" si="0"/>
        <v>0</v>
      </c>
    </row>
    <row r="62" spans="1:6" x14ac:dyDescent="0.25">
      <c r="A62" s="5" t="s">
        <v>24</v>
      </c>
      <c r="B62" s="23">
        <v>43895</v>
      </c>
      <c r="C62" s="4">
        <v>0</v>
      </c>
      <c r="D62" s="26">
        <v>0</v>
      </c>
      <c r="F62" s="67">
        <f t="shared" si="0"/>
        <v>0</v>
      </c>
    </row>
    <row r="63" spans="1:6" x14ac:dyDescent="0.25">
      <c r="A63" s="5" t="s">
        <v>30</v>
      </c>
      <c r="B63" s="23">
        <v>43895</v>
      </c>
      <c r="C63" s="4">
        <v>0</v>
      </c>
      <c r="D63" s="26">
        <v>0</v>
      </c>
      <c r="F63" s="67">
        <f t="shared" si="0"/>
        <v>0</v>
      </c>
    </row>
    <row r="64" spans="1:6" x14ac:dyDescent="0.25">
      <c r="A64" s="5" t="s">
        <v>26</v>
      </c>
      <c r="B64" s="23">
        <v>43895</v>
      </c>
      <c r="C64" s="4">
        <v>0</v>
      </c>
      <c r="D64" s="26">
        <v>0</v>
      </c>
      <c r="F64" s="67">
        <f t="shared" si="0"/>
        <v>0</v>
      </c>
    </row>
    <row r="65" spans="1:6" x14ac:dyDescent="0.25">
      <c r="A65" s="5" t="s">
        <v>25</v>
      </c>
      <c r="B65" s="23">
        <v>43895</v>
      </c>
      <c r="C65" s="4">
        <v>0</v>
      </c>
      <c r="D65" s="26">
        <v>0</v>
      </c>
      <c r="F65" s="67">
        <f t="shared" si="0"/>
        <v>0</v>
      </c>
    </row>
    <row r="66" spans="1:6" x14ac:dyDescent="0.25">
      <c r="A66" s="5" t="s">
        <v>41</v>
      </c>
      <c r="B66" s="23">
        <v>43895</v>
      </c>
      <c r="C66" s="4">
        <v>0</v>
      </c>
      <c r="D66" s="26">
        <v>0</v>
      </c>
      <c r="F66" s="67">
        <f t="shared" si="0"/>
        <v>0</v>
      </c>
    </row>
    <row r="67" spans="1:6" x14ac:dyDescent="0.25">
      <c r="A67" s="5" t="s">
        <v>42</v>
      </c>
      <c r="B67" s="23">
        <v>43895</v>
      </c>
      <c r="C67" s="4">
        <v>0</v>
      </c>
      <c r="D67" s="26">
        <v>0</v>
      </c>
      <c r="F67" s="67">
        <f t="shared" si="0"/>
        <v>0</v>
      </c>
    </row>
    <row r="68" spans="1:6" x14ac:dyDescent="0.25">
      <c r="A68" s="5" t="s">
        <v>43</v>
      </c>
      <c r="B68" s="23">
        <v>43895</v>
      </c>
      <c r="C68" s="4">
        <v>0</v>
      </c>
      <c r="D68" s="26">
        <v>0</v>
      </c>
      <c r="F68" s="67">
        <f t="shared" si="0"/>
        <v>0</v>
      </c>
    </row>
    <row r="69" spans="1:6" x14ac:dyDescent="0.25">
      <c r="A69" s="5" t="s">
        <v>44</v>
      </c>
      <c r="B69" s="23">
        <v>43895</v>
      </c>
      <c r="C69" s="4">
        <v>0</v>
      </c>
      <c r="D69" s="26">
        <v>0</v>
      </c>
      <c r="F69" s="67">
        <f t="shared" si="0"/>
        <v>0</v>
      </c>
    </row>
    <row r="70" spans="1:6" x14ac:dyDescent="0.25">
      <c r="A70" s="5" t="s">
        <v>29</v>
      </c>
      <c r="B70" s="23">
        <v>43895</v>
      </c>
      <c r="C70" s="4">
        <v>0</v>
      </c>
      <c r="D70" s="26">
        <v>0</v>
      </c>
      <c r="F70" s="67">
        <f t="shared" si="0"/>
        <v>0</v>
      </c>
    </row>
    <row r="71" spans="1:6" x14ac:dyDescent="0.25">
      <c r="A71" s="5" t="s">
        <v>45</v>
      </c>
      <c r="B71" s="23">
        <v>43895</v>
      </c>
      <c r="C71" s="4">
        <v>0</v>
      </c>
      <c r="D71" s="26">
        <v>0</v>
      </c>
      <c r="F71" s="67">
        <f t="shared" si="0"/>
        <v>0</v>
      </c>
    </row>
    <row r="72" spans="1:6" x14ac:dyDescent="0.25">
      <c r="A72" s="5" t="s">
        <v>46</v>
      </c>
      <c r="B72" s="23">
        <v>43895</v>
      </c>
      <c r="C72" s="4">
        <v>0</v>
      </c>
      <c r="D72" s="26">
        <v>0</v>
      </c>
      <c r="F72" s="67">
        <f t="shared" si="0"/>
        <v>0</v>
      </c>
    </row>
    <row r="73" spans="1:6" x14ac:dyDescent="0.25">
      <c r="A73" s="5" t="s">
        <v>47</v>
      </c>
      <c r="B73" s="23">
        <v>43895</v>
      </c>
      <c r="C73" s="4">
        <v>0</v>
      </c>
      <c r="D73" s="26">
        <v>0</v>
      </c>
      <c r="F73" s="67">
        <f t="shared" si="0"/>
        <v>0</v>
      </c>
    </row>
    <row r="74" spans="1:6" x14ac:dyDescent="0.25">
      <c r="A74" s="50" t="s">
        <v>22</v>
      </c>
      <c r="B74" s="23">
        <v>43896</v>
      </c>
      <c r="C74" s="4">
        <v>1</v>
      </c>
      <c r="D74" s="26">
        <v>1</v>
      </c>
      <c r="F74" s="67">
        <f>E74+F50</f>
        <v>0</v>
      </c>
    </row>
    <row r="75" spans="1:6" x14ac:dyDescent="0.25">
      <c r="A75" s="5" t="s">
        <v>35</v>
      </c>
      <c r="B75" s="23">
        <v>43896</v>
      </c>
      <c r="C75" s="4">
        <v>0</v>
      </c>
      <c r="D75" s="26">
        <v>0</v>
      </c>
      <c r="F75" s="67">
        <f t="shared" si="0"/>
        <v>0</v>
      </c>
    </row>
    <row r="76" spans="1:6" x14ac:dyDescent="0.25">
      <c r="A76" s="5" t="s">
        <v>21</v>
      </c>
      <c r="B76" s="23">
        <v>43896</v>
      </c>
      <c r="C76" s="4">
        <v>0</v>
      </c>
      <c r="D76" s="26">
        <v>0</v>
      </c>
      <c r="F76" s="67">
        <f t="shared" si="0"/>
        <v>0</v>
      </c>
    </row>
    <row r="77" spans="1:6" x14ac:dyDescent="0.25">
      <c r="A77" s="5" t="s">
        <v>36</v>
      </c>
      <c r="B77" s="23">
        <v>43896</v>
      </c>
      <c r="C77" s="4">
        <v>0</v>
      </c>
      <c r="D77" s="26">
        <v>0</v>
      </c>
      <c r="F77" s="67">
        <f t="shared" si="0"/>
        <v>0</v>
      </c>
    </row>
    <row r="78" spans="1:6" x14ac:dyDescent="0.25">
      <c r="A78" s="5" t="s">
        <v>51</v>
      </c>
      <c r="B78" s="23">
        <v>43896</v>
      </c>
      <c r="C78" s="4">
        <v>4</v>
      </c>
      <c r="D78" s="26">
        <v>6</v>
      </c>
      <c r="F78" s="67">
        <f t="shared" si="0"/>
        <v>0</v>
      </c>
    </row>
    <row r="79" spans="1:6" x14ac:dyDescent="0.25">
      <c r="A79" s="5" t="s">
        <v>27</v>
      </c>
      <c r="B79" s="23">
        <v>43896</v>
      </c>
      <c r="C79" s="4">
        <v>1</v>
      </c>
      <c r="D79" s="26">
        <v>1</v>
      </c>
      <c r="F79" s="67">
        <f t="shared" si="0"/>
        <v>0</v>
      </c>
    </row>
    <row r="80" spans="1:6" x14ac:dyDescent="0.25">
      <c r="A80" s="5" t="s">
        <v>37</v>
      </c>
      <c r="B80" s="23">
        <v>43896</v>
      </c>
      <c r="C80" s="4">
        <v>0</v>
      </c>
      <c r="D80" s="26">
        <v>0</v>
      </c>
      <c r="F80" s="67">
        <f t="shared" si="0"/>
        <v>0</v>
      </c>
    </row>
    <row r="81" spans="1:6" x14ac:dyDescent="0.25">
      <c r="A81" s="5" t="s">
        <v>38</v>
      </c>
      <c r="B81" s="23">
        <v>43896</v>
      </c>
      <c r="C81" s="4">
        <v>0</v>
      </c>
      <c r="D81" s="26">
        <v>0</v>
      </c>
      <c r="F81" s="67">
        <f t="shared" si="0"/>
        <v>0</v>
      </c>
    </row>
    <row r="82" spans="1:6" x14ac:dyDescent="0.25">
      <c r="A82" s="5" t="s">
        <v>48</v>
      </c>
      <c r="B82" s="23">
        <v>43896</v>
      </c>
      <c r="C82" s="4">
        <v>0</v>
      </c>
      <c r="D82" s="26">
        <v>0</v>
      </c>
      <c r="F82" s="67">
        <f t="shared" si="0"/>
        <v>0</v>
      </c>
    </row>
    <row r="83" spans="1:6" x14ac:dyDescent="0.25">
      <c r="A83" s="5" t="s">
        <v>39</v>
      </c>
      <c r="B83" s="23">
        <v>43896</v>
      </c>
      <c r="C83" s="4">
        <v>0</v>
      </c>
      <c r="D83" s="26">
        <v>0</v>
      </c>
      <c r="F83" s="67">
        <f t="shared" si="0"/>
        <v>0</v>
      </c>
    </row>
    <row r="84" spans="1:6" x14ac:dyDescent="0.25">
      <c r="A84" s="5" t="s">
        <v>40</v>
      </c>
      <c r="B84" s="23">
        <v>43896</v>
      </c>
      <c r="C84" s="4">
        <v>0</v>
      </c>
      <c r="D84" s="26">
        <v>0</v>
      </c>
      <c r="F84" s="67">
        <f t="shared" si="0"/>
        <v>0</v>
      </c>
    </row>
    <row r="85" spans="1:6" x14ac:dyDescent="0.25">
      <c r="A85" s="5" t="s">
        <v>28</v>
      </c>
      <c r="B85" s="23">
        <v>43896</v>
      </c>
      <c r="C85" s="4">
        <v>0</v>
      </c>
      <c r="D85" s="26">
        <v>0</v>
      </c>
      <c r="F85" s="67">
        <f t="shared" si="0"/>
        <v>0</v>
      </c>
    </row>
    <row r="86" spans="1:6" x14ac:dyDescent="0.25">
      <c r="A86" s="5" t="s">
        <v>24</v>
      </c>
      <c r="B86" s="23">
        <v>43896</v>
      </c>
      <c r="C86" s="4">
        <v>0</v>
      </c>
      <c r="D86" s="26">
        <v>0</v>
      </c>
      <c r="F86" s="67">
        <f t="shared" si="0"/>
        <v>0</v>
      </c>
    </row>
    <row r="87" spans="1:6" x14ac:dyDescent="0.25">
      <c r="A87" s="5" t="s">
        <v>30</v>
      </c>
      <c r="B87" s="23">
        <v>43896</v>
      </c>
      <c r="C87" s="4">
        <v>0</v>
      </c>
      <c r="D87" s="26">
        <v>0</v>
      </c>
      <c r="F87" s="67">
        <f t="shared" si="0"/>
        <v>0</v>
      </c>
    </row>
    <row r="88" spans="1:6" x14ac:dyDescent="0.25">
      <c r="A88" s="5" t="s">
        <v>26</v>
      </c>
      <c r="B88" s="23">
        <v>43896</v>
      </c>
      <c r="C88" s="4">
        <v>0</v>
      </c>
      <c r="D88" s="26">
        <v>0</v>
      </c>
      <c r="F88" s="67">
        <f t="shared" si="0"/>
        <v>0</v>
      </c>
    </row>
    <row r="89" spans="1:6" x14ac:dyDescent="0.25">
      <c r="A89" s="5" t="s">
        <v>25</v>
      </c>
      <c r="B89" s="23">
        <v>43896</v>
      </c>
      <c r="C89" s="4">
        <v>0</v>
      </c>
      <c r="D89" s="26">
        <v>0</v>
      </c>
      <c r="F89" s="67">
        <f t="shared" si="0"/>
        <v>0</v>
      </c>
    </row>
    <row r="90" spans="1:6" x14ac:dyDescent="0.25">
      <c r="A90" s="5" t="s">
        <v>41</v>
      </c>
      <c r="B90" s="23">
        <v>43896</v>
      </c>
      <c r="C90" s="4">
        <v>0</v>
      </c>
      <c r="D90" s="26">
        <v>0</v>
      </c>
      <c r="F90" s="67">
        <f t="shared" si="0"/>
        <v>0</v>
      </c>
    </row>
    <row r="91" spans="1:6" x14ac:dyDescent="0.25">
      <c r="A91" s="5" t="s">
        <v>42</v>
      </c>
      <c r="B91" s="23">
        <v>43896</v>
      </c>
      <c r="C91" s="4">
        <v>0</v>
      </c>
      <c r="D91" s="26">
        <v>0</v>
      </c>
      <c r="F91" s="67">
        <f t="shared" ref="F91:F97" si="1">E91+F67</f>
        <v>0</v>
      </c>
    </row>
    <row r="92" spans="1:6" x14ac:dyDescent="0.25">
      <c r="A92" s="5" t="s">
        <v>43</v>
      </c>
      <c r="B92" s="23">
        <v>43896</v>
      </c>
      <c r="C92" s="4">
        <v>0</v>
      </c>
      <c r="D92" s="26">
        <v>0</v>
      </c>
      <c r="F92" s="67">
        <f t="shared" si="1"/>
        <v>0</v>
      </c>
    </row>
    <row r="93" spans="1:6" x14ac:dyDescent="0.25">
      <c r="A93" s="5" t="s">
        <v>44</v>
      </c>
      <c r="B93" s="23">
        <v>43896</v>
      </c>
      <c r="C93" s="4">
        <v>0</v>
      </c>
      <c r="D93" s="26">
        <v>0</v>
      </c>
      <c r="F93" s="67">
        <f t="shared" si="1"/>
        <v>0</v>
      </c>
    </row>
    <row r="94" spans="1:6" x14ac:dyDescent="0.25">
      <c r="A94" s="5" t="s">
        <v>29</v>
      </c>
      <c r="B94" s="23">
        <v>43896</v>
      </c>
      <c r="C94" s="4">
        <v>0</v>
      </c>
      <c r="D94" s="26">
        <v>0</v>
      </c>
      <c r="F94" s="67">
        <f t="shared" si="1"/>
        <v>0</v>
      </c>
    </row>
    <row r="95" spans="1:6" x14ac:dyDescent="0.25">
      <c r="A95" s="5" t="s">
        <v>45</v>
      </c>
      <c r="B95" s="23">
        <v>43896</v>
      </c>
      <c r="C95" s="4">
        <v>0</v>
      </c>
      <c r="D95" s="26">
        <v>0</v>
      </c>
      <c r="F95" s="67">
        <f t="shared" si="1"/>
        <v>0</v>
      </c>
    </row>
    <row r="96" spans="1:6" x14ac:dyDescent="0.25">
      <c r="A96" s="5" t="s">
        <v>46</v>
      </c>
      <c r="B96" s="23">
        <v>43896</v>
      </c>
      <c r="C96" s="4">
        <v>0</v>
      </c>
      <c r="D96" s="26">
        <v>0</v>
      </c>
      <c r="F96" s="67">
        <f t="shared" si="1"/>
        <v>0</v>
      </c>
    </row>
    <row r="97" spans="1:6" x14ac:dyDescent="0.25">
      <c r="A97" s="5" t="s">
        <v>47</v>
      </c>
      <c r="B97" s="23">
        <v>43896</v>
      </c>
      <c r="C97" s="4">
        <v>0</v>
      </c>
      <c r="D97" s="26">
        <v>0</v>
      </c>
      <c r="F97" s="67">
        <f t="shared" si="1"/>
        <v>0</v>
      </c>
    </row>
    <row r="98" spans="1:6" x14ac:dyDescent="0.25">
      <c r="A98" s="50" t="s">
        <v>22</v>
      </c>
      <c r="B98" s="23">
        <v>43897</v>
      </c>
      <c r="C98" s="4">
        <v>0</v>
      </c>
      <c r="D98" s="26">
        <v>1</v>
      </c>
      <c r="F98" s="67">
        <f>E98+F74</f>
        <v>0</v>
      </c>
    </row>
    <row r="99" spans="1:6" x14ac:dyDescent="0.25">
      <c r="A99" s="5" t="s">
        <v>35</v>
      </c>
      <c r="B99" s="23">
        <v>43897</v>
      </c>
      <c r="C99" s="4">
        <v>0</v>
      </c>
      <c r="D99" s="26">
        <v>0</v>
      </c>
      <c r="F99" s="67">
        <f t="shared" ref="F99:F121" si="2">E99+F75</f>
        <v>0</v>
      </c>
    </row>
    <row r="100" spans="1:6" x14ac:dyDescent="0.25">
      <c r="A100" s="5" t="s">
        <v>21</v>
      </c>
      <c r="B100" s="23">
        <v>43897</v>
      </c>
      <c r="C100" s="4">
        <v>0</v>
      </c>
      <c r="D100" s="26">
        <v>0</v>
      </c>
      <c r="F100" s="67">
        <f t="shared" si="2"/>
        <v>0</v>
      </c>
    </row>
    <row r="101" spans="1:6" x14ac:dyDescent="0.25">
      <c r="A101" s="5" t="s">
        <v>36</v>
      </c>
      <c r="B101" s="23">
        <v>43897</v>
      </c>
      <c r="C101" s="4">
        <v>0</v>
      </c>
      <c r="D101" s="26">
        <v>0</v>
      </c>
      <c r="F101" s="67">
        <f t="shared" si="2"/>
        <v>0</v>
      </c>
    </row>
    <row r="102" spans="1:6" x14ac:dyDescent="0.25">
      <c r="A102" s="5" t="s">
        <v>51</v>
      </c>
      <c r="B102" s="23">
        <v>43897</v>
      </c>
      <c r="C102" s="4">
        <v>1</v>
      </c>
      <c r="D102" s="26">
        <v>7</v>
      </c>
      <c r="E102" s="4">
        <v>1</v>
      </c>
      <c r="F102" s="67">
        <f t="shared" si="2"/>
        <v>1</v>
      </c>
    </row>
    <row r="103" spans="1:6" x14ac:dyDescent="0.25">
      <c r="A103" s="5" t="s">
        <v>27</v>
      </c>
      <c r="B103" s="23">
        <v>43897</v>
      </c>
      <c r="C103" s="4">
        <v>0</v>
      </c>
      <c r="D103" s="26">
        <v>1</v>
      </c>
      <c r="F103" s="67">
        <f t="shared" si="2"/>
        <v>0</v>
      </c>
    </row>
    <row r="104" spans="1:6" x14ac:dyDescent="0.25">
      <c r="A104" s="5" t="s">
        <v>37</v>
      </c>
      <c r="B104" s="23">
        <v>43897</v>
      </c>
      <c r="C104" s="4">
        <v>0</v>
      </c>
      <c r="D104" s="26">
        <v>0</v>
      </c>
      <c r="F104" s="67">
        <f t="shared" si="2"/>
        <v>0</v>
      </c>
    </row>
    <row r="105" spans="1:6" x14ac:dyDescent="0.25">
      <c r="A105" s="5" t="s">
        <v>38</v>
      </c>
      <c r="B105" s="23">
        <v>43897</v>
      </c>
      <c r="C105" s="4">
        <v>0</v>
      </c>
      <c r="D105" s="26">
        <v>0</v>
      </c>
      <c r="F105" s="67">
        <f t="shared" si="2"/>
        <v>0</v>
      </c>
    </row>
    <row r="106" spans="1:6" x14ac:dyDescent="0.25">
      <c r="A106" s="5" t="s">
        <v>48</v>
      </c>
      <c r="B106" s="23">
        <v>43897</v>
      </c>
      <c r="C106" s="4">
        <v>0</v>
      </c>
      <c r="D106" s="26">
        <v>0</v>
      </c>
      <c r="F106" s="67">
        <f t="shared" si="2"/>
        <v>0</v>
      </c>
    </row>
    <row r="107" spans="1:6" x14ac:dyDescent="0.25">
      <c r="A107" s="5" t="s">
        <v>39</v>
      </c>
      <c r="B107" s="23">
        <v>43897</v>
      </c>
      <c r="C107" s="4">
        <v>0</v>
      </c>
      <c r="D107" s="26">
        <v>0</v>
      </c>
      <c r="F107" s="67">
        <f t="shared" si="2"/>
        <v>0</v>
      </c>
    </row>
    <row r="108" spans="1:6" x14ac:dyDescent="0.25">
      <c r="A108" s="5" t="s">
        <v>40</v>
      </c>
      <c r="B108" s="23">
        <v>43897</v>
      </c>
      <c r="C108" s="4">
        <v>0</v>
      </c>
      <c r="D108" s="26">
        <v>0</v>
      </c>
      <c r="F108" s="67">
        <f t="shared" si="2"/>
        <v>0</v>
      </c>
    </row>
    <row r="109" spans="1:6" x14ac:dyDescent="0.25">
      <c r="A109" s="5" t="s">
        <v>28</v>
      </c>
      <c r="B109" s="23">
        <v>43897</v>
      </c>
      <c r="C109" s="4">
        <v>0</v>
      </c>
      <c r="D109" s="26">
        <v>0</v>
      </c>
      <c r="F109" s="67">
        <f t="shared" si="2"/>
        <v>0</v>
      </c>
    </row>
    <row r="110" spans="1:6" x14ac:dyDescent="0.25">
      <c r="A110" s="5" t="s">
        <v>24</v>
      </c>
      <c r="B110" s="23">
        <v>43897</v>
      </c>
      <c r="C110" s="4">
        <v>0</v>
      </c>
      <c r="D110" s="26">
        <v>0</v>
      </c>
      <c r="F110" s="67">
        <f t="shared" si="2"/>
        <v>0</v>
      </c>
    </row>
    <row r="111" spans="1:6" x14ac:dyDescent="0.25">
      <c r="A111" s="5" t="s">
        <v>30</v>
      </c>
      <c r="B111" s="23">
        <v>43897</v>
      </c>
      <c r="C111" s="4">
        <v>0</v>
      </c>
      <c r="D111" s="26">
        <v>0</v>
      </c>
      <c r="F111" s="67">
        <f t="shared" si="2"/>
        <v>0</v>
      </c>
    </row>
    <row r="112" spans="1:6" x14ac:dyDescent="0.25">
      <c r="A112" s="5" t="s">
        <v>26</v>
      </c>
      <c r="B112" s="23">
        <v>43897</v>
      </c>
      <c r="C112" s="4">
        <v>0</v>
      </c>
      <c r="D112" s="26">
        <v>0</v>
      </c>
      <c r="F112" s="67">
        <f t="shared" si="2"/>
        <v>0</v>
      </c>
    </row>
    <row r="113" spans="1:6" x14ac:dyDescent="0.25">
      <c r="A113" s="5" t="s">
        <v>25</v>
      </c>
      <c r="B113" s="23">
        <v>43897</v>
      </c>
      <c r="C113" s="4">
        <v>0</v>
      </c>
      <c r="D113" s="26">
        <v>0</v>
      </c>
      <c r="F113" s="67">
        <f t="shared" si="2"/>
        <v>0</v>
      </c>
    </row>
    <row r="114" spans="1:6" x14ac:dyDescent="0.25">
      <c r="A114" s="5" t="s">
        <v>41</v>
      </c>
      <c r="B114" s="23">
        <v>43897</v>
      </c>
      <c r="C114" s="4">
        <v>0</v>
      </c>
      <c r="D114" s="26">
        <v>0</v>
      </c>
      <c r="F114" s="67">
        <f t="shared" si="2"/>
        <v>0</v>
      </c>
    </row>
    <row r="115" spans="1:6" x14ac:dyDescent="0.25">
      <c r="A115" s="5" t="s">
        <v>42</v>
      </c>
      <c r="B115" s="23">
        <v>43897</v>
      </c>
      <c r="C115" s="4">
        <v>0</v>
      </c>
      <c r="D115" s="26">
        <v>0</v>
      </c>
      <c r="F115" s="67">
        <f t="shared" si="2"/>
        <v>0</v>
      </c>
    </row>
    <row r="116" spans="1:6" x14ac:dyDescent="0.25">
      <c r="A116" s="5" t="s">
        <v>43</v>
      </c>
      <c r="B116" s="23">
        <v>43897</v>
      </c>
      <c r="C116" s="4">
        <v>0</v>
      </c>
      <c r="D116" s="26">
        <v>0</v>
      </c>
      <c r="F116" s="67">
        <f t="shared" si="2"/>
        <v>0</v>
      </c>
    </row>
    <row r="117" spans="1:6" x14ac:dyDescent="0.25">
      <c r="A117" s="5" t="s">
        <v>44</v>
      </c>
      <c r="B117" s="23">
        <v>43897</v>
      </c>
      <c r="C117" s="4">
        <v>0</v>
      </c>
      <c r="D117" s="26">
        <v>0</v>
      </c>
      <c r="F117" s="67">
        <f t="shared" si="2"/>
        <v>0</v>
      </c>
    </row>
    <row r="118" spans="1:6" x14ac:dyDescent="0.25">
      <c r="A118" s="5" t="s">
        <v>29</v>
      </c>
      <c r="B118" s="23">
        <v>43897</v>
      </c>
      <c r="C118" s="4">
        <v>0</v>
      </c>
      <c r="D118" s="26">
        <v>0</v>
      </c>
      <c r="F118" s="67">
        <f t="shared" si="2"/>
        <v>0</v>
      </c>
    </row>
    <row r="119" spans="1:6" x14ac:dyDescent="0.25">
      <c r="A119" s="5" t="s">
        <v>45</v>
      </c>
      <c r="B119" s="23">
        <v>43897</v>
      </c>
      <c r="C119" s="4">
        <v>0</v>
      </c>
      <c r="D119" s="26">
        <v>0</v>
      </c>
      <c r="F119" s="67">
        <f t="shared" si="2"/>
        <v>0</v>
      </c>
    </row>
    <row r="120" spans="1:6" x14ac:dyDescent="0.25">
      <c r="A120" s="5" t="s">
        <v>46</v>
      </c>
      <c r="B120" s="23">
        <v>43897</v>
      </c>
      <c r="C120" s="4">
        <v>0</v>
      </c>
      <c r="D120" s="26">
        <v>0</v>
      </c>
      <c r="F120" s="67">
        <f t="shared" si="2"/>
        <v>0</v>
      </c>
    </row>
    <row r="121" spans="1:6" x14ac:dyDescent="0.25">
      <c r="A121" s="5" t="s">
        <v>47</v>
      </c>
      <c r="B121" s="23">
        <v>43897</v>
      </c>
      <c r="C121" s="4">
        <v>0</v>
      </c>
      <c r="D121" s="26">
        <v>0</v>
      </c>
      <c r="F121" s="67">
        <f t="shared" si="2"/>
        <v>0</v>
      </c>
    </row>
    <row r="122" spans="1:6" x14ac:dyDescent="0.25">
      <c r="A122" s="50" t="s">
        <v>22</v>
      </c>
      <c r="B122" s="23">
        <v>43898</v>
      </c>
      <c r="C122" s="4">
        <v>1</v>
      </c>
      <c r="D122" s="26">
        <v>2</v>
      </c>
      <c r="F122" s="67">
        <f>E122+F98</f>
        <v>0</v>
      </c>
    </row>
    <row r="123" spans="1:6" x14ac:dyDescent="0.25">
      <c r="A123" s="5" t="s">
        <v>35</v>
      </c>
      <c r="B123" s="23">
        <v>43898</v>
      </c>
      <c r="C123" s="4">
        <v>0</v>
      </c>
      <c r="D123" s="26">
        <v>0</v>
      </c>
      <c r="F123" s="67">
        <f t="shared" ref="F123:F145" si="3">E123+F99</f>
        <v>0</v>
      </c>
    </row>
    <row r="124" spans="1:6" x14ac:dyDescent="0.25">
      <c r="A124" s="5" t="s">
        <v>21</v>
      </c>
      <c r="B124" s="23">
        <v>43898</v>
      </c>
      <c r="C124" s="4">
        <v>0</v>
      </c>
      <c r="D124" s="26">
        <v>0</v>
      </c>
      <c r="F124" s="67">
        <f t="shared" si="3"/>
        <v>0</v>
      </c>
    </row>
    <row r="125" spans="1:6" x14ac:dyDescent="0.25">
      <c r="A125" s="5" t="s">
        <v>36</v>
      </c>
      <c r="B125" s="23">
        <v>43898</v>
      </c>
      <c r="C125" s="4">
        <v>0</v>
      </c>
      <c r="D125" s="26">
        <v>0</v>
      </c>
      <c r="F125" s="67">
        <f t="shared" si="3"/>
        <v>0</v>
      </c>
    </row>
    <row r="126" spans="1:6" x14ac:dyDescent="0.25">
      <c r="A126" s="5" t="s">
        <v>51</v>
      </c>
      <c r="B126" s="23">
        <v>43898</v>
      </c>
      <c r="C126" s="4">
        <v>2</v>
      </c>
      <c r="D126" s="26">
        <v>9</v>
      </c>
      <c r="F126" s="67">
        <f t="shared" si="3"/>
        <v>1</v>
      </c>
    </row>
    <row r="127" spans="1:6" x14ac:dyDescent="0.25">
      <c r="A127" s="5" t="s">
        <v>27</v>
      </c>
      <c r="B127" s="23">
        <v>43898</v>
      </c>
      <c r="C127" s="4">
        <v>0</v>
      </c>
      <c r="D127" s="26">
        <v>1</v>
      </c>
      <c r="F127" s="67">
        <f t="shared" si="3"/>
        <v>0</v>
      </c>
    </row>
    <row r="128" spans="1:6" x14ac:dyDescent="0.25">
      <c r="A128" s="5" t="s">
        <v>37</v>
      </c>
      <c r="B128" s="23">
        <v>43898</v>
      </c>
      <c r="C128" s="4">
        <v>0</v>
      </c>
      <c r="D128" s="26">
        <v>0</v>
      </c>
      <c r="F128" s="67">
        <f t="shared" si="3"/>
        <v>0</v>
      </c>
    </row>
    <row r="129" spans="1:6" x14ac:dyDescent="0.25">
      <c r="A129" s="5" t="s">
        <v>38</v>
      </c>
      <c r="B129" s="23">
        <v>43898</v>
      </c>
      <c r="C129" s="4">
        <v>0</v>
      </c>
      <c r="D129" s="26">
        <v>0</v>
      </c>
      <c r="F129" s="67">
        <f t="shared" si="3"/>
        <v>0</v>
      </c>
    </row>
    <row r="130" spans="1:6" x14ac:dyDescent="0.25">
      <c r="A130" s="5" t="s">
        <v>48</v>
      </c>
      <c r="B130" s="23">
        <v>43898</v>
      </c>
      <c r="C130" s="4">
        <v>0</v>
      </c>
      <c r="D130" s="26">
        <v>0</v>
      </c>
      <c r="F130" s="67">
        <f t="shared" si="3"/>
        <v>0</v>
      </c>
    </row>
    <row r="131" spans="1:6" x14ac:dyDescent="0.25">
      <c r="A131" s="5" t="s">
        <v>39</v>
      </c>
      <c r="B131" s="23">
        <v>43898</v>
      </c>
      <c r="C131" s="4">
        <v>0</v>
      </c>
      <c r="D131" s="26">
        <v>0</v>
      </c>
      <c r="F131" s="67">
        <f t="shared" si="3"/>
        <v>0</v>
      </c>
    </row>
    <row r="132" spans="1:6" x14ac:dyDescent="0.25">
      <c r="A132" s="5" t="s">
        <v>40</v>
      </c>
      <c r="B132" s="23">
        <v>43898</v>
      </c>
      <c r="C132" s="4">
        <v>0</v>
      </c>
      <c r="D132" s="26">
        <v>0</v>
      </c>
      <c r="F132" s="67">
        <f t="shared" si="3"/>
        <v>0</v>
      </c>
    </row>
    <row r="133" spans="1:6" x14ac:dyDescent="0.25">
      <c r="A133" s="5" t="s">
        <v>28</v>
      </c>
      <c r="B133" s="23">
        <v>43898</v>
      </c>
      <c r="C133" s="4">
        <v>0</v>
      </c>
      <c r="D133" s="26">
        <v>0</v>
      </c>
      <c r="F133" s="67">
        <f t="shared" si="3"/>
        <v>0</v>
      </c>
    </row>
    <row r="134" spans="1:6" x14ac:dyDescent="0.25">
      <c r="A134" s="5" t="s">
        <v>24</v>
      </c>
      <c r="B134" s="23">
        <v>43898</v>
      </c>
      <c r="C134" s="4">
        <v>0</v>
      </c>
      <c r="D134" s="26">
        <v>0</v>
      </c>
      <c r="F134" s="67">
        <f t="shared" si="3"/>
        <v>0</v>
      </c>
    </row>
    <row r="135" spans="1:6" x14ac:dyDescent="0.25">
      <c r="A135" s="5" t="s">
        <v>30</v>
      </c>
      <c r="B135" s="23">
        <v>43898</v>
      </c>
      <c r="C135" s="4">
        <v>0</v>
      </c>
      <c r="D135" s="26">
        <v>0</v>
      </c>
      <c r="F135" s="67">
        <f t="shared" si="3"/>
        <v>0</v>
      </c>
    </row>
    <row r="136" spans="1:6" x14ac:dyDescent="0.25">
      <c r="A136" s="5" t="s">
        <v>26</v>
      </c>
      <c r="B136" s="23">
        <v>43898</v>
      </c>
      <c r="C136" s="4">
        <v>0</v>
      </c>
      <c r="D136" s="26">
        <v>0</v>
      </c>
      <c r="F136" s="67">
        <f t="shared" si="3"/>
        <v>0</v>
      </c>
    </row>
    <row r="137" spans="1:6" x14ac:dyDescent="0.25">
      <c r="A137" s="5" t="s">
        <v>25</v>
      </c>
      <c r="B137" s="23">
        <v>43898</v>
      </c>
      <c r="C137" s="4">
        <v>0</v>
      </c>
      <c r="D137" s="26">
        <v>0</v>
      </c>
      <c r="F137" s="67">
        <f t="shared" si="3"/>
        <v>0</v>
      </c>
    </row>
    <row r="138" spans="1:6" x14ac:dyDescent="0.25">
      <c r="A138" s="5" t="s">
        <v>41</v>
      </c>
      <c r="B138" s="23">
        <v>43898</v>
      </c>
      <c r="C138" s="4">
        <v>0</v>
      </c>
      <c r="D138" s="26">
        <v>0</v>
      </c>
      <c r="F138" s="67">
        <f t="shared" si="3"/>
        <v>0</v>
      </c>
    </row>
    <row r="139" spans="1:6" x14ac:dyDescent="0.25">
      <c r="A139" s="5" t="s">
        <v>42</v>
      </c>
      <c r="B139" s="23">
        <v>43898</v>
      </c>
      <c r="C139" s="4">
        <v>0</v>
      </c>
      <c r="D139" s="26">
        <v>0</v>
      </c>
      <c r="F139" s="67">
        <f t="shared" si="3"/>
        <v>0</v>
      </c>
    </row>
    <row r="140" spans="1:6" x14ac:dyDescent="0.25">
      <c r="A140" s="5" t="s">
        <v>43</v>
      </c>
      <c r="B140" s="23">
        <v>43898</v>
      </c>
      <c r="C140" s="4">
        <v>0</v>
      </c>
      <c r="D140" s="26">
        <v>0</v>
      </c>
      <c r="F140" s="67">
        <f t="shared" si="3"/>
        <v>0</v>
      </c>
    </row>
    <row r="141" spans="1:6" x14ac:dyDescent="0.25">
      <c r="A141" s="5" t="s">
        <v>44</v>
      </c>
      <c r="B141" s="23">
        <v>43898</v>
      </c>
      <c r="C141" s="4">
        <v>0</v>
      </c>
      <c r="D141" s="26">
        <v>0</v>
      </c>
      <c r="F141" s="67">
        <f t="shared" si="3"/>
        <v>0</v>
      </c>
    </row>
    <row r="142" spans="1:6" x14ac:dyDescent="0.25">
      <c r="A142" s="5" t="s">
        <v>29</v>
      </c>
      <c r="B142" s="23">
        <v>43898</v>
      </c>
      <c r="C142" s="4">
        <v>0</v>
      </c>
      <c r="D142" s="26">
        <v>0</v>
      </c>
      <c r="F142" s="67">
        <f t="shared" si="3"/>
        <v>0</v>
      </c>
    </row>
    <row r="143" spans="1:6" x14ac:dyDescent="0.25">
      <c r="A143" s="5" t="s">
        <v>45</v>
      </c>
      <c r="B143" s="23">
        <v>43898</v>
      </c>
      <c r="C143" s="4">
        <v>0</v>
      </c>
      <c r="D143" s="26">
        <v>0</v>
      </c>
      <c r="F143" s="67">
        <f t="shared" si="3"/>
        <v>0</v>
      </c>
    </row>
    <row r="144" spans="1:6" x14ac:dyDescent="0.25">
      <c r="A144" s="5" t="s">
        <v>46</v>
      </c>
      <c r="B144" s="23">
        <v>43898</v>
      </c>
      <c r="C144" s="4">
        <v>0</v>
      </c>
      <c r="D144" s="26">
        <v>0</v>
      </c>
      <c r="F144" s="67">
        <f t="shared" si="3"/>
        <v>0</v>
      </c>
    </row>
    <row r="145" spans="1:6" x14ac:dyDescent="0.25">
      <c r="A145" s="5" t="s">
        <v>47</v>
      </c>
      <c r="B145" s="23">
        <v>43898</v>
      </c>
      <c r="C145" s="4">
        <v>0</v>
      </c>
      <c r="D145" s="26">
        <v>0</v>
      </c>
      <c r="F145" s="67">
        <f t="shared" si="3"/>
        <v>0</v>
      </c>
    </row>
    <row r="146" spans="1:6" x14ac:dyDescent="0.25">
      <c r="A146" s="50" t="s">
        <v>22</v>
      </c>
      <c r="B146" s="23">
        <v>43899</v>
      </c>
      <c r="C146" s="4">
        <v>0</v>
      </c>
      <c r="D146" s="26">
        <v>2</v>
      </c>
      <c r="F146" s="67">
        <f>E146+F122</f>
        <v>0</v>
      </c>
    </row>
    <row r="147" spans="1:6" x14ac:dyDescent="0.25">
      <c r="A147" s="5" t="s">
        <v>35</v>
      </c>
      <c r="B147" s="23">
        <v>43899</v>
      </c>
      <c r="C147" s="4">
        <v>0</v>
      </c>
      <c r="D147" s="26">
        <v>0</v>
      </c>
      <c r="F147" s="67">
        <f t="shared" ref="F147:F169" si="4">E147+F123</f>
        <v>0</v>
      </c>
    </row>
    <row r="148" spans="1:6" x14ac:dyDescent="0.25">
      <c r="A148" s="5" t="s">
        <v>21</v>
      </c>
      <c r="B148" s="23">
        <v>43899</v>
      </c>
      <c r="C148" s="4">
        <v>2</v>
      </c>
      <c r="D148" s="26">
        <v>2</v>
      </c>
      <c r="F148" s="67">
        <f t="shared" si="4"/>
        <v>0</v>
      </c>
    </row>
    <row r="149" spans="1:6" x14ac:dyDescent="0.25">
      <c r="A149" s="5" t="s">
        <v>36</v>
      </c>
      <c r="B149" s="23">
        <v>43899</v>
      </c>
      <c r="C149" s="4">
        <v>0</v>
      </c>
      <c r="D149" s="26">
        <v>0</v>
      </c>
      <c r="F149" s="67">
        <f t="shared" si="4"/>
        <v>0</v>
      </c>
    </row>
    <row r="150" spans="1:6" x14ac:dyDescent="0.25">
      <c r="A150" s="5" t="s">
        <v>51</v>
      </c>
      <c r="B150" s="23">
        <v>43899</v>
      </c>
      <c r="C150" s="4">
        <v>1</v>
      </c>
      <c r="D150" s="26">
        <v>10</v>
      </c>
      <c r="F150" s="67">
        <f t="shared" si="4"/>
        <v>1</v>
      </c>
    </row>
    <row r="151" spans="1:6" x14ac:dyDescent="0.25">
      <c r="A151" s="5" t="s">
        <v>27</v>
      </c>
      <c r="B151" s="23">
        <v>43899</v>
      </c>
      <c r="C151" s="4">
        <v>0</v>
      </c>
      <c r="D151" s="26">
        <v>1</v>
      </c>
      <c r="F151" s="67">
        <f t="shared" si="4"/>
        <v>0</v>
      </c>
    </row>
    <row r="152" spans="1:6" x14ac:dyDescent="0.25">
      <c r="A152" s="5" t="s">
        <v>37</v>
      </c>
      <c r="B152" s="23">
        <v>43899</v>
      </c>
      <c r="C152" s="4">
        <v>0</v>
      </c>
      <c r="D152" s="26">
        <v>0</v>
      </c>
      <c r="F152" s="67">
        <f t="shared" si="4"/>
        <v>0</v>
      </c>
    </row>
    <row r="153" spans="1:6" x14ac:dyDescent="0.25">
      <c r="A153" s="5" t="s">
        <v>38</v>
      </c>
      <c r="B153" s="23">
        <v>43899</v>
      </c>
      <c r="C153" s="4">
        <v>0</v>
      </c>
      <c r="D153" s="26">
        <v>0</v>
      </c>
      <c r="F153" s="67">
        <f t="shared" si="4"/>
        <v>0</v>
      </c>
    </row>
    <row r="154" spans="1:6" x14ac:dyDescent="0.25">
      <c r="A154" s="5" t="s">
        <v>48</v>
      </c>
      <c r="B154" s="23">
        <v>43899</v>
      </c>
      <c r="C154" s="4">
        <v>0</v>
      </c>
      <c r="D154" s="26">
        <v>0</v>
      </c>
      <c r="F154" s="67">
        <f t="shared" si="4"/>
        <v>0</v>
      </c>
    </row>
    <row r="155" spans="1:6" x14ac:dyDescent="0.25">
      <c r="A155" s="5" t="s">
        <v>39</v>
      </c>
      <c r="B155" s="23">
        <v>43899</v>
      </c>
      <c r="C155" s="4">
        <v>0</v>
      </c>
      <c r="D155" s="26">
        <v>0</v>
      </c>
      <c r="F155" s="67">
        <f t="shared" si="4"/>
        <v>0</v>
      </c>
    </row>
    <row r="156" spans="1:6" x14ac:dyDescent="0.25">
      <c r="A156" s="5" t="s">
        <v>40</v>
      </c>
      <c r="B156" s="23">
        <v>43899</v>
      </c>
      <c r="C156" s="4">
        <v>0</v>
      </c>
      <c r="D156" s="26">
        <v>0</v>
      </c>
      <c r="F156" s="67">
        <f t="shared" si="4"/>
        <v>0</v>
      </c>
    </row>
    <row r="157" spans="1:6" x14ac:dyDescent="0.25">
      <c r="A157" s="5" t="s">
        <v>28</v>
      </c>
      <c r="B157" s="23">
        <v>43899</v>
      </c>
      <c r="C157" s="4">
        <v>0</v>
      </c>
      <c r="D157" s="26">
        <v>0</v>
      </c>
      <c r="F157" s="67">
        <f t="shared" si="4"/>
        <v>0</v>
      </c>
    </row>
    <row r="158" spans="1:6" x14ac:dyDescent="0.25">
      <c r="A158" s="5" t="s">
        <v>24</v>
      </c>
      <c r="B158" s="23">
        <v>43899</v>
      </c>
      <c r="C158" s="4">
        <v>0</v>
      </c>
      <c r="D158" s="26">
        <v>0</v>
      </c>
      <c r="F158" s="67">
        <f t="shared" si="4"/>
        <v>0</v>
      </c>
    </row>
    <row r="159" spans="1:6" x14ac:dyDescent="0.25">
      <c r="A159" s="5" t="s">
        <v>30</v>
      </c>
      <c r="B159" s="23">
        <v>43899</v>
      </c>
      <c r="C159" s="4">
        <v>0</v>
      </c>
      <c r="D159" s="26">
        <v>0</v>
      </c>
      <c r="F159" s="67">
        <f t="shared" si="4"/>
        <v>0</v>
      </c>
    </row>
    <row r="160" spans="1:6" x14ac:dyDescent="0.25">
      <c r="A160" s="5" t="s">
        <v>26</v>
      </c>
      <c r="B160" s="23">
        <v>43899</v>
      </c>
      <c r="C160" s="4">
        <v>0</v>
      </c>
      <c r="D160" s="26">
        <v>0</v>
      </c>
      <c r="F160" s="67">
        <f t="shared" si="4"/>
        <v>0</v>
      </c>
    </row>
    <row r="161" spans="1:6" x14ac:dyDescent="0.25">
      <c r="A161" s="5" t="s">
        <v>25</v>
      </c>
      <c r="B161" s="23">
        <v>43899</v>
      </c>
      <c r="C161" s="4">
        <v>1</v>
      </c>
      <c r="D161" s="26">
        <v>1</v>
      </c>
      <c r="F161" s="67">
        <f t="shared" si="4"/>
        <v>0</v>
      </c>
    </row>
    <row r="162" spans="1:6" x14ac:dyDescent="0.25">
      <c r="A162" s="5" t="s">
        <v>41</v>
      </c>
      <c r="B162" s="23">
        <v>43899</v>
      </c>
      <c r="C162" s="4">
        <v>0</v>
      </c>
      <c r="D162" s="26">
        <v>0</v>
      </c>
      <c r="F162" s="67">
        <f t="shared" si="4"/>
        <v>0</v>
      </c>
    </row>
    <row r="163" spans="1:6" x14ac:dyDescent="0.25">
      <c r="A163" s="5" t="s">
        <v>42</v>
      </c>
      <c r="B163" s="23">
        <v>43899</v>
      </c>
      <c r="C163" s="4">
        <v>0</v>
      </c>
      <c r="D163" s="26">
        <v>0</v>
      </c>
      <c r="F163" s="67">
        <f t="shared" si="4"/>
        <v>0</v>
      </c>
    </row>
    <row r="164" spans="1:6" x14ac:dyDescent="0.25">
      <c r="A164" s="5" t="s">
        <v>43</v>
      </c>
      <c r="B164" s="23">
        <v>43899</v>
      </c>
      <c r="C164" s="4">
        <v>1</v>
      </c>
      <c r="D164" s="26">
        <v>1</v>
      </c>
      <c r="F164" s="67">
        <f t="shared" si="4"/>
        <v>0</v>
      </c>
    </row>
    <row r="165" spans="1:6" x14ac:dyDescent="0.25">
      <c r="A165" s="5" t="s">
        <v>44</v>
      </c>
      <c r="B165" s="23">
        <v>43899</v>
      </c>
      <c r="C165" s="4">
        <v>0</v>
      </c>
      <c r="D165" s="26">
        <v>0</v>
      </c>
      <c r="F165" s="67">
        <f t="shared" si="4"/>
        <v>0</v>
      </c>
    </row>
    <row r="166" spans="1:6" x14ac:dyDescent="0.25">
      <c r="A166" s="5" t="s">
        <v>29</v>
      </c>
      <c r="B166" s="23">
        <v>43899</v>
      </c>
      <c r="C166" s="4">
        <v>0</v>
      </c>
      <c r="D166" s="26">
        <v>0</v>
      </c>
      <c r="F166" s="67">
        <f t="shared" si="4"/>
        <v>0</v>
      </c>
    </row>
    <row r="167" spans="1:6" x14ac:dyDescent="0.25">
      <c r="A167" s="5" t="s">
        <v>45</v>
      </c>
      <c r="B167" s="23">
        <v>43899</v>
      </c>
      <c r="C167" s="4">
        <v>0</v>
      </c>
      <c r="D167" s="26">
        <v>0</v>
      </c>
      <c r="F167" s="67">
        <f t="shared" si="4"/>
        <v>0</v>
      </c>
    </row>
    <row r="168" spans="1:6" x14ac:dyDescent="0.25">
      <c r="A168" s="5" t="s">
        <v>46</v>
      </c>
      <c r="B168" s="23">
        <v>43899</v>
      </c>
      <c r="C168" s="4">
        <v>0</v>
      </c>
      <c r="D168" s="26">
        <v>0</v>
      </c>
      <c r="F168" s="67">
        <f t="shared" si="4"/>
        <v>0</v>
      </c>
    </row>
    <row r="169" spans="1:6" x14ac:dyDescent="0.25">
      <c r="A169" s="5" t="s">
        <v>47</v>
      </c>
      <c r="B169" s="23">
        <v>43899</v>
      </c>
      <c r="C169" s="4">
        <v>0</v>
      </c>
      <c r="D169" s="26">
        <v>0</v>
      </c>
      <c r="F169" s="67">
        <f t="shared" si="4"/>
        <v>0</v>
      </c>
    </row>
    <row r="170" spans="1:6" x14ac:dyDescent="0.25">
      <c r="A170" s="50" t="s">
        <v>22</v>
      </c>
      <c r="B170" s="23">
        <v>43900</v>
      </c>
      <c r="C170" s="4">
        <v>1</v>
      </c>
      <c r="D170" s="26">
        <v>3</v>
      </c>
      <c r="F170" s="67">
        <f>E170+F146</f>
        <v>0</v>
      </c>
    </row>
    <row r="171" spans="1:6" x14ac:dyDescent="0.25">
      <c r="A171" s="5" t="s">
        <v>35</v>
      </c>
      <c r="B171" s="23">
        <v>43900</v>
      </c>
      <c r="C171" s="4">
        <v>0</v>
      </c>
      <c r="D171" s="26">
        <v>0</v>
      </c>
      <c r="F171" s="67">
        <f t="shared" ref="F171:F193" si="5">E171+F147</f>
        <v>0</v>
      </c>
    </row>
    <row r="172" spans="1:6" x14ac:dyDescent="0.25">
      <c r="A172" s="5" t="s">
        <v>21</v>
      </c>
      <c r="B172" s="23">
        <v>43900</v>
      </c>
      <c r="C172" s="4">
        <v>0</v>
      </c>
      <c r="D172" s="26">
        <v>2</v>
      </c>
      <c r="F172" s="67">
        <f t="shared" si="5"/>
        <v>0</v>
      </c>
    </row>
    <row r="173" spans="1:6" x14ac:dyDescent="0.25">
      <c r="A173" s="5" t="s">
        <v>36</v>
      </c>
      <c r="B173" s="23">
        <v>43900</v>
      </c>
      <c r="C173" s="4">
        <v>0</v>
      </c>
      <c r="D173" s="26">
        <v>0</v>
      </c>
      <c r="F173" s="67">
        <f t="shared" si="5"/>
        <v>0</v>
      </c>
    </row>
    <row r="174" spans="1:6" x14ac:dyDescent="0.25">
      <c r="A174" s="5" t="s">
        <v>51</v>
      </c>
      <c r="B174" s="23">
        <v>43900</v>
      </c>
      <c r="C174" s="4">
        <v>1</v>
      </c>
      <c r="D174" s="26">
        <v>11</v>
      </c>
      <c r="F174" s="67">
        <f t="shared" si="5"/>
        <v>1</v>
      </c>
    </row>
    <row r="175" spans="1:6" x14ac:dyDescent="0.25">
      <c r="A175" s="5" t="s">
        <v>27</v>
      </c>
      <c r="B175" s="23">
        <v>43900</v>
      </c>
      <c r="C175" s="4">
        <v>0</v>
      </c>
      <c r="D175" s="26">
        <v>1</v>
      </c>
      <c r="F175" s="67">
        <f t="shared" si="5"/>
        <v>0</v>
      </c>
    </row>
    <row r="176" spans="1:6" x14ac:dyDescent="0.25">
      <c r="A176" s="5" t="s">
        <v>37</v>
      </c>
      <c r="B176" s="23">
        <v>43900</v>
      </c>
      <c r="C176" s="4">
        <v>0</v>
      </c>
      <c r="D176" s="26">
        <v>0</v>
      </c>
      <c r="F176" s="67">
        <f t="shared" si="5"/>
        <v>0</v>
      </c>
    </row>
    <row r="177" spans="1:6" x14ac:dyDescent="0.25">
      <c r="A177" s="5" t="s">
        <v>38</v>
      </c>
      <c r="B177" s="23">
        <v>43900</v>
      </c>
      <c r="C177" s="4">
        <v>0</v>
      </c>
      <c r="D177" s="26">
        <v>0</v>
      </c>
      <c r="F177" s="67">
        <f t="shared" si="5"/>
        <v>0</v>
      </c>
    </row>
    <row r="178" spans="1:6" x14ac:dyDescent="0.25">
      <c r="A178" s="5" t="s">
        <v>48</v>
      </c>
      <c r="B178" s="23">
        <v>43900</v>
      </c>
      <c r="C178" s="4">
        <v>0</v>
      </c>
      <c r="D178" s="26">
        <v>0</v>
      </c>
      <c r="F178" s="67">
        <f t="shared" si="5"/>
        <v>0</v>
      </c>
    </row>
    <row r="179" spans="1:6" x14ac:dyDescent="0.25">
      <c r="A179" s="5" t="s">
        <v>39</v>
      </c>
      <c r="B179" s="23">
        <v>43900</v>
      </c>
      <c r="C179" s="4">
        <v>0</v>
      </c>
      <c r="D179" s="26">
        <v>0</v>
      </c>
      <c r="F179" s="67">
        <f t="shared" si="5"/>
        <v>0</v>
      </c>
    </row>
    <row r="180" spans="1:6" x14ac:dyDescent="0.25">
      <c r="A180" s="5" t="s">
        <v>40</v>
      </c>
      <c r="B180" s="23">
        <v>43900</v>
      </c>
      <c r="C180" s="4">
        <v>0</v>
      </c>
      <c r="D180" s="26">
        <v>0</v>
      </c>
      <c r="F180" s="67">
        <f t="shared" si="5"/>
        <v>0</v>
      </c>
    </row>
    <row r="181" spans="1:6" x14ac:dyDescent="0.25">
      <c r="A181" s="5" t="s">
        <v>28</v>
      </c>
      <c r="B181" s="23">
        <v>43900</v>
      </c>
      <c r="C181" s="4">
        <v>0</v>
      </c>
      <c r="D181" s="26">
        <v>0</v>
      </c>
      <c r="F181" s="67">
        <f t="shared" si="5"/>
        <v>0</v>
      </c>
    </row>
    <row r="182" spans="1:6" x14ac:dyDescent="0.25">
      <c r="A182" s="5" t="s">
        <v>24</v>
      </c>
      <c r="B182" s="23">
        <v>43900</v>
      </c>
      <c r="C182" s="4">
        <v>0</v>
      </c>
      <c r="D182" s="26">
        <v>0</v>
      </c>
      <c r="F182" s="67">
        <f t="shared" si="5"/>
        <v>0</v>
      </c>
    </row>
    <row r="183" spans="1:6" x14ac:dyDescent="0.25">
      <c r="A183" s="5" t="s">
        <v>30</v>
      </c>
      <c r="B183" s="23">
        <v>43900</v>
      </c>
      <c r="C183" s="4">
        <v>0</v>
      </c>
      <c r="D183" s="26">
        <v>0</v>
      </c>
      <c r="F183" s="67">
        <f t="shared" si="5"/>
        <v>0</v>
      </c>
    </row>
    <row r="184" spans="1:6" x14ac:dyDescent="0.25">
      <c r="A184" s="5" t="s">
        <v>26</v>
      </c>
      <c r="B184" s="23">
        <v>43900</v>
      </c>
      <c r="C184" s="4">
        <v>0</v>
      </c>
      <c r="D184" s="26">
        <v>0</v>
      </c>
      <c r="F184" s="67">
        <f t="shared" si="5"/>
        <v>0</v>
      </c>
    </row>
    <row r="185" spans="1:6" x14ac:dyDescent="0.25">
      <c r="A185" s="5" t="s">
        <v>25</v>
      </c>
      <c r="B185" s="23">
        <v>43900</v>
      </c>
      <c r="C185" s="4">
        <v>0</v>
      </c>
      <c r="D185" s="26">
        <v>1</v>
      </c>
      <c r="F185" s="67">
        <f t="shared" si="5"/>
        <v>0</v>
      </c>
    </row>
    <row r="186" spans="1:6" x14ac:dyDescent="0.25">
      <c r="A186" s="5" t="s">
        <v>41</v>
      </c>
      <c r="B186" s="23">
        <v>43900</v>
      </c>
      <c r="C186" s="4">
        <v>0</v>
      </c>
      <c r="D186" s="26">
        <v>0</v>
      </c>
      <c r="F186" s="67">
        <f t="shared" si="5"/>
        <v>0</v>
      </c>
    </row>
    <row r="187" spans="1:6" x14ac:dyDescent="0.25">
      <c r="A187" s="5" t="s">
        <v>42</v>
      </c>
      <c r="B187" s="23">
        <v>43900</v>
      </c>
      <c r="C187" s="4">
        <v>0</v>
      </c>
      <c r="D187" s="26">
        <v>0</v>
      </c>
      <c r="F187" s="67">
        <f t="shared" si="5"/>
        <v>0</v>
      </c>
    </row>
    <row r="188" spans="1:6" x14ac:dyDescent="0.25">
      <c r="A188" s="5" t="s">
        <v>43</v>
      </c>
      <c r="B188" s="23">
        <v>43900</v>
      </c>
      <c r="C188" s="4">
        <v>0</v>
      </c>
      <c r="D188" s="26">
        <v>1</v>
      </c>
      <c r="F188" s="67">
        <f t="shared" si="5"/>
        <v>0</v>
      </c>
    </row>
    <row r="189" spans="1:6" x14ac:dyDescent="0.25">
      <c r="A189" s="5" t="s">
        <v>44</v>
      </c>
      <c r="B189" s="23">
        <v>43900</v>
      </c>
      <c r="C189" s="4">
        <v>0</v>
      </c>
      <c r="D189" s="26">
        <v>0</v>
      </c>
      <c r="F189" s="67">
        <f t="shared" si="5"/>
        <v>0</v>
      </c>
    </row>
    <row r="190" spans="1:6" x14ac:dyDescent="0.25">
      <c r="A190" s="5" t="s">
        <v>29</v>
      </c>
      <c r="B190" s="23">
        <v>43900</v>
      </c>
      <c r="C190" s="4">
        <v>0</v>
      </c>
      <c r="D190" s="26">
        <v>0</v>
      </c>
      <c r="F190" s="67">
        <f t="shared" si="5"/>
        <v>0</v>
      </c>
    </row>
    <row r="191" spans="1:6" x14ac:dyDescent="0.25">
      <c r="A191" s="5" t="s">
        <v>45</v>
      </c>
      <c r="B191" s="23">
        <v>43900</v>
      </c>
      <c r="C191" s="4">
        <v>0</v>
      </c>
      <c r="D191" s="26">
        <v>0</v>
      </c>
      <c r="F191" s="67">
        <f t="shared" si="5"/>
        <v>0</v>
      </c>
    </row>
    <row r="192" spans="1:6" x14ac:dyDescent="0.25">
      <c r="A192" s="5" t="s">
        <v>46</v>
      </c>
      <c r="B192" s="23">
        <v>43900</v>
      </c>
      <c r="C192" s="4">
        <v>0</v>
      </c>
      <c r="D192" s="26">
        <v>0</v>
      </c>
      <c r="F192" s="67">
        <f t="shared" si="5"/>
        <v>0</v>
      </c>
    </row>
    <row r="193" spans="1:6" x14ac:dyDescent="0.25">
      <c r="A193" s="5" t="s">
        <v>47</v>
      </c>
      <c r="B193" s="23">
        <v>43900</v>
      </c>
      <c r="C193" s="4">
        <v>0</v>
      </c>
      <c r="D193" s="26">
        <v>0</v>
      </c>
      <c r="F193" s="67">
        <f t="shared" si="5"/>
        <v>0</v>
      </c>
    </row>
    <row r="194" spans="1:6" x14ac:dyDescent="0.25">
      <c r="A194" s="50" t="s">
        <v>22</v>
      </c>
      <c r="B194" s="23">
        <v>43901</v>
      </c>
      <c r="C194" s="4">
        <v>1</v>
      </c>
      <c r="D194" s="26">
        <v>4</v>
      </c>
      <c r="F194" s="67">
        <f>E194+F170</f>
        <v>0</v>
      </c>
    </row>
    <row r="195" spans="1:6" x14ac:dyDescent="0.25">
      <c r="A195" s="5" t="s">
        <v>35</v>
      </c>
      <c r="B195" s="23">
        <v>43901</v>
      </c>
      <c r="C195" s="4">
        <v>0</v>
      </c>
      <c r="D195" s="26">
        <v>0</v>
      </c>
      <c r="F195" s="67">
        <f t="shared" ref="F195:F217" si="6">E195+F171</f>
        <v>0</v>
      </c>
    </row>
    <row r="196" spans="1:6" x14ac:dyDescent="0.25">
      <c r="A196" s="5" t="s">
        <v>21</v>
      </c>
      <c r="B196" s="23">
        <v>43901</v>
      </c>
      <c r="C196" s="4">
        <v>0</v>
      </c>
      <c r="D196" s="26">
        <v>2</v>
      </c>
      <c r="F196" s="67">
        <f t="shared" si="6"/>
        <v>0</v>
      </c>
    </row>
    <row r="197" spans="1:6" x14ac:dyDescent="0.25">
      <c r="A197" s="5" t="s">
        <v>36</v>
      </c>
      <c r="B197" s="23">
        <v>43901</v>
      </c>
      <c r="C197" s="4">
        <v>0</v>
      </c>
      <c r="D197" s="26">
        <v>0</v>
      </c>
      <c r="F197" s="67">
        <f t="shared" si="6"/>
        <v>0</v>
      </c>
    </row>
    <row r="198" spans="1:6" x14ac:dyDescent="0.25">
      <c r="A198" s="5" t="s">
        <v>51</v>
      </c>
      <c r="B198" s="23">
        <v>43901</v>
      </c>
      <c r="C198" s="4">
        <v>1</v>
      </c>
      <c r="D198" s="26">
        <v>12</v>
      </c>
      <c r="F198" s="67">
        <f t="shared" si="6"/>
        <v>1</v>
      </c>
    </row>
    <row r="199" spans="1:6" x14ac:dyDescent="0.25">
      <c r="A199" s="5" t="s">
        <v>27</v>
      </c>
      <c r="B199" s="23">
        <v>43901</v>
      </c>
      <c r="C199" s="4">
        <v>0</v>
      </c>
      <c r="D199" s="26">
        <v>1</v>
      </c>
      <c r="F199" s="67">
        <f t="shared" si="6"/>
        <v>0</v>
      </c>
    </row>
    <row r="200" spans="1:6" x14ac:dyDescent="0.25">
      <c r="A200" s="5" t="s">
        <v>37</v>
      </c>
      <c r="B200" s="23">
        <v>43901</v>
      </c>
      <c r="C200" s="4">
        <v>0</v>
      </c>
      <c r="D200" s="26">
        <v>0</v>
      </c>
      <c r="F200" s="67">
        <f t="shared" si="6"/>
        <v>0</v>
      </c>
    </row>
    <row r="201" spans="1:6" x14ac:dyDescent="0.25">
      <c r="A201" s="5" t="s">
        <v>38</v>
      </c>
      <c r="B201" s="23">
        <v>43901</v>
      </c>
      <c r="C201" s="4">
        <v>0</v>
      </c>
      <c r="D201" s="26">
        <v>0</v>
      </c>
      <c r="F201" s="67">
        <f t="shared" si="6"/>
        <v>0</v>
      </c>
    </row>
    <row r="202" spans="1:6" x14ac:dyDescent="0.25">
      <c r="A202" s="5" t="s">
        <v>48</v>
      </c>
      <c r="B202" s="23">
        <v>43901</v>
      </c>
      <c r="C202" s="4">
        <v>0</v>
      </c>
      <c r="D202" s="26">
        <v>0</v>
      </c>
      <c r="F202" s="67">
        <f t="shared" si="6"/>
        <v>0</v>
      </c>
    </row>
    <row r="203" spans="1:6" x14ac:dyDescent="0.25">
      <c r="A203" s="5" t="s">
        <v>39</v>
      </c>
      <c r="B203" s="23">
        <v>43901</v>
      </c>
      <c r="C203" s="4">
        <v>0</v>
      </c>
      <c r="D203" s="26">
        <v>0</v>
      </c>
      <c r="F203" s="67">
        <f t="shared" si="6"/>
        <v>0</v>
      </c>
    </row>
    <row r="204" spans="1:6" x14ac:dyDescent="0.25">
      <c r="A204" s="5" t="s">
        <v>40</v>
      </c>
      <c r="B204" s="23">
        <v>43901</v>
      </c>
      <c r="C204" s="4">
        <v>0</v>
      </c>
      <c r="D204" s="26">
        <v>0</v>
      </c>
      <c r="F204" s="67">
        <f t="shared" si="6"/>
        <v>0</v>
      </c>
    </row>
    <row r="205" spans="1:6" x14ac:dyDescent="0.25">
      <c r="A205" s="5" t="s">
        <v>28</v>
      </c>
      <c r="B205" s="23">
        <v>43901</v>
      </c>
      <c r="C205" s="4">
        <v>0</v>
      </c>
      <c r="D205" s="26">
        <v>0</v>
      </c>
      <c r="F205" s="67">
        <f t="shared" si="6"/>
        <v>0</v>
      </c>
    </row>
    <row r="206" spans="1:6" x14ac:dyDescent="0.25">
      <c r="A206" s="5" t="s">
        <v>24</v>
      </c>
      <c r="B206" s="23">
        <v>43901</v>
      </c>
      <c r="C206" s="4">
        <v>0</v>
      </c>
      <c r="D206" s="26">
        <v>0</v>
      </c>
      <c r="F206" s="67">
        <f t="shared" si="6"/>
        <v>0</v>
      </c>
    </row>
    <row r="207" spans="1:6" x14ac:dyDescent="0.25">
      <c r="A207" s="5" t="s">
        <v>30</v>
      </c>
      <c r="B207" s="23">
        <v>43901</v>
      </c>
      <c r="C207" s="4">
        <v>0</v>
      </c>
      <c r="D207" s="26">
        <v>0</v>
      </c>
      <c r="F207" s="67">
        <f t="shared" si="6"/>
        <v>0</v>
      </c>
    </row>
    <row r="208" spans="1:6" x14ac:dyDescent="0.25">
      <c r="A208" s="5" t="s">
        <v>26</v>
      </c>
      <c r="B208" s="23">
        <v>43901</v>
      </c>
      <c r="C208" s="4">
        <v>0</v>
      </c>
      <c r="D208" s="26">
        <v>0</v>
      </c>
      <c r="F208" s="67">
        <f t="shared" si="6"/>
        <v>0</v>
      </c>
    </row>
    <row r="209" spans="1:6" x14ac:dyDescent="0.25">
      <c r="A209" s="5" t="s">
        <v>25</v>
      </c>
      <c r="B209" s="23">
        <v>43901</v>
      </c>
      <c r="C209" s="4">
        <v>0</v>
      </c>
      <c r="D209" s="26">
        <v>1</v>
      </c>
      <c r="F209" s="67">
        <f t="shared" si="6"/>
        <v>0</v>
      </c>
    </row>
    <row r="210" spans="1:6" x14ac:dyDescent="0.25">
      <c r="A210" s="5" t="s">
        <v>41</v>
      </c>
      <c r="B210" s="23">
        <v>43901</v>
      </c>
      <c r="C210" s="4">
        <v>0</v>
      </c>
      <c r="D210" s="26">
        <v>0</v>
      </c>
      <c r="F210" s="67">
        <f t="shared" si="6"/>
        <v>0</v>
      </c>
    </row>
    <row r="211" spans="1:6" x14ac:dyDescent="0.25">
      <c r="A211" s="5" t="s">
        <v>42</v>
      </c>
      <c r="B211" s="23">
        <v>43901</v>
      </c>
      <c r="C211" s="4">
        <v>0</v>
      </c>
      <c r="D211" s="26">
        <v>0</v>
      </c>
      <c r="F211" s="67">
        <f t="shared" si="6"/>
        <v>0</v>
      </c>
    </row>
    <row r="212" spans="1:6" x14ac:dyDescent="0.25">
      <c r="A212" s="5" t="s">
        <v>43</v>
      </c>
      <c r="B212" s="23">
        <v>43901</v>
      </c>
      <c r="C212" s="4">
        <v>0</v>
      </c>
      <c r="D212" s="26">
        <v>1</v>
      </c>
      <c r="F212" s="67">
        <f t="shared" si="6"/>
        <v>0</v>
      </c>
    </row>
    <row r="213" spans="1:6" x14ac:dyDescent="0.25">
      <c r="A213" s="5" t="s">
        <v>44</v>
      </c>
      <c r="B213" s="23">
        <v>43901</v>
      </c>
      <c r="C213" s="4">
        <v>0</v>
      </c>
      <c r="D213" s="26">
        <v>0</v>
      </c>
      <c r="F213" s="67">
        <f t="shared" si="6"/>
        <v>0</v>
      </c>
    </row>
    <row r="214" spans="1:6" x14ac:dyDescent="0.25">
      <c r="A214" s="5" t="s">
        <v>29</v>
      </c>
      <c r="B214" s="23">
        <v>43901</v>
      </c>
      <c r="C214" s="4">
        <v>0</v>
      </c>
      <c r="D214" s="26">
        <v>0</v>
      </c>
      <c r="F214" s="67">
        <f t="shared" si="6"/>
        <v>0</v>
      </c>
    </row>
    <row r="215" spans="1:6" x14ac:dyDescent="0.25">
      <c r="A215" s="5" t="s">
        <v>45</v>
      </c>
      <c r="B215" s="23">
        <v>43901</v>
      </c>
      <c r="C215" s="4">
        <v>0</v>
      </c>
      <c r="D215" s="26">
        <v>0</v>
      </c>
      <c r="F215" s="67">
        <f t="shared" si="6"/>
        <v>0</v>
      </c>
    </row>
    <row r="216" spans="1:6" x14ac:dyDescent="0.25">
      <c r="A216" s="5" t="s">
        <v>46</v>
      </c>
      <c r="B216" s="23">
        <v>43901</v>
      </c>
      <c r="C216" s="4">
        <v>0</v>
      </c>
      <c r="D216" s="26">
        <v>0</v>
      </c>
      <c r="F216" s="67">
        <f t="shared" si="6"/>
        <v>0</v>
      </c>
    </row>
    <row r="217" spans="1:6" x14ac:dyDescent="0.25">
      <c r="A217" s="5" t="s">
        <v>47</v>
      </c>
      <c r="B217" s="23">
        <v>43901</v>
      </c>
      <c r="C217" s="4">
        <v>0</v>
      </c>
      <c r="D217" s="26">
        <v>0</v>
      </c>
      <c r="F217" s="67">
        <f t="shared" si="6"/>
        <v>0</v>
      </c>
    </row>
    <row r="218" spans="1:6" x14ac:dyDescent="0.25">
      <c r="A218" s="50" t="s">
        <v>22</v>
      </c>
      <c r="B218" s="23">
        <v>43902</v>
      </c>
      <c r="C218" s="4">
        <v>4</v>
      </c>
      <c r="D218" s="26">
        <v>8</v>
      </c>
      <c r="F218" s="67">
        <f>E218+F194</f>
        <v>0</v>
      </c>
    </row>
    <row r="219" spans="1:6" x14ac:dyDescent="0.25">
      <c r="A219" s="5" t="s">
        <v>35</v>
      </c>
      <c r="B219" s="23">
        <v>43902</v>
      </c>
      <c r="C219" s="4">
        <v>0</v>
      </c>
      <c r="D219" s="26">
        <v>0</v>
      </c>
      <c r="F219" s="67">
        <f t="shared" ref="F219:F241" si="7">E219+F195</f>
        <v>0</v>
      </c>
    </row>
    <row r="220" spans="1:6" x14ac:dyDescent="0.25">
      <c r="A220" s="5" t="s">
        <v>21</v>
      </c>
      <c r="B220" s="23">
        <v>43902</v>
      </c>
      <c r="C220" s="4">
        <v>2</v>
      </c>
      <c r="D220" s="26">
        <v>4</v>
      </c>
      <c r="F220" s="67">
        <f t="shared" si="7"/>
        <v>0</v>
      </c>
    </row>
    <row r="221" spans="1:6" x14ac:dyDescent="0.25">
      <c r="A221" s="5" t="s">
        <v>36</v>
      </c>
      <c r="B221" s="23">
        <v>43902</v>
      </c>
      <c r="C221" s="4">
        <v>0</v>
      </c>
      <c r="D221" s="26">
        <v>0</v>
      </c>
      <c r="F221" s="67">
        <f t="shared" si="7"/>
        <v>0</v>
      </c>
    </row>
    <row r="222" spans="1:6" x14ac:dyDescent="0.25">
      <c r="A222" s="5" t="s">
        <v>51</v>
      </c>
      <c r="B222" s="23">
        <v>43902</v>
      </c>
      <c r="C222" s="4">
        <v>2</v>
      </c>
      <c r="D222" s="26">
        <v>14</v>
      </c>
      <c r="F222" s="67">
        <f t="shared" si="7"/>
        <v>1</v>
      </c>
    </row>
    <row r="223" spans="1:6" x14ac:dyDescent="0.25">
      <c r="A223" s="5" t="s">
        <v>27</v>
      </c>
      <c r="B223" s="23">
        <v>43902</v>
      </c>
      <c r="C223" s="4">
        <v>1</v>
      </c>
      <c r="D223" s="26">
        <v>2</v>
      </c>
      <c r="F223" s="67">
        <f t="shared" si="7"/>
        <v>0</v>
      </c>
    </row>
    <row r="224" spans="1:6" x14ac:dyDescent="0.25">
      <c r="A224" s="5" t="s">
        <v>37</v>
      </c>
      <c r="B224" s="23">
        <v>43902</v>
      </c>
      <c r="C224" s="4">
        <v>0</v>
      </c>
      <c r="D224" s="26">
        <v>0</v>
      </c>
      <c r="F224" s="67">
        <f t="shared" si="7"/>
        <v>0</v>
      </c>
    </row>
    <row r="225" spans="1:6" x14ac:dyDescent="0.25">
      <c r="A225" s="5" t="s">
        <v>38</v>
      </c>
      <c r="B225" s="23">
        <v>43902</v>
      </c>
      <c r="C225" s="4">
        <v>1</v>
      </c>
      <c r="D225" s="26">
        <v>1</v>
      </c>
      <c r="F225" s="67">
        <f t="shared" si="7"/>
        <v>0</v>
      </c>
    </row>
    <row r="226" spans="1:6" x14ac:dyDescent="0.25">
      <c r="A226" s="5" t="s">
        <v>48</v>
      </c>
      <c r="B226" s="23">
        <v>43902</v>
      </c>
      <c r="C226" s="4">
        <v>0</v>
      </c>
      <c r="D226" s="26">
        <v>0</v>
      </c>
      <c r="F226" s="67">
        <f t="shared" si="7"/>
        <v>0</v>
      </c>
    </row>
    <row r="227" spans="1:6" x14ac:dyDescent="0.25">
      <c r="A227" s="5" t="s">
        <v>39</v>
      </c>
      <c r="B227" s="23">
        <v>43902</v>
      </c>
      <c r="C227" s="4">
        <v>0</v>
      </c>
      <c r="D227" s="26">
        <v>0</v>
      </c>
      <c r="F227" s="67">
        <f t="shared" si="7"/>
        <v>0</v>
      </c>
    </row>
    <row r="228" spans="1:6" x14ac:dyDescent="0.25">
      <c r="A228" s="5" t="s">
        <v>40</v>
      </c>
      <c r="B228" s="23">
        <v>43902</v>
      </c>
      <c r="C228" s="4">
        <v>0</v>
      </c>
      <c r="D228" s="26">
        <v>0</v>
      </c>
      <c r="F228" s="67">
        <f t="shared" si="7"/>
        <v>0</v>
      </c>
    </row>
    <row r="229" spans="1:6" x14ac:dyDescent="0.25">
      <c r="A229" s="5" t="s">
        <v>28</v>
      </c>
      <c r="B229" s="23">
        <v>43902</v>
      </c>
      <c r="C229" s="4">
        <v>0</v>
      </c>
      <c r="D229" s="26">
        <v>0</v>
      </c>
      <c r="F229" s="67">
        <f t="shared" si="7"/>
        <v>0</v>
      </c>
    </row>
    <row r="230" spans="1:6" x14ac:dyDescent="0.25">
      <c r="A230" s="5" t="s">
        <v>24</v>
      </c>
      <c r="B230" s="23">
        <v>43902</v>
      </c>
      <c r="C230" s="4">
        <v>0</v>
      </c>
      <c r="D230" s="26">
        <v>0</v>
      </c>
      <c r="F230" s="67">
        <f t="shared" si="7"/>
        <v>0</v>
      </c>
    </row>
    <row r="231" spans="1:6" x14ac:dyDescent="0.25">
      <c r="A231" s="5" t="s">
        <v>30</v>
      </c>
      <c r="B231" s="23">
        <v>43902</v>
      </c>
      <c r="C231" s="4">
        <v>0</v>
      </c>
      <c r="D231" s="26">
        <v>0</v>
      </c>
      <c r="F231" s="67">
        <f t="shared" si="7"/>
        <v>0</v>
      </c>
    </row>
    <row r="232" spans="1:6" x14ac:dyDescent="0.25">
      <c r="A232" s="5" t="s">
        <v>26</v>
      </c>
      <c r="B232" s="23">
        <v>43902</v>
      </c>
      <c r="C232" s="4">
        <v>0</v>
      </c>
      <c r="D232" s="26">
        <v>0</v>
      </c>
      <c r="F232" s="67">
        <f t="shared" si="7"/>
        <v>0</v>
      </c>
    </row>
    <row r="233" spans="1:6" x14ac:dyDescent="0.25">
      <c r="A233" s="5" t="s">
        <v>25</v>
      </c>
      <c r="B233" s="23">
        <v>43902</v>
      </c>
      <c r="C233" s="4">
        <v>0</v>
      </c>
      <c r="D233" s="26">
        <v>1</v>
      </c>
      <c r="F233" s="67">
        <f t="shared" si="7"/>
        <v>0</v>
      </c>
    </row>
    <row r="234" spans="1:6" x14ac:dyDescent="0.25">
      <c r="A234" s="5" t="s">
        <v>41</v>
      </c>
      <c r="B234" s="23">
        <v>43902</v>
      </c>
      <c r="C234" s="4">
        <v>0</v>
      </c>
      <c r="D234" s="26">
        <v>0</v>
      </c>
      <c r="F234" s="67">
        <f t="shared" si="7"/>
        <v>0</v>
      </c>
    </row>
    <row r="235" spans="1:6" x14ac:dyDescent="0.25">
      <c r="A235" s="5" t="s">
        <v>42</v>
      </c>
      <c r="B235" s="23">
        <v>43902</v>
      </c>
      <c r="C235" s="4">
        <v>0</v>
      </c>
      <c r="D235" s="26">
        <v>0</v>
      </c>
      <c r="F235" s="67">
        <f t="shared" si="7"/>
        <v>0</v>
      </c>
    </row>
    <row r="236" spans="1:6" x14ac:dyDescent="0.25">
      <c r="A236" s="5" t="s">
        <v>43</v>
      </c>
      <c r="B236" s="23">
        <v>43902</v>
      </c>
      <c r="C236" s="4">
        <v>0</v>
      </c>
      <c r="D236" s="26">
        <v>1</v>
      </c>
      <c r="F236" s="67">
        <f t="shared" si="7"/>
        <v>0</v>
      </c>
    </row>
    <row r="237" spans="1:6" x14ac:dyDescent="0.25">
      <c r="A237" s="5" t="s">
        <v>44</v>
      </c>
      <c r="B237" s="23">
        <v>43902</v>
      </c>
      <c r="C237" s="4">
        <v>0</v>
      </c>
      <c r="D237" s="26">
        <v>0</v>
      </c>
      <c r="F237" s="67">
        <f t="shared" si="7"/>
        <v>0</v>
      </c>
    </row>
    <row r="238" spans="1:6" x14ac:dyDescent="0.25">
      <c r="A238" s="5" t="s">
        <v>29</v>
      </c>
      <c r="B238" s="23">
        <v>43902</v>
      </c>
      <c r="C238" s="4">
        <v>0</v>
      </c>
      <c r="D238" s="26">
        <v>0</v>
      </c>
      <c r="F238" s="67">
        <f t="shared" si="7"/>
        <v>0</v>
      </c>
    </row>
    <row r="239" spans="1:6" x14ac:dyDescent="0.25">
      <c r="A239" s="5" t="s">
        <v>45</v>
      </c>
      <c r="B239" s="23">
        <v>43902</v>
      </c>
      <c r="C239" s="4">
        <v>0</v>
      </c>
      <c r="D239" s="26">
        <v>0</v>
      </c>
      <c r="F239" s="67">
        <f t="shared" si="7"/>
        <v>0</v>
      </c>
    </row>
    <row r="240" spans="1:6" x14ac:dyDescent="0.25">
      <c r="A240" s="5" t="s">
        <v>46</v>
      </c>
      <c r="B240" s="23">
        <v>43902</v>
      </c>
      <c r="C240" s="4">
        <v>0</v>
      </c>
      <c r="D240" s="26">
        <v>0</v>
      </c>
      <c r="F240" s="67">
        <f t="shared" si="7"/>
        <v>0</v>
      </c>
    </row>
    <row r="241" spans="1:6" x14ac:dyDescent="0.25">
      <c r="A241" s="5" t="s">
        <v>47</v>
      </c>
      <c r="B241" s="23">
        <v>43902</v>
      </c>
      <c r="C241" s="4">
        <v>0</v>
      </c>
      <c r="D241" s="26">
        <v>0</v>
      </c>
      <c r="F241" s="67">
        <f t="shared" si="7"/>
        <v>0</v>
      </c>
    </row>
    <row r="242" spans="1:6" x14ac:dyDescent="0.25">
      <c r="A242" s="50" t="s">
        <v>22</v>
      </c>
      <c r="B242" s="23">
        <v>43903</v>
      </c>
      <c r="C242" s="4">
        <v>1</v>
      </c>
      <c r="D242" s="26">
        <v>9</v>
      </c>
      <c r="F242" s="67">
        <f>E242+F218</f>
        <v>0</v>
      </c>
    </row>
    <row r="243" spans="1:6" x14ac:dyDescent="0.25">
      <c r="A243" s="5" t="s">
        <v>35</v>
      </c>
      <c r="B243" s="23">
        <v>43903</v>
      </c>
      <c r="C243" s="4">
        <v>0</v>
      </c>
      <c r="D243" s="26">
        <v>0</v>
      </c>
      <c r="F243" s="67">
        <f t="shared" ref="F243:F265" si="8">E243+F219</f>
        <v>0</v>
      </c>
    </row>
    <row r="244" spans="1:6" x14ac:dyDescent="0.25">
      <c r="A244" s="5" t="s">
        <v>21</v>
      </c>
      <c r="B244" s="23">
        <v>43903</v>
      </c>
      <c r="C244" s="4">
        <v>0</v>
      </c>
      <c r="D244" s="26">
        <v>4</v>
      </c>
      <c r="E244" s="4">
        <v>1</v>
      </c>
      <c r="F244" s="67">
        <f t="shared" si="8"/>
        <v>1</v>
      </c>
    </row>
    <row r="245" spans="1:6" x14ac:dyDescent="0.25">
      <c r="A245" s="5" t="s">
        <v>36</v>
      </c>
      <c r="B245" s="23">
        <v>43903</v>
      </c>
      <c r="C245" s="4">
        <v>0</v>
      </c>
      <c r="D245" s="26">
        <v>0</v>
      </c>
      <c r="F245" s="67">
        <f t="shared" si="8"/>
        <v>0</v>
      </c>
    </row>
    <row r="246" spans="1:6" x14ac:dyDescent="0.25">
      <c r="A246" s="5" t="s">
        <v>51</v>
      </c>
      <c r="B246" s="23">
        <v>43903</v>
      </c>
      <c r="C246" s="4">
        <v>2</v>
      </c>
      <c r="D246" s="26">
        <v>16</v>
      </c>
      <c r="F246" s="67">
        <f t="shared" si="8"/>
        <v>1</v>
      </c>
    </row>
    <row r="247" spans="1:6" x14ac:dyDescent="0.25">
      <c r="A247" s="5" t="s">
        <v>27</v>
      </c>
      <c r="B247" s="23">
        <v>43903</v>
      </c>
      <c r="C247" s="4">
        <v>0</v>
      </c>
      <c r="D247" s="26">
        <v>2</v>
      </c>
      <c r="F247" s="67">
        <f t="shared" si="8"/>
        <v>0</v>
      </c>
    </row>
    <row r="248" spans="1:6" x14ac:dyDescent="0.25">
      <c r="A248" s="5" t="s">
        <v>37</v>
      </c>
      <c r="B248" s="23">
        <v>43903</v>
      </c>
      <c r="C248" s="4">
        <v>0</v>
      </c>
      <c r="D248" s="26">
        <v>0</v>
      </c>
      <c r="F248" s="67">
        <f t="shared" si="8"/>
        <v>0</v>
      </c>
    </row>
    <row r="249" spans="1:6" x14ac:dyDescent="0.25">
      <c r="A249" s="5" t="s">
        <v>38</v>
      </c>
      <c r="B249" s="23">
        <v>43903</v>
      </c>
      <c r="C249" s="4">
        <v>0</v>
      </c>
      <c r="D249" s="26">
        <v>1</v>
      </c>
      <c r="F249" s="67">
        <f t="shared" si="8"/>
        <v>0</v>
      </c>
    </row>
    <row r="250" spans="1:6" x14ac:dyDescent="0.25">
      <c r="A250" s="5" t="s">
        <v>48</v>
      </c>
      <c r="B250" s="23">
        <v>43903</v>
      </c>
      <c r="C250" s="4">
        <v>0</v>
      </c>
      <c r="D250" s="26">
        <v>0</v>
      </c>
      <c r="F250" s="67">
        <f t="shared" si="8"/>
        <v>0</v>
      </c>
    </row>
    <row r="251" spans="1:6" x14ac:dyDescent="0.25">
      <c r="A251" s="5" t="s">
        <v>39</v>
      </c>
      <c r="B251" s="23">
        <v>43903</v>
      </c>
      <c r="C251" s="4">
        <v>0</v>
      </c>
      <c r="D251" s="26">
        <v>0</v>
      </c>
      <c r="F251" s="67">
        <f t="shared" si="8"/>
        <v>0</v>
      </c>
    </row>
    <row r="252" spans="1:6" x14ac:dyDescent="0.25">
      <c r="A252" s="5" t="s">
        <v>40</v>
      </c>
      <c r="B252" s="23">
        <v>43903</v>
      </c>
      <c r="C252" s="4">
        <v>0</v>
      </c>
      <c r="D252" s="26">
        <v>0</v>
      </c>
      <c r="F252" s="67">
        <f t="shared" si="8"/>
        <v>0</v>
      </c>
    </row>
    <row r="253" spans="1:6" x14ac:dyDescent="0.25">
      <c r="A253" s="5" t="s">
        <v>28</v>
      </c>
      <c r="B253" s="23">
        <v>43903</v>
      </c>
      <c r="C253" s="4">
        <v>0</v>
      </c>
      <c r="D253" s="26">
        <v>0</v>
      </c>
      <c r="F253" s="67">
        <f t="shared" si="8"/>
        <v>0</v>
      </c>
    </row>
    <row r="254" spans="1:6" x14ac:dyDescent="0.25">
      <c r="A254" s="5" t="s">
        <v>24</v>
      </c>
      <c r="B254" s="23">
        <v>43903</v>
      </c>
      <c r="C254" s="4">
        <v>0</v>
      </c>
      <c r="D254" s="26">
        <v>0</v>
      </c>
      <c r="F254" s="67">
        <f t="shared" si="8"/>
        <v>0</v>
      </c>
    </row>
    <row r="255" spans="1:6" x14ac:dyDescent="0.25">
      <c r="A255" s="5" t="s">
        <v>30</v>
      </c>
      <c r="B255" s="23">
        <v>43903</v>
      </c>
      <c r="C255" s="4">
        <v>0</v>
      </c>
      <c r="D255" s="26">
        <v>0</v>
      </c>
      <c r="F255" s="67">
        <f t="shared" si="8"/>
        <v>0</v>
      </c>
    </row>
    <row r="256" spans="1:6" x14ac:dyDescent="0.25">
      <c r="A256" s="5" t="s">
        <v>26</v>
      </c>
      <c r="B256" s="23">
        <v>43903</v>
      </c>
      <c r="C256" s="4">
        <v>0</v>
      </c>
      <c r="D256" s="26">
        <v>0</v>
      </c>
      <c r="F256" s="67">
        <f t="shared" si="8"/>
        <v>0</v>
      </c>
    </row>
    <row r="257" spans="1:6" x14ac:dyDescent="0.25">
      <c r="A257" s="5" t="s">
        <v>25</v>
      </c>
      <c r="B257" s="23">
        <v>43903</v>
      </c>
      <c r="C257" s="4">
        <v>0</v>
      </c>
      <c r="D257" s="26">
        <v>1</v>
      </c>
      <c r="F257" s="67">
        <f t="shared" si="8"/>
        <v>0</v>
      </c>
    </row>
    <row r="258" spans="1:6" x14ac:dyDescent="0.25">
      <c r="A258" s="5" t="s">
        <v>41</v>
      </c>
      <c r="B258" s="23">
        <v>43903</v>
      </c>
      <c r="C258" s="4">
        <v>0</v>
      </c>
      <c r="D258" s="26">
        <v>0</v>
      </c>
      <c r="F258" s="67">
        <f t="shared" si="8"/>
        <v>0</v>
      </c>
    </row>
    <row r="259" spans="1:6" x14ac:dyDescent="0.25">
      <c r="A259" s="5" t="s">
        <v>42</v>
      </c>
      <c r="B259" s="23">
        <v>43903</v>
      </c>
      <c r="C259" s="4">
        <v>0</v>
      </c>
      <c r="D259" s="26">
        <v>0</v>
      </c>
      <c r="F259" s="67">
        <f t="shared" si="8"/>
        <v>0</v>
      </c>
    </row>
    <row r="260" spans="1:6" x14ac:dyDescent="0.25">
      <c r="A260" s="5" t="s">
        <v>43</v>
      </c>
      <c r="B260" s="23">
        <v>43903</v>
      </c>
      <c r="C260" s="4">
        <v>0</v>
      </c>
      <c r="D260" s="26">
        <v>1</v>
      </c>
      <c r="F260" s="67">
        <f t="shared" si="8"/>
        <v>0</v>
      </c>
    </row>
    <row r="261" spans="1:6" x14ac:dyDescent="0.25">
      <c r="A261" s="5" t="s">
        <v>44</v>
      </c>
      <c r="B261" s="23">
        <v>43903</v>
      </c>
      <c r="C261" s="4">
        <v>0</v>
      </c>
      <c r="D261" s="26">
        <v>0</v>
      </c>
      <c r="F261" s="67">
        <f t="shared" si="8"/>
        <v>0</v>
      </c>
    </row>
    <row r="262" spans="1:6" x14ac:dyDescent="0.25">
      <c r="A262" s="5" t="s">
        <v>29</v>
      </c>
      <c r="B262" s="23">
        <v>43903</v>
      </c>
      <c r="C262" s="4">
        <v>0</v>
      </c>
      <c r="D262" s="26">
        <v>0</v>
      </c>
      <c r="F262" s="67">
        <f t="shared" si="8"/>
        <v>0</v>
      </c>
    </row>
    <row r="263" spans="1:6" x14ac:dyDescent="0.25">
      <c r="A263" s="5" t="s">
        <v>45</v>
      </c>
      <c r="B263" s="23">
        <v>43903</v>
      </c>
      <c r="C263" s="4">
        <v>0</v>
      </c>
      <c r="D263" s="26">
        <v>0</v>
      </c>
      <c r="F263" s="67">
        <f t="shared" si="8"/>
        <v>0</v>
      </c>
    </row>
    <row r="264" spans="1:6" x14ac:dyDescent="0.25">
      <c r="A264" s="5" t="s">
        <v>46</v>
      </c>
      <c r="B264" s="23">
        <v>43903</v>
      </c>
      <c r="C264" s="4">
        <v>0</v>
      </c>
      <c r="D264" s="26">
        <v>0</v>
      </c>
      <c r="F264" s="67">
        <f t="shared" si="8"/>
        <v>0</v>
      </c>
    </row>
    <row r="265" spans="1:6" x14ac:dyDescent="0.25">
      <c r="A265" s="5" t="s">
        <v>47</v>
      </c>
      <c r="B265" s="23">
        <v>43903</v>
      </c>
      <c r="C265" s="4">
        <v>0</v>
      </c>
      <c r="D265" s="26">
        <v>0</v>
      </c>
      <c r="F265" s="67">
        <f t="shared" si="8"/>
        <v>0</v>
      </c>
    </row>
    <row r="266" spans="1:6" x14ac:dyDescent="0.25">
      <c r="A266" s="50" t="s">
        <v>22</v>
      </c>
      <c r="B266" s="23">
        <v>43904</v>
      </c>
      <c r="C266" s="4">
        <v>1</v>
      </c>
      <c r="D266" s="26">
        <v>10</v>
      </c>
      <c r="F266" s="67">
        <f>E266+F242</f>
        <v>0</v>
      </c>
    </row>
    <row r="267" spans="1:6" x14ac:dyDescent="0.25">
      <c r="A267" s="5" t="s">
        <v>35</v>
      </c>
      <c r="B267" s="23">
        <v>43904</v>
      </c>
      <c r="C267" s="4">
        <v>0</v>
      </c>
      <c r="D267" s="26">
        <v>0</v>
      </c>
      <c r="F267" s="67">
        <f t="shared" ref="F267:F289" si="9">E267+F243</f>
        <v>0</v>
      </c>
    </row>
    <row r="268" spans="1:6" x14ac:dyDescent="0.25">
      <c r="A268" s="5" t="s">
        <v>21</v>
      </c>
      <c r="B268" s="23">
        <v>43904</v>
      </c>
      <c r="C268" s="4">
        <v>1</v>
      </c>
      <c r="D268" s="26">
        <v>5</v>
      </c>
      <c r="F268" s="67">
        <f t="shared" si="9"/>
        <v>1</v>
      </c>
    </row>
    <row r="269" spans="1:6" x14ac:dyDescent="0.25">
      <c r="A269" s="5" t="s">
        <v>36</v>
      </c>
      <c r="B269" s="23">
        <v>43904</v>
      </c>
      <c r="C269" s="4">
        <v>0</v>
      </c>
      <c r="D269" s="26">
        <v>0</v>
      </c>
      <c r="F269" s="67">
        <f t="shared" si="9"/>
        <v>0</v>
      </c>
    </row>
    <row r="270" spans="1:6" x14ac:dyDescent="0.25">
      <c r="A270" s="5" t="s">
        <v>51</v>
      </c>
      <c r="B270" s="23">
        <v>43904</v>
      </c>
      <c r="C270" s="4">
        <v>6</v>
      </c>
      <c r="D270" s="26">
        <v>22</v>
      </c>
      <c r="F270" s="67">
        <f t="shared" si="9"/>
        <v>1</v>
      </c>
    </row>
    <row r="271" spans="1:6" x14ac:dyDescent="0.25">
      <c r="A271" s="5" t="s">
        <v>27</v>
      </c>
      <c r="B271" s="23">
        <v>43904</v>
      </c>
      <c r="C271" s="4">
        <v>0</v>
      </c>
      <c r="D271" s="26">
        <v>2</v>
      </c>
      <c r="F271" s="67">
        <f t="shared" si="9"/>
        <v>0</v>
      </c>
    </row>
    <row r="272" spans="1:6" x14ac:dyDescent="0.25">
      <c r="A272" s="5" t="s">
        <v>37</v>
      </c>
      <c r="B272" s="23">
        <v>43904</v>
      </c>
      <c r="C272" s="4">
        <v>0</v>
      </c>
      <c r="D272" s="26">
        <v>0</v>
      </c>
      <c r="F272" s="67">
        <f t="shared" si="9"/>
        <v>0</v>
      </c>
    </row>
    <row r="273" spans="1:6" x14ac:dyDescent="0.25">
      <c r="A273" s="5" t="s">
        <v>38</v>
      </c>
      <c r="B273" s="23">
        <v>43904</v>
      </c>
      <c r="C273" s="4">
        <v>0</v>
      </c>
      <c r="D273" s="26">
        <v>1</v>
      </c>
      <c r="F273" s="67">
        <f t="shared" si="9"/>
        <v>0</v>
      </c>
    </row>
    <row r="274" spans="1:6" x14ac:dyDescent="0.25">
      <c r="A274" s="5" t="s">
        <v>48</v>
      </c>
      <c r="B274" s="23">
        <v>43904</v>
      </c>
      <c r="C274" s="4">
        <v>0</v>
      </c>
      <c r="D274" s="26">
        <v>0</v>
      </c>
      <c r="F274" s="67">
        <f t="shared" si="9"/>
        <v>0</v>
      </c>
    </row>
    <row r="275" spans="1:6" x14ac:dyDescent="0.25">
      <c r="A275" s="5" t="s">
        <v>39</v>
      </c>
      <c r="B275" s="23">
        <v>43904</v>
      </c>
      <c r="C275" s="4">
        <v>0</v>
      </c>
      <c r="D275" s="26">
        <v>0</v>
      </c>
      <c r="F275" s="67">
        <f t="shared" si="9"/>
        <v>0</v>
      </c>
    </row>
    <row r="276" spans="1:6" x14ac:dyDescent="0.25">
      <c r="A276" s="5" t="s">
        <v>40</v>
      </c>
      <c r="B276" s="23">
        <v>43904</v>
      </c>
      <c r="C276" s="4">
        <v>0</v>
      </c>
      <c r="D276" s="26">
        <v>0</v>
      </c>
      <c r="F276" s="67">
        <f t="shared" si="9"/>
        <v>0</v>
      </c>
    </row>
    <row r="277" spans="1:6" x14ac:dyDescent="0.25">
      <c r="A277" s="5" t="s">
        <v>28</v>
      </c>
      <c r="B277" s="23">
        <v>43904</v>
      </c>
      <c r="C277" s="4">
        <v>0</v>
      </c>
      <c r="D277" s="26">
        <v>0</v>
      </c>
      <c r="F277" s="67">
        <f t="shared" si="9"/>
        <v>0</v>
      </c>
    </row>
    <row r="278" spans="1:6" x14ac:dyDescent="0.25">
      <c r="A278" s="5" t="s">
        <v>24</v>
      </c>
      <c r="B278" s="23">
        <v>43904</v>
      </c>
      <c r="C278" s="4">
        <v>0</v>
      </c>
      <c r="D278" s="26">
        <v>0</v>
      </c>
      <c r="F278" s="67">
        <f t="shared" si="9"/>
        <v>0</v>
      </c>
    </row>
    <row r="279" spans="1:6" x14ac:dyDescent="0.25">
      <c r="A279" s="5" t="s">
        <v>30</v>
      </c>
      <c r="B279" s="23">
        <v>43904</v>
      </c>
      <c r="C279" s="4">
        <v>0</v>
      </c>
      <c r="D279" s="26">
        <v>0</v>
      </c>
      <c r="F279" s="67">
        <f t="shared" si="9"/>
        <v>0</v>
      </c>
    </row>
    <row r="280" spans="1:6" x14ac:dyDescent="0.25">
      <c r="A280" s="5" t="s">
        <v>26</v>
      </c>
      <c r="B280" s="23">
        <v>43904</v>
      </c>
      <c r="C280" s="4">
        <v>0</v>
      </c>
      <c r="D280" s="26">
        <v>0</v>
      </c>
      <c r="F280" s="67">
        <f t="shared" si="9"/>
        <v>0</v>
      </c>
    </row>
    <row r="281" spans="1:6" x14ac:dyDescent="0.25">
      <c r="A281" s="5" t="s">
        <v>25</v>
      </c>
      <c r="B281" s="23">
        <v>43904</v>
      </c>
      <c r="C281" s="4">
        <v>0</v>
      </c>
      <c r="D281" s="26">
        <v>1</v>
      </c>
      <c r="F281" s="67">
        <f t="shared" si="9"/>
        <v>0</v>
      </c>
    </row>
    <row r="282" spans="1:6" x14ac:dyDescent="0.25">
      <c r="A282" s="5" t="s">
        <v>41</v>
      </c>
      <c r="B282" s="23">
        <v>43904</v>
      </c>
      <c r="C282" s="4">
        <v>0</v>
      </c>
      <c r="D282" s="26">
        <v>0</v>
      </c>
      <c r="F282" s="67">
        <f t="shared" si="9"/>
        <v>0</v>
      </c>
    </row>
    <row r="283" spans="1:6" x14ac:dyDescent="0.25">
      <c r="A283" s="5" t="s">
        <v>42</v>
      </c>
      <c r="B283" s="23">
        <v>43904</v>
      </c>
      <c r="C283" s="4">
        <v>0</v>
      </c>
      <c r="D283" s="26">
        <v>0</v>
      </c>
      <c r="F283" s="67">
        <f t="shared" si="9"/>
        <v>0</v>
      </c>
    </row>
    <row r="284" spans="1:6" x14ac:dyDescent="0.25">
      <c r="A284" s="5" t="s">
        <v>43</v>
      </c>
      <c r="B284" s="23">
        <v>43904</v>
      </c>
      <c r="C284" s="4">
        <v>2</v>
      </c>
      <c r="D284" s="26">
        <v>3</v>
      </c>
      <c r="F284" s="67">
        <f t="shared" si="9"/>
        <v>0</v>
      </c>
    </row>
    <row r="285" spans="1:6" x14ac:dyDescent="0.25">
      <c r="A285" s="5" t="s">
        <v>44</v>
      </c>
      <c r="B285" s="23">
        <v>43904</v>
      </c>
      <c r="C285" s="4">
        <v>0</v>
      </c>
      <c r="D285" s="26">
        <v>0</v>
      </c>
      <c r="F285" s="67">
        <f t="shared" si="9"/>
        <v>0</v>
      </c>
    </row>
    <row r="286" spans="1:6" x14ac:dyDescent="0.25">
      <c r="A286" s="5" t="s">
        <v>29</v>
      </c>
      <c r="B286" s="23">
        <v>43904</v>
      </c>
      <c r="C286" s="4">
        <v>1</v>
      </c>
      <c r="D286" s="26">
        <v>1</v>
      </c>
      <c r="F286" s="67">
        <f t="shared" si="9"/>
        <v>0</v>
      </c>
    </row>
    <row r="287" spans="1:6" x14ac:dyDescent="0.25">
      <c r="A287" s="5" t="s">
        <v>45</v>
      </c>
      <c r="B287" s="23">
        <v>43904</v>
      </c>
      <c r="C287" s="4">
        <v>0</v>
      </c>
      <c r="D287" s="26">
        <v>0</v>
      </c>
      <c r="F287" s="67">
        <f t="shared" si="9"/>
        <v>0</v>
      </c>
    </row>
    <row r="288" spans="1:6" x14ac:dyDescent="0.25">
      <c r="A288" s="5" t="s">
        <v>46</v>
      </c>
      <c r="B288" s="23">
        <v>43904</v>
      </c>
      <c r="C288" s="4">
        <v>0</v>
      </c>
      <c r="D288" s="26">
        <v>0</v>
      </c>
      <c r="F288" s="67">
        <f t="shared" si="9"/>
        <v>0</v>
      </c>
    </row>
    <row r="289" spans="1:6" x14ac:dyDescent="0.25">
      <c r="A289" s="5" t="s">
        <v>47</v>
      </c>
      <c r="B289" s="23">
        <v>43904</v>
      </c>
      <c r="C289" s="4">
        <v>0</v>
      </c>
      <c r="D289" s="26">
        <v>0</v>
      </c>
      <c r="F289" s="67">
        <f t="shared" si="9"/>
        <v>0</v>
      </c>
    </row>
    <row r="290" spans="1:6" x14ac:dyDescent="0.25">
      <c r="A290" s="50" t="s">
        <v>22</v>
      </c>
      <c r="B290" s="23">
        <v>43905</v>
      </c>
      <c r="C290" s="4">
        <v>1</v>
      </c>
      <c r="D290" s="26">
        <v>11</v>
      </c>
      <c r="F290" s="67">
        <f>E290+F266</f>
        <v>0</v>
      </c>
    </row>
    <row r="291" spans="1:6" x14ac:dyDescent="0.25">
      <c r="A291" s="5" t="s">
        <v>35</v>
      </c>
      <c r="B291" s="23">
        <v>43905</v>
      </c>
      <c r="C291" s="4">
        <v>0</v>
      </c>
      <c r="D291" s="26">
        <v>0</v>
      </c>
      <c r="F291" s="67">
        <f t="shared" ref="F291:F313" si="10">E291+F267</f>
        <v>0</v>
      </c>
    </row>
    <row r="292" spans="1:6" x14ac:dyDescent="0.25">
      <c r="A292" s="5" t="s">
        <v>21</v>
      </c>
      <c r="B292" s="23">
        <v>43905</v>
      </c>
      <c r="C292" s="4">
        <v>2</v>
      </c>
      <c r="D292" s="26">
        <v>7</v>
      </c>
      <c r="F292" s="67">
        <f t="shared" si="10"/>
        <v>1</v>
      </c>
    </row>
    <row r="293" spans="1:6" x14ac:dyDescent="0.25">
      <c r="A293" s="5" t="s">
        <v>36</v>
      </c>
      <c r="B293" s="23">
        <v>43905</v>
      </c>
      <c r="C293" s="4">
        <v>0</v>
      </c>
      <c r="D293" s="26">
        <v>0</v>
      </c>
      <c r="F293" s="67">
        <f t="shared" si="10"/>
        <v>0</v>
      </c>
    </row>
    <row r="294" spans="1:6" x14ac:dyDescent="0.25">
      <c r="A294" s="5" t="s">
        <v>51</v>
      </c>
      <c r="B294" s="23">
        <v>43905</v>
      </c>
      <c r="C294" s="4">
        <v>6</v>
      </c>
      <c r="D294" s="26">
        <v>28</v>
      </c>
      <c r="F294" s="67">
        <f t="shared" si="10"/>
        <v>1</v>
      </c>
    </row>
    <row r="295" spans="1:6" x14ac:dyDescent="0.25">
      <c r="A295" s="5" t="s">
        <v>27</v>
      </c>
      <c r="B295" s="23">
        <v>43905</v>
      </c>
      <c r="C295" s="4">
        <v>0</v>
      </c>
      <c r="D295" s="26">
        <v>2</v>
      </c>
      <c r="F295" s="67">
        <f t="shared" si="10"/>
        <v>0</v>
      </c>
    </row>
    <row r="296" spans="1:6" x14ac:dyDescent="0.25">
      <c r="A296" s="5" t="s">
        <v>37</v>
      </c>
      <c r="B296" s="23">
        <v>43905</v>
      </c>
      <c r="C296" s="4">
        <v>0</v>
      </c>
      <c r="D296" s="26">
        <v>0</v>
      </c>
      <c r="F296" s="67">
        <f t="shared" si="10"/>
        <v>0</v>
      </c>
    </row>
    <row r="297" spans="1:6" x14ac:dyDescent="0.25">
      <c r="A297" s="5" t="s">
        <v>38</v>
      </c>
      <c r="B297" s="23">
        <v>43905</v>
      </c>
      <c r="C297" s="4">
        <v>0</v>
      </c>
      <c r="D297" s="26">
        <v>1</v>
      </c>
      <c r="F297" s="67">
        <f t="shared" si="10"/>
        <v>0</v>
      </c>
    </row>
    <row r="298" spans="1:6" x14ac:dyDescent="0.25">
      <c r="A298" s="5" t="s">
        <v>48</v>
      </c>
      <c r="B298" s="23">
        <v>43905</v>
      </c>
      <c r="C298" s="4">
        <v>0</v>
      </c>
      <c r="D298" s="26">
        <v>0</v>
      </c>
      <c r="F298" s="67">
        <f t="shared" si="10"/>
        <v>0</v>
      </c>
    </row>
    <row r="299" spans="1:6" x14ac:dyDescent="0.25">
      <c r="A299" s="5" t="s">
        <v>39</v>
      </c>
      <c r="B299" s="23">
        <v>43905</v>
      </c>
      <c r="C299" s="4">
        <v>0</v>
      </c>
      <c r="D299" s="26">
        <v>0</v>
      </c>
      <c r="F299" s="67">
        <f t="shared" si="10"/>
        <v>0</v>
      </c>
    </row>
    <row r="300" spans="1:6" x14ac:dyDescent="0.25">
      <c r="A300" s="5" t="s">
        <v>40</v>
      </c>
      <c r="B300" s="23">
        <v>43905</v>
      </c>
      <c r="C300" s="4">
        <v>0</v>
      </c>
      <c r="D300" s="26">
        <v>0</v>
      </c>
      <c r="F300" s="67">
        <f t="shared" si="10"/>
        <v>0</v>
      </c>
    </row>
    <row r="301" spans="1:6" x14ac:dyDescent="0.25">
      <c r="A301" s="5" t="s">
        <v>28</v>
      </c>
      <c r="B301" s="23">
        <v>43905</v>
      </c>
      <c r="C301" s="4">
        <v>0</v>
      </c>
      <c r="D301" s="26">
        <v>0</v>
      </c>
      <c r="F301" s="67">
        <f t="shared" si="10"/>
        <v>0</v>
      </c>
    </row>
    <row r="302" spans="1:6" x14ac:dyDescent="0.25">
      <c r="A302" s="5" t="s">
        <v>24</v>
      </c>
      <c r="B302" s="23">
        <v>43905</v>
      </c>
      <c r="C302" s="4">
        <v>0</v>
      </c>
      <c r="D302" s="26">
        <v>0</v>
      </c>
      <c r="F302" s="67">
        <f t="shared" si="10"/>
        <v>0</v>
      </c>
    </row>
    <row r="303" spans="1:6" x14ac:dyDescent="0.25">
      <c r="A303" s="5" t="s">
        <v>30</v>
      </c>
      <c r="B303" s="23">
        <v>43905</v>
      </c>
      <c r="C303" s="4">
        <v>0</v>
      </c>
      <c r="D303" s="26">
        <v>0</v>
      </c>
      <c r="F303" s="67">
        <f t="shared" si="10"/>
        <v>0</v>
      </c>
    </row>
    <row r="304" spans="1:6" x14ac:dyDescent="0.25">
      <c r="A304" s="5" t="s">
        <v>26</v>
      </c>
      <c r="B304" s="23">
        <v>43905</v>
      </c>
      <c r="C304" s="4">
        <v>0</v>
      </c>
      <c r="D304" s="26">
        <v>0</v>
      </c>
      <c r="F304" s="67">
        <f t="shared" si="10"/>
        <v>0</v>
      </c>
    </row>
    <row r="305" spans="1:6" x14ac:dyDescent="0.25">
      <c r="A305" s="5" t="s">
        <v>25</v>
      </c>
      <c r="B305" s="23">
        <v>43905</v>
      </c>
      <c r="C305" s="4">
        <v>0</v>
      </c>
      <c r="D305" s="26">
        <v>1</v>
      </c>
      <c r="F305" s="67">
        <f t="shared" si="10"/>
        <v>0</v>
      </c>
    </row>
    <row r="306" spans="1:6" x14ac:dyDescent="0.25">
      <c r="A306" s="5" t="s">
        <v>41</v>
      </c>
      <c r="B306" s="23">
        <v>43905</v>
      </c>
      <c r="C306" s="4">
        <v>0</v>
      </c>
      <c r="D306" s="26">
        <v>0</v>
      </c>
      <c r="F306" s="67">
        <f t="shared" si="10"/>
        <v>0</v>
      </c>
    </row>
    <row r="307" spans="1:6" x14ac:dyDescent="0.25">
      <c r="A307" s="5" t="s">
        <v>42</v>
      </c>
      <c r="B307" s="23">
        <v>43905</v>
      </c>
      <c r="C307" s="4">
        <v>0</v>
      </c>
      <c r="D307" s="26">
        <v>0</v>
      </c>
      <c r="F307" s="67">
        <f t="shared" si="10"/>
        <v>0</v>
      </c>
    </row>
    <row r="308" spans="1:6" x14ac:dyDescent="0.25">
      <c r="A308" s="5" t="s">
        <v>43</v>
      </c>
      <c r="B308" s="23">
        <v>43905</v>
      </c>
      <c r="C308" s="4">
        <v>0</v>
      </c>
      <c r="D308" s="26">
        <v>3</v>
      </c>
      <c r="F308" s="67">
        <f t="shared" si="10"/>
        <v>0</v>
      </c>
    </row>
    <row r="309" spans="1:6" x14ac:dyDescent="0.25">
      <c r="A309" s="5" t="s">
        <v>44</v>
      </c>
      <c r="B309" s="23">
        <v>43905</v>
      </c>
      <c r="C309" s="4">
        <v>0</v>
      </c>
      <c r="D309" s="26">
        <v>0</v>
      </c>
      <c r="F309" s="67">
        <f t="shared" si="10"/>
        <v>0</v>
      </c>
    </row>
    <row r="310" spans="1:6" x14ac:dyDescent="0.25">
      <c r="A310" s="5" t="s">
        <v>29</v>
      </c>
      <c r="B310" s="23">
        <v>43905</v>
      </c>
      <c r="C310" s="4">
        <v>0</v>
      </c>
      <c r="D310" s="26">
        <v>1</v>
      </c>
      <c r="F310" s="67">
        <f t="shared" si="10"/>
        <v>0</v>
      </c>
    </row>
    <row r="311" spans="1:6" x14ac:dyDescent="0.25">
      <c r="A311" s="5" t="s">
        <v>45</v>
      </c>
      <c r="B311" s="23">
        <v>43905</v>
      </c>
      <c r="C311" s="4">
        <v>0</v>
      </c>
      <c r="D311" s="26">
        <v>0</v>
      </c>
      <c r="F311" s="67">
        <f t="shared" si="10"/>
        <v>0</v>
      </c>
    </row>
    <row r="312" spans="1:6" x14ac:dyDescent="0.25">
      <c r="A312" s="5" t="s">
        <v>46</v>
      </c>
      <c r="B312" s="23">
        <v>43905</v>
      </c>
      <c r="C312" s="4">
        <v>2</v>
      </c>
      <c r="D312" s="26">
        <v>2</v>
      </c>
      <c r="F312" s="67">
        <f t="shared" si="10"/>
        <v>0</v>
      </c>
    </row>
    <row r="313" spans="1:6" x14ac:dyDescent="0.25">
      <c r="A313" s="5" t="s">
        <v>47</v>
      </c>
      <c r="B313" s="23">
        <v>43905</v>
      </c>
      <c r="C313" s="4">
        <v>0</v>
      </c>
      <c r="D313" s="26">
        <v>0</v>
      </c>
      <c r="F313" s="67">
        <f t="shared" si="10"/>
        <v>0</v>
      </c>
    </row>
    <row r="314" spans="1:6" x14ac:dyDescent="0.25">
      <c r="A314" s="50" t="s">
        <v>22</v>
      </c>
      <c r="B314" s="23">
        <v>43906</v>
      </c>
      <c r="C314" s="4">
        <v>1</v>
      </c>
      <c r="D314" s="26">
        <v>12</v>
      </c>
      <c r="F314" s="67">
        <f>E314+F290</f>
        <v>0</v>
      </c>
    </row>
    <row r="315" spans="1:6" x14ac:dyDescent="0.25">
      <c r="A315" s="5" t="s">
        <v>35</v>
      </c>
      <c r="B315" s="23">
        <v>43906</v>
      </c>
      <c r="C315" s="4">
        <v>0</v>
      </c>
      <c r="D315" s="26">
        <v>0</v>
      </c>
      <c r="F315" s="67">
        <f t="shared" ref="F315:F337" si="11">E315+F291</f>
        <v>0</v>
      </c>
    </row>
    <row r="316" spans="1:6" x14ac:dyDescent="0.25">
      <c r="A316" s="5" t="s">
        <v>21</v>
      </c>
      <c r="B316" s="23">
        <v>43906</v>
      </c>
      <c r="C316" s="4">
        <v>3</v>
      </c>
      <c r="D316" s="26">
        <v>10</v>
      </c>
      <c r="F316" s="67">
        <f t="shared" si="11"/>
        <v>1</v>
      </c>
    </row>
    <row r="317" spans="1:6" x14ac:dyDescent="0.25">
      <c r="A317" s="5" t="s">
        <v>36</v>
      </c>
      <c r="B317" s="23">
        <v>43906</v>
      </c>
      <c r="C317" s="4">
        <v>0</v>
      </c>
      <c r="D317" s="26">
        <v>0</v>
      </c>
      <c r="F317" s="67">
        <f t="shared" si="11"/>
        <v>0</v>
      </c>
    </row>
    <row r="318" spans="1:6" x14ac:dyDescent="0.25">
      <c r="A318" s="5" t="s">
        <v>51</v>
      </c>
      <c r="B318" s="23">
        <v>43906</v>
      </c>
      <c r="C318" s="4">
        <v>5</v>
      </c>
      <c r="D318" s="26">
        <v>33</v>
      </c>
      <c r="F318" s="67">
        <f t="shared" si="11"/>
        <v>1</v>
      </c>
    </row>
    <row r="319" spans="1:6" x14ac:dyDescent="0.25">
      <c r="A319" s="5" t="s">
        <v>27</v>
      </c>
      <c r="B319" s="23">
        <v>43906</v>
      </c>
      <c r="C319" s="4">
        <v>0</v>
      </c>
      <c r="D319" s="26">
        <v>2</v>
      </c>
      <c r="F319" s="67">
        <f t="shared" si="11"/>
        <v>0</v>
      </c>
    </row>
    <row r="320" spans="1:6" x14ac:dyDescent="0.25">
      <c r="A320" s="5" t="s">
        <v>37</v>
      </c>
      <c r="B320" s="23">
        <v>43906</v>
      </c>
      <c r="C320" s="4">
        <v>0</v>
      </c>
      <c r="D320" s="26">
        <v>0</v>
      </c>
      <c r="F320" s="67">
        <f t="shared" si="11"/>
        <v>0</v>
      </c>
    </row>
    <row r="321" spans="1:6" x14ac:dyDescent="0.25">
      <c r="A321" s="5" t="s">
        <v>38</v>
      </c>
      <c r="B321" s="23">
        <v>43906</v>
      </c>
      <c r="C321" s="4">
        <v>0</v>
      </c>
      <c r="D321" s="26">
        <v>1</v>
      </c>
      <c r="F321" s="67">
        <f t="shared" si="11"/>
        <v>0</v>
      </c>
    </row>
    <row r="322" spans="1:6" x14ac:dyDescent="0.25">
      <c r="A322" s="5" t="s">
        <v>48</v>
      </c>
      <c r="B322" s="23">
        <v>43906</v>
      </c>
      <c r="C322" s="4">
        <v>0</v>
      </c>
      <c r="D322" s="26">
        <v>0</v>
      </c>
      <c r="F322" s="67">
        <f t="shared" si="11"/>
        <v>0</v>
      </c>
    </row>
    <row r="323" spans="1:6" x14ac:dyDescent="0.25">
      <c r="A323" s="5" t="s">
        <v>39</v>
      </c>
      <c r="B323" s="23">
        <v>43906</v>
      </c>
      <c r="C323" s="4">
        <v>0</v>
      </c>
      <c r="D323" s="26">
        <v>0</v>
      </c>
      <c r="F323" s="67">
        <f t="shared" si="11"/>
        <v>0</v>
      </c>
    </row>
    <row r="324" spans="1:6" x14ac:dyDescent="0.25">
      <c r="A324" s="5" t="s">
        <v>40</v>
      </c>
      <c r="B324" s="23">
        <v>43906</v>
      </c>
      <c r="C324" s="4">
        <v>0</v>
      </c>
      <c r="D324" s="26">
        <v>0</v>
      </c>
      <c r="F324" s="67">
        <f t="shared" si="11"/>
        <v>0</v>
      </c>
    </row>
    <row r="325" spans="1:6" x14ac:dyDescent="0.25">
      <c r="A325" s="5" t="s">
        <v>28</v>
      </c>
      <c r="B325" s="23">
        <v>43906</v>
      </c>
      <c r="C325" s="4">
        <v>0</v>
      </c>
      <c r="D325" s="26">
        <v>0</v>
      </c>
      <c r="F325" s="67">
        <f t="shared" si="11"/>
        <v>0</v>
      </c>
    </row>
    <row r="326" spans="1:6" x14ac:dyDescent="0.25">
      <c r="A326" s="5" t="s">
        <v>24</v>
      </c>
      <c r="B326" s="23">
        <v>43906</v>
      </c>
      <c r="C326" s="4">
        <v>0</v>
      </c>
      <c r="D326" s="26">
        <v>0</v>
      </c>
      <c r="F326" s="67">
        <f t="shared" si="11"/>
        <v>0</v>
      </c>
    </row>
    <row r="327" spans="1:6" x14ac:dyDescent="0.25">
      <c r="A327" s="5" t="s">
        <v>30</v>
      </c>
      <c r="B327" s="23">
        <v>43906</v>
      </c>
      <c r="C327" s="4">
        <v>0</v>
      </c>
      <c r="D327" s="26">
        <v>0</v>
      </c>
      <c r="F327" s="67">
        <f t="shared" si="11"/>
        <v>0</v>
      </c>
    </row>
    <row r="328" spans="1:6" x14ac:dyDescent="0.25">
      <c r="A328" s="5" t="s">
        <v>26</v>
      </c>
      <c r="B328" s="23">
        <v>43906</v>
      </c>
      <c r="C328" s="4">
        <v>0</v>
      </c>
      <c r="D328" s="26">
        <v>0</v>
      </c>
      <c r="F328" s="67">
        <f t="shared" si="11"/>
        <v>0</v>
      </c>
    </row>
    <row r="329" spans="1:6" x14ac:dyDescent="0.25">
      <c r="A329" s="5" t="s">
        <v>25</v>
      </c>
      <c r="B329" s="23">
        <v>43906</v>
      </c>
      <c r="C329" s="4">
        <v>0</v>
      </c>
      <c r="D329" s="26">
        <v>1</v>
      </c>
      <c r="F329" s="67">
        <f t="shared" si="11"/>
        <v>0</v>
      </c>
    </row>
    <row r="330" spans="1:6" x14ac:dyDescent="0.25">
      <c r="A330" s="5" t="s">
        <v>41</v>
      </c>
      <c r="B330" s="23">
        <v>43906</v>
      </c>
      <c r="C330" s="4">
        <v>0</v>
      </c>
      <c r="D330" s="26">
        <v>0</v>
      </c>
      <c r="F330" s="67">
        <f t="shared" si="11"/>
        <v>0</v>
      </c>
    </row>
    <row r="331" spans="1:6" x14ac:dyDescent="0.25">
      <c r="A331" s="5" t="s">
        <v>42</v>
      </c>
      <c r="B331" s="23">
        <v>43906</v>
      </c>
      <c r="C331" s="4">
        <v>0</v>
      </c>
      <c r="D331" s="26">
        <v>0</v>
      </c>
      <c r="F331" s="67">
        <f t="shared" si="11"/>
        <v>0</v>
      </c>
    </row>
    <row r="332" spans="1:6" x14ac:dyDescent="0.25">
      <c r="A332" s="5" t="s">
        <v>43</v>
      </c>
      <c r="B332" s="23">
        <v>43906</v>
      </c>
      <c r="C332" s="4">
        <v>0</v>
      </c>
      <c r="D332" s="26">
        <v>3</v>
      </c>
      <c r="F332" s="67">
        <f t="shared" si="11"/>
        <v>0</v>
      </c>
    </row>
    <row r="333" spans="1:6" x14ac:dyDescent="0.25">
      <c r="A333" s="5" t="s">
        <v>44</v>
      </c>
      <c r="B333" s="23">
        <v>43906</v>
      </c>
      <c r="C333" s="4">
        <v>0</v>
      </c>
      <c r="D333" s="26">
        <v>0</v>
      </c>
      <c r="F333" s="67">
        <f t="shared" si="11"/>
        <v>0</v>
      </c>
    </row>
    <row r="334" spans="1:6" x14ac:dyDescent="0.25">
      <c r="A334" s="5" t="s">
        <v>29</v>
      </c>
      <c r="B334" s="23">
        <v>43906</v>
      </c>
      <c r="C334" s="4">
        <v>0</v>
      </c>
      <c r="D334" s="26">
        <v>1</v>
      </c>
      <c r="F334" s="67">
        <f t="shared" si="11"/>
        <v>0</v>
      </c>
    </row>
    <row r="335" spans="1:6" x14ac:dyDescent="0.25">
      <c r="A335" s="5" t="s">
        <v>45</v>
      </c>
      <c r="B335" s="23">
        <v>43906</v>
      </c>
      <c r="C335" s="4">
        <v>0</v>
      </c>
      <c r="D335" s="26">
        <v>0</v>
      </c>
      <c r="F335" s="67">
        <f t="shared" si="11"/>
        <v>0</v>
      </c>
    </row>
    <row r="336" spans="1:6" x14ac:dyDescent="0.25">
      <c r="A336" s="5" t="s">
        <v>46</v>
      </c>
      <c r="B336" s="23">
        <v>43906</v>
      </c>
      <c r="C336" s="4">
        <v>0</v>
      </c>
      <c r="D336" s="26">
        <v>2</v>
      </c>
      <c r="F336" s="67">
        <f t="shared" si="11"/>
        <v>0</v>
      </c>
    </row>
    <row r="337" spans="1:6" x14ac:dyDescent="0.25">
      <c r="A337" s="5" t="s">
        <v>47</v>
      </c>
      <c r="B337" s="23">
        <v>43906</v>
      </c>
      <c r="C337" s="4">
        <v>0</v>
      </c>
      <c r="D337" s="26">
        <v>0</v>
      </c>
      <c r="F337" s="67">
        <f t="shared" si="11"/>
        <v>0</v>
      </c>
    </row>
    <row r="338" spans="1:6" x14ac:dyDescent="0.25">
      <c r="A338" s="50" t="s">
        <v>22</v>
      </c>
      <c r="B338" s="23">
        <v>43907</v>
      </c>
      <c r="C338" s="4">
        <v>1</v>
      </c>
      <c r="D338" s="26">
        <v>13</v>
      </c>
      <c r="F338" s="67">
        <f>E338+F314</f>
        <v>0</v>
      </c>
    </row>
    <row r="339" spans="1:6" x14ac:dyDescent="0.25">
      <c r="A339" s="5" t="s">
        <v>35</v>
      </c>
      <c r="B339" s="23">
        <v>43907</v>
      </c>
      <c r="C339" s="4">
        <v>0</v>
      </c>
      <c r="D339" s="26">
        <v>0</v>
      </c>
      <c r="F339" s="67">
        <f t="shared" ref="F339:F361" si="12">E339+F315</f>
        <v>0</v>
      </c>
    </row>
    <row r="340" spans="1:6" x14ac:dyDescent="0.25">
      <c r="A340" s="5" t="s">
        <v>21</v>
      </c>
      <c r="B340" s="23">
        <v>43907</v>
      </c>
      <c r="C340" s="4">
        <v>1</v>
      </c>
      <c r="D340" s="26">
        <v>11</v>
      </c>
      <c r="F340" s="67">
        <f t="shared" si="12"/>
        <v>1</v>
      </c>
    </row>
    <row r="341" spans="1:6" x14ac:dyDescent="0.25">
      <c r="A341" s="5" t="s">
        <v>36</v>
      </c>
      <c r="B341" s="23">
        <v>43907</v>
      </c>
      <c r="C341" s="4">
        <v>0</v>
      </c>
      <c r="D341" s="26">
        <v>0</v>
      </c>
      <c r="F341" s="67">
        <f t="shared" si="12"/>
        <v>0</v>
      </c>
    </row>
    <row r="342" spans="1:6" x14ac:dyDescent="0.25">
      <c r="A342" s="5" t="s">
        <v>51</v>
      </c>
      <c r="B342" s="23">
        <v>43907</v>
      </c>
      <c r="C342" s="4">
        <v>4</v>
      </c>
      <c r="D342" s="26">
        <v>37</v>
      </c>
      <c r="F342" s="67">
        <f t="shared" si="12"/>
        <v>1</v>
      </c>
    </row>
    <row r="343" spans="1:6" x14ac:dyDescent="0.25">
      <c r="A343" s="5" t="s">
        <v>27</v>
      </c>
      <c r="B343" s="23">
        <v>43907</v>
      </c>
      <c r="C343" s="4">
        <v>2</v>
      </c>
      <c r="D343" s="26">
        <v>4</v>
      </c>
      <c r="F343" s="67">
        <f t="shared" si="12"/>
        <v>0</v>
      </c>
    </row>
    <row r="344" spans="1:6" x14ac:dyDescent="0.25">
      <c r="A344" s="5" t="s">
        <v>37</v>
      </c>
      <c r="B344" s="23">
        <v>43907</v>
      </c>
      <c r="C344" s="4">
        <v>0</v>
      </c>
      <c r="D344" s="26">
        <v>0</v>
      </c>
      <c r="F344" s="67">
        <f t="shared" si="12"/>
        <v>0</v>
      </c>
    </row>
    <row r="345" spans="1:6" x14ac:dyDescent="0.25">
      <c r="A345" s="5" t="s">
        <v>38</v>
      </c>
      <c r="B345" s="23">
        <v>43907</v>
      </c>
      <c r="C345" s="4">
        <v>1</v>
      </c>
      <c r="D345" s="26">
        <v>2</v>
      </c>
      <c r="F345" s="67">
        <f t="shared" si="12"/>
        <v>0</v>
      </c>
    </row>
    <row r="346" spans="1:6" x14ac:dyDescent="0.25">
      <c r="A346" s="5" t="s">
        <v>48</v>
      </c>
      <c r="B346" s="23">
        <v>43907</v>
      </c>
      <c r="C346" s="4">
        <v>0</v>
      </c>
      <c r="D346" s="26">
        <v>0</v>
      </c>
      <c r="F346" s="67">
        <f t="shared" si="12"/>
        <v>0</v>
      </c>
    </row>
    <row r="347" spans="1:6" x14ac:dyDescent="0.25">
      <c r="A347" s="5" t="s">
        <v>39</v>
      </c>
      <c r="B347" s="23">
        <v>43907</v>
      </c>
      <c r="C347" s="4">
        <v>1</v>
      </c>
      <c r="D347" s="26">
        <v>1</v>
      </c>
      <c r="F347" s="67">
        <f t="shared" si="12"/>
        <v>0</v>
      </c>
    </row>
    <row r="348" spans="1:6" x14ac:dyDescent="0.25">
      <c r="A348" s="5" t="s">
        <v>40</v>
      </c>
      <c r="B348" s="23">
        <v>43907</v>
      </c>
      <c r="C348" s="4">
        <v>0</v>
      </c>
      <c r="D348" s="26">
        <v>0</v>
      </c>
      <c r="F348" s="67">
        <f t="shared" si="12"/>
        <v>0</v>
      </c>
    </row>
    <row r="349" spans="1:6" x14ac:dyDescent="0.25">
      <c r="A349" s="5" t="s">
        <v>28</v>
      </c>
      <c r="B349" s="23">
        <v>43907</v>
      </c>
      <c r="C349" s="4">
        <v>0</v>
      </c>
      <c r="D349" s="26">
        <v>0</v>
      </c>
      <c r="F349" s="67">
        <f t="shared" si="12"/>
        <v>0</v>
      </c>
    </row>
    <row r="350" spans="1:6" x14ac:dyDescent="0.25">
      <c r="A350" s="5" t="s">
        <v>24</v>
      </c>
      <c r="B350" s="23">
        <v>43907</v>
      </c>
      <c r="C350" s="4">
        <v>0</v>
      </c>
      <c r="D350" s="26">
        <v>0</v>
      </c>
      <c r="F350" s="67">
        <f t="shared" si="12"/>
        <v>0</v>
      </c>
    </row>
    <row r="351" spans="1:6" x14ac:dyDescent="0.25">
      <c r="A351" s="5" t="s">
        <v>30</v>
      </c>
      <c r="B351" s="23">
        <v>43907</v>
      </c>
      <c r="C351" s="4">
        <v>0</v>
      </c>
      <c r="D351" s="26">
        <v>0</v>
      </c>
      <c r="F351" s="67">
        <f t="shared" si="12"/>
        <v>0</v>
      </c>
    </row>
    <row r="352" spans="1:6" x14ac:dyDescent="0.25">
      <c r="A352" s="5" t="s">
        <v>26</v>
      </c>
      <c r="B352" s="23">
        <v>43907</v>
      </c>
      <c r="C352" s="4">
        <v>0</v>
      </c>
      <c r="D352" s="26">
        <v>0</v>
      </c>
      <c r="F352" s="67">
        <f t="shared" si="12"/>
        <v>0</v>
      </c>
    </row>
    <row r="353" spans="1:6" x14ac:dyDescent="0.25">
      <c r="A353" s="5" t="s">
        <v>25</v>
      </c>
      <c r="B353" s="23">
        <v>43907</v>
      </c>
      <c r="C353" s="4">
        <v>1</v>
      </c>
      <c r="D353" s="26">
        <v>2</v>
      </c>
      <c r="F353" s="67">
        <f t="shared" si="12"/>
        <v>0</v>
      </c>
    </row>
    <row r="354" spans="1:6" x14ac:dyDescent="0.25">
      <c r="A354" s="5" t="s">
        <v>41</v>
      </c>
      <c r="B354" s="23">
        <v>43907</v>
      </c>
      <c r="C354" s="4">
        <v>1</v>
      </c>
      <c r="D354" s="26">
        <v>1</v>
      </c>
      <c r="F354" s="67">
        <f t="shared" si="12"/>
        <v>0</v>
      </c>
    </row>
    <row r="355" spans="1:6" x14ac:dyDescent="0.25">
      <c r="A355" s="5" t="s">
        <v>42</v>
      </c>
      <c r="B355" s="23">
        <v>43907</v>
      </c>
      <c r="C355" s="4">
        <v>0</v>
      </c>
      <c r="D355" s="26">
        <v>0</v>
      </c>
      <c r="F355" s="67">
        <f t="shared" si="12"/>
        <v>0</v>
      </c>
    </row>
    <row r="356" spans="1:6" x14ac:dyDescent="0.25">
      <c r="A356" s="5" t="s">
        <v>43</v>
      </c>
      <c r="B356" s="23">
        <v>43907</v>
      </c>
      <c r="C356" s="4">
        <v>0</v>
      </c>
      <c r="D356" s="26">
        <v>3</v>
      </c>
      <c r="F356" s="67">
        <f t="shared" si="12"/>
        <v>0</v>
      </c>
    </row>
    <row r="357" spans="1:6" x14ac:dyDescent="0.25">
      <c r="A357" s="5" t="s">
        <v>44</v>
      </c>
      <c r="B357" s="23">
        <v>43907</v>
      </c>
      <c r="C357" s="4">
        <v>1</v>
      </c>
      <c r="D357" s="26">
        <v>1</v>
      </c>
      <c r="F357" s="67">
        <f t="shared" si="12"/>
        <v>0</v>
      </c>
    </row>
    <row r="358" spans="1:6" x14ac:dyDescent="0.25">
      <c r="A358" s="5" t="s">
        <v>29</v>
      </c>
      <c r="B358" s="23">
        <v>43907</v>
      </c>
      <c r="C358" s="4">
        <v>0</v>
      </c>
      <c r="D358" s="26">
        <v>1</v>
      </c>
      <c r="F358" s="67">
        <f t="shared" si="12"/>
        <v>0</v>
      </c>
    </row>
    <row r="359" spans="1:6" x14ac:dyDescent="0.25">
      <c r="A359" s="5" t="s">
        <v>45</v>
      </c>
      <c r="B359" s="23">
        <v>43907</v>
      </c>
      <c r="C359" s="4">
        <v>0</v>
      </c>
      <c r="D359" s="26">
        <v>0</v>
      </c>
      <c r="F359" s="67">
        <f t="shared" si="12"/>
        <v>0</v>
      </c>
    </row>
    <row r="360" spans="1:6" x14ac:dyDescent="0.25">
      <c r="A360" s="5" t="s">
        <v>46</v>
      </c>
      <c r="B360" s="23">
        <v>43907</v>
      </c>
      <c r="C360" s="4">
        <v>0</v>
      </c>
      <c r="D360" s="26">
        <v>2</v>
      </c>
      <c r="F360" s="67">
        <f t="shared" si="12"/>
        <v>0</v>
      </c>
    </row>
    <row r="361" spans="1:6" x14ac:dyDescent="0.25">
      <c r="A361" s="5" t="s">
        <v>47</v>
      </c>
      <c r="B361" s="23">
        <v>43907</v>
      </c>
      <c r="C361" s="4">
        <v>0</v>
      </c>
      <c r="D361" s="26">
        <v>0</v>
      </c>
      <c r="F361" s="67">
        <f t="shared" si="12"/>
        <v>0</v>
      </c>
    </row>
    <row r="362" spans="1:6" x14ac:dyDescent="0.25">
      <c r="A362" s="50" t="s">
        <v>22</v>
      </c>
      <c r="B362" s="23">
        <v>43908</v>
      </c>
      <c r="C362" s="4">
        <v>6</v>
      </c>
      <c r="D362" s="26">
        <v>19</v>
      </c>
      <c r="E362" s="14"/>
      <c r="F362" s="67">
        <f>E362+F338</f>
        <v>0</v>
      </c>
    </row>
    <row r="363" spans="1:6" x14ac:dyDescent="0.25">
      <c r="A363" s="5" t="s">
        <v>35</v>
      </c>
      <c r="B363" s="23">
        <v>43908</v>
      </c>
      <c r="C363" s="4">
        <v>0</v>
      </c>
      <c r="D363" s="26">
        <v>0</v>
      </c>
      <c r="F363" s="67">
        <f t="shared" ref="F363:F385" si="13">E363+F339</f>
        <v>0</v>
      </c>
    </row>
    <row r="364" spans="1:6" x14ac:dyDescent="0.25">
      <c r="A364" s="5" t="s">
        <v>21</v>
      </c>
      <c r="B364" s="23">
        <v>43908</v>
      </c>
      <c r="C364" s="4">
        <v>1</v>
      </c>
      <c r="D364" s="26">
        <v>12</v>
      </c>
      <c r="F364" s="67">
        <f t="shared" si="13"/>
        <v>1</v>
      </c>
    </row>
    <row r="365" spans="1:6" x14ac:dyDescent="0.25">
      <c r="A365" s="5" t="s">
        <v>36</v>
      </c>
      <c r="B365" s="23">
        <v>43908</v>
      </c>
      <c r="C365" s="4">
        <v>0</v>
      </c>
      <c r="D365" s="26">
        <v>0</v>
      </c>
      <c r="F365" s="67">
        <f t="shared" si="13"/>
        <v>0</v>
      </c>
    </row>
    <row r="366" spans="1:6" x14ac:dyDescent="0.25">
      <c r="A366" s="5" t="s">
        <v>51</v>
      </c>
      <c r="B366" s="23">
        <v>43908</v>
      </c>
      <c r="C366" s="4">
        <v>10</v>
      </c>
      <c r="D366" s="26">
        <v>47</v>
      </c>
      <c r="F366" s="67">
        <f t="shared" si="13"/>
        <v>1</v>
      </c>
    </row>
    <row r="367" spans="1:6" x14ac:dyDescent="0.25">
      <c r="A367" s="5" t="s">
        <v>27</v>
      </c>
      <c r="B367" s="23">
        <v>43908</v>
      </c>
      <c r="C367" s="4">
        <v>1</v>
      </c>
      <c r="D367" s="26">
        <v>5</v>
      </c>
      <c r="F367" s="67">
        <f t="shared" si="13"/>
        <v>0</v>
      </c>
    </row>
    <row r="368" spans="1:6" x14ac:dyDescent="0.25">
      <c r="A368" s="5" t="s">
        <v>37</v>
      </c>
      <c r="B368" s="23">
        <v>43908</v>
      </c>
      <c r="C368" s="4">
        <v>0</v>
      </c>
      <c r="D368" s="26">
        <v>0</v>
      </c>
      <c r="F368" s="67">
        <f t="shared" si="13"/>
        <v>0</v>
      </c>
    </row>
    <row r="369" spans="1:6" x14ac:dyDescent="0.25">
      <c r="A369" s="5" t="s">
        <v>38</v>
      </c>
      <c r="B369" s="23">
        <v>43908</v>
      </c>
      <c r="C369" s="4">
        <v>1</v>
      </c>
      <c r="D369" s="26">
        <v>3</v>
      </c>
      <c r="F369" s="67">
        <f t="shared" si="13"/>
        <v>0</v>
      </c>
    </row>
    <row r="370" spans="1:6" x14ac:dyDescent="0.25">
      <c r="A370" s="5" t="s">
        <v>48</v>
      </c>
      <c r="B370" s="23">
        <v>43908</v>
      </c>
      <c r="C370" s="4">
        <v>0</v>
      </c>
      <c r="D370" s="26">
        <v>0</v>
      </c>
      <c r="F370" s="67">
        <f t="shared" si="13"/>
        <v>0</v>
      </c>
    </row>
    <row r="371" spans="1:6" x14ac:dyDescent="0.25">
      <c r="A371" s="5" t="s">
        <v>39</v>
      </c>
      <c r="B371" s="23">
        <v>43908</v>
      </c>
      <c r="C371" s="4">
        <v>0</v>
      </c>
      <c r="D371" s="26">
        <v>1</v>
      </c>
      <c r="F371" s="67">
        <f t="shared" si="13"/>
        <v>0</v>
      </c>
    </row>
    <row r="372" spans="1:6" x14ac:dyDescent="0.25">
      <c r="A372" s="5" t="s">
        <v>40</v>
      </c>
      <c r="B372" s="23">
        <v>43908</v>
      </c>
      <c r="C372" s="4">
        <v>0</v>
      </c>
      <c r="D372" s="26">
        <v>0</v>
      </c>
      <c r="F372" s="67">
        <f t="shared" si="13"/>
        <v>0</v>
      </c>
    </row>
    <row r="373" spans="1:6" x14ac:dyDescent="0.25">
      <c r="A373" s="5" t="s">
        <v>28</v>
      </c>
      <c r="B373" s="23">
        <v>43908</v>
      </c>
      <c r="C373" s="4">
        <v>0</v>
      </c>
      <c r="D373" s="26">
        <v>0</v>
      </c>
      <c r="F373" s="67">
        <f t="shared" si="13"/>
        <v>0</v>
      </c>
    </row>
    <row r="374" spans="1:6" x14ac:dyDescent="0.25">
      <c r="A374" s="5" t="s">
        <v>24</v>
      </c>
      <c r="B374" s="23">
        <v>43908</v>
      </c>
      <c r="C374" s="4">
        <v>0</v>
      </c>
      <c r="D374" s="26">
        <v>0</v>
      </c>
      <c r="F374" s="67">
        <f t="shared" si="13"/>
        <v>0</v>
      </c>
    </row>
    <row r="375" spans="1:6" x14ac:dyDescent="0.25">
      <c r="A375" s="5" t="s">
        <v>30</v>
      </c>
      <c r="B375" s="23">
        <v>43908</v>
      </c>
      <c r="C375" s="4">
        <v>0</v>
      </c>
      <c r="D375" s="26">
        <v>0</v>
      </c>
      <c r="F375" s="67">
        <f t="shared" si="13"/>
        <v>0</v>
      </c>
    </row>
    <row r="376" spans="1:6" x14ac:dyDescent="0.25">
      <c r="A376" s="5" t="s">
        <v>26</v>
      </c>
      <c r="B376" s="23">
        <v>43908</v>
      </c>
      <c r="C376" s="4">
        <v>0</v>
      </c>
      <c r="D376" s="26">
        <v>0</v>
      </c>
      <c r="F376" s="67">
        <f t="shared" si="13"/>
        <v>0</v>
      </c>
    </row>
    <row r="377" spans="1:6" x14ac:dyDescent="0.25">
      <c r="A377" s="5" t="s">
        <v>25</v>
      </c>
      <c r="B377" s="23">
        <v>43908</v>
      </c>
      <c r="C377" s="4">
        <v>0</v>
      </c>
      <c r="D377" s="26">
        <v>2</v>
      </c>
      <c r="F377" s="67">
        <f t="shared" si="13"/>
        <v>0</v>
      </c>
    </row>
    <row r="378" spans="1:6" x14ac:dyDescent="0.25">
      <c r="A378" s="5" t="s">
        <v>41</v>
      </c>
      <c r="B378" s="23">
        <v>43908</v>
      </c>
      <c r="C378" s="4">
        <v>0</v>
      </c>
      <c r="D378" s="26">
        <v>1</v>
      </c>
      <c r="F378" s="67">
        <f t="shared" si="13"/>
        <v>0</v>
      </c>
    </row>
    <row r="379" spans="1:6" x14ac:dyDescent="0.25">
      <c r="A379" s="5" t="s">
        <v>42</v>
      </c>
      <c r="B379" s="23">
        <v>43908</v>
      </c>
      <c r="C379" s="4">
        <v>0</v>
      </c>
      <c r="D379" s="26">
        <v>0</v>
      </c>
      <c r="F379" s="67">
        <f t="shared" si="13"/>
        <v>0</v>
      </c>
    </row>
    <row r="380" spans="1:6" x14ac:dyDescent="0.25">
      <c r="A380" s="5" t="s">
        <v>43</v>
      </c>
      <c r="B380" s="23">
        <v>43908</v>
      </c>
      <c r="C380" s="4">
        <v>0</v>
      </c>
      <c r="D380" s="26">
        <v>3</v>
      </c>
      <c r="F380" s="67">
        <f t="shared" si="13"/>
        <v>0</v>
      </c>
    </row>
    <row r="381" spans="1:6" x14ac:dyDescent="0.25">
      <c r="A381" s="5" t="s">
        <v>44</v>
      </c>
      <c r="B381" s="23">
        <v>43908</v>
      </c>
      <c r="C381" s="4">
        <v>0</v>
      </c>
      <c r="D381" s="26">
        <v>1</v>
      </c>
      <c r="F381" s="67">
        <f t="shared" si="13"/>
        <v>0</v>
      </c>
    </row>
    <row r="382" spans="1:6" x14ac:dyDescent="0.25">
      <c r="A382" s="5" t="s">
        <v>29</v>
      </c>
      <c r="B382" s="23">
        <v>43908</v>
      </c>
      <c r="C382" s="4">
        <v>0</v>
      </c>
      <c r="D382" s="26">
        <v>1</v>
      </c>
      <c r="F382" s="67">
        <f t="shared" si="13"/>
        <v>0</v>
      </c>
    </row>
    <row r="383" spans="1:6" x14ac:dyDescent="0.25">
      <c r="A383" s="5" t="s">
        <v>45</v>
      </c>
      <c r="B383" s="23">
        <v>43908</v>
      </c>
      <c r="C383" s="4">
        <v>0</v>
      </c>
      <c r="D383" s="26">
        <v>0</v>
      </c>
      <c r="F383" s="67">
        <f t="shared" si="13"/>
        <v>0</v>
      </c>
    </row>
    <row r="384" spans="1:6" x14ac:dyDescent="0.25">
      <c r="A384" s="5" t="s">
        <v>46</v>
      </c>
      <c r="B384" s="23">
        <v>43908</v>
      </c>
      <c r="C384" s="4">
        <v>0</v>
      </c>
      <c r="D384" s="26">
        <v>2</v>
      </c>
      <c r="F384" s="67">
        <f t="shared" si="13"/>
        <v>0</v>
      </c>
    </row>
    <row r="385" spans="1:6" x14ac:dyDescent="0.25">
      <c r="A385" s="5" t="s">
        <v>47</v>
      </c>
      <c r="B385" s="23">
        <v>43908</v>
      </c>
      <c r="C385" s="4">
        <v>0</v>
      </c>
      <c r="D385" s="26">
        <v>0</v>
      </c>
      <c r="F385" s="67">
        <f t="shared" si="13"/>
        <v>0</v>
      </c>
    </row>
    <row r="386" spans="1:6" x14ac:dyDescent="0.25">
      <c r="A386" s="50" t="s">
        <v>22</v>
      </c>
      <c r="B386" s="23">
        <v>43909</v>
      </c>
      <c r="C386" s="4">
        <v>14</v>
      </c>
      <c r="D386" s="26">
        <v>33</v>
      </c>
      <c r="F386" s="67">
        <f>E386+F362</f>
        <v>0</v>
      </c>
    </row>
    <row r="387" spans="1:6" x14ac:dyDescent="0.25">
      <c r="A387" s="5" t="s">
        <v>35</v>
      </c>
      <c r="B387" s="23">
        <v>43909</v>
      </c>
      <c r="C387" s="4">
        <v>0</v>
      </c>
      <c r="D387" s="26">
        <v>0</v>
      </c>
      <c r="F387" s="67">
        <f t="shared" ref="F387:F409" si="14">E387+F363</f>
        <v>0</v>
      </c>
    </row>
    <row r="388" spans="1:6" x14ac:dyDescent="0.25">
      <c r="A388" s="5" t="s">
        <v>21</v>
      </c>
      <c r="B388" s="23">
        <v>43909</v>
      </c>
      <c r="C388" s="4">
        <v>2</v>
      </c>
      <c r="D388" s="26">
        <v>14</v>
      </c>
      <c r="F388" s="67">
        <f t="shared" si="14"/>
        <v>1</v>
      </c>
    </row>
    <row r="389" spans="1:6" x14ac:dyDescent="0.25">
      <c r="A389" s="5" t="s">
        <v>36</v>
      </c>
      <c r="B389" s="23">
        <v>43909</v>
      </c>
      <c r="C389" s="4">
        <v>0</v>
      </c>
      <c r="D389" s="26">
        <v>0</v>
      </c>
      <c r="F389" s="67">
        <f t="shared" si="14"/>
        <v>0</v>
      </c>
    </row>
    <row r="390" spans="1:6" x14ac:dyDescent="0.25">
      <c r="A390" s="5" t="s">
        <v>51</v>
      </c>
      <c r="B390" s="23">
        <v>43909</v>
      </c>
      <c r="C390" s="4">
        <v>8</v>
      </c>
      <c r="D390" s="26">
        <v>55</v>
      </c>
      <c r="F390" s="67">
        <f t="shared" si="14"/>
        <v>1</v>
      </c>
    </row>
    <row r="391" spans="1:6" x14ac:dyDescent="0.25">
      <c r="A391" s="5" t="s">
        <v>27</v>
      </c>
      <c r="B391" s="23">
        <v>43909</v>
      </c>
      <c r="C391" s="4">
        <v>3</v>
      </c>
      <c r="D391" s="26">
        <v>8</v>
      </c>
      <c r="F391" s="67">
        <f t="shared" si="14"/>
        <v>0</v>
      </c>
    </row>
    <row r="392" spans="1:6" x14ac:dyDescent="0.25">
      <c r="A392" s="5" t="s">
        <v>37</v>
      </c>
      <c r="B392" s="23">
        <v>43909</v>
      </c>
      <c r="C392" s="4">
        <v>0</v>
      </c>
      <c r="D392" s="26">
        <v>0</v>
      </c>
      <c r="F392" s="67">
        <f t="shared" si="14"/>
        <v>0</v>
      </c>
    </row>
    <row r="393" spans="1:6" x14ac:dyDescent="0.25">
      <c r="A393" s="5" t="s">
        <v>38</v>
      </c>
      <c r="B393" s="23">
        <v>43909</v>
      </c>
      <c r="C393" s="4">
        <v>0</v>
      </c>
      <c r="D393" s="26">
        <v>3</v>
      </c>
      <c r="F393" s="67">
        <f t="shared" si="14"/>
        <v>0</v>
      </c>
    </row>
    <row r="394" spans="1:6" x14ac:dyDescent="0.25">
      <c r="A394" s="5" t="s">
        <v>48</v>
      </c>
      <c r="B394" s="23">
        <v>43909</v>
      </c>
      <c r="C394" s="4">
        <v>0</v>
      </c>
      <c r="D394" s="26">
        <v>0</v>
      </c>
      <c r="F394" s="67">
        <f t="shared" si="14"/>
        <v>0</v>
      </c>
    </row>
    <row r="395" spans="1:6" x14ac:dyDescent="0.25">
      <c r="A395" s="5" t="s">
        <v>39</v>
      </c>
      <c r="B395" s="23">
        <v>43909</v>
      </c>
      <c r="C395" s="4">
        <v>0</v>
      </c>
      <c r="D395" s="26">
        <v>1</v>
      </c>
      <c r="F395" s="67">
        <f t="shared" si="14"/>
        <v>0</v>
      </c>
    </row>
    <row r="396" spans="1:6" x14ac:dyDescent="0.25">
      <c r="A396" s="5" t="s">
        <v>40</v>
      </c>
      <c r="B396" s="23">
        <v>43909</v>
      </c>
      <c r="C396" s="4">
        <v>0</v>
      </c>
      <c r="D396" s="26">
        <v>0</v>
      </c>
      <c r="F396" s="67">
        <f t="shared" si="14"/>
        <v>0</v>
      </c>
    </row>
    <row r="397" spans="1:6" x14ac:dyDescent="0.25">
      <c r="A397" s="5" t="s">
        <v>28</v>
      </c>
      <c r="B397" s="23">
        <v>43909</v>
      </c>
      <c r="C397" s="4">
        <v>0</v>
      </c>
      <c r="D397" s="26">
        <v>0</v>
      </c>
      <c r="F397" s="67">
        <f t="shared" si="14"/>
        <v>0</v>
      </c>
    </row>
    <row r="398" spans="1:6" x14ac:dyDescent="0.25">
      <c r="A398" s="5" t="s">
        <v>24</v>
      </c>
      <c r="B398" s="23">
        <v>43909</v>
      </c>
      <c r="C398" s="4">
        <v>0</v>
      </c>
      <c r="D398" s="26">
        <v>0</v>
      </c>
      <c r="F398" s="67">
        <f t="shared" si="14"/>
        <v>0</v>
      </c>
    </row>
    <row r="399" spans="1:6" x14ac:dyDescent="0.25">
      <c r="A399" s="5" t="s">
        <v>30</v>
      </c>
      <c r="B399" s="23">
        <v>43909</v>
      </c>
      <c r="C399" s="4">
        <v>0</v>
      </c>
      <c r="D399" s="26">
        <v>0</v>
      </c>
      <c r="F399" s="67">
        <f t="shared" si="14"/>
        <v>0</v>
      </c>
    </row>
    <row r="400" spans="1:6" x14ac:dyDescent="0.25">
      <c r="A400" s="5" t="s">
        <v>26</v>
      </c>
      <c r="B400" s="23">
        <v>43909</v>
      </c>
      <c r="C400" s="4">
        <v>0</v>
      </c>
      <c r="D400" s="26">
        <v>0</v>
      </c>
      <c r="F400" s="67">
        <f t="shared" si="14"/>
        <v>0</v>
      </c>
    </row>
    <row r="401" spans="1:6" x14ac:dyDescent="0.25">
      <c r="A401" s="5" t="s">
        <v>25</v>
      </c>
      <c r="B401" s="23">
        <v>43909</v>
      </c>
      <c r="C401" s="4">
        <v>1</v>
      </c>
      <c r="D401" s="26">
        <v>3</v>
      </c>
      <c r="F401" s="67">
        <f t="shared" si="14"/>
        <v>0</v>
      </c>
    </row>
    <row r="402" spans="1:6" x14ac:dyDescent="0.25">
      <c r="A402" s="5" t="s">
        <v>41</v>
      </c>
      <c r="B402" s="23">
        <v>43909</v>
      </c>
      <c r="C402" s="4">
        <v>0</v>
      </c>
      <c r="D402" s="26">
        <v>1</v>
      </c>
      <c r="F402" s="67">
        <f t="shared" si="14"/>
        <v>0</v>
      </c>
    </row>
    <row r="403" spans="1:6" x14ac:dyDescent="0.25">
      <c r="A403" s="5" t="s">
        <v>42</v>
      </c>
      <c r="B403" s="23">
        <v>43909</v>
      </c>
      <c r="C403" s="4">
        <v>0</v>
      </c>
      <c r="D403" s="26">
        <v>0</v>
      </c>
      <c r="F403" s="67">
        <f t="shared" si="14"/>
        <v>0</v>
      </c>
    </row>
    <row r="404" spans="1:6" x14ac:dyDescent="0.25">
      <c r="A404" s="5" t="s">
        <v>43</v>
      </c>
      <c r="B404" s="23">
        <v>43909</v>
      </c>
      <c r="C404" s="4">
        <v>0</v>
      </c>
      <c r="D404" s="26">
        <v>3</v>
      </c>
      <c r="F404" s="67">
        <f t="shared" si="14"/>
        <v>0</v>
      </c>
    </row>
    <row r="405" spans="1:6" x14ac:dyDescent="0.25">
      <c r="A405" s="5" t="s">
        <v>44</v>
      </c>
      <c r="B405" s="23">
        <v>43909</v>
      </c>
      <c r="C405" s="4">
        <v>0</v>
      </c>
      <c r="D405" s="26">
        <v>1</v>
      </c>
      <c r="F405" s="67">
        <f t="shared" si="14"/>
        <v>0</v>
      </c>
    </row>
    <row r="406" spans="1:6" x14ac:dyDescent="0.25">
      <c r="A406" s="5" t="s">
        <v>29</v>
      </c>
      <c r="B406" s="23">
        <v>43909</v>
      </c>
      <c r="C406" s="4">
        <v>1</v>
      </c>
      <c r="D406" s="26">
        <v>2</v>
      </c>
      <c r="F406" s="67">
        <f t="shared" si="14"/>
        <v>0</v>
      </c>
    </row>
    <row r="407" spans="1:6" x14ac:dyDescent="0.25">
      <c r="A407" s="5" t="s">
        <v>45</v>
      </c>
      <c r="B407" s="23">
        <v>43909</v>
      </c>
      <c r="C407" s="4">
        <v>0</v>
      </c>
      <c r="D407" s="26">
        <v>0</v>
      </c>
      <c r="F407" s="67">
        <f t="shared" si="14"/>
        <v>0</v>
      </c>
    </row>
    <row r="408" spans="1:6" x14ac:dyDescent="0.25">
      <c r="A408" s="5" t="s">
        <v>46</v>
      </c>
      <c r="B408" s="23">
        <v>43909</v>
      </c>
      <c r="C408" s="4">
        <v>0</v>
      </c>
      <c r="D408" s="26">
        <v>2</v>
      </c>
      <c r="F408" s="67">
        <f t="shared" si="14"/>
        <v>0</v>
      </c>
    </row>
    <row r="409" spans="1:6" x14ac:dyDescent="0.25">
      <c r="A409" s="5" t="s">
        <v>47</v>
      </c>
      <c r="B409" s="23">
        <v>43909</v>
      </c>
      <c r="C409" s="4">
        <v>1</v>
      </c>
      <c r="D409" s="26">
        <v>1</v>
      </c>
      <c r="F409" s="67">
        <f t="shared" si="14"/>
        <v>0</v>
      </c>
    </row>
    <row r="410" spans="1:6" x14ac:dyDescent="0.25">
      <c r="A410" s="50" t="s">
        <v>22</v>
      </c>
      <c r="B410" s="23">
        <v>43910</v>
      </c>
      <c r="C410" s="4">
        <v>9</v>
      </c>
      <c r="D410" s="26">
        <v>42</v>
      </c>
      <c r="F410" s="67">
        <f>E410+F386</f>
        <v>0</v>
      </c>
    </row>
    <row r="411" spans="1:6" x14ac:dyDescent="0.25">
      <c r="A411" s="5" t="s">
        <v>35</v>
      </c>
      <c r="B411" s="23">
        <v>43910</v>
      </c>
      <c r="C411" s="4">
        <v>0</v>
      </c>
      <c r="D411" s="26">
        <v>0</v>
      </c>
      <c r="F411" s="67">
        <f t="shared" ref="F411:F433" si="15">E411+F387</f>
        <v>0</v>
      </c>
    </row>
    <row r="412" spans="1:6" x14ac:dyDescent="0.25">
      <c r="A412" s="5" t="s">
        <v>21</v>
      </c>
      <c r="B412" s="23">
        <v>43910</v>
      </c>
      <c r="C412" s="4">
        <v>1</v>
      </c>
      <c r="D412" s="26">
        <v>15</v>
      </c>
      <c r="F412" s="67">
        <f t="shared" si="15"/>
        <v>1</v>
      </c>
    </row>
    <row r="413" spans="1:6" x14ac:dyDescent="0.25">
      <c r="A413" s="5" t="s">
        <v>36</v>
      </c>
      <c r="B413" s="23">
        <v>43910</v>
      </c>
      <c r="C413" s="4">
        <v>0</v>
      </c>
      <c r="D413" s="26">
        <v>0</v>
      </c>
      <c r="F413" s="67">
        <f t="shared" si="15"/>
        <v>0</v>
      </c>
    </row>
    <row r="414" spans="1:6" x14ac:dyDescent="0.25">
      <c r="A414" s="5" t="s">
        <v>51</v>
      </c>
      <c r="B414" s="23">
        <v>43910</v>
      </c>
      <c r="C414" s="4">
        <v>9</v>
      </c>
      <c r="D414" s="26">
        <v>64</v>
      </c>
      <c r="F414" s="67">
        <f t="shared" si="15"/>
        <v>1</v>
      </c>
    </row>
    <row r="415" spans="1:6" x14ac:dyDescent="0.25">
      <c r="A415" s="5" t="s">
        <v>27</v>
      </c>
      <c r="B415" s="23">
        <v>43910</v>
      </c>
      <c r="C415" s="4">
        <v>5</v>
      </c>
      <c r="D415" s="26">
        <v>13</v>
      </c>
      <c r="F415" s="67">
        <f t="shared" si="15"/>
        <v>0</v>
      </c>
    </row>
    <row r="416" spans="1:6" x14ac:dyDescent="0.25">
      <c r="A416" s="5" t="s">
        <v>37</v>
      </c>
      <c r="B416" s="23">
        <v>43910</v>
      </c>
      <c r="C416" s="4">
        <v>1</v>
      </c>
      <c r="D416" s="26">
        <v>1</v>
      </c>
      <c r="F416" s="67">
        <f t="shared" si="15"/>
        <v>0</v>
      </c>
    </row>
    <row r="417" spans="1:6" x14ac:dyDescent="0.25">
      <c r="A417" s="5" t="s">
        <v>38</v>
      </c>
      <c r="B417" s="23">
        <v>43910</v>
      </c>
      <c r="C417" s="4">
        <v>1</v>
      </c>
      <c r="D417" s="26">
        <v>4</v>
      </c>
      <c r="F417" s="67">
        <f t="shared" si="15"/>
        <v>0</v>
      </c>
    </row>
    <row r="418" spans="1:6" x14ac:dyDescent="0.25">
      <c r="A418" s="5" t="s">
        <v>48</v>
      </c>
      <c r="B418" s="23">
        <v>43910</v>
      </c>
      <c r="C418" s="4">
        <v>0</v>
      </c>
      <c r="D418" s="26">
        <v>0</v>
      </c>
      <c r="F418" s="67">
        <f t="shared" si="15"/>
        <v>0</v>
      </c>
    </row>
    <row r="419" spans="1:6" x14ac:dyDescent="0.25">
      <c r="A419" s="5" t="s">
        <v>39</v>
      </c>
      <c r="B419" s="23">
        <v>43910</v>
      </c>
      <c r="C419" s="4">
        <v>0</v>
      </c>
      <c r="D419" s="26">
        <v>1</v>
      </c>
      <c r="F419" s="67">
        <f t="shared" si="15"/>
        <v>0</v>
      </c>
    </row>
    <row r="420" spans="1:6" x14ac:dyDescent="0.25">
      <c r="A420" s="5" t="s">
        <v>40</v>
      </c>
      <c r="B420" s="23">
        <v>43910</v>
      </c>
      <c r="C420" s="4">
        <v>0</v>
      </c>
      <c r="D420" s="26">
        <v>0</v>
      </c>
      <c r="F420" s="67">
        <f t="shared" si="15"/>
        <v>0</v>
      </c>
    </row>
    <row r="421" spans="1:6" x14ac:dyDescent="0.25">
      <c r="A421" s="5" t="s">
        <v>28</v>
      </c>
      <c r="B421" s="23">
        <v>43910</v>
      </c>
      <c r="C421" s="4">
        <v>0</v>
      </c>
      <c r="D421" s="26">
        <v>0</v>
      </c>
      <c r="F421" s="67">
        <f t="shared" si="15"/>
        <v>0</v>
      </c>
    </row>
    <row r="422" spans="1:6" x14ac:dyDescent="0.25">
      <c r="A422" s="5" t="s">
        <v>24</v>
      </c>
      <c r="B422" s="23">
        <v>43910</v>
      </c>
      <c r="C422" s="4">
        <v>0</v>
      </c>
      <c r="D422" s="26">
        <v>0</v>
      </c>
      <c r="F422" s="67">
        <f t="shared" si="15"/>
        <v>0</v>
      </c>
    </row>
    <row r="423" spans="1:6" x14ac:dyDescent="0.25">
      <c r="A423" s="5" t="s">
        <v>30</v>
      </c>
      <c r="B423" s="23">
        <v>43910</v>
      </c>
      <c r="C423" s="4">
        <v>0</v>
      </c>
      <c r="D423" s="26">
        <v>0</v>
      </c>
      <c r="F423" s="67">
        <f t="shared" si="15"/>
        <v>0</v>
      </c>
    </row>
    <row r="424" spans="1:6" x14ac:dyDescent="0.25">
      <c r="A424" s="5" t="s">
        <v>26</v>
      </c>
      <c r="B424" s="23">
        <v>43910</v>
      </c>
      <c r="C424" s="4">
        <v>2</v>
      </c>
      <c r="D424" s="26">
        <v>2</v>
      </c>
      <c r="F424" s="67">
        <f t="shared" si="15"/>
        <v>0</v>
      </c>
    </row>
    <row r="425" spans="1:6" x14ac:dyDescent="0.25">
      <c r="A425" s="5" t="s">
        <v>25</v>
      </c>
      <c r="B425" s="23">
        <v>43910</v>
      </c>
      <c r="C425" s="4">
        <v>0</v>
      </c>
      <c r="D425" s="26">
        <v>3</v>
      </c>
      <c r="F425" s="67">
        <f t="shared" si="15"/>
        <v>0</v>
      </c>
    </row>
    <row r="426" spans="1:6" x14ac:dyDescent="0.25">
      <c r="A426" s="5" t="s">
        <v>41</v>
      </c>
      <c r="B426" s="23">
        <v>43910</v>
      </c>
      <c r="C426" s="4">
        <v>0</v>
      </c>
      <c r="D426" s="26">
        <v>1</v>
      </c>
      <c r="F426" s="67">
        <f t="shared" si="15"/>
        <v>0</v>
      </c>
    </row>
    <row r="427" spans="1:6" x14ac:dyDescent="0.25">
      <c r="A427" s="5" t="s">
        <v>42</v>
      </c>
      <c r="B427" s="23">
        <v>43910</v>
      </c>
      <c r="C427" s="4">
        <v>0</v>
      </c>
      <c r="D427" s="26">
        <v>0</v>
      </c>
      <c r="F427" s="67">
        <f t="shared" si="15"/>
        <v>0</v>
      </c>
    </row>
    <row r="428" spans="1:6" x14ac:dyDescent="0.25">
      <c r="A428" s="5" t="s">
        <v>43</v>
      </c>
      <c r="B428" s="23">
        <v>43910</v>
      </c>
      <c r="C428" s="4">
        <v>0</v>
      </c>
      <c r="D428" s="26">
        <v>3</v>
      </c>
      <c r="F428" s="67">
        <f t="shared" si="15"/>
        <v>0</v>
      </c>
    </row>
    <row r="429" spans="1:6" x14ac:dyDescent="0.25">
      <c r="A429" s="5" t="s">
        <v>44</v>
      </c>
      <c r="B429" s="23">
        <v>43910</v>
      </c>
      <c r="C429" s="4">
        <v>0</v>
      </c>
      <c r="D429" s="26">
        <v>1</v>
      </c>
      <c r="F429" s="67">
        <f t="shared" si="15"/>
        <v>0</v>
      </c>
    </row>
    <row r="430" spans="1:6" x14ac:dyDescent="0.25">
      <c r="A430" s="5" t="s">
        <v>29</v>
      </c>
      <c r="B430" s="23">
        <v>43910</v>
      </c>
      <c r="C430" s="4">
        <v>0</v>
      </c>
      <c r="D430" s="26">
        <v>2</v>
      </c>
      <c r="F430" s="67">
        <f t="shared" si="15"/>
        <v>0</v>
      </c>
    </row>
    <row r="431" spans="1:6" x14ac:dyDescent="0.25">
      <c r="A431" s="5" t="s">
        <v>45</v>
      </c>
      <c r="B431" s="23">
        <v>43910</v>
      </c>
      <c r="C431" s="4">
        <v>1</v>
      </c>
      <c r="D431" s="26">
        <v>1</v>
      </c>
      <c r="F431" s="67">
        <f t="shared" si="15"/>
        <v>0</v>
      </c>
    </row>
    <row r="432" spans="1:6" x14ac:dyDescent="0.25">
      <c r="A432" s="5" t="s">
        <v>46</v>
      </c>
      <c r="B432" s="23">
        <v>43910</v>
      </c>
      <c r="C432" s="4">
        <v>1</v>
      </c>
      <c r="D432" s="26">
        <v>3</v>
      </c>
      <c r="F432" s="67">
        <f t="shared" si="15"/>
        <v>0</v>
      </c>
    </row>
    <row r="433" spans="1:6" x14ac:dyDescent="0.25">
      <c r="A433" s="5" t="s">
        <v>47</v>
      </c>
      <c r="B433" s="23">
        <v>43910</v>
      </c>
      <c r="C433" s="4">
        <v>0</v>
      </c>
      <c r="D433" s="26">
        <v>1</v>
      </c>
      <c r="F433" s="67">
        <f t="shared" si="15"/>
        <v>0</v>
      </c>
    </row>
    <row r="434" spans="1:6" x14ac:dyDescent="0.25">
      <c r="A434" s="50" t="s">
        <v>22</v>
      </c>
      <c r="B434" s="23">
        <v>43911</v>
      </c>
      <c r="C434" s="4">
        <v>15</v>
      </c>
      <c r="D434" s="26">
        <v>57</v>
      </c>
      <c r="E434" s="4">
        <v>1</v>
      </c>
      <c r="F434" s="67">
        <f>E434+F410</f>
        <v>1</v>
      </c>
    </row>
    <row r="435" spans="1:6" x14ac:dyDescent="0.25">
      <c r="A435" s="5" t="s">
        <v>35</v>
      </c>
      <c r="B435" s="23">
        <v>43911</v>
      </c>
      <c r="C435" s="4">
        <v>0</v>
      </c>
      <c r="D435" s="26">
        <v>0</v>
      </c>
      <c r="F435" s="67">
        <f t="shared" ref="F435:F457" si="16">E435+F411</f>
        <v>0</v>
      </c>
    </row>
    <row r="436" spans="1:6" x14ac:dyDescent="0.25">
      <c r="A436" s="5" t="s">
        <v>21</v>
      </c>
      <c r="B436" s="23">
        <v>43911</v>
      </c>
      <c r="C436" s="4">
        <v>5</v>
      </c>
      <c r="D436" s="26">
        <v>20</v>
      </c>
      <c r="F436" s="67">
        <f t="shared" si="16"/>
        <v>1</v>
      </c>
    </row>
    <row r="437" spans="1:6" x14ac:dyDescent="0.25">
      <c r="A437" s="5" t="s">
        <v>36</v>
      </c>
      <c r="B437" s="23">
        <v>43911</v>
      </c>
      <c r="C437" s="4">
        <v>0</v>
      </c>
      <c r="D437" s="26">
        <v>0</v>
      </c>
      <c r="F437" s="67">
        <f t="shared" si="16"/>
        <v>0</v>
      </c>
    </row>
    <row r="438" spans="1:6" x14ac:dyDescent="0.25">
      <c r="A438" s="5" t="s">
        <v>51</v>
      </c>
      <c r="B438" s="23">
        <v>43911</v>
      </c>
      <c r="C438" s="4">
        <v>29</v>
      </c>
      <c r="D438" s="26">
        <v>93</v>
      </c>
      <c r="F438" s="67">
        <f t="shared" si="16"/>
        <v>1</v>
      </c>
    </row>
    <row r="439" spans="1:6" x14ac:dyDescent="0.25">
      <c r="A439" s="5" t="s">
        <v>27</v>
      </c>
      <c r="B439" s="23">
        <v>43911</v>
      </c>
      <c r="C439" s="4">
        <v>4</v>
      </c>
      <c r="D439" s="26">
        <v>17</v>
      </c>
      <c r="F439" s="67">
        <f t="shared" si="16"/>
        <v>0</v>
      </c>
    </row>
    <row r="440" spans="1:6" x14ac:dyDescent="0.25">
      <c r="A440" s="5" t="s">
        <v>37</v>
      </c>
      <c r="B440" s="23">
        <v>43911</v>
      </c>
      <c r="C440" s="4">
        <v>2</v>
      </c>
      <c r="D440" s="26">
        <v>3</v>
      </c>
      <c r="F440" s="67">
        <f t="shared" si="16"/>
        <v>0</v>
      </c>
    </row>
    <row r="441" spans="1:6" x14ac:dyDescent="0.25">
      <c r="A441" s="5" t="s">
        <v>38</v>
      </c>
      <c r="B441" s="23">
        <v>43911</v>
      </c>
      <c r="C441" s="4">
        <v>0</v>
      </c>
      <c r="D441" s="26">
        <v>4</v>
      </c>
      <c r="F441" s="67">
        <f t="shared" si="16"/>
        <v>0</v>
      </c>
    </row>
    <row r="442" spans="1:6" x14ac:dyDescent="0.25">
      <c r="A442" s="5" t="s">
        <v>48</v>
      </c>
      <c r="B442" s="23">
        <v>43911</v>
      </c>
      <c r="C442" s="4">
        <v>0</v>
      </c>
      <c r="D442" s="26">
        <v>0</v>
      </c>
      <c r="F442" s="67">
        <f t="shared" si="16"/>
        <v>0</v>
      </c>
    </row>
    <row r="443" spans="1:6" x14ac:dyDescent="0.25">
      <c r="A443" s="5" t="s">
        <v>39</v>
      </c>
      <c r="B443" s="23">
        <v>43911</v>
      </c>
      <c r="C443" s="4">
        <v>0</v>
      </c>
      <c r="D443" s="26">
        <v>1</v>
      </c>
      <c r="F443" s="67">
        <f t="shared" si="16"/>
        <v>0</v>
      </c>
    </row>
    <row r="444" spans="1:6" x14ac:dyDescent="0.25">
      <c r="A444" s="5" t="s">
        <v>40</v>
      </c>
      <c r="B444" s="23">
        <v>43911</v>
      </c>
      <c r="C444" s="4">
        <v>0</v>
      </c>
      <c r="D444" s="26">
        <v>0</v>
      </c>
      <c r="F444" s="67">
        <f t="shared" si="16"/>
        <v>0</v>
      </c>
    </row>
    <row r="445" spans="1:6" x14ac:dyDescent="0.25">
      <c r="A445" s="5" t="s">
        <v>28</v>
      </c>
      <c r="B445" s="23">
        <v>43911</v>
      </c>
      <c r="C445" s="4">
        <v>0</v>
      </c>
      <c r="D445" s="26">
        <v>0</v>
      </c>
      <c r="F445" s="67">
        <f t="shared" si="16"/>
        <v>0</v>
      </c>
    </row>
    <row r="446" spans="1:6" x14ac:dyDescent="0.25">
      <c r="A446" s="5" t="s">
        <v>24</v>
      </c>
      <c r="B446" s="23">
        <v>43911</v>
      </c>
      <c r="C446" s="4">
        <v>5</v>
      </c>
      <c r="D446" s="26">
        <v>5</v>
      </c>
      <c r="F446" s="67">
        <f t="shared" si="16"/>
        <v>0</v>
      </c>
    </row>
    <row r="447" spans="1:6" x14ac:dyDescent="0.25">
      <c r="A447" s="5" t="s">
        <v>30</v>
      </c>
      <c r="B447" s="23">
        <v>43911</v>
      </c>
      <c r="C447" s="4">
        <v>0</v>
      </c>
      <c r="D447" s="26">
        <v>0</v>
      </c>
      <c r="F447" s="67">
        <f t="shared" si="16"/>
        <v>0</v>
      </c>
    </row>
    <row r="448" spans="1:6" x14ac:dyDescent="0.25">
      <c r="A448" s="5" t="s">
        <v>26</v>
      </c>
      <c r="B448" s="23">
        <v>43911</v>
      </c>
      <c r="C448" s="4">
        <v>0</v>
      </c>
      <c r="D448" s="26">
        <v>2</v>
      </c>
      <c r="F448" s="67">
        <f t="shared" si="16"/>
        <v>0</v>
      </c>
    </row>
    <row r="449" spans="1:6" x14ac:dyDescent="0.25">
      <c r="A449" s="5" t="s">
        <v>25</v>
      </c>
      <c r="B449" s="23">
        <v>43911</v>
      </c>
      <c r="C449" s="4">
        <v>1</v>
      </c>
      <c r="D449" s="26">
        <v>4</v>
      </c>
      <c r="F449" s="67">
        <f t="shared" si="16"/>
        <v>0</v>
      </c>
    </row>
    <row r="450" spans="1:6" x14ac:dyDescent="0.25">
      <c r="A450" s="5" t="s">
        <v>41</v>
      </c>
      <c r="B450" s="23">
        <v>43911</v>
      </c>
      <c r="C450" s="4">
        <v>0</v>
      </c>
      <c r="D450" s="26">
        <v>1</v>
      </c>
      <c r="F450" s="67">
        <f t="shared" si="16"/>
        <v>0</v>
      </c>
    </row>
    <row r="451" spans="1:6" x14ac:dyDescent="0.25">
      <c r="A451" s="5" t="s">
        <v>42</v>
      </c>
      <c r="B451" s="23">
        <v>43911</v>
      </c>
      <c r="C451" s="4">
        <v>0</v>
      </c>
      <c r="D451" s="26">
        <v>0</v>
      </c>
      <c r="F451" s="67">
        <f t="shared" si="16"/>
        <v>0</v>
      </c>
    </row>
    <row r="452" spans="1:6" x14ac:dyDescent="0.25">
      <c r="A452" s="5" t="s">
        <v>43</v>
      </c>
      <c r="B452" s="23">
        <v>43911</v>
      </c>
      <c r="C452" s="4">
        <v>0</v>
      </c>
      <c r="D452" s="26">
        <v>3</v>
      </c>
      <c r="F452" s="67">
        <f t="shared" si="16"/>
        <v>0</v>
      </c>
    </row>
    <row r="453" spans="1:6" x14ac:dyDescent="0.25">
      <c r="A453" s="5" t="s">
        <v>44</v>
      </c>
      <c r="B453" s="23">
        <v>43911</v>
      </c>
      <c r="C453" s="4">
        <v>0</v>
      </c>
      <c r="D453" s="26">
        <v>1</v>
      </c>
      <c r="F453" s="67">
        <f t="shared" si="16"/>
        <v>0</v>
      </c>
    </row>
    <row r="454" spans="1:6" x14ac:dyDescent="0.25">
      <c r="A454" s="5" t="s">
        <v>29</v>
      </c>
      <c r="B454" s="23">
        <v>43911</v>
      </c>
      <c r="C454" s="4">
        <v>2</v>
      </c>
      <c r="D454" s="26">
        <v>4</v>
      </c>
      <c r="F454" s="67">
        <f t="shared" si="16"/>
        <v>0</v>
      </c>
    </row>
    <row r="455" spans="1:6" x14ac:dyDescent="0.25">
      <c r="A455" s="5" t="s">
        <v>45</v>
      </c>
      <c r="B455" s="23">
        <v>43911</v>
      </c>
      <c r="C455" s="4">
        <v>0</v>
      </c>
      <c r="D455" s="26">
        <v>1</v>
      </c>
      <c r="F455" s="67">
        <f t="shared" si="16"/>
        <v>0</v>
      </c>
    </row>
    <row r="456" spans="1:6" x14ac:dyDescent="0.25">
      <c r="A456" s="5" t="s">
        <v>46</v>
      </c>
      <c r="B456" s="23">
        <v>43911</v>
      </c>
      <c r="C456" s="4">
        <v>3</v>
      </c>
      <c r="D456" s="26">
        <v>6</v>
      </c>
      <c r="F456" s="67">
        <f t="shared" si="16"/>
        <v>0</v>
      </c>
    </row>
    <row r="457" spans="1:6" x14ac:dyDescent="0.25">
      <c r="A457" s="5" t="s">
        <v>47</v>
      </c>
      <c r="B457" s="23">
        <v>43911</v>
      </c>
      <c r="C457" s="4">
        <v>1</v>
      </c>
      <c r="D457" s="26">
        <v>2</v>
      </c>
      <c r="F457" s="67">
        <f t="shared" si="16"/>
        <v>0</v>
      </c>
    </row>
    <row r="458" spans="1:6" x14ac:dyDescent="0.25">
      <c r="A458" s="50" t="s">
        <v>22</v>
      </c>
      <c r="B458" s="23">
        <v>43912</v>
      </c>
      <c r="C458" s="4">
        <v>8</v>
      </c>
      <c r="D458" s="26">
        <v>65</v>
      </c>
      <c r="F458" s="67">
        <f>E458+F434</f>
        <v>1</v>
      </c>
    </row>
    <row r="459" spans="1:6" x14ac:dyDescent="0.25">
      <c r="A459" s="5" t="s">
        <v>35</v>
      </c>
      <c r="B459" s="23">
        <v>43912</v>
      </c>
      <c r="C459" s="4">
        <v>0</v>
      </c>
      <c r="D459" s="26">
        <v>0</v>
      </c>
      <c r="F459" s="67">
        <f t="shared" ref="F459:F481" si="17">E459+F435</f>
        <v>0</v>
      </c>
    </row>
    <row r="460" spans="1:6" x14ac:dyDescent="0.25">
      <c r="A460" s="5" t="s">
        <v>21</v>
      </c>
      <c r="B460" s="23">
        <v>43912</v>
      </c>
      <c r="C460" s="4">
        <v>7</v>
      </c>
      <c r="D460" s="26">
        <v>27</v>
      </c>
      <c r="F460" s="67">
        <f t="shared" si="17"/>
        <v>1</v>
      </c>
    </row>
    <row r="461" spans="1:6" x14ac:dyDescent="0.25">
      <c r="A461" s="5" t="s">
        <v>36</v>
      </c>
      <c r="B461" s="23">
        <v>43912</v>
      </c>
      <c r="C461" s="4">
        <v>0</v>
      </c>
      <c r="D461" s="26">
        <v>0</v>
      </c>
      <c r="F461" s="67">
        <f t="shared" si="17"/>
        <v>0</v>
      </c>
    </row>
    <row r="462" spans="1:6" x14ac:dyDescent="0.25">
      <c r="A462" s="5" t="s">
        <v>51</v>
      </c>
      <c r="B462" s="23">
        <v>43912</v>
      </c>
      <c r="C462" s="4">
        <v>11</v>
      </c>
      <c r="D462" s="26">
        <v>104</v>
      </c>
      <c r="F462" s="67">
        <f t="shared" si="17"/>
        <v>1</v>
      </c>
    </row>
    <row r="463" spans="1:6" x14ac:dyDescent="0.25">
      <c r="A463" s="5" t="s">
        <v>27</v>
      </c>
      <c r="B463" s="23">
        <v>43912</v>
      </c>
      <c r="C463" s="4">
        <v>8</v>
      </c>
      <c r="D463" s="26">
        <v>25</v>
      </c>
      <c r="F463" s="67">
        <f t="shared" si="17"/>
        <v>0</v>
      </c>
    </row>
    <row r="464" spans="1:6" x14ac:dyDescent="0.25">
      <c r="A464" s="5" t="s">
        <v>37</v>
      </c>
      <c r="B464" s="23">
        <v>43912</v>
      </c>
      <c r="C464" s="4">
        <v>0</v>
      </c>
      <c r="D464" s="26">
        <v>3</v>
      </c>
      <c r="F464" s="67">
        <f t="shared" si="17"/>
        <v>0</v>
      </c>
    </row>
    <row r="465" spans="1:6" x14ac:dyDescent="0.25">
      <c r="A465" s="5" t="s">
        <v>38</v>
      </c>
      <c r="B465" s="23">
        <v>43912</v>
      </c>
      <c r="C465" s="4">
        <v>0</v>
      </c>
      <c r="D465" s="26">
        <v>4</v>
      </c>
      <c r="F465" s="67">
        <f t="shared" si="17"/>
        <v>0</v>
      </c>
    </row>
    <row r="466" spans="1:6" x14ac:dyDescent="0.25">
      <c r="A466" s="5" t="s">
        <v>48</v>
      </c>
      <c r="B466" s="23">
        <v>43912</v>
      </c>
      <c r="C466" s="4">
        <v>0</v>
      </c>
      <c r="D466" s="26">
        <v>0</v>
      </c>
      <c r="F466" s="67">
        <f t="shared" si="17"/>
        <v>0</v>
      </c>
    </row>
    <row r="467" spans="1:6" x14ac:dyDescent="0.25">
      <c r="A467" s="5" t="s">
        <v>39</v>
      </c>
      <c r="B467" s="23">
        <v>43912</v>
      </c>
      <c r="C467" s="4">
        <v>0</v>
      </c>
      <c r="D467" s="26">
        <v>1</v>
      </c>
      <c r="F467" s="67">
        <f t="shared" si="17"/>
        <v>0</v>
      </c>
    </row>
    <row r="468" spans="1:6" x14ac:dyDescent="0.25">
      <c r="A468" s="5" t="s">
        <v>40</v>
      </c>
      <c r="B468" s="23">
        <v>43912</v>
      </c>
      <c r="C468" s="4">
        <v>0</v>
      </c>
      <c r="D468" s="26">
        <v>0</v>
      </c>
      <c r="F468" s="67">
        <f t="shared" si="17"/>
        <v>0</v>
      </c>
    </row>
    <row r="469" spans="1:6" x14ac:dyDescent="0.25">
      <c r="A469" s="5" t="s">
        <v>28</v>
      </c>
      <c r="B469" s="23">
        <v>43912</v>
      </c>
      <c r="C469" s="4">
        <v>0</v>
      </c>
      <c r="D469" s="26">
        <v>0</v>
      </c>
      <c r="F469" s="67">
        <f t="shared" si="17"/>
        <v>0</v>
      </c>
    </row>
    <row r="470" spans="1:6" x14ac:dyDescent="0.25">
      <c r="A470" s="5" t="s">
        <v>24</v>
      </c>
      <c r="B470" s="23">
        <v>43912</v>
      </c>
      <c r="C470" s="4">
        <v>0</v>
      </c>
      <c r="D470" s="26">
        <v>5</v>
      </c>
      <c r="F470" s="67">
        <f t="shared" si="17"/>
        <v>0</v>
      </c>
    </row>
    <row r="471" spans="1:6" x14ac:dyDescent="0.25">
      <c r="A471" s="5" t="s">
        <v>30</v>
      </c>
      <c r="B471" s="23">
        <v>43912</v>
      </c>
      <c r="C471" s="4">
        <v>1</v>
      </c>
      <c r="D471" s="26">
        <v>1</v>
      </c>
      <c r="F471" s="67">
        <f t="shared" si="17"/>
        <v>0</v>
      </c>
    </row>
    <row r="472" spans="1:6" x14ac:dyDescent="0.25">
      <c r="A472" s="5" t="s">
        <v>26</v>
      </c>
      <c r="B472" s="23">
        <v>43912</v>
      </c>
      <c r="C472" s="4">
        <v>0</v>
      </c>
      <c r="D472" s="26">
        <v>2</v>
      </c>
      <c r="F472" s="67">
        <f t="shared" si="17"/>
        <v>0</v>
      </c>
    </row>
    <row r="473" spans="1:6" x14ac:dyDescent="0.25">
      <c r="A473" s="5" t="s">
        <v>25</v>
      </c>
      <c r="B473" s="23">
        <v>43912</v>
      </c>
      <c r="C473" s="4">
        <v>0</v>
      </c>
      <c r="D473" s="26">
        <v>4</v>
      </c>
      <c r="F473" s="67">
        <f t="shared" si="17"/>
        <v>0</v>
      </c>
    </row>
    <row r="474" spans="1:6" x14ac:dyDescent="0.25">
      <c r="A474" s="5" t="s">
        <v>41</v>
      </c>
      <c r="B474" s="23">
        <v>43912</v>
      </c>
      <c r="C474" s="4">
        <v>0</v>
      </c>
      <c r="D474" s="26">
        <v>1</v>
      </c>
      <c r="F474" s="67">
        <f t="shared" si="17"/>
        <v>0</v>
      </c>
    </row>
    <row r="475" spans="1:6" x14ac:dyDescent="0.25">
      <c r="A475" s="5" t="s">
        <v>42</v>
      </c>
      <c r="B475" s="23">
        <v>43912</v>
      </c>
      <c r="C475" s="4">
        <v>0</v>
      </c>
      <c r="D475" s="26">
        <v>0</v>
      </c>
      <c r="F475" s="67">
        <f t="shared" si="17"/>
        <v>0</v>
      </c>
    </row>
    <row r="476" spans="1:6" x14ac:dyDescent="0.25">
      <c r="A476" s="5" t="s">
        <v>43</v>
      </c>
      <c r="B476" s="23">
        <v>43912</v>
      </c>
      <c r="C476" s="4">
        <v>0</v>
      </c>
      <c r="D476" s="26">
        <v>3</v>
      </c>
      <c r="F476" s="67">
        <f t="shared" si="17"/>
        <v>0</v>
      </c>
    </row>
    <row r="477" spans="1:6" x14ac:dyDescent="0.25">
      <c r="A477" s="5" t="s">
        <v>44</v>
      </c>
      <c r="B477" s="23">
        <v>43912</v>
      </c>
      <c r="C477" s="4">
        <v>0</v>
      </c>
      <c r="D477" s="26">
        <v>1</v>
      </c>
      <c r="F477" s="67">
        <f t="shared" si="17"/>
        <v>0</v>
      </c>
    </row>
    <row r="478" spans="1:6" x14ac:dyDescent="0.25">
      <c r="A478" s="5" t="s">
        <v>29</v>
      </c>
      <c r="B478" s="23">
        <v>43912</v>
      </c>
      <c r="C478" s="4">
        <v>0</v>
      </c>
      <c r="D478" s="26">
        <v>4</v>
      </c>
      <c r="F478" s="67">
        <f t="shared" si="17"/>
        <v>0</v>
      </c>
    </row>
    <row r="479" spans="1:6" x14ac:dyDescent="0.25">
      <c r="A479" s="5" t="s">
        <v>45</v>
      </c>
      <c r="B479" s="23">
        <v>43912</v>
      </c>
      <c r="C479" s="4">
        <v>0</v>
      </c>
      <c r="D479" s="26">
        <v>1</v>
      </c>
      <c r="F479" s="67">
        <f t="shared" si="17"/>
        <v>0</v>
      </c>
    </row>
    <row r="480" spans="1:6" x14ac:dyDescent="0.25">
      <c r="A480" s="5" t="s">
        <v>46</v>
      </c>
      <c r="B480" s="23">
        <v>43912</v>
      </c>
      <c r="C480" s="4">
        <v>0</v>
      </c>
      <c r="D480" s="26">
        <v>6</v>
      </c>
      <c r="F480" s="67">
        <f t="shared" si="17"/>
        <v>0</v>
      </c>
    </row>
    <row r="481" spans="1:6" x14ac:dyDescent="0.25">
      <c r="A481" s="5" t="s">
        <v>47</v>
      </c>
      <c r="B481" s="23">
        <v>43912</v>
      </c>
      <c r="C481" s="4">
        <v>5</v>
      </c>
      <c r="D481" s="26">
        <v>7</v>
      </c>
      <c r="F481" s="67">
        <f t="shared" si="17"/>
        <v>0</v>
      </c>
    </row>
    <row r="482" spans="1:6" x14ac:dyDescent="0.25">
      <c r="A482" s="50" t="s">
        <v>22</v>
      </c>
      <c r="B482" s="23">
        <v>43913</v>
      </c>
      <c r="C482" s="4">
        <v>5</v>
      </c>
      <c r="D482" s="26">
        <v>70</v>
      </c>
      <c r="F482" s="67">
        <f>E482+F458</f>
        <v>1</v>
      </c>
    </row>
    <row r="483" spans="1:6" x14ac:dyDescent="0.25">
      <c r="A483" s="5" t="s">
        <v>35</v>
      </c>
      <c r="B483" s="23">
        <v>43913</v>
      </c>
      <c r="C483" s="4">
        <v>0</v>
      </c>
      <c r="D483" s="26">
        <v>0</v>
      </c>
      <c r="F483" s="67">
        <f t="shared" ref="F483:F505" si="18">E483+F459</f>
        <v>0</v>
      </c>
    </row>
    <row r="484" spans="1:6" x14ac:dyDescent="0.25">
      <c r="A484" s="5" t="s">
        <v>21</v>
      </c>
      <c r="B484" s="23">
        <v>43913</v>
      </c>
      <c r="C484" s="4">
        <v>4</v>
      </c>
      <c r="D484" s="26">
        <v>31</v>
      </c>
      <c r="F484" s="67">
        <f t="shared" si="18"/>
        <v>1</v>
      </c>
    </row>
    <row r="485" spans="1:6" x14ac:dyDescent="0.25">
      <c r="A485" s="5" t="s">
        <v>36</v>
      </c>
      <c r="B485" s="23">
        <v>43913</v>
      </c>
      <c r="C485" s="4">
        <v>0</v>
      </c>
      <c r="D485" s="26">
        <v>0</v>
      </c>
      <c r="F485" s="67">
        <f t="shared" si="18"/>
        <v>0</v>
      </c>
    </row>
    <row r="486" spans="1:6" x14ac:dyDescent="0.25">
      <c r="A486" s="5" t="s">
        <v>51</v>
      </c>
      <c r="B486" s="23">
        <v>43913</v>
      </c>
      <c r="C486" s="4">
        <v>11</v>
      </c>
      <c r="D486" s="26">
        <v>115</v>
      </c>
      <c r="F486" s="67">
        <f t="shared" si="18"/>
        <v>1</v>
      </c>
    </row>
    <row r="487" spans="1:6" x14ac:dyDescent="0.25">
      <c r="A487" s="5" t="s">
        <v>27</v>
      </c>
      <c r="B487" s="23">
        <v>43913</v>
      </c>
      <c r="C487" s="4">
        <v>3</v>
      </c>
      <c r="D487" s="26">
        <v>28</v>
      </c>
      <c r="F487" s="67">
        <f t="shared" si="18"/>
        <v>0</v>
      </c>
    </row>
    <row r="488" spans="1:6" x14ac:dyDescent="0.25">
      <c r="A488" s="5" t="s">
        <v>37</v>
      </c>
      <c r="B488" s="23">
        <v>43913</v>
      </c>
      <c r="C488" s="4">
        <v>0</v>
      </c>
      <c r="D488" s="26">
        <v>3</v>
      </c>
      <c r="F488" s="67">
        <f t="shared" si="18"/>
        <v>0</v>
      </c>
    </row>
    <row r="489" spans="1:6" x14ac:dyDescent="0.25">
      <c r="A489" s="5" t="s">
        <v>38</v>
      </c>
      <c r="B489" s="23">
        <v>43913</v>
      </c>
      <c r="C489" s="4">
        <v>0</v>
      </c>
      <c r="D489" s="26">
        <v>4</v>
      </c>
      <c r="F489" s="67">
        <f t="shared" si="18"/>
        <v>0</v>
      </c>
    </row>
    <row r="490" spans="1:6" x14ac:dyDescent="0.25">
      <c r="A490" s="5" t="s">
        <v>48</v>
      </c>
      <c r="B490" s="23">
        <v>43913</v>
      </c>
      <c r="C490" s="4">
        <v>0</v>
      </c>
      <c r="D490" s="26">
        <v>0</v>
      </c>
      <c r="F490" s="67">
        <f t="shared" si="18"/>
        <v>0</v>
      </c>
    </row>
    <row r="491" spans="1:6" x14ac:dyDescent="0.25">
      <c r="A491" s="5" t="s">
        <v>39</v>
      </c>
      <c r="B491" s="23">
        <v>43913</v>
      </c>
      <c r="C491" s="4">
        <v>0</v>
      </c>
      <c r="D491" s="26">
        <v>1</v>
      </c>
      <c r="F491" s="67">
        <f t="shared" si="18"/>
        <v>0</v>
      </c>
    </row>
    <row r="492" spans="1:6" x14ac:dyDescent="0.25">
      <c r="A492" s="5" t="s">
        <v>40</v>
      </c>
      <c r="B492" s="23">
        <v>43913</v>
      </c>
      <c r="C492" s="4">
        <v>0</v>
      </c>
      <c r="D492" s="26">
        <v>0</v>
      </c>
      <c r="F492" s="67">
        <f t="shared" si="18"/>
        <v>0</v>
      </c>
    </row>
    <row r="493" spans="1:6" x14ac:dyDescent="0.25">
      <c r="A493" s="5" t="s">
        <v>28</v>
      </c>
      <c r="B493" s="23">
        <v>43913</v>
      </c>
      <c r="C493" s="4">
        <v>0</v>
      </c>
      <c r="D493" s="26">
        <v>0</v>
      </c>
      <c r="F493" s="67">
        <f t="shared" si="18"/>
        <v>0</v>
      </c>
    </row>
    <row r="494" spans="1:6" x14ac:dyDescent="0.25">
      <c r="A494" s="5" t="s">
        <v>24</v>
      </c>
      <c r="B494" s="23">
        <v>43913</v>
      </c>
      <c r="C494" s="4">
        <v>0</v>
      </c>
      <c r="D494" s="26">
        <v>5</v>
      </c>
      <c r="F494" s="67">
        <f t="shared" si="18"/>
        <v>0</v>
      </c>
    </row>
    <row r="495" spans="1:6" x14ac:dyDescent="0.25">
      <c r="A495" s="5" t="s">
        <v>30</v>
      </c>
      <c r="B495" s="23">
        <v>43913</v>
      </c>
      <c r="C495" s="4">
        <v>0</v>
      </c>
      <c r="D495" s="26">
        <v>1</v>
      </c>
      <c r="F495" s="67">
        <f t="shared" si="18"/>
        <v>0</v>
      </c>
    </row>
    <row r="496" spans="1:6" x14ac:dyDescent="0.25">
      <c r="A496" s="5" t="s">
        <v>26</v>
      </c>
      <c r="B496" s="23">
        <v>43913</v>
      </c>
      <c r="C496" s="4">
        <v>0</v>
      </c>
      <c r="D496" s="26">
        <v>2</v>
      </c>
      <c r="F496" s="67">
        <f t="shared" si="18"/>
        <v>0</v>
      </c>
    </row>
    <row r="497" spans="1:6" x14ac:dyDescent="0.25">
      <c r="A497" s="5" t="s">
        <v>25</v>
      </c>
      <c r="B497" s="23">
        <v>43913</v>
      </c>
      <c r="C497" s="4">
        <v>0</v>
      </c>
      <c r="D497" s="26">
        <v>4</v>
      </c>
      <c r="F497" s="67">
        <f t="shared" si="18"/>
        <v>0</v>
      </c>
    </row>
    <row r="498" spans="1:6" x14ac:dyDescent="0.25">
      <c r="A498" s="5" t="s">
        <v>41</v>
      </c>
      <c r="B498" s="23">
        <v>43913</v>
      </c>
      <c r="C498" s="4">
        <v>0</v>
      </c>
      <c r="D498" s="26">
        <v>1</v>
      </c>
      <c r="F498" s="67">
        <f t="shared" si="18"/>
        <v>0</v>
      </c>
    </row>
    <row r="499" spans="1:6" x14ac:dyDescent="0.25">
      <c r="A499" s="5" t="s">
        <v>42</v>
      </c>
      <c r="B499" s="23">
        <v>43913</v>
      </c>
      <c r="C499" s="4">
        <v>0</v>
      </c>
      <c r="D499" s="26">
        <v>0</v>
      </c>
      <c r="F499" s="67">
        <f t="shared" si="18"/>
        <v>0</v>
      </c>
    </row>
    <row r="500" spans="1:6" x14ac:dyDescent="0.25">
      <c r="A500" s="5" t="s">
        <v>43</v>
      </c>
      <c r="B500" s="23">
        <v>43913</v>
      </c>
      <c r="C500" s="4">
        <v>0</v>
      </c>
      <c r="D500" s="26">
        <v>3</v>
      </c>
      <c r="F500" s="67">
        <f t="shared" si="18"/>
        <v>0</v>
      </c>
    </row>
    <row r="501" spans="1:6" x14ac:dyDescent="0.25">
      <c r="A501" s="5" t="s">
        <v>44</v>
      </c>
      <c r="B501" s="23">
        <v>43913</v>
      </c>
      <c r="C501" s="4">
        <v>0</v>
      </c>
      <c r="D501" s="26">
        <v>1</v>
      </c>
      <c r="F501" s="67">
        <f t="shared" si="18"/>
        <v>0</v>
      </c>
    </row>
    <row r="502" spans="1:6" x14ac:dyDescent="0.25">
      <c r="A502" s="5" t="s">
        <v>29</v>
      </c>
      <c r="B502" s="23">
        <v>43913</v>
      </c>
      <c r="C502" s="4">
        <v>13</v>
      </c>
      <c r="D502" s="26">
        <v>17</v>
      </c>
      <c r="F502" s="67">
        <f t="shared" si="18"/>
        <v>0</v>
      </c>
    </row>
    <row r="503" spans="1:6" x14ac:dyDescent="0.25">
      <c r="A503" s="5" t="s">
        <v>45</v>
      </c>
      <c r="B503" s="23">
        <v>43913</v>
      </c>
      <c r="C503" s="4">
        <v>0</v>
      </c>
      <c r="D503" s="26">
        <v>1</v>
      </c>
      <c r="F503" s="67">
        <f t="shared" si="18"/>
        <v>0</v>
      </c>
    </row>
    <row r="504" spans="1:6" x14ac:dyDescent="0.25">
      <c r="A504" s="5" t="s">
        <v>46</v>
      </c>
      <c r="B504" s="23">
        <v>43913</v>
      </c>
      <c r="C504" s="4">
        <v>0</v>
      </c>
      <c r="D504" s="26">
        <v>6</v>
      </c>
      <c r="F504" s="67">
        <f t="shared" si="18"/>
        <v>0</v>
      </c>
    </row>
    <row r="505" spans="1:6" x14ac:dyDescent="0.25">
      <c r="A505" s="5" t="s">
        <v>47</v>
      </c>
      <c r="B505" s="23">
        <v>43913</v>
      </c>
      <c r="C505" s="4">
        <v>0</v>
      </c>
      <c r="D505" s="26">
        <v>7</v>
      </c>
      <c r="F505" s="67">
        <f t="shared" si="18"/>
        <v>0</v>
      </c>
    </row>
    <row r="506" spans="1:6" x14ac:dyDescent="0.25">
      <c r="A506" s="50" t="s">
        <v>22</v>
      </c>
      <c r="B506" s="23">
        <v>43914</v>
      </c>
      <c r="C506" s="4">
        <v>28</v>
      </c>
      <c r="D506" s="26">
        <v>98</v>
      </c>
      <c r="E506" s="4">
        <v>1</v>
      </c>
      <c r="F506" s="67">
        <f>E506+F482</f>
        <v>2</v>
      </c>
    </row>
    <row r="507" spans="1:6" x14ac:dyDescent="0.25">
      <c r="A507" s="5" t="s">
        <v>35</v>
      </c>
      <c r="B507" s="23">
        <v>43914</v>
      </c>
      <c r="C507" s="4">
        <v>0</v>
      </c>
      <c r="D507" s="26">
        <v>0</v>
      </c>
      <c r="F507" s="67">
        <f t="shared" ref="F507:F570" si="19">E507+F483</f>
        <v>0</v>
      </c>
    </row>
    <row r="508" spans="1:6" x14ac:dyDescent="0.25">
      <c r="A508" s="5" t="s">
        <v>21</v>
      </c>
      <c r="B508" s="23">
        <v>43914</v>
      </c>
      <c r="C508" s="4">
        <v>9</v>
      </c>
      <c r="D508" s="26">
        <v>40</v>
      </c>
      <c r="E508" s="4">
        <v>1</v>
      </c>
      <c r="F508" s="67">
        <f t="shared" si="19"/>
        <v>2</v>
      </c>
    </row>
    <row r="509" spans="1:6" x14ac:dyDescent="0.25">
      <c r="A509" s="5" t="s">
        <v>36</v>
      </c>
      <c r="B509" s="23">
        <v>43914</v>
      </c>
      <c r="C509" s="4">
        <v>0</v>
      </c>
      <c r="D509" s="26">
        <v>0</v>
      </c>
      <c r="F509" s="67">
        <f t="shared" si="19"/>
        <v>0</v>
      </c>
    </row>
    <row r="510" spans="1:6" x14ac:dyDescent="0.25">
      <c r="A510" s="5" t="s">
        <v>51</v>
      </c>
      <c r="B510" s="23">
        <v>43914</v>
      </c>
      <c r="C510" s="4">
        <v>30</v>
      </c>
      <c r="D510" s="26">
        <v>145</v>
      </c>
      <c r="F510" s="67">
        <f t="shared" si="19"/>
        <v>1</v>
      </c>
    </row>
    <row r="511" spans="1:6" x14ac:dyDescent="0.25">
      <c r="A511" s="5" t="s">
        <v>27</v>
      </c>
      <c r="B511" s="23">
        <v>43914</v>
      </c>
      <c r="C511" s="4">
        <v>7</v>
      </c>
      <c r="D511" s="26">
        <v>35</v>
      </c>
      <c r="F511" s="67">
        <f t="shared" si="19"/>
        <v>0</v>
      </c>
    </row>
    <row r="512" spans="1:6" x14ac:dyDescent="0.25">
      <c r="A512" s="5" t="s">
        <v>37</v>
      </c>
      <c r="B512" s="23">
        <v>43914</v>
      </c>
      <c r="C512" s="4">
        <v>0</v>
      </c>
      <c r="D512" s="26">
        <v>3</v>
      </c>
      <c r="F512" s="67">
        <f t="shared" si="19"/>
        <v>0</v>
      </c>
    </row>
    <row r="513" spans="1:6" x14ac:dyDescent="0.25">
      <c r="A513" s="5" t="s">
        <v>38</v>
      </c>
      <c r="B513" s="23">
        <v>43914</v>
      </c>
      <c r="C513" s="4">
        <v>0</v>
      </c>
      <c r="D513" s="26">
        <v>4</v>
      </c>
      <c r="F513" s="67">
        <f t="shared" si="19"/>
        <v>0</v>
      </c>
    </row>
    <row r="514" spans="1:6" x14ac:dyDescent="0.25">
      <c r="A514" s="5" t="s">
        <v>48</v>
      </c>
      <c r="B514" s="23">
        <v>43914</v>
      </c>
      <c r="C514" s="4">
        <v>0</v>
      </c>
      <c r="D514" s="26">
        <v>0</v>
      </c>
      <c r="F514" s="67">
        <f t="shared" si="19"/>
        <v>0</v>
      </c>
    </row>
    <row r="515" spans="1:6" x14ac:dyDescent="0.25">
      <c r="A515" s="5" t="s">
        <v>39</v>
      </c>
      <c r="B515" s="23">
        <v>43914</v>
      </c>
      <c r="C515" s="4">
        <v>0</v>
      </c>
      <c r="D515" s="26">
        <v>1</v>
      </c>
      <c r="F515" s="67">
        <f t="shared" si="19"/>
        <v>0</v>
      </c>
    </row>
    <row r="516" spans="1:6" x14ac:dyDescent="0.25">
      <c r="A516" s="5" t="s">
        <v>40</v>
      </c>
      <c r="B516" s="23">
        <v>43914</v>
      </c>
      <c r="C516" s="4">
        <v>1</v>
      </c>
      <c r="D516" s="26">
        <v>1</v>
      </c>
      <c r="F516" s="67">
        <f t="shared" si="19"/>
        <v>0</v>
      </c>
    </row>
    <row r="517" spans="1:6" x14ac:dyDescent="0.25">
      <c r="A517" s="5" t="s">
        <v>28</v>
      </c>
      <c r="B517" s="23">
        <v>43914</v>
      </c>
      <c r="C517" s="4">
        <v>0</v>
      </c>
      <c r="D517" s="26">
        <v>0</v>
      </c>
      <c r="F517" s="67">
        <f t="shared" si="19"/>
        <v>0</v>
      </c>
    </row>
    <row r="518" spans="1:6" x14ac:dyDescent="0.25">
      <c r="A518" s="5" t="s">
        <v>24</v>
      </c>
      <c r="B518" s="23">
        <v>43914</v>
      </c>
      <c r="C518" s="4">
        <v>0</v>
      </c>
      <c r="D518" s="26">
        <v>5</v>
      </c>
      <c r="F518" s="67">
        <f t="shared" si="19"/>
        <v>0</v>
      </c>
    </row>
    <row r="519" spans="1:6" x14ac:dyDescent="0.25">
      <c r="A519" s="5" t="s">
        <v>30</v>
      </c>
      <c r="B519" s="23">
        <v>43914</v>
      </c>
      <c r="C519" s="4">
        <v>0</v>
      </c>
      <c r="D519" s="26">
        <v>1</v>
      </c>
      <c r="F519" s="67">
        <f t="shared" si="19"/>
        <v>0</v>
      </c>
    </row>
    <row r="520" spans="1:6" x14ac:dyDescent="0.25">
      <c r="A520" s="5" t="s">
        <v>26</v>
      </c>
      <c r="B520" s="23">
        <v>43914</v>
      </c>
      <c r="C520" s="4">
        <v>1</v>
      </c>
      <c r="D520" s="26">
        <v>3</v>
      </c>
      <c r="F520" s="67">
        <f t="shared" si="19"/>
        <v>0</v>
      </c>
    </row>
    <row r="521" spans="1:6" x14ac:dyDescent="0.25">
      <c r="A521" s="5" t="s">
        <v>25</v>
      </c>
      <c r="B521" s="23">
        <v>43914</v>
      </c>
      <c r="C521" s="4">
        <v>0</v>
      </c>
      <c r="D521" s="26">
        <v>4</v>
      </c>
      <c r="F521" s="67">
        <f t="shared" si="19"/>
        <v>0</v>
      </c>
    </row>
    <row r="522" spans="1:6" x14ac:dyDescent="0.25">
      <c r="A522" s="5" t="s">
        <v>41</v>
      </c>
      <c r="B522" s="23">
        <v>43914</v>
      </c>
      <c r="C522" s="4">
        <v>0</v>
      </c>
      <c r="D522" s="26">
        <v>1</v>
      </c>
      <c r="F522" s="67">
        <f t="shared" si="19"/>
        <v>0</v>
      </c>
    </row>
    <row r="523" spans="1:6" x14ac:dyDescent="0.25">
      <c r="A523" s="5" t="s">
        <v>42</v>
      </c>
      <c r="B523" s="23">
        <v>43914</v>
      </c>
      <c r="C523" s="4">
        <v>0</v>
      </c>
      <c r="D523" s="26">
        <v>0</v>
      </c>
      <c r="F523" s="67">
        <f t="shared" si="19"/>
        <v>0</v>
      </c>
    </row>
    <row r="524" spans="1:6" x14ac:dyDescent="0.25">
      <c r="A524" s="5" t="s">
        <v>43</v>
      </c>
      <c r="B524" s="23">
        <v>43914</v>
      </c>
      <c r="C524" s="4">
        <v>0</v>
      </c>
      <c r="D524" s="26">
        <v>3</v>
      </c>
      <c r="F524" s="67">
        <f t="shared" si="19"/>
        <v>0</v>
      </c>
    </row>
    <row r="525" spans="1:6" x14ac:dyDescent="0.25">
      <c r="A525" s="5" t="s">
        <v>44</v>
      </c>
      <c r="B525" s="23">
        <v>43914</v>
      </c>
      <c r="C525" s="4">
        <v>1</v>
      </c>
      <c r="D525" s="26">
        <v>2</v>
      </c>
      <c r="F525" s="67">
        <f t="shared" si="19"/>
        <v>0</v>
      </c>
    </row>
    <row r="526" spans="1:6" x14ac:dyDescent="0.25">
      <c r="A526" s="5" t="s">
        <v>29</v>
      </c>
      <c r="B526" s="23">
        <v>43914</v>
      </c>
      <c r="C526" s="4">
        <v>3</v>
      </c>
      <c r="D526" s="26">
        <v>20</v>
      </c>
      <c r="F526" s="67">
        <f t="shared" si="19"/>
        <v>0</v>
      </c>
    </row>
    <row r="527" spans="1:6" x14ac:dyDescent="0.25">
      <c r="A527" s="5" t="s">
        <v>45</v>
      </c>
      <c r="B527" s="23">
        <v>43914</v>
      </c>
      <c r="C527" s="4">
        <v>0</v>
      </c>
      <c r="D527" s="26">
        <v>1</v>
      </c>
      <c r="F527" s="67">
        <f t="shared" si="19"/>
        <v>0</v>
      </c>
    </row>
    <row r="528" spans="1:6" x14ac:dyDescent="0.25">
      <c r="A528" s="5" t="s">
        <v>46</v>
      </c>
      <c r="B528" s="23">
        <v>43914</v>
      </c>
      <c r="C528" s="4">
        <v>4</v>
      </c>
      <c r="D528" s="26">
        <v>10</v>
      </c>
      <c r="F528" s="67">
        <f t="shared" si="19"/>
        <v>0</v>
      </c>
    </row>
    <row r="529" spans="1:6" x14ac:dyDescent="0.25">
      <c r="A529" s="5" t="s">
        <v>47</v>
      </c>
      <c r="B529" s="23">
        <v>43914</v>
      </c>
      <c r="C529" s="4">
        <v>0</v>
      </c>
      <c r="D529" s="26">
        <v>7</v>
      </c>
      <c r="F529" s="67">
        <f t="shared" si="19"/>
        <v>0</v>
      </c>
    </row>
    <row r="530" spans="1:6" x14ac:dyDescent="0.25">
      <c r="A530" s="50" t="s">
        <v>22</v>
      </c>
      <c r="B530" s="23">
        <v>43915</v>
      </c>
      <c r="C530" s="4">
        <v>30</v>
      </c>
      <c r="D530" s="26">
        <v>128</v>
      </c>
      <c r="F530" s="67">
        <f>E530+F506</f>
        <v>2</v>
      </c>
    </row>
    <row r="531" spans="1:6" x14ac:dyDescent="0.25">
      <c r="A531" s="5" t="s">
        <v>35</v>
      </c>
      <c r="B531" s="23">
        <v>43915</v>
      </c>
      <c r="C531" s="4">
        <v>0</v>
      </c>
      <c r="D531" s="26">
        <v>0</v>
      </c>
      <c r="F531" s="67">
        <f t="shared" si="19"/>
        <v>0</v>
      </c>
    </row>
    <row r="532" spans="1:6" x14ac:dyDescent="0.25">
      <c r="A532" s="5" t="s">
        <v>21</v>
      </c>
      <c r="B532" s="23">
        <v>43915</v>
      </c>
      <c r="C532" s="4">
        <v>12</v>
      </c>
      <c r="D532" s="26">
        <v>52</v>
      </c>
      <c r="E532" s="4">
        <v>1</v>
      </c>
      <c r="F532" s="67">
        <f t="shared" si="19"/>
        <v>3</v>
      </c>
    </row>
    <row r="533" spans="1:6" x14ac:dyDescent="0.25">
      <c r="A533" s="5" t="s">
        <v>36</v>
      </c>
      <c r="B533" s="23">
        <v>43915</v>
      </c>
      <c r="C533" s="4">
        <v>0</v>
      </c>
      <c r="D533" s="26">
        <v>0</v>
      </c>
      <c r="F533" s="67">
        <f t="shared" si="19"/>
        <v>0</v>
      </c>
    </row>
    <row r="534" spans="1:6" x14ac:dyDescent="0.25">
      <c r="A534" s="5" t="s">
        <v>51</v>
      </c>
      <c r="B534" s="23">
        <v>43915</v>
      </c>
      <c r="C534" s="4">
        <v>21</v>
      </c>
      <c r="D534" s="26">
        <v>166</v>
      </c>
      <c r="E534" s="4">
        <v>1</v>
      </c>
      <c r="F534" s="67">
        <f t="shared" si="19"/>
        <v>2</v>
      </c>
    </row>
    <row r="535" spans="1:6" x14ac:dyDescent="0.25">
      <c r="A535" s="5" t="s">
        <v>27</v>
      </c>
      <c r="B535" s="23">
        <v>43915</v>
      </c>
      <c r="C535" s="4">
        <v>15</v>
      </c>
      <c r="D535" s="26">
        <v>50</v>
      </c>
      <c r="F535" s="67">
        <f t="shared" si="19"/>
        <v>0</v>
      </c>
    </row>
    <row r="536" spans="1:6" x14ac:dyDescent="0.25">
      <c r="A536" s="5" t="s">
        <v>37</v>
      </c>
      <c r="B536" s="23">
        <v>43915</v>
      </c>
      <c r="C536" s="4">
        <v>0</v>
      </c>
      <c r="D536" s="26">
        <v>3</v>
      </c>
      <c r="F536" s="67">
        <f t="shared" si="19"/>
        <v>0</v>
      </c>
    </row>
    <row r="537" spans="1:6" x14ac:dyDescent="0.25">
      <c r="A537" s="5" t="s">
        <v>38</v>
      </c>
      <c r="B537" s="23">
        <v>43915</v>
      </c>
      <c r="C537" s="4">
        <v>3</v>
      </c>
      <c r="D537" s="26">
        <v>7</v>
      </c>
      <c r="F537" s="67">
        <f t="shared" si="19"/>
        <v>0</v>
      </c>
    </row>
    <row r="538" spans="1:6" x14ac:dyDescent="0.25">
      <c r="A538" s="5" t="s">
        <v>48</v>
      </c>
      <c r="B538" s="23">
        <v>43915</v>
      </c>
      <c r="C538" s="4">
        <v>0</v>
      </c>
      <c r="D538" s="26">
        <v>0</v>
      </c>
      <c r="F538" s="67">
        <f t="shared" si="19"/>
        <v>0</v>
      </c>
    </row>
    <row r="539" spans="1:6" x14ac:dyDescent="0.25">
      <c r="A539" s="5" t="s">
        <v>39</v>
      </c>
      <c r="B539" s="23">
        <v>43915</v>
      </c>
      <c r="C539" s="4">
        <v>0</v>
      </c>
      <c r="D539" s="26">
        <v>1</v>
      </c>
      <c r="F539" s="67">
        <f t="shared" si="19"/>
        <v>0</v>
      </c>
    </row>
    <row r="540" spans="1:6" x14ac:dyDescent="0.25">
      <c r="A540" s="5" t="s">
        <v>40</v>
      </c>
      <c r="B540" s="23">
        <v>43915</v>
      </c>
      <c r="C540" s="4">
        <v>0</v>
      </c>
      <c r="D540" s="26">
        <v>1</v>
      </c>
      <c r="F540" s="67">
        <f t="shared" si="19"/>
        <v>0</v>
      </c>
    </row>
    <row r="541" spans="1:6" x14ac:dyDescent="0.25">
      <c r="A541" s="5" t="s">
        <v>28</v>
      </c>
      <c r="B541" s="23">
        <v>43915</v>
      </c>
      <c r="C541" s="4">
        <v>0</v>
      </c>
      <c r="D541" s="26">
        <v>0</v>
      </c>
      <c r="F541" s="67">
        <f t="shared" si="19"/>
        <v>0</v>
      </c>
    </row>
    <row r="542" spans="1:6" x14ac:dyDescent="0.25">
      <c r="A542" s="5" t="s">
        <v>24</v>
      </c>
      <c r="B542" s="23">
        <v>43915</v>
      </c>
      <c r="C542" s="4">
        <v>1</v>
      </c>
      <c r="D542" s="26">
        <v>6</v>
      </c>
      <c r="F542" s="67">
        <f t="shared" si="19"/>
        <v>0</v>
      </c>
    </row>
    <row r="543" spans="1:6" x14ac:dyDescent="0.25">
      <c r="A543" s="5" t="s">
        <v>30</v>
      </c>
      <c r="B543" s="23">
        <v>43915</v>
      </c>
      <c r="C543" s="4">
        <v>0</v>
      </c>
      <c r="D543" s="26">
        <v>1</v>
      </c>
      <c r="F543" s="67">
        <f t="shared" si="19"/>
        <v>0</v>
      </c>
    </row>
    <row r="544" spans="1:6" x14ac:dyDescent="0.25">
      <c r="A544" s="5" t="s">
        <v>26</v>
      </c>
      <c r="B544" s="23">
        <v>43915</v>
      </c>
      <c r="C544" s="4">
        <v>1</v>
      </c>
      <c r="D544" s="26">
        <v>4</v>
      </c>
      <c r="F544" s="67">
        <f t="shared" si="19"/>
        <v>0</v>
      </c>
    </row>
    <row r="545" spans="1:6" x14ac:dyDescent="0.25">
      <c r="A545" s="5" t="s">
        <v>25</v>
      </c>
      <c r="B545" s="23">
        <v>43915</v>
      </c>
      <c r="C545" s="4">
        <v>0</v>
      </c>
      <c r="D545" s="26">
        <v>4</v>
      </c>
      <c r="F545" s="67">
        <f t="shared" si="19"/>
        <v>0</v>
      </c>
    </row>
    <row r="546" spans="1:6" x14ac:dyDescent="0.25">
      <c r="A546" s="5" t="s">
        <v>41</v>
      </c>
      <c r="B546" s="23">
        <v>43915</v>
      </c>
      <c r="C546" s="4">
        <v>0</v>
      </c>
      <c r="D546" s="26">
        <v>1</v>
      </c>
      <c r="F546" s="67">
        <f t="shared" si="19"/>
        <v>0</v>
      </c>
    </row>
    <row r="547" spans="1:6" x14ac:dyDescent="0.25">
      <c r="A547" s="5" t="s">
        <v>42</v>
      </c>
      <c r="B547" s="23">
        <v>43915</v>
      </c>
      <c r="C547" s="4">
        <v>0</v>
      </c>
      <c r="D547" s="26">
        <v>0</v>
      </c>
      <c r="F547" s="67">
        <f t="shared" si="19"/>
        <v>0</v>
      </c>
    </row>
    <row r="548" spans="1:6" x14ac:dyDescent="0.25">
      <c r="A548" s="5" t="s">
        <v>43</v>
      </c>
      <c r="B548" s="23">
        <v>43915</v>
      </c>
      <c r="C548" s="4">
        <v>3</v>
      </c>
      <c r="D548" s="26">
        <v>6</v>
      </c>
      <c r="F548" s="67">
        <f t="shared" si="19"/>
        <v>0</v>
      </c>
    </row>
    <row r="549" spans="1:6" x14ac:dyDescent="0.25">
      <c r="A549" s="5" t="s">
        <v>44</v>
      </c>
      <c r="B549" s="23">
        <v>43915</v>
      </c>
      <c r="C549" s="4">
        <v>5</v>
      </c>
      <c r="D549" s="26">
        <v>7</v>
      </c>
      <c r="F549" s="67">
        <f t="shared" si="19"/>
        <v>0</v>
      </c>
    </row>
    <row r="550" spans="1:6" x14ac:dyDescent="0.25">
      <c r="A550" s="5" t="s">
        <v>29</v>
      </c>
      <c r="B550" s="23">
        <v>43915</v>
      </c>
      <c r="C550" s="4">
        <v>22</v>
      </c>
      <c r="D550" s="26">
        <v>42</v>
      </c>
      <c r="F550" s="67">
        <f t="shared" si="19"/>
        <v>0</v>
      </c>
    </row>
    <row r="551" spans="1:6" x14ac:dyDescent="0.25">
      <c r="A551" s="5" t="s">
        <v>45</v>
      </c>
      <c r="B551" s="23">
        <v>43915</v>
      </c>
      <c r="C551" s="4">
        <v>0</v>
      </c>
      <c r="D551" s="26">
        <v>1</v>
      </c>
      <c r="F551" s="67">
        <f t="shared" si="19"/>
        <v>0</v>
      </c>
    </row>
    <row r="552" spans="1:6" x14ac:dyDescent="0.25">
      <c r="A552" s="5" t="s">
        <v>46</v>
      </c>
      <c r="B552" s="23">
        <v>43915</v>
      </c>
      <c r="C552" s="4">
        <v>1</v>
      </c>
      <c r="D552" s="26">
        <v>11</v>
      </c>
      <c r="F552" s="67">
        <f t="shared" si="19"/>
        <v>0</v>
      </c>
    </row>
    <row r="553" spans="1:6" x14ac:dyDescent="0.25">
      <c r="A553" s="5" t="s">
        <v>47</v>
      </c>
      <c r="B553" s="23">
        <v>43915</v>
      </c>
      <c r="C553" s="4">
        <v>2</v>
      </c>
      <c r="D553" s="26">
        <v>9</v>
      </c>
      <c r="F553" s="67">
        <f t="shared" si="19"/>
        <v>0</v>
      </c>
    </row>
    <row r="554" spans="1:6" x14ac:dyDescent="0.25">
      <c r="A554" s="50" t="s">
        <v>22</v>
      </c>
      <c r="B554" s="23">
        <v>43916</v>
      </c>
      <c r="C554" s="4">
        <v>27</v>
      </c>
      <c r="D554" s="26">
        <v>155</v>
      </c>
      <c r="E554" s="4">
        <v>2</v>
      </c>
      <c r="F554" s="67">
        <f>E554+F530</f>
        <v>4</v>
      </c>
    </row>
    <row r="555" spans="1:6" x14ac:dyDescent="0.25">
      <c r="A555" s="5" t="s">
        <v>35</v>
      </c>
      <c r="B555" s="23">
        <v>43916</v>
      </c>
      <c r="C555" s="4">
        <v>0</v>
      </c>
      <c r="D555" s="26">
        <v>0</v>
      </c>
      <c r="F555" s="67">
        <f t="shared" si="19"/>
        <v>0</v>
      </c>
    </row>
    <row r="556" spans="1:6" x14ac:dyDescent="0.25">
      <c r="A556" s="5" t="s">
        <v>21</v>
      </c>
      <c r="B556" s="23">
        <v>43916</v>
      </c>
      <c r="C556" s="4">
        <v>3</v>
      </c>
      <c r="D556" s="26">
        <v>55</v>
      </c>
      <c r="F556" s="67">
        <f t="shared" si="19"/>
        <v>3</v>
      </c>
    </row>
    <row r="557" spans="1:6" x14ac:dyDescent="0.25">
      <c r="A557" s="5" t="s">
        <v>36</v>
      </c>
      <c r="B557" s="23">
        <v>43916</v>
      </c>
      <c r="C557" s="4">
        <v>0</v>
      </c>
      <c r="D557" s="26">
        <v>0</v>
      </c>
      <c r="E557" s="4">
        <v>1</v>
      </c>
      <c r="F557" s="67">
        <f t="shared" si="19"/>
        <v>1</v>
      </c>
    </row>
    <row r="558" spans="1:6" x14ac:dyDescent="0.25">
      <c r="A558" s="5" t="s">
        <v>51</v>
      </c>
      <c r="B558" s="23">
        <v>43916</v>
      </c>
      <c r="C558" s="4">
        <v>30</v>
      </c>
      <c r="D558" s="26">
        <v>196</v>
      </c>
      <c r="E558" s="4">
        <v>1</v>
      </c>
      <c r="F558" s="67">
        <f t="shared" si="19"/>
        <v>3</v>
      </c>
    </row>
    <row r="559" spans="1:6" x14ac:dyDescent="0.25">
      <c r="A559" s="5" t="s">
        <v>27</v>
      </c>
      <c r="B559" s="23">
        <v>43916</v>
      </c>
      <c r="C559" s="4">
        <v>4</v>
      </c>
      <c r="D559" s="26">
        <v>54</v>
      </c>
      <c r="F559" s="67">
        <f t="shared" si="19"/>
        <v>0</v>
      </c>
    </row>
    <row r="560" spans="1:6" x14ac:dyDescent="0.25">
      <c r="A560" s="5" t="s">
        <v>37</v>
      </c>
      <c r="B560" s="23">
        <v>43916</v>
      </c>
      <c r="C560" s="4">
        <v>0</v>
      </c>
      <c r="D560" s="26">
        <v>3</v>
      </c>
      <c r="F560" s="67">
        <f t="shared" si="19"/>
        <v>0</v>
      </c>
    </row>
    <row r="561" spans="1:6" x14ac:dyDescent="0.25">
      <c r="A561" s="5" t="s">
        <v>38</v>
      </c>
      <c r="B561" s="23">
        <v>43916</v>
      </c>
      <c r="C561" s="4">
        <v>0</v>
      </c>
      <c r="D561" s="26">
        <v>7</v>
      </c>
      <c r="F561" s="67">
        <f t="shared" si="19"/>
        <v>0</v>
      </c>
    </row>
    <row r="562" spans="1:6" x14ac:dyDescent="0.25">
      <c r="A562" s="5" t="s">
        <v>48</v>
      </c>
      <c r="B562" s="23">
        <v>43916</v>
      </c>
      <c r="C562" s="4">
        <v>0</v>
      </c>
      <c r="D562" s="26">
        <v>0</v>
      </c>
      <c r="F562" s="67">
        <f t="shared" si="19"/>
        <v>0</v>
      </c>
    </row>
    <row r="563" spans="1:6" x14ac:dyDescent="0.25">
      <c r="A563" s="5" t="s">
        <v>39</v>
      </c>
      <c r="B563" s="23">
        <v>43916</v>
      </c>
      <c r="C563" s="4">
        <v>2</v>
      </c>
      <c r="D563" s="26">
        <v>3</v>
      </c>
      <c r="F563" s="67">
        <f t="shared" si="19"/>
        <v>0</v>
      </c>
    </row>
    <row r="564" spans="1:6" x14ac:dyDescent="0.25">
      <c r="A564" s="5" t="s">
        <v>40</v>
      </c>
      <c r="B564" s="23">
        <v>43916</v>
      </c>
      <c r="C564" s="4">
        <v>0</v>
      </c>
      <c r="D564" s="26">
        <v>1</v>
      </c>
      <c r="F564" s="67">
        <f t="shared" si="19"/>
        <v>0</v>
      </c>
    </row>
    <row r="565" spans="1:6" x14ac:dyDescent="0.25">
      <c r="A565" s="5" t="s">
        <v>28</v>
      </c>
      <c r="B565" s="23">
        <v>43916</v>
      </c>
      <c r="C565" s="4">
        <v>0</v>
      </c>
      <c r="D565" s="26">
        <v>0</v>
      </c>
      <c r="F565" s="67">
        <f t="shared" si="19"/>
        <v>0</v>
      </c>
    </row>
    <row r="566" spans="1:6" x14ac:dyDescent="0.25">
      <c r="A566" s="5" t="s">
        <v>24</v>
      </c>
      <c r="B566" s="23">
        <v>43916</v>
      </c>
      <c r="C566" s="4">
        <v>1</v>
      </c>
      <c r="D566" s="26">
        <v>7</v>
      </c>
      <c r="F566" s="67">
        <f t="shared" si="19"/>
        <v>0</v>
      </c>
    </row>
    <row r="567" spans="1:6" x14ac:dyDescent="0.25">
      <c r="A567" s="5" t="s">
        <v>30</v>
      </c>
      <c r="B567" s="23">
        <v>43916</v>
      </c>
      <c r="C567" s="4">
        <v>0</v>
      </c>
      <c r="D567" s="26">
        <v>1</v>
      </c>
      <c r="F567" s="67">
        <f t="shared" si="19"/>
        <v>0</v>
      </c>
    </row>
    <row r="568" spans="1:6" x14ac:dyDescent="0.25">
      <c r="A568" s="5" t="s">
        <v>26</v>
      </c>
      <c r="B568" s="23">
        <v>43916</v>
      </c>
      <c r="C568" s="4">
        <v>3</v>
      </c>
      <c r="D568" s="26">
        <v>7</v>
      </c>
      <c r="F568" s="67">
        <f t="shared" si="19"/>
        <v>0</v>
      </c>
    </row>
    <row r="569" spans="1:6" x14ac:dyDescent="0.25">
      <c r="A569" s="5" t="s">
        <v>25</v>
      </c>
      <c r="B569" s="23">
        <v>43916</v>
      </c>
      <c r="C569" s="4">
        <v>0</v>
      </c>
      <c r="D569" s="26">
        <v>4</v>
      </c>
      <c r="F569" s="67">
        <f t="shared" si="19"/>
        <v>0</v>
      </c>
    </row>
    <row r="570" spans="1:6" x14ac:dyDescent="0.25">
      <c r="A570" s="5" t="s">
        <v>41</v>
      </c>
      <c r="B570" s="23">
        <v>43916</v>
      </c>
      <c r="C570" s="4">
        <v>0</v>
      </c>
      <c r="D570" s="26">
        <v>1</v>
      </c>
      <c r="F570" s="67">
        <f t="shared" si="19"/>
        <v>0</v>
      </c>
    </row>
    <row r="571" spans="1:6" x14ac:dyDescent="0.25">
      <c r="A571" s="5" t="s">
        <v>42</v>
      </c>
      <c r="B571" s="23">
        <v>43916</v>
      </c>
      <c r="C571" s="4">
        <v>0</v>
      </c>
      <c r="D571" s="26">
        <v>0</v>
      </c>
      <c r="F571" s="67">
        <f t="shared" ref="F571:F577" si="20">E571+F547</f>
        <v>0</v>
      </c>
    </row>
    <row r="572" spans="1:6" x14ac:dyDescent="0.25">
      <c r="A572" s="5" t="s">
        <v>43</v>
      </c>
      <c r="B572" s="23">
        <v>43916</v>
      </c>
      <c r="C572" s="4">
        <v>0</v>
      </c>
      <c r="D572" s="26">
        <v>6</v>
      </c>
      <c r="F572" s="67">
        <f t="shared" si="20"/>
        <v>0</v>
      </c>
    </row>
    <row r="573" spans="1:6" x14ac:dyDescent="0.25">
      <c r="A573" s="5" t="s">
        <v>44</v>
      </c>
      <c r="B573" s="23">
        <v>43916</v>
      </c>
      <c r="C573" s="4">
        <v>2</v>
      </c>
      <c r="D573" s="26">
        <v>9</v>
      </c>
      <c r="F573" s="67">
        <f t="shared" si="20"/>
        <v>0</v>
      </c>
    </row>
    <row r="574" spans="1:6" x14ac:dyDescent="0.25">
      <c r="A574" s="5" t="s">
        <v>29</v>
      </c>
      <c r="B574" s="23">
        <v>43916</v>
      </c>
      <c r="C574" s="4">
        <v>12</v>
      </c>
      <c r="D574" s="26">
        <v>54</v>
      </c>
      <c r="F574" s="67">
        <f t="shared" si="20"/>
        <v>0</v>
      </c>
    </row>
    <row r="575" spans="1:6" x14ac:dyDescent="0.25">
      <c r="A575" s="5" t="s">
        <v>45</v>
      </c>
      <c r="B575" s="23">
        <v>43916</v>
      </c>
      <c r="C575" s="4">
        <v>0</v>
      </c>
      <c r="D575" s="26">
        <v>1</v>
      </c>
      <c r="F575" s="67">
        <f t="shared" si="20"/>
        <v>0</v>
      </c>
    </row>
    <row r="576" spans="1:6" x14ac:dyDescent="0.25">
      <c r="A576" s="5" t="s">
        <v>46</v>
      </c>
      <c r="B576" s="23">
        <v>43916</v>
      </c>
      <c r="C576" s="4">
        <v>3</v>
      </c>
      <c r="D576" s="26">
        <v>14</v>
      </c>
      <c r="F576" s="67">
        <f t="shared" si="20"/>
        <v>0</v>
      </c>
    </row>
    <row r="577" spans="1:6" x14ac:dyDescent="0.25">
      <c r="A577" s="5" t="s">
        <v>47</v>
      </c>
      <c r="B577" s="23">
        <v>43916</v>
      </c>
      <c r="C577" s="4">
        <v>0</v>
      </c>
      <c r="D577" s="26">
        <v>9</v>
      </c>
      <c r="F577" s="67">
        <f t="shared" si="20"/>
        <v>0</v>
      </c>
    </row>
    <row r="578" spans="1:6" x14ac:dyDescent="0.25">
      <c r="A578" s="50" t="s">
        <v>22</v>
      </c>
      <c r="B578" s="23">
        <v>43917</v>
      </c>
      <c r="C578" s="4">
        <v>36</v>
      </c>
      <c r="D578" s="26">
        <v>191</v>
      </c>
      <c r="E578" s="14">
        <v>1</v>
      </c>
      <c r="F578" s="67">
        <f>E578+F554</f>
        <v>5</v>
      </c>
    </row>
    <row r="579" spans="1:6" x14ac:dyDescent="0.25">
      <c r="A579" s="5" t="s">
        <v>35</v>
      </c>
      <c r="B579" s="23">
        <v>43917</v>
      </c>
      <c r="C579" s="4">
        <v>0</v>
      </c>
      <c r="D579" s="26">
        <v>0</v>
      </c>
      <c r="F579" s="67">
        <f t="shared" ref="F579:F601" si="21">E579+F555</f>
        <v>0</v>
      </c>
    </row>
    <row r="580" spans="1:6" x14ac:dyDescent="0.25">
      <c r="A580" s="5" t="s">
        <v>21</v>
      </c>
      <c r="B580" s="23">
        <v>43917</v>
      </c>
      <c r="C580" s="4">
        <v>3</v>
      </c>
      <c r="D580" s="26">
        <v>58</v>
      </c>
      <c r="F580" s="67">
        <f t="shared" si="21"/>
        <v>3</v>
      </c>
    </row>
    <row r="581" spans="1:6" x14ac:dyDescent="0.25">
      <c r="A581" s="5" t="s">
        <v>36</v>
      </c>
      <c r="B581" s="23">
        <v>43917</v>
      </c>
      <c r="C581" s="4">
        <v>0</v>
      </c>
      <c r="D581" s="26">
        <v>0</v>
      </c>
      <c r="F581" s="67">
        <f t="shared" si="21"/>
        <v>1</v>
      </c>
    </row>
    <row r="582" spans="1:6" x14ac:dyDescent="0.25">
      <c r="A582" s="5" t="s">
        <v>51</v>
      </c>
      <c r="B582" s="23">
        <v>43917</v>
      </c>
      <c r="C582" s="4">
        <v>43</v>
      </c>
      <c r="D582" s="26">
        <v>239</v>
      </c>
      <c r="E582" s="4">
        <v>1</v>
      </c>
      <c r="F582" s="67">
        <f t="shared" si="21"/>
        <v>4</v>
      </c>
    </row>
    <row r="583" spans="1:6" x14ac:dyDescent="0.25">
      <c r="A583" s="5" t="s">
        <v>27</v>
      </c>
      <c r="B583" s="23">
        <v>43917</v>
      </c>
      <c r="C583" s="4">
        <v>5</v>
      </c>
      <c r="D583" s="26">
        <v>59</v>
      </c>
      <c r="F583" s="67">
        <f t="shared" si="21"/>
        <v>0</v>
      </c>
    </row>
    <row r="584" spans="1:6" x14ac:dyDescent="0.25">
      <c r="A584" s="5" t="s">
        <v>37</v>
      </c>
      <c r="B584" s="23">
        <v>43917</v>
      </c>
      <c r="C584" s="4">
        <v>2</v>
      </c>
      <c r="D584" s="26">
        <v>5</v>
      </c>
      <c r="F584" s="67">
        <f t="shared" si="21"/>
        <v>0</v>
      </c>
    </row>
    <row r="585" spans="1:6" x14ac:dyDescent="0.25">
      <c r="A585" s="5" t="s">
        <v>38</v>
      </c>
      <c r="B585" s="23">
        <v>43917</v>
      </c>
      <c r="C585" s="4">
        <v>3</v>
      </c>
      <c r="D585" s="26">
        <v>10</v>
      </c>
      <c r="F585" s="67">
        <f t="shared" si="21"/>
        <v>0</v>
      </c>
    </row>
    <row r="586" spans="1:6" x14ac:dyDescent="0.25">
      <c r="A586" s="5" t="s">
        <v>48</v>
      </c>
      <c r="B586" s="23">
        <v>43917</v>
      </c>
      <c r="C586" s="4">
        <v>0</v>
      </c>
      <c r="D586" s="26">
        <v>0</v>
      </c>
      <c r="F586" s="67">
        <f t="shared" si="21"/>
        <v>0</v>
      </c>
    </row>
    <row r="587" spans="1:6" x14ac:dyDescent="0.25">
      <c r="A587" s="5" t="s">
        <v>39</v>
      </c>
      <c r="B587" s="23">
        <v>43917</v>
      </c>
      <c r="C587" s="4">
        <v>0</v>
      </c>
      <c r="D587" s="26">
        <v>3</v>
      </c>
      <c r="F587" s="67">
        <f t="shared" si="21"/>
        <v>0</v>
      </c>
    </row>
    <row r="588" spans="1:6" x14ac:dyDescent="0.25">
      <c r="A588" s="5" t="s">
        <v>40</v>
      </c>
      <c r="B588" s="23">
        <v>43917</v>
      </c>
      <c r="C588" s="4">
        <v>0</v>
      </c>
      <c r="D588" s="26">
        <v>1</v>
      </c>
      <c r="F588" s="67">
        <f t="shared" si="21"/>
        <v>0</v>
      </c>
    </row>
    <row r="589" spans="1:6" x14ac:dyDescent="0.25">
      <c r="A589" s="5" t="s">
        <v>28</v>
      </c>
      <c r="B589" s="23">
        <v>43917</v>
      </c>
      <c r="C589" s="4">
        <v>0</v>
      </c>
      <c r="D589" s="26">
        <v>0</v>
      </c>
      <c r="F589" s="67">
        <f t="shared" si="21"/>
        <v>0</v>
      </c>
    </row>
    <row r="590" spans="1:6" x14ac:dyDescent="0.25">
      <c r="A590" s="5" t="s">
        <v>24</v>
      </c>
      <c r="B590" s="23">
        <v>43917</v>
      </c>
      <c r="C590" s="4">
        <v>1</v>
      </c>
      <c r="D590" s="26">
        <v>8</v>
      </c>
      <c r="E590" s="4">
        <v>1</v>
      </c>
      <c r="F590" s="67">
        <f t="shared" si="21"/>
        <v>1</v>
      </c>
    </row>
    <row r="591" spans="1:6" x14ac:dyDescent="0.25">
      <c r="A591" s="5" t="s">
        <v>30</v>
      </c>
      <c r="B591" s="23">
        <v>43917</v>
      </c>
      <c r="C591" s="4">
        <v>0</v>
      </c>
      <c r="D591" s="26">
        <v>1</v>
      </c>
      <c r="F591" s="67">
        <f t="shared" si="21"/>
        <v>0</v>
      </c>
    </row>
    <row r="592" spans="1:6" x14ac:dyDescent="0.25">
      <c r="A592" s="5" t="s">
        <v>26</v>
      </c>
      <c r="B592" s="23">
        <v>43917</v>
      </c>
      <c r="C592" s="4">
        <v>3</v>
      </c>
      <c r="D592" s="26">
        <v>10</v>
      </c>
      <c r="F592" s="67">
        <f t="shared" si="21"/>
        <v>0</v>
      </c>
    </row>
    <row r="593" spans="1:6" x14ac:dyDescent="0.25">
      <c r="A593" s="5" t="s">
        <v>25</v>
      </c>
      <c r="B593" s="23">
        <v>43917</v>
      </c>
      <c r="C593" s="4">
        <v>3</v>
      </c>
      <c r="D593" s="26">
        <v>7</v>
      </c>
      <c r="E593" s="4">
        <v>1</v>
      </c>
      <c r="F593" s="67">
        <f t="shared" si="21"/>
        <v>1</v>
      </c>
    </row>
    <row r="594" spans="1:6" x14ac:dyDescent="0.25">
      <c r="A594" s="5" t="s">
        <v>41</v>
      </c>
      <c r="B594" s="23">
        <v>43917</v>
      </c>
      <c r="C594" s="4">
        <v>0</v>
      </c>
      <c r="D594" s="26">
        <v>1</v>
      </c>
      <c r="F594" s="67">
        <f t="shared" si="21"/>
        <v>0</v>
      </c>
    </row>
    <row r="595" spans="1:6" x14ac:dyDescent="0.25">
      <c r="A595" s="5" t="s">
        <v>42</v>
      </c>
      <c r="B595" s="23">
        <v>43917</v>
      </c>
      <c r="C595" s="4">
        <v>0</v>
      </c>
      <c r="D595" s="26">
        <v>0</v>
      </c>
      <c r="F595" s="67">
        <f t="shared" si="21"/>
        <v>0</v>
      </c>
    </row>
    <row r="596" spans="1:6" x14ac:dyDescent="0.25">
      <c r="A596" s="5" t="s">
        <v>43</v>
      </c>
      <c r="B596" s="23">
        <v>43917</v>
      </c>
      <c r="C596" s="4">
        <v>0</v>
      </c>
      <c r="D596" s="26">
        <v>6</v>
      </c>
      <c r="F596" s="67">
        <f t="shared" si="21"/>
        <v>0</v>
      </c>
    </row>
    <row r="597" spans="1:6" x14ac:dyDescent="0.25">
      <c r="A597" s="5" t="s">
        <v>44</v>
      </c>
      <c r="B597" s="23">
        <v>43917</v>
      </c>
      <c r="C597" s="4">
        <v>0</v>
      </c>
      <c r="D597" s="26">
        <v>9</v>
      </c>
      <c r="F597" s="67">
        <f t="shared" si="21"/>
        <v>0</v>
      </c>
    </row>
    <row r="598" spans="1:6" x14ac:dyDescent="0.25">
      <c r="A598" s="5" t="s">
        <v>29</v>
      </c>
      <c r="B598" s="23">
        <v>43917</v>
      </c>
      <c r="C598" s="4">
        <v>9</v>
      </c>
      <c r="D598" s="26">
        <v>63</v>
      </c>
      <c r="F598" s="67">
        <f t="shared" si="21"/>
        <v>0</v>
      </c>
    </row>
    <row r="599" spans="1:6" x14ac:dyDescent="0.25">
      <c r="A599" s="5" t="s">
        <v>45</v>
      </c>
      <c r="B599" s="23">
        <v>43917</v>
      </c>
      <c r="C599" s="4">
        <v>1</v>
      </c>
      <c r="D599" s="26">
        <v>2</v>
      </c>
      <c r="F599" s="67">
        <f t="shared" si="21"/>
        <v>0</v>
      </c>
    </row>
    <row r="600" spans="1:6" x14ac:dyDescent="0.25">
      <c r="A600" s="5" t="s">
        <v>46</v>
      </c>
      <c r="B600" s="23">
        <v>43917</v>
      </c>
      <c r="C600" s="4">
        <v>0</v>
      </c>
      <c r="D600" s="26">
        <v>14</v>
      </c>
      <c r="F600" s="67">
        <f t="shared" si="21"/>
        <v>0</v>
      </c>
    </row>
    <row r="601" spans="1:6" x14ac:dyDescent="0.25">
      <c r="A601" s="5" t="s">
        <v>47</v>
      </c>
      <c r="B601" s="23">
        <v>43917</v>
      </c>
      <c r="C601" s="4">
        <v>6</v>
      </c>
      <c r="D601" s="26">
        <v>15</v>
      </c>
      <c r="F601" s="67">
        <f t="shared" si="21"/>
        <v>0</v>
      </c>
    </row>
    <row r="602" spans="1:6" x14ac:dyDescent="0.25">
      <c r="A602" s="50" t="s">
        <v>22</v>
      </c>
      <c r="B602" s="23">
        <v>43918</v>
      </c>
      <c r="C602" s="4">
        <v>8</v>
      </c>
      <c r="D602" s="26">
        <v>199</v>
      </c>
      <c r="E602" s="4">
        <v>1</v>
      </c>
      <c r="F602" s="67">
        <f>E602+F578</f>
        <v>6</v>
      </c>
    </row>
    <row r="603" spans="1:6" x14ac:dyDescent="0.25">
      <c r="A603" s="5" t="s">
        <v>35</v>
      </c>
      <c r="B603" s="23">
        <v>43918</v>
      </c>
      <c r="C603" s="4">
        <v>0</v>
      </c>
      <c r="D603" s="26">
        <v>0</v>
      </c>
      <c r="F603" s="67">
        <f t="shared" ref="F603:F625" si="22">E603+F579</f>
        <v>0</v>
      </c>
    </row>
    <row r="604" spans="1:6" x14ac:dyDescent="0.25">
      <c r="A604" s="5" t="s">
        <v>21</v>
      </c>
      <c r="B604" s="23">
        <v>43918</v>
      </c>
      <c r="C604" s="4">
        <v>5</v>
      </c>
      <c r="D604" s="26">
        <v>63</v>
      </c>
      <c r="F604" s="67">
        <f t="shared" si="22"/>
        <v>3</v>
      </c>
    </row>
    <row r="605" spans="1:6" x14ac:dyDescent="0.25">
      <c r="A605" s="5" t="s">
        <v>36</v>
      </c>
      <c r="B605" s="23">
        <v>43918</v>
      </c>
      <c r="C605" s="4">
        <v>0</v>
      </c>
      <c r="D605" s="26">
        <v>0</v>
      </c>
      <c r="F605" s="67">
        <f t="shared" si="22"/>
        <v>1</v>
      </c>
    </row>
    <row r="606" spans="1:6" x14ac:dyDescent="0.25">
      <c r="A606" s="5" t="s">
        <v>51</v>
      </c>
      <c r="B606" s="23">
        <v>43918</v>
      </c>
      <c r="C606" s="4">
        <v>18</v>
      </c>
      <c r="D606" s="26">
        <v>257</v>
      </c>
      <c r="E606" s="4">
        <v>1</v>
      </c>
      <c r="F606" s="67">
        <f t="shared" si="22"/>
        <v>5</v>
      </c>
    </row>
    <row r="607" spans="1:6" x14ac:dyDescent="0.25">
      <c r="A607" s="5" t="s">
        <v>27</v>
      </c>
      <c r="B607" s="23">
        <v>43918</v>
      </c>
      <c r="C607" s="4">
        <v>1</v>
      </c>
      <c r="D607" s="26">
        <v>60</v>
      </c>
      <c r="F607" s="67">
        <f t="shared" si="22"/>
        <v>0</v>
      </c>
    </row>
    <row r="608" spans="1:6" x14ac:dyDescent="0.25">
      <c r="A608" s="5" t="s">
        <v>37</v>
      </c>
      <c r="B608" s="23">
        <v>43918</v>
      </c>
      <c r="C608" s="4">
        <v>3</v>
      </c>
      <c r="D608" s="26">
        <v>8</v>
      </c>
      <c r="F608" s="67">
        <f t="shared" si="22"/>
        <v>0</v>
      </c>
    </row>
    <row r="609" spans="1:6" x14ac:dyDescent="0.25">
      <c r="A609" s="5" t="s">
        <v>38</v>
      </c>
      <c r="B609" s="23">
        <v>43918</v>
      </c>
      <c r="C609" s="4">
        <v>0</v>
      </c>
      <c r="D609" s="26">
        <v>10</v>
      </c>
      <c r="F609" s="67">
        <f t="shared" si="22"/>
        <v>0</v>
      </c>
    </row>
    <row r="610" spans="1:6" x14ac:dyDescent="0.25">
      <c r="A610" s="5" t="s">
        <v>48</v>
      </c>
      <c r="B610" s="23">
        <v>43918</v>
      </c>
      <c r="C610" s="4">
        <v>0</v>
      </c>
      <c r="D610" s="26">
        <v>0</v>
      </c>
      <c r="F610" s="67">
        <f t="shared" si="22"/>
        <v>0</v>
      </c>
    </row>
    <row r="611" spans="1:6" x14ac:dyDescent="0.25">
      <c r="A611" s="5" t="s">
        <v>39</v>
      </c>
      <c r="B611" s="23">
        <v>43918</v>
      </c>
      <c r="C611" s="4">
        <v>0</v>
      </c>
      <c r="D611" s="26">
        <v>3</v>
      </c>
      <c r="F611" s="67">
        <f t="shared" si="22"/>
        <v>0</v>
      </c>
    </row>
    <row r="612" spans="1:6" x14ac:dyDescent="0.25">
      <c r="A612" s="5" t="s">
        <v>40</v>
      </c>
      <c r="B612" s="23">
        <v>43918</v>
      </c>
      <c r="C612" s="4">
        <v>0</v>
      </c>
      <c r="D612" s="26">
        <v>1</v>
      </c>
      <c r="F612" s="67">
        <f t="shared" si="22"/>
        <v>0</v>
      </c>
    </row>
    <row r="613" spans="1:6" x14ac:dyDescent="0.25">
      <c r="A613" s="5" t="s">
        <v>28</v>
      </c>
      <c r="B613" s="23">
        <v>43918</v>
      </c>
      <c r="C613" s="4">
        <v>0</v>
      </c>
      <c r="D613" s="26">
        <v>0</v>
      </c>
      <c r="F613" s="67">
        <f t="shared" si="22"/>
        <v>0</v>
      </c>
    </row>
    <row r="614" spans="1:6" x14ac:dyDescent="0.25">
      <c r="A614" s="5" t="s">
        <v>24</v>
      </c>
      <c r="B614" s="23">
        <v>43918</v>
      </c>
      <c r="C614" s="4">
        <v>1</v>
      </c>
      <c r="D614" s="26">
        <v>9</v>
      </c>
      <c r="F614" s="67">
        <f t="shared" si="22"/>
        <v>1</v>
      </c>
    </row>
    <row r="615" spans="1:6" x14ac:dyDescent="0.25">
      <c r="A615" s="5" t="s">
        <v>30</v>
      </c>
      <c r="B615" s="23">
        <v>43918</v>
      </c>
      <c r="C615" s="4">
        <v>0</v>
      </c>
      <c r="D615" s="26">
        <v>1</v>
      </c>
      <c r="F615" s="67">
        <f t="shared" si="22"/>
        <v>0</v>
      </c>
    </row>
    <row r="616" spans="1:6" x14ac:dyDescent="0.25">
      <c r="A616" s="5" t="s">
        <v>26</v>
      </c>
      <c r="B616" s="23">
        <v>43918</v>
      </c>
      <c r="C616" s="4">
        <v>2</v>
      </c>
      <c r="D616" s="26">
        <v>12</v>
      </c>
      <c r="F616" s="67">
        <f t="shared" si="22"/>
        <v>0</v>
      </c>
    </row>
    <row r="617" spans="1:6" x14ac:dyDescent="0.25">
      <c r="A617" s="5" t="s">
        <v>25</v>
      </c>
      <c r="B617" s="23">
        <v>43918</v>
      </c>
      <c r="C617" s="4">
        <v>0</v>
      </c>
      <c r="D617" s="26">
        <v>7</v>
      </c>
      <c r="F617" s="67">
        <f t="shared" si="22"/>
        <v>1</v>
      </c>
    </row>
    <row r="618" spans="1:6" x14ac:dyDescent="0.25">
      <c r="A618" s="5" t="s">
        <v>41</v>
      </c>
      <c r="B618" s="23">
        <v>43918</v>
      </c>
      <c r="C618" s="4">
        <v>0</v>
      </c>
      <c r="D618" s="26">
        <v>1</v>
      </c>
      <c r="F618" s="67">
        <f t="shared" si="22"/>
        <v>0</v>
      </c>
    </row>
    <row r="619" spans="1:6" x14ac:dyDescent="0.25">
      <c r="A619" s="5" t="s">
        <v>42</v>
      </c>
      <c r="B619" s="23">
        <v>43918</v>
      </c>
      <c r="C619" s="4">
        <v>0</v>
      </c>
      <c r="D619" s="26">
        <v>0</v>
      </c>
      <c r="F619" s="67">
        <f t="shared" si="22"/>
        <v>0</v>
      </c>
    </row>
    <row r="620" spans="1:6" x14ac:dyDescent="0.25">
      <c r="A620" s="5" t="s">
        <v>43</v>
      </c>
      <c r="B620" s="23">
        <v>43918</v>
      </c>
      <c r="C620" s="4">
        <v>0</v>
      </c>
      <c r="D620" s="26">
        <v>6</v>
      </c>
      <c r="F620" s="67">
        <f t="shared" si="22"/>
        <v>0</v>
      </c>
    </row>
    <row r="621" spans="1:6" x14ac:dyDescent="0.25">
      <c r="A621" s="5" t="s">
        <v>44</v>
      </c>
      <c r="B621" s="23">
        <v>43918</v>
      </c>
      <c r="C621" s="4">
        <v>0</v>
      </c>
      <c r="D621" s="26">
        <v>9</v>
      </c>
      <c r="F621" s="67">
        <f t="shared" si="22"/>
        <v>0</v>
      </c>
    </row>
    <row r="622" spans="1:6" x14ac:dyDescent="0.25">
      <c r="A622" s="5" t="s">
        <v>29</v>
      </c>
      <c r="B622" s="23">
        <v>43918</v>
      </c>
      <c r="C622" s="4">
        <v>13</v>
      </c>
      <c r="D622" s="26">
        <v>76</v>
      </c>
      <c r="F622" s="67">
        <f t="shared" si="22"/>
        <v>0</v>
      </c>
    </row>
    <row r="623" spans="1:6" x14ac:dyDescent="0.25">
      <c r="A623" s="5" t="s">
        <v>45</v>
      </c>
      <c r="B623" s="23">
        <v>43918</v>
      </c>
      <c r="C623" s="4">
        <v>0</v>
      </c>
      <c r="D623" s="26">
        <v>2</v>
      </c>
      <c r="F623" s="67">
        <f t="shared" si="22"/>
        <v>0</v>
      </c>
    </row>
    <row r="624" spans="1:6" x14ac:dyDescent="0.25">
      <c r="A624" s="5" t="s">
        <v>46</v>
      </c>
      <c r="B624" s="23">
        <v>43918</v>
      </c>
      <c r="C624" s="4">
        <v>4</v>
      </c>
      <c r="D624" s="26">
        <v>18</v>
      </c>
      <c r="F624" s="67">
        <f t="shared" si="22"/>
        <v>0</v>
      </c>
    </row>
    <row r="625" spans="1:6" x14ac:dyDescent="0.25">
      <c r="A625" s="5" t="s">
        <v>47</v>
      </c>
      <c r="B625" s="23">
        <v>43918</v>
      </c>
      <c r="C625" s="4">
        <v>0</v>
      </c>
      <c r="D625" s="26">
        <v>15</v>
      </c>
      <c r="F625" s="67">
        <f t="shared" si="22"/>
        <v>0</v>
      </c>
    </row>
    <row r="626" spans="1:6" x14ac:dyDescent="0.25">
      <c r="A626" s="50" t="s">
        <v>22</v>
      </c>
      <c r="B626" s="23">
        <v>43919</v>
      </c>
      <c r="C626" s="4">
        <v>18</v>
      </c>
      <c r="D626" s="26">
        <v>217</v>
      </c>
      <c r="E626" s="14"/>
      <c r="F626" s="67">
        <f>E626+F602</f>
        <v>6</v>
      </c>
    </row>
    <row r="627" spans="1:6" x14ac:dyDescent="0.25">
      <c r="A627" s="5" t="s">
        <v>35</v>
      </c>
      <c r="B627" s="23">
        <v>43919</v>
      </c>
      <c r="C627" s="4">
        <v>0</v>
      </c>
      <c r="D627" s="26">
        <v>0</v>
      </c>
      <c r="F627" s="67">
        <f t="shared" ref="F627:F649" si="23">E627+F603</f>
        <v>0</v>
      </c>
    </row>
    <row r="628" spans="1:6" x14ac:dyDescent="0.25">
      <c r="A628" s="5" t="s">
        <v>21</v>
      </c>
      <c r="B628" s="23">
        <v>43919</v>
      </c>
      <c r="C628" s="4">
        <v>6</v>
      </c>
      <c r="D628" s="26">
        <v>69</v>
      </c>
      <c r="F628" s="67">
        <f t="shared" si="23"/>
        <v>3</v>
      </c>
    </row>
    <row r="629" spans="1:6" x14ac:dyDescent="0.25">
      <c r="A629" s="5" t="s">
        <v>36</v>
      </c>
      <c r="B629" s="23">
        <v>43919</v>
      </c>
      <c r="C629" s="4">
        <v>0</v>
      </c>
      <c r="D629" s="26">
        <v>0</v>
      </c>
      <c r="F629" s="67">
        <f t="shared" si="23"/>
        <v>1</v>
      </c>
    </row>
    <row r="630" spans="1:6" x14ac:dyDescent="0.25">
      <c r="A630" s="5" t="s">
        <v>51</v>
      </c>
      <c r="B630" s="23">
        <v>43919</v>
      </c>
      <c r="C630" s="4">
        <v>1</v>
      </c>
      <c r="D630" s="26">
        <v>258</v>
      </c>
      <c r="F630" s="67">
        <f t="shared" si="23"/>
        <v>5</v>
      </c>
    </row>
    <row r="631" spans="1:6" x14ac:dyDescent="0.25">
      <c r="A631" s="5" t="s">
        <v>27</v>
      </c>
      <c r="B631" s="23">
        <v>43919</v>
      </c>
      <c r="C631" s="4">
        <v>13</v>
      </c>
      <c r="D631" s="26">
        <v>73</v>
      </c>
      <c r="F631" s="67">
        <f t="shared" si="23"/>
        <v>0</v>
      </c>
    </row>
    <row r="632" spans="1:6" x14ac:dyDescent="0.25">
      <c r="A632" s="5" t="s">
        <v>37</v>
      </c>
      <c r="B632" s="23">
        <v>43919</v>
      </c>
      <c r="C632" s="4">
        <v>1</v>
      </c>
      <c r="D632" s="26">
        <v>9</v>
      </c>
      <c r="F632" s="67">
        <f t="shared" si="23"/>
        <v>0</v>
      </c>
    </row>
    <row r="633" spans="1:6" x14ac:dyDescent="0.25">
      <c r="A633" s="5" t="s">
        <v>38</v>
      </c>
      <c r="B633" s="23">
        <v>43919</v>
      </c>
      <c r="C633" s="4">
        <v>0</v>
      </c>
      <c r="D633" s="26">
        <v>10</v>
      </c>
      <c r="F633" s="67">
        <f t="shared" si="23"/>
        <v>0</v>
      </c>
    </row>
    <row r="634" spans="1:6" x14ac:dyDescent="0.25">
      <c r="A634" s="5" t="s">
        <v>48</v>
      </c>
      <c r="B634" s="23">
        <v>43919</v>
      </c>
      <c r="C634" s="4">
        <v>0</v>
      </c>
      <c r="D634" s="26">
        <v>0</v>
      </c>
      <c r="F634" s="67">
        <f t="shared" si="23"/>
        <v>0</v>
      </c>
    </row>
    <row r="635" spans="1:6" x14ac:dyDescent="0.25">
      <c r="A635" s="5" t="s">
        <v>39</v>
      </c>
      <c r="B635" s="23">
        <v>43919</v>
      </c>
      <c r="C635" s="4">
        <v>0</v>
      </c>
      <c r="D635" s="26">
        <v>3</v>
      </c>
      <c r="F635" s="67">
        <f t="shared" si="23"/>
        <v>0</v>
      </c>
    </row>
    <row r="636" spans="1:6" x14ac:dyDescent="0.25">
      <c r="A636" s="5" t="s">
        <v>40</v>
      </c>
      <c r="B636" s="23">
        <v>43919</v>
      </c>
      <c r="C636" s="4">
        <v>2</v>
      </c>
      <c r="D636" s="26">
        <v>3</v>
      </c>
      <c r="F636" s="67">
        <f t="shared" si="23"/>
        <v>0</v>
      </c>
    </row>
    <row r="637" spans="1:6" x14ac:dyDescent="0.25">
      <c r="A637" s="5" t="s">
        <v>28</v>
      </c>
      <c r="B637" s="23">
        <v>43919</v>
      </c>
      <c r="C637" s="4">
        <v>1</v>
      </c>
      <c r="D637" s="26">
        <v>1</v>
      </c>
      <c r="F637" s="67">
        <f t="shared" si="23"/>
        <v>0</v>
      </c>
    </row>
    <row r="638" spans="1:6" x14ac:dyDescent="0.25">
      <c r="A638" s="5" t="s">
        <v>24</v>
      </c>
      <c r="B638" s="23">
        <v>43919</v>
      </c>
      <c r="C638" s="4">
        <v>1</v>
      </c>
      <c r="D638" s="26">
        <v>10</v>
      </c>
      <c r="F638" s="67">
        <f t="shared" si="23"/>
        <v>1</v>
      </c>
    </row>
    <row r="639" spans="1:6" x14ac:dyDescent="0.25">
      <c r="A639" s="5" t="s">
        <v>30</v>
      </c>
      <c r="B639" s="23">
        <v>43919</v>
      </c>
      <c r="C639" s="4">
        <v>1</v>
      </c>
      <c r="D639" s="26">
        <v>2</v>
      </c>
      <c r="F639" s="67">
        <f t="shared" si="23"/>
        <v>0</v>
      </c>
    </row>
    <row r="640" spans="1:6" x14ac:dyDescent="0.25">
      <c r="A640" s="5" t="s">
        <v>26</v>
      </c>
      <c r="B640" s="23">
        <v>43919</v>
      </c>
      <c r="C640" s="4">
        <v>0</v>
      </c>
      <c r="D640" s="26">
        <v>12</v>
      </c>
      <c r="F640" s="67">
        <f t="shared" si="23"/>
        <v>0</v>
      </c>
    </row>
    <row r="641" spans="1:6" x14ac:dyDescent="0.25">
      <c r="A641" s="5" t="s">
        <v>25</v>
      </c>
      <c r="B641" s="23">
        <v>43919</v>
      </c>
      <c r="C641" s="4">
        <v>1</v>
      </c>
      <c r="D641" s="26">
        <v>8</v>
      </c>
      <c r="F641" s="67">
        <f t="shared" si="23"/>
        <v>1</v>
      </c>
    </row>
    <row r="642" spans="1:6" x14ac:dyDescent="0.25">
      <c r="A642" s="5" t="s">
        <v>41</v>
      </c>
      <c r="B642" s="23">
        <v>43919</v>
      </c>
      <c r="C642" s="4">
        <v>0</v>
      </c>
      <c r="D642" s="26">
        <v>1</v>
      </c>
      <c r="F642" s="67">
        <f t="shared" si="23"/>
        <v>0</v>
      </c>
    </row>
    <row r="643" spans="1:6" x14ac:dyDescent="0.25">
      <c r="A643" s="5" t="s">
        <v>42</v>
      </c>
      <c r="B643" s="23">
        <v>43919</v>
      </c>
      <c r="C643" s="4">
        <v>1</v>
      </c>
      <c r="D643" s="26">
        <v>1</v>
      </c>
      <c r="F643" s="67">
        <f t="shared" si="23"/>
        <v>0</v>
      </c>
    </row>
    <row r="644" spans="1:6" x14ac:dyDescent="0.25">
      <c r="A644" s="5" t="s">
        <v>43</v>
      </c>
      <c r="B644" s="23">
        <v>43919</v>
      </c>
      <c r="C644" s="4">
        <v>0</v>
      </c>
      <c r="D644" s="26">
        <v>6</v>
      </c>
      <c r="F644" s="67">
        <f t="shared" si="23"/>
        <v>0</v>
      </c>
    </row>
    <row r="645" spans="1:6" x14ac:dyDescent="0.25">
      <c r="A645" s="5" t="s">
        <v>44</v>
      </c>
      <c r="B645" s="23">
        <v>43919</v>
      </c>
      <c r="C645" s="4">
        <v>0</v>
      </c>
      <c r="D645" s="26">
        <v>9</v>
      </c>
      <c r="F645" s="67">
        <f t="shared" si="23"/>
        <v>0</v>
      </c>
    </row>
    <row r="646" spans="1:6" x14ac:dyDescent="0.25">
      <c r="A646" s="5" t="s">
        <v>29</v>
      </c>
      <c r="B646" s="23">
        <v>43919</v>
      </c>
      <c r="C646" s="4">
        <v>14</v>
      </c>
      <c r="D646" s="26">
        <v>90</v>
      </c>
      <c r="F646" s="67">
        <f t="shared" si="23"/>
        <v>0</v>
      </c>
    </row>
    <row r="647" spans="1:6" x14ac:dyDescent="0.25">
      <c r="A647" s="5" t="s">
        <v>45</v>
      </c>
      <c r="B647" s="23">
        <v>43919</v>
      </c>
      <c r="C647" s="4">
        <v>0</v>
      </c>
      <c r="D647" s="26">
        <v>2</v>
      </c>
      <c r="F647" s="67">
        <f t="shared" si="23"/>
        <v>0</v>
      </c>
    </row>
    <row r="648" spans="1:6" x14ac:dyDescent="0.25">
      <c r="A648" s="5" t="s">
        <v>46</v>
      </c>
      <c r="B648" s="23">
        <v>43919</v>
      </c>
      <c r="C648" s="4">
        <v>3</v>
      </c>
      <c r="D648" s="26">
        <v>21</v>
      </c>
      <c r="F648" s="67">
        <f t="shared" si="23"/>
        <v>0</v>
      </c>
    </row>
    <row r="649" spans="1:6" x14ac:dyDescent="0.25">
      <c r="A649" s="5" t="s">
        <v>47</v>
      </c>
      <c r="B649" s="23">
        <v>43919</v>
      </c>
      <c r="C649" s="4">
        <v>0</v>
      </c>
      <c r="D649" s="26">
        <v>15</v>
      </c>
      <c r="F649" s="67">
        <f t="shared" si="23"/>
        <v>0</v>
      </c>
    </row>
    <row r="650" spans="1:6" x14ac:dyDescent="0.25">
      <c r="A650" s="50" t="s">
        <v>22</v>
      </c>
      <c r="B650" s="23">
        <v>43920</v>
      </c>
      <c r="C650" s="4">
        <v>36</v>
      </c>
      <c r="D650" s="26">
        <v>253</v>
      </c>
      <c r="E650" s="4">
        <v>2</v>
      </c>
      <c r="F650" s="67">
        <f>E650+F626</f>
        <v>8</v>
      </c>
    </row>
    <row r="651" spans="1:6" x14ac:dyDescent="0.25">
      <c r="A651" s="5" t="s">
        <v>35</v>
      </c>
      <c r="B651" s="23">
        <v>43920</v>
      </c>
      <c r="C651" s="4">
        <v>0</v>
      </c>
      <c r="D651" s="26">
        <v>0</v>
      </c>
      <c r="F651" s="67">
        <f t="shared" ref="F651:F673" si="24">E651+F627</f>
        <v>0</v>
      </c>
    </row>
    <row r="652" spans="1:6" x14ac:dyDescent="0.25">
      <c r="A652" s="5" t="s">
        <v>21</v>
      </c>
      <c r="B652" s="23">
        <v>43920</v>
      </c>
      <c r="C652" s="4">
        <v>12</v>
      </c>
      <c r="D652" s="26">
        <v>81</v>
      </c>
      <c r="F652" s="67">
        <f t="shared" si="24"/>
        <v>3</v>
      </c>
    </row>
    <row r="653" spans="1:6" x14ac:dyDescent="0.25">
      <c r="A653" s="5" t="s">
        <v>36</v>
      </c>
      <c r="B653" s="23">
        <v>43920</v>
      </c>
      <c r="C653" s="4">
        <v>0</v>
      </c>
      <c r="D653" s="26">
        <v>0</v>
      </c>
      <c r="F653" s="67">
        <f t="shared" si="24"/>
        <v>1</v>
      </c>
    </row>
    <row r="654" spans="1:6" x14ac:dyDescent="0.25">
      <c r="A654" s="5" t="s">
        <v>51</v>
      </c>
      <c r="B654" s="23">
        <v>43920</v>
      </c>
      <c r="C654" s="4">
        <v>34</v>
      </c>
      <c r="D654" s="26">
        <v>292</v>
      </c>
      <c r="F654" s="67">
        <f t="shared" si="24"/>
        <v>5</v>
      </c>
    </row>
    <row r="655" spans="1:6" x14ac:dyDescent="0.25">
      <c r="A655" s="5" t="s">
        <v>27</v>
      </c>
      <c r="B655" s="23">
        <v>43920</v>
      </c>
      <c r="C655" s="4">
        <v>8</v>
      </c>
      <c r="D655" s="26">
        <v>81</v>
      </c>
      <c r="F655" s="67">
        <f t="shared" si="24"/>
        <v>0</v>
      </c>
    </row>
    <row r="656" spans="1:6" x14ac:dyDescent="0.25">
      <c r="A656" s="5" t="s">
        <v>37</v>
      </c>
      <c r="B656" s="23">
        <v>43920</v>
      </c>
      <c r="C656" s="4">
        <v>10</v>
      </c>
      <c r="D656" s="26">
        <v>19</v>
      </c>
      <c r="F656" s="67">
        <f t="shared" si="24"/>
        <v>0</v>
      </c>
    </row>
    <row r="657" spans="1:6" x14ac:dyDescent="0.25">
      <c r="A657" s="5" t="s">
        <v>38</v>
      </c>
      <c r="B657" s="23">
        <v>43920</v>
      </c>
      <c r="C657" s="4">
        <v>3</v>
      </c>
      <c r="D657" s="26">
        <v>13</v>
      </c>
      <c r="F657" s="67">
        <f t="shared" si="24"/>
        <v>0</v>
      </c>
    </row>
    <row r="658" spans="1:6" x14ac:dyDescent="0.25">
      <c r="A658" s="5" t="s">
        <v>48</v>
      </c>
      <c r="B658" s="23">
        <v>43920</v>
      </c>
      <c r="C658" s="4">
        <v>0</v>
      </c>
      <c r="D658" s="26">
        <v>0</v>
      </c>
      <c r="F658" s="67">
        <f t="shared" si="24"/>
        <v>0</v>
      </c>
    </row>
    <row r="659" spans="1:6" x14ac:dyDescent="0.25">
      <c r="A659" s="5" t="s">
        <v>39</v>
      </c>
      <c r="B659" s="23">
        <v>43920</v>
      </c>
      <c r="C659" s="4">
        <v>0</v>
      </c>
      <c r="D659" s="26">
        <v>3</v>
      </c>
      <c r="F659" s="67">
        <f t="shared" si="24"/>
        <v>0</v>
      </c>
    </row>
    <row r="660" spans="1:6" x14ac:dyDescent="0.25">
      <c r="A660" s="5" t="s">
        <v>40</v>
      </c>
      <c r="B660" s="23">
        <v>43920</v>
      </c>
      <c r="C660" s="4">
        <v>0</v>
      </c>
      <c r="D660" s="26">
        <v>3</v>
      </c>
      <c r="F660" s="67">
        <f t="shared" si="24"/>
        <v>0</v>
      </c>
    </row>
    <row r="661" spans="1:6" x14ac:dyDescent="0.25">
      <c r="A661" s="5" t="s">
        <v>28</v>
      </c>
      <c r="B661" s="23">
        <v>43920</v>
      </c>
      <c r="C661" s="4">
        <v>0</v>
      </c>
      <c r="D661" s="26">
        <v>1</v>
      </c>
      <c r="F661" s="67">
        <f t="shared" si="24"/>
        <v>0</v>
      </c>
    </row>
    <row r="662" spans="1:6" x14ac:dyDescent="0.25">
      <c r="A662" s="5" t="s">
        <v>24</v>
      </c>
      <c r="B662" s="23">
        <v>43920</v>
      </c>
      <c r="C662" s="4">
        <v>3</v>
      </c>
      <c r="D662" s="26">
        <v>13</v>
      </c>
      <c r="F662" s="67">
        <f t="shared" si="24"/>
        <v>1</v>
      </c>
    </row>
    <row r="663" spans="1:6" x14ac:dyDescent="0.25">
      <c r="A663" s="5" t="s">
        <v>30</v>
      </c>
      <c r="B663" s="23">
        <v>43920</v>
      </c>
      <c r="C663" s="4">
        <v>0</v>
      </c>
      <c r="D663" s="26">
        <v>2</v>
      </c>
      <c r="F663" s="67">
        <f t="shared" si="24"/>
        <v>0</v>
      </c>
    </row>
    <row r="664" spans="1:6" x14ac:dyDescent="0.25">
      <c r="A664" s="5" t="s">
        <v>26</v>
      </c>
      <c r="B664" s="23">
        <v>43920</v>
      </c>
      <c r="C664" s="4">
        <v>8</v>
      </c>
      <c r="D664" s="26">
        <v>20</v>
      </c>
      <c r="E664" s="4">
        <v>1</v>
      </c>
      <c r="F664" s="67">
        <f t="shared" si="24"/>
        <v>1</v>
      </c>
    </row>
    <row r="665" spans="1:6" x14ac:dyDescent="0.25">
      <c r="A665" s="5" t="s">
        <v>25</v>
      </c>
      <c r="B665" s="23">
        <v>43920</v>
      </c>
      <c r="C665" s="4">
        <v>0</v>
      </c>
      <c r="D665" s="26">
        <v>8</v>
      </c>
      <c r="F665" s="67">
        <f t="shared" si="24"/>
        <v>1</v>
      </c>
    </row>
    <row r="666" spans="1:6" x14ac:dyDescent="0.25">
      <c r="A666" s="5" t="s">
        <v>41</v>
      </c>
      <c r="B666" s="23">
        <v>43920</v>
      </c>
      <c r="C666" s="4">
        <v>0</v>
      </c>
      <c r="D666" s="26">
        <v>1</v>
      </c>
      <c r="F666" s="67">
        <f t="shared" si="24"/>
        <v>0</v>
      </c>
    </row>
    <row r="667" spans="1:6" x14ac:dyDescent="0.25">
      <c r="A667" s="5" t="s">
        <v>42</v>
      </c>
      <c r="B667" s="23">
        <v>43920</v>
      </c>
      <c r="C667" s="4">
        <v>0</v>
      </c>
      <c r="D667" s="26">
        <v>1</v>
      </c>
      <c r="F667" s="67">
        <f t="shared" si="24"/>
        <v>0</v>
      </c>
    </row>
    <row r="668" spans="1:6" x14ac:dyDescent="0.25">
      <c r="A668" s="5" t="s">
        <v>43</v>
      </c>
      <c r="B668" s="23">
        <v>43920</v>
      </c>
      <c r="C668" s="4">
        <v>0</v>
      </c>
      <c r="D668" s="26">
        <v>6</v>
      </c>
      <c r="F668" s="67">
        <f t="shared" si="24"/>
        <v>0</v>
      </c>
    </row>
    <row r="669" spans="1:6" x14ac:dyDescent="0.25">
      <c r="A669" s="5" t="s">
        <v>44</v>
      </c>
      <c r="B669" s="23">
        <v>43920</v>
      </c>
      <c r="C669" s="4">
        <v>0</v>
      </c>
      <c r="D669" s="26">
        <v>9</v>
      </c>
      <c r="F669" s="67">
        <f t="shared" si="24"/>
        <v>0</v>
      </c>
    </row>
    <row r="670" spans="1:6" x14ac:dyDescent="0.25">
      <c r="A670" s="5" t="s">
        <v>29</v>
      </c>
      <c r="B670" s="23">
        <v>43920</v>
      </c>
      <c r="C670" s="4">
        <v>21</v>
      </c>
      <c r="D670" s="26">
        <v>111</v>
      </c>
      <c r="F670" s="67">
        <f t="shared" si="24"/>
        <v>0</v>
      </c>
    </row>
    <row r="671" spans="1:6" x14ac:dyDescent="0.25">
      <c r="A671" s="5" t="s">
        <v>45</v>
      </c>
      <c r="B671" s="23">
        <v>43920</v>
      </c>
      <c r="C671" s="4">
        <v>0</v>
      </c>
      <c r="D671" s="26">
        <v>2</v>
      </c>
      <c r="F671" s="67">
        <f t="shared" si="24"/>
        <v>0</v>
      </c>
    </row>
    <row r="672" spans="1:6" x14ac:dyDescent="0.25">
      <c r="A672" s="5" t="s">
        <v>46</v>
      </c>
      <c r="B672" s="23">
        <v>43920</v>
      </c>
      <c r="C672" s="4">
        <v>11</v>
      </c>
      <c r="D672" s="26">
        <v>32</v>
      </c>
      <c r="F672" s="67">
        <f t="shared" si="24"/>
        <v>0</v>
      </c>
    </row>
    <row r="673" spans="1:6" x14ac:dyDescent="0.25">
      <c r="A673" s="5" t="s">
        <v>47</v>
      </c>
      <c r="B673" s="23">
        <v>43920</v>
      </c>
      <c r="C673" s="4">
        <v>0</v>
      </c>
      <c r="D673" s="26">
        <v>15</v>
      </c>
      <c r="E673" s="4">
        <v>1</v>
      </c>
      <c r="F673" s="67">
        <f t="shared" si="24"/>
        <v>1</v>
      </c>
    </row>
    <row r="674" spans="1:6" x14ac:dyDescent="0.25">
      <c r="A674" s="50" t="s">
        <v>22</v>
      </c>
      <c r="B674" s="23">
        <v>43921</v>
      </c>
      <c r="C674" s="4">
        <v>17</v>
      </c>
      <c r="D674" s="26">
        <v>270</v>
      </c>
      <c r="F674" s="67">
        <f>E674+F650</f>
        <v>8</v>
      </c>
    </row>
    <row r="675" spans="1:6" x14ac:dyDescent="0.25">
      <c r="A675" s="5" t="s">
        <v>35</v>
      </c>
      <c r="B675" s="23">
        <v>43921</v>
      </c>
      <c r="C675" s="4">
        <v>0</v>
      </c>
      <c r="D675" s="26">
        <v>0</v>
      </c>
      <c r="F675" s="67">
        <f t="shared" ref="F675:F697" si="25">E675+F651</f>
        <v>0</v>
      </c>
    </row>
    <row r="676" spans="1:6" x14ac:dyDescent="0.25">
      <c r="A676" s="5" t="s">
        <v>21</v>
      </c>
      <c r="B676" s="23">
        <v>43921</v>
      </c>
      <c r="C676" s="4">
        <v>3</v>
      </c>
      <c r="D676" s="26">
        <v>84</v>
      </c>
      <c r="E676" s="4">
        <v>1</v>
      </c>
      <c r="F676" s="67">
        <f t="shared" si="25"/>
        <v>4</v>
      </c>
    </row>
    <row r="677" spans="1:6" x14ac:dyDescent="0.25">
      <c r="A677" s="5" t="s">
        <v>36</v>
      </c>
      <c r="B677" s="23">
        <v>43921</v>
      </c>
      <c r="C677" s="4">
        <v>0</v>
      </c>
      <c r="D677" s="26">
        <v>0</v>
      </c>
      <c r="F677" s="67">
        <f t="shared" si="25"/>
        <v>1</v>
      </c>
    </row>
    <row r="678" spans="1:6" x14ac:dyDescent="0.25">
      <c r="A678" s="5" t="s">
        <v>51</v>
      </c>
      <c r="B678" s="23">
        <v>43921</v>
      </c>
      <c r="C678" s="4">
        <v>19</v>
      </c>
      <c r="D678" s="26">
        <v>311</v>
      </c>
      <c r="F678" s="67">
        <f t="shared" si="25"/>
        <v>5</v>
      </c>
    </row>
    <row r="679" spans="1:6" x14ac:dyDescent="0.25">
      <c r="A679" s="5" t="s">
        <v>27</v>
      </c>
      <c r="B679" s="23">
        <v>43921</v>
      </c>
      <c r="C679" s="4">
        <v>14</v>
      </c>
      <c r="D679" s="26">
        <v>95</v>
      </c>
      <c r="E679" s="4">
        <v>1</v>
      </c>
      <c r="F679" s="67">
        <f t="shared" si="25"/>
        <v>1</v>
      </c>
    </row>
    <row r="680" spans="1:6" x14ac:dyDescent="0.25">
      <c r="A680" s="5" t="s">
        <v>37</v>
      </c>
      <c r="B680" s="23">
        <v>43921</v>
      </c>
      <c r="C680" s="4">
        <v>1</v>
      </c>
      <c r="D680" s="26">
        <v>20</v>
      </c>
      <c r="F680" s="67">
        <f t="shared" si="25"/>
        <v>0</v>
      </c>
    </row>
    <row r="681" spans="1:6" x14ac:dyDescent="0.25">
      <c r="A681" s="5" t="s">
        <v>38</v>
      </c>
      <c r="B681" s="23">
        <v>43921</v>
      </c>
      <c r="C681" s="4">
        <v>0</v>
      </c>
      <c r="D681" s="26">
        <v>13</v>
      </c>
      <c r="F681" s="67">
        <f t="shared" si="25"/>
        <v>0</v>
      </c>
    </row>
    <row r="682" spans="1:6" x14ac:dyDescent="0.25">
      <c r="A682" s="5" t="s">
        <v>48</v>
      </c>
      <c r="B682" s="23">
        <v>43921</v>
      </c>
      <c r="C682" s="4">
        <v>0</v>
      </c>
      <c r="D682" s="26">
        <v>0</v>
      </c>
      <c r="F682" s="67">
        <f t="shared" si="25"/>
        <v>0</v>
      </c>
    </row>
    <row r="683" spans="1:6" x14ac:dyDescent="0.25">
      <c r="A683" s="5" t="s">
        <v>39</v>
      </c>
      <c r="B683" s="23">
        <v>43921</v>
      </c>
      <c r="C683" s="4">
        <v>0</v>
      </c>
      <c r="D683" s="26">
        <v>3</v>
      </c>
      <c r="F683" s="67">
        <f t="shared" si="25"/>
        <v>0</v>
      </c>
    </row>
    <row r="684" spans="1:6" x14ac:dyDescent="0.25">
      <c r="A684" s="5" t="s">
        <v>40</v>
      </c>
      <c r="B684" s="23">
        <v>43921</v>
      </c>
      <c r="C684" s="4">
        <v>0</v>
      </c>
      <c r="D684" s="26">
        <v>3</v>
      </c>
      <c r="F684" s="67">
        <f t="shared" si="25"/>
        <v>0</v>
      </c>
    </row>
    <row r="685" spans="1:6" x14ac:dyDescent="0.25">
      <c r="A685" s="5" t="s">
        <v>28</v>
      </c>
      <c r="B685" s="23">
        <v>43921</v>
      </c>
      <c r="C685" s="4">
        <v>0</v>
      </c>
      <c r="D685" s="26">
        <v>1</v>
      </c>
      <c r="E685" s="4">
        <v>1</v>
      </c>
      <c r="F685" s="67">
        <f t="shared" si="25"/>
        <v>1</v>
      </c>
    </row>
    <row r="686" spans="1:6" x14ac:dyDescent="0.25">
      <c r="A686" s="5" t="s">
        <v>24</v>
      </c>
      <c r="B686" s="23">
        <v>43921</v>
      </c>
      <c r="C686" s="4">
        <v>2</v>
      </c>
      <c r="D686" s="26">
        <v>15</v>
      </c>
      <c r="F686" s="67">
        <f t="shared" si="25"/>
        <v>1</v>
      </c>
    </row>
    <row r="687" spans="1:6" x14ac:dyDescent="0.25">
      <c r="A687" s="5" t="s">
        <v>30</v>
      </c>
      <c r="B687" s="23">
        <v>43921</v>
      </c>
      <c r="C687" s="4">
        <v>1</v>
      </c>
      <c r="D687" s="26">
        <v>3</v>
      </c>
      <c r="F687" s="67">
        <f t="shared" si="25"/>
        <v>0</v>
      </c>
    </row>
    <row r="688" spans="1:6" x14ac:dyDescent="0.25">
      <c r="A688" s="5" t="s">
        <v>26</v>
      </c>
      <c r="B688" s="23">
        <v>43921</v>
      </c>
      <c r="C688" s="4">
        <v>0</v>
      </c>
      <c r="D688" s="26">
        <v>20</v>
      </c>
      <c r="F688" s="67">
        <f t="shared" si="25"/>
        <v>1</v>
      </c>
    </row>
    <row r="689" spans="1:6" x14ac:dyDescent="0.25">
      <c r="A689" s="5" t="s">
        <v>25</v>
      </c>
      <c r="B689" s="23">
        <v>43921</v>
      </c>
      <c r="C689" s="4">
        <v>1</v>
      </c>
      <c r="D689" s="26">
        <v>9</v>
      </c>
      <c r="F689" s="67">
        <f t="shared" si="25"/>
        <v>1</v>
      </c>
    </row>
    <row r="690" spans="1:6" x14ac:dyDescent="0.25">
      <c r="A690" s="5" t="s">
        <v>41</v>
      </c>
      <c r="B690" s="23">
        <v>43921</v>
      </c>
      <c r="C690" s="4">
        <v>0</v>
      </c>
      <c r="D690" s="26">
        <v>1</v>
      </c>
      <c r="F690" s="67">
        <f t="shared" si="25"/>
        <v>0</v>
      </c>
    </row>
    <row r="691" spans="1:6" x14ac:dyDescent="0.25">
      <c r="A691" s="5" t="s">
        <v>42</v>
      </c>
      <c r="B691" s="23">
        <v>43921</v>
      </c>
      <c r="C691" s="4">
        <v>0</v>
      </c>
      <c r="D691" s="26">
        <v>1</v>
      </c>
      <c r="F691" s="67">
        <f t="shared" si="25"/>
        <v>0</v>
      </c>
    </row>
    <row r="692" spans="1:6" x14ac:dyDescent="0.25">
      <c r="A692" s="5" t="s">
        <v>43</v>
      </c>
      <c r="B692" s="23">
        <v>43921</v>
      </c>
      <c r="C692" s="4">
        <v>0</v>
      </c>
      <c r="D692" s="26">
        <v>6</v>
      </c>
      <c r="F692" s="67">
        <f t="shared" si="25"/>
        <v>0</v>
      </c>
    </row>
    <row r="693" spans="1:6" x14ac:dyDescent="0.25">
      <c r="A693" s="5" t="s">
        <v>44</v>
      </c>
      <c r="B693" s="23">
        <v>43921</v>
      </c>
      <c r="C693" s="4">
        <v>0</v>
      </c>
      <c r="D693" s="26">
        <v>9</v>
      </c>
      <c r="F693" s="67">
        <f t="shared" si="25"/>
        <v>0</v>
      </c>
    </row>
    <row r="694" spans="1:6" x14ac:dyDescent="0.25">
      <c r="A694" s="5" t="s">
        <v>29</v>
      </c>
      <c r="B694" s="23">
        <v>43921</v>
      </c>
      <c r="C694" s="4">
        <v>22</v>
      </c>
      <c r="D694" s="26">
        <v>133</v>
      </c>
      <c r="F694" s="67">
        <f t="shared" si="25"/>
        <v>0</v>
      </c>
    </row>
    <row r="695" spans="1:6" x14ac:dyDescent="0.25">
      <c r="A695" s="5" t="s">
        <v>45</v>
      </c>
      <c r="B695" s="23">
        <v>43921</v>
      </c>
      <c r="C695" s="4">
        <v>0</v>
      </c>
      <c r="D695" s="26">
        <v>2</v>
      </c>
      <c r="F695" s="67">
        <f t="shared" si="25"/>
        <v>0</v>
      </c>
    </row>
    <row r="696" spans="1:6" x14ac:dyDescent="0.25">
      <c r="A696" s="5" t="s">
        <v>46</v>
      </c>
      <c r="B696" s="23">
        <v>43921</v>
      </c>
      <c r="C696" s="4">
        <v>7</v>
      </c>
      <c r="D696" s="26">
        <v>39</v>
      </c>
      <c r="F696" s="67">
        <f t="shared" si="25"/>
        <v>0</v>
      </c>
    </row>
    <row r="697" spans="1:6" x14ac:dyDescent="0.25">
      <c r="A697" s="5" t="s">
        <v>47</v>
      </c>
      <c r="B697" s="23">
        <v>43921</v>
      </c>
      <c r="C697" s="4">
        <v>1</v>
      </c>
      <c r="D697" s="26">
        <v>16</v>
      </c>
      <c r="F697" s="67">
        <f t="shared" si="25"/>
        <v>1</v>
      </c>
    </row>
    <row r="698" spans="1:6" x14ac:dyDescent="0.25">
      <c r="A698" s="50" t="s">
        <v>22</v>
      </c>
      <c r="B698" s="23">
        <v>43922</v>
      </c>
      <c r="C698" s="4">
        <v>10</v>
      </c>
      <c r="D698" s="26">
        <v>280</v>
      </c>
      <c r="E698" s="4">
        <v>2</v>
      </c>
      <c r="F698" s="67">
        <f>E698+F674</f>
        <v>10</v>
      </c>
    </row>
    <row r="699" spans="1:6" x14ac:dyDescent="0.25">
      <c r="A699" s="5" t="s">
        <v>35</v>
      </c>
      <c r="B699" s="23">
        <v>43922</v>
      </c>
      <c r="C699" s="4">
        <v>0</v>
      </c>
      <c r="D699" s="26">
        <v>0</v>
      </c>
      <c r="F699" s="67">
        <f t="shared" ref="F699:F721" si="26">E699+F675</f>
        <v>0</v>
      </c>
    </row>
    <row r="700" spans="1:6" x14ac:dyDescent="0.25">
      <c r="A700" s="5" t="s">
        <v>21</v>
      </c>
      <c r="B700" s="23">
        <v>43922</v>
      </c>
      <c r="C700" s="4">
        <v>12</v>
      </c>
      <c r="D700" s="26">
        <v>96</v>
      </c>
      <c r="F700" s="67">
        <f t="shared" si="26"/>
        <v>4</v>
      </c>
    </row>
    <row r="701" spans="1:6" x14ac:dyDescent="0.25">
      <c r="A701" s="5" t="s">
        <v>36</v>
      </c>
      <c r="B701" s="23">
        <v>43922</v>
      </c>
      <c r="C701" s="4">
        <v>0</v>
      </c>
      <c r="D701" s="26">
        <v>0</v>
      </c>
      <c r="F701" s="67">
        <f t="shared" si="26"/>
        <v>1</v>
      </c>
    </row>
    <row r="702" spans="1:6" x14ac:dyDescent="0.25">
      <c r="A702" s="5" t="s">
        <v>51</v>
      </c>
      <c r="B702" s="23">
        <v>43922</v>
      </c>
      <c r="C702" s="4">
        <v>10</v>
      </c>
      <c r="D702" s="26">
        <v>321</v>
      </c>
      <c r="E702" s="4">
        <v>1</v>
      </c>
      <c r="F702" s="67">
        <f t="shared" si="26"/>
        <v>6</v>
      </c>
    </row>
    <row r="703" spans="1:6" x14ac:dyDescent="0.25">
      <c r="A703" s="5" t="s">
        <v>27</v>
      </c>
      <c r="B703" s="23">
        <v>43922</v>
      </c>
      <c r="C703" s="4">
        <v>6</v>
      </c>
      <c r="D703" s="26">
        <v>101</v>
      </c>
      <c r="F703" s="67">
        <f t="shared" si="26"/>
        <v>1</v>
      </c>
    </row>
    <row r="704" spans="1:6" x14ac:dyDescent="0.25">
      <c r="A704" s="5" t="s">
        <v>37</v>
      </c>
      <c r="B704" s="23">
        <v>43922</v>
      </c>
      <c r="C704" s="4">
        <v>1</v>
      </c>
      <c r="D704" s="26">
        <v>21</v>
      </c>
      <c r="F704" s="67">
        <f t="shared" si="26"/>
        <v>0</v>
      </c>
    </row>
    <row r="705" spans="1:6" x14ac:dyDescent="0.25">
      <c r="A705" s="5" t="s">
        <v>38</v>
      </c>
      <c r="B705" s="23">
        <v>43922</v>
      </c>
      <c r="C705" s="4">
        <v>1</v>
      </c>
      <c r="D705" s="26">
        <v>14</v>
      </c>
      <c r="F705" s="67">
        <f t="shared" si="26"/>
        <v>0</v>
      </c>
    </row>
    <row r="706" spans="1:6" x14ac:dyDescent="0.25">
      <c r="A706" s="5" t="s">
        <v>48</v>
      </c>
      <c r="B706" s="23">
        <v>43922</v>
      </c>
      <c r="C706" s="4">
        <v>0</v>
      </c>
      <c r="D706" s="26">
        <v>0</v>
      </c>
      <c r="F706" s="67">
        <f t="shared" si="26"/>
        <v>0</v>
      </c>
    </row>
    <row r="707" spans="1:6" x14ac:dyDescent="0.25">
      <c r="A707" s="5" t="s">
        <v>39</v>
      </c>
      <c r="B707" s="23">
        <v>43922</v>
      </c>
      <c r="C707" s="4">
        <v>0</v>
      </c>
      <c r="D707" s="26">
        <v>3</v>
      </c>
      <c r="F707" s="67">
        <f t="shared" si="26"/>
        <v>0</v>
      </c>
    </row>
    <row r="708" spans="1:6" x14ac:dyDescent="0.25">
      <c r="A708" s="5" t="s">
        <v>40</v>
      </c>
      <c r="B708" s="23">
        <v>43922</v>
      </c>
      <c r="C708" s="4">
        <v>0</v>
      </c>
      <c r="D708" s="26">
        <v>3</v>
      </c>
      <c r="F708" s="67">
        <f t="shared" si="26"/>
        <v>0</v>
      </c>
    </row>
    <row r="709" spans="1:6" x14ac:dyDescent="0.25">
      <c r="A709" s="5" t="s">
        <v>28</v>
      </c>
      <c r="B709" s="23">
        <v>43922</v>
      </c>
      <c r="C709" s="4">
        <v>0</v>
      </c>
      <c r="D709" s="26">
        <v>1</v>
      </c>
      <c r="F709" s="67">
        <f t="shared" si="26"/>
        <v>1</v>
      </c>
    </row>
    <row r="710" spans="1:6" x14ac:dyDescent="0.25">
      <c r="A710" s="5" t="s">
        <v>24</v>
      </c>
      <c r="B710" s="23">
        <v>43922</v>
      </c>
      <c r="C710" s="4">
        <v>10</v>
      </c>
      <c r="D710" s="26">
        <v>25</v>
      </c>
      <c r="F710" s="67">
        <f t="shared" si="26"/>
        <v>1</v>
      </c>
    </row>
    <row r="711" spans="1:6" x14ac:dyDescent="0.25">
      <c r="A711" s="5" t="s">
        <v>30</v>
      </c>
      <c r="B711" s="23">
        <v>43922</v>
      </c>
      <c r="C711" s="4">
        <v>0</v>
      </c>
      <c r="D711" s="26">
        <v>3</v>
      </c>
      <c r="F711" s="67">
        <f t="shared" si="26"/>
        <v>0</v>
      </c>
    </row>
    <row r="712" spans="1:6" x14ac:dyDescent="0.25">
      <c r="A712" s="5" t="s">
        <v>26</v>
      </c>
      <c r="B712" s="23">
        <v>43922</v>
      </c>
      <c r="C712" s="4">
        <v>4</v>
      </c>
      <c r="D712" s="26">
        <v>24</v>
      </c>
      <c r="F712" s="67">
        <f t="shared" si="26"/>
        <v>1</v>
      </c>
    </row>
    <row r="713" spans="1:6" x14ac:dyDescent="0.25">
      <c r="A713" s="5" t="s">
        <v>25</v>
      </c>
      <c r="B713" s="23">
        <v>43922</v>
      </c>
      <c r="C713" s="4">
        <v>0</v>
      </c>
      <c r="D713" s="26">
        <v>9</v>
      </c>
      <c r="E713" s="4">
        <v>1</v>
      </c>
      <c r="F713" s="67">
        <f t="shared" si="26"/>
        <v>2</v>
      </c>
    </row>
    <row r="714" spans="1:6" x14ac:dyDescent="0.25">
      <c r="A714" s="5" t="s">
        <v>41</v>
      </c>
      <c r="B714" s="23">
        <v>43922</v>
      </c>
      <c r="C714" s="4">
        <v>2</v>
      </c>
      <c r="D714" s="26">
        <v>3</v>
      </c>
      <c r="F714" s="67">
        <f t="shared" si="26"/>
        <v>0</v>
      </c>
    </row>
    <row r="715" spans="1:6" x14ac:dyDescent="0.25">
      <c r="A715" s="5" t="s">
        <v>42</v>
      </c>
      <c r="B715" s="23">
        <v>43922</v>
      </c>
      <c r="C715" s="4">
        <v>0</v>
      </c>
      <c r="D715" s="26">
        <v>1</v>
      </c>
      <c r="F715" s="67">
        <f t="shared" si="26"/>
        <v>0</v>
      </c>
    </row>
    <row r="716" spans="1:6" x14ac:dyDescent="0.25">
      <c r="A716" s="5" t="s">
        <v>43</v>
      </c>
      <c r="B716" s="23">
        <v>43922</v>
      </c>
      <c r="C716" s="4">
        <v>1</v>
      </c>
      <c r="D716" s="26">
        <v>7</v>
      </c>
      <c r="F716" s="67">
        <f t="shared" si="26"/>
        <v>0</v>
      </c>
    </row>
    <row r="717" spans="1:6" x14ac:dyDescent="0.25">
      <c r="A717" s="5" t="s">
        <v>44</v>
      </c>
      <c r="B717" s="23">
        <v>43922</v>
      </c>
      <c r="C717" s="4">
        <v>10</v>
      </c>
      <c r="D717" s="26">
        <v>19</v>
      </c>
      <c r="F717" s="67">
        <f t="shared" si="26"/>
        <v>0</v>
      </c>
    </row>
    <row r="718" spans="1:6" x14ac:dyDescent="0.25">
      <c r="A718" s="5" t="s">
        <v>29</v>
      </c>
      <c r="B718" s="23">
        <v>43922</v>
      </c>
      <c r="C718" s="4">
        <v>11</v>
      </c>
      <c r="D718" s="26">
        <v>144</v>
      </c>
      <c r="E718" s="4">
        <v>1</v>
      </c>
      <c r="F718" s="67">
        <f>E718+F694</f>
        <v>1</v>
      </c>
    </row>
    <row r="719" spans="1:6" x14ac:dyDescent="0.25">
      <c r="A719" s="5" t="s">
        <v>45</v>
      </c>
      <c r="B719" s="23">
        <v>43922</v>
      </c>
      <c r="C719" s="4">
        <v>0</v>
      </c>
      <c r="D719" s="26">
        <v>2</v>
      </c>
      <c r="F719" s="67">
        <f t="shared" si="26"/>
        <v>0</v>
      </c>
    </row>
    <row r="720" spans="1:6" x14ac:dyDescent="0.25">
      <c r="A720" s="5" t="s">
        <v>46</v>
      </c>
      <c r="B720" s="23">
        <v>43922</v>
      </c>
      <c r="C720" s="4">
        <v>0</v>
      </c>
      <c r="D720" s="26">
        <v>39</v>
      </c>
      <c r="F720" s="67">
        <f t="shared" si="26"/>
        <v>0</v>
      </c>
    </row>
    <row r="721" spans="1:6" x14ac:dyDescent="0.25">
      <c r="A721" s="5" t="s">
        <v>47</v>
      </c>
      <c r="B721" s="23">
        <v>43922</v>
      </c>
      <c r="C721" s="4">
        <v>1</v>
      </c>
      <c r="D721" s="26">
        <v>17</v>
      </c>
      <c r="F721" s="67">
        <f t="shared" si="26"/>
        <v>1</v>
      </c>
    </row>
    <row r="722" spans="1:6" x14ac:dyDescent="0.25">
      <c r="A722" s="50" t="s">
        <v>22</v>
      </c>
      <c r="B722" s="23">
        <v>43923</v>
      </c>
      <c r="C722" s="4">
        <v>36</v>
      </c>
      <c r="D722" s="26">
        <v>316</v>
      </c>
      <c r="E722" s="4">
        <v>2</v>
      </c>
      <c r="F722" s="67">
        <f>E722+F698</f>
        <v>12</v>
      </c>
    </row>
    <row r="723" spans="1:6" x14ac:dyDescent="0.25">
      <c r="A723" s="5" t="s">
        <v>35</v>
      </c>
      <c r="B723" s="23">
        <v>43923</v>
      </c>
      <c r="C723" s="4">
        <v>0</v>
      </c>
      <c r="D723" s="26">
        <v>0</v>
      </c>
      <c r="F723" s="67">
        <f t="shared" ref="F723:F745" si="27">E723+F699</f>
        <v>0</v>
      </c>
    </row>
    <row r="724" spans="1:6" x14ac:dyDescent="0.25">
      <c r="A724" s="5" t="s">
        <v>21</v>
      </c>
      <c r="B724" s="23">
        <v>43923</v>
      </c>
      <c r="C724" s="4">
        <v>3</v>
      </c>
      <c r="D724" s="26">
        <v>99</v>
      </c>
      <c r="E724" s="4">
        <v>1</v>
      </c>
      <c r="F724" s="67">
        <f t="shared" si="27"/>
        <v>5</v>
      </c>
    </row>
    <row r="725" spans="1:6" x14ac:dyDescent="0.25">
      <c r="A725" s="5" t="s">
        <v>36</v>
      </c>
      <c r="B725" s="23">
        <v>43923</v>
      </c>
      <c r="C725" s="4">
        <v>0</v>
      </c>
      <c r="D725" s="26">
        <v>0</v>
      </c>
      <c r="F725" s="67">
        <f t="shared" si="27"/>
        <v>1</v>
      </c>
    </row>
    <row r="726" spans="1:6" x14ac:dyDescent="0.25">
      <c r="A726" s="5" t="s">
        <v>51</v>
      </c>
      <c r="B726" s="23">
        <v>43923</v>
      </c>
      <c r="C726" s="4">
        <v>24</v>
      </c>
      <c r="D726" s="26">
        <v>345</v>
      </c>
      <c r="F726" s="67">
        <f t="shared" si="27"/>
        <v>6</v>
      </c>
    </row>
    <row r="727" spans="1:6" x14ac:dyDescent="0.25">
      <c r="A727" s="5" t="s">
        <v>27</v>
      </c>
      <c r="B727" s="23">
        <v>43923</v>
      </c>
      <c r="C727" s="4">
        <v>16</v>
      </c>
      <c r="D727" s="26">
        <v>117</v>
      </c>
      <c r="F727" s="67">
        <f t="shared" si="27"/>
        <v>1</v>
      </c>
    </row>
    <row r="728" spans="1:6" x14ac:dyDescent="0.25">
      <c r="A728" s="5" t="s">
        <v>37</v>
      </c>
      <c r="B728" s="23">
        <v>43923</v>
      </c>
      <c r="C728" s="4">
        <v>1</v>
      </c>
      <c r="D728" s="26">
        <v>22</v>
      </c>
      <c r="F728" s="67">
        <f t="shared" si="27"/>
        <v>0</v>
      </c>
    </row>
    <row r="729" spans="1:6" x14ac:dyDescent="0.25">
      <c r="A729" s="5" t="s">
        <v>38</v>
      </c>
      <c r="B729" s="23">
        <v>43923</v>
      </c>
      <c r="C729" s="4">
        <v>2</v>
      </c>
      <c r="D729" s="26">
        <v>16</v>
      </c>
      <c r="F729" s="67">
        <f t="shared" si="27"/>
        <v>0</v>
      </c>
    </row>
    <row r="730" spans="1:6" x14ac:dyDescent="0.25">
      <c r="A730" s="5" t="s">
        <v>48</v>
      </c>
      <c r="B730" s="23">
        <v>43923</v>
      </c>
      <c r="C730" s="4">
        <v>0</v>
      </c>
      <c r="D730" s="26">
        <v>0</v>
      </c>
      <c r="F730" s="67">
        <f t="shared" si="27"/>
        <v>0</v>
      </c>
    </row>
    <row r="731" spans="1:6" x14ac:dyDescent="0.25">
      <c r="A731" s="5" t="s">
        <v>39</v>
      </c>
      <c r="B731" s="23">
        <v>43923</v>
      </c>
      <c r="C731" s="4">
        <v>2</v>
      </c>
      <c r="D731" s="26">
        <v>5</v>
      </c>
      <c r="F731" s="67">
        <f t="shared" si="27"/>
        <v>0</v>
      </c>
    </row>
    <row r="732" spans="1:6" x14ac:dyDescent="0.25">
      <c r="A732" s="5" t="s">
        <v>40</v>
      </c>
      <c r="B732" s="23">
        <v>43923</v>
      </c>
      <c r="C732" s="4">
        <v>0</v>
      </c>
      <c r="D732" s="26">
        <v>3</v>
      </c>
      <c r="F732" s="67">
        <f t="shared" si="27"/>
        <v>0</v>
      </c>
    </row>
    <row r="733" spans="1:6" x14ac:dyDescent="0.25">
      <c r="A733" s="5" t="s">
        <v>28</v>
      </c>
      <c r="B733" s="23">
        <v>43923</v>
      </c>
      <c r="C733" s="4">
        <v>3</v>
      </c>
      <c r="D733" s="26">
        <v>4</v>
      </c>
      <c r="F733" s="67">
        <f t="shared" si="27"/>
        <v>1</v>
      </c>
    </row>
    <row r="734" spans="1:6" x14ac:dyDescent="0.25">
      <c r="A734" s="5" t="s">
        <v>24</v>
      </c>
      <c r="B734" s="23">
        <v>43923</v>
      </c>
      <c r="C734" s="4">
        <v>0</v>
      </c>
      <c r="D734" s="26">
        <v>25</v>
      </c>
      <c r="E734" s="4">
        <v>1</v>
      </c>
      <c r="F734" s="67">
        <f t="shared" si="27"/>
        <v>2</v>
      </c>
    </row>
    <row r="735" spans="1:6" x14ac:dyDescent="0.25">
      <c r="A735" s="5" t="s">
        <v>30</v>
      </c>
      <c r="B735" s="23">
        <v>43923</v>
      </c>
      <c r="C735" s="4">
        <v>0</v>
      </c>
      <c r="D735" s="26">
        <v>3</v>
      </c>
      <c r="F735" s="67">
        <f t="shared" si="27"/>
        <v>0</v>
      </c>
    </row>
    <row r="736" spans="1:6" x14ac:dyDescent="0.25">
      <c r="A736" s="5" t="s">
        <v>26</v>
      </c>
      <c r="B736" s="23">
        <v>43923</v>
      </c>
      <c r="C736" s="4">
        <v>4</v>
      </c>
      <c r="D736" s="26">
        <v>28</v>
      </c>
      <c r="F736" s="67">
        <f t="shared" si="27"/>
        <v>1</v>
      </c>
    </row>
    <row r="737" spans="1:6" x14ac:dyDescent="0.25">
      <c r="A737" s="5" t="s">
        <v>25</v>
      </c>
      <c r="B737" s="23">
        <v>43923</v>
      </c>
      <c r="C737" s="4">
        <v>0</v>
      </c>
      <c r="D737" s="26">
        <v>9</v>
      </c>
      <c r="F737" s="67">
        <f t="shared" si="27"/>
        <v>2</v>
      </c>
    </row>
    <row r="738" spans="1:6" x14ac:dyDescent="0.25">
      <c r="A738" s="5" t="s">
        <v>41</v>
      </c>
      <c r="B738" s="23">
        <v>43923</v>
      </c>
      <c r="C738" s="4">
        <v>0</v>
      </c>
      <c r="D738" s="26">
        <v>3</v>
      </c>
      <c r="F738" s="67">
        <f t="shared" si="27"/>
        <v>0</v>
      </c>
    </row>
    <row r="739" spans="1:6" x14ac:dyDescent="0.25">
      <c r="A739" s="5" t="s">
        <v>42</v>
      </c>
      <c r="B739" s="23">
        <v>43923</v>
      </c>
      <c r="C739" s="4">
        <v>0</v>
      </c>
      <c r="D739" s="26">
        <v>1</v>
      </c>
      <c r="F739" s="67">
        <f t="shared" si="27"/>
        <v>0</v>
      </c>
    </row>
    <row r="740" spans="1:6" x14ac:dyDescent="0.25">
      <c r="A740" s="5" t="s">
        <v>43</v>
      </c>
      <c r="B740" s="23">
        <v>43923</v>
      </c>
      <c r="C740" s="4">
        <v>2</v>
      </c>
      <c r="D740" s="26">
        <v>9</v>
      </c>
      <c r="F740" s="67">
        <f t="shared" si="27"/>
        <v>0</v>
      </c>
    </row>
    <row r="741" spans="1:6" x14ac:dyDescent="0.25">
      <c r="A741" s="5" t="s">
        <v>44</v>
      </c>
      <c r="B741" s="23">
        <v>43923</v>
      </c>
      <c r="C741" s="4">
        <v>2</v>
      </c>
      <c r="D741" s="26">
        <v>21</v>
      </c>
      <c r="F741" s="67">
        <f t="shared" si="27"/>
        <v>0</v>
      </c>
    </row>
    <row r="742" spans="1:6" x14ac:dyDescent="0.25">
      <c r="A742" s="5" t="s">
        <v>29</v>
      </c>
      <c r="B742" s="23">
        <v>43923</v>
      </c>
      <c r="C742" s="4">
        <v>8</v>
      </c>
      <c r="D742" s="26">
        <v>152</v>
      </c>
      <c r="F742" s="67">
        <f>E742+F718</f>
        <v>1</v>
      </c>
    </row>
    <row r="743" spans="1:6" x14ac:dyDescent="0.25">
      <c r="A743" s="5" t="s">
        <v>45</v>
      </c>
      <c r="B743" s="23">
        <v>43923</v>
      </c>
      <c r="C743" s="4">
        <v>1</v>
      </c>
      <c r="D743" s="26">
        <v>3</v>
      </c>
      <c r="F743" s="67">
        <f t="shared" si="27"/>
        <v>0</v>
      </c>
    </row>
    <row r="744" spans="1:6" x14ac:dyDescent="0.25">
      <c r="A744" s="5" t="s">
        <v>46</v>
      </c>
      <c r="B744" s="23">
        <v>43923</v>
      </c>
      <c r="C744" s="4">
        <v>24</v>
      </c>
      <c r="D744" s="26">
        <v>63</v>
      </c>
      <c r="F744" s="67">
        <f t="shared" si="27"/>
        <v>0</v>
      </c>
    </row>
    <row r="745" spans="1:6" x14ac:dyDescent="0.25">
      <c r="A745" s="5" t="s">
        <v>47</v>
      </c>
      <c r="B745" s="23">
        <v>43923</v>
      </c>
      <c r="C745" s="4">
        <v>4</v>
      </c>
      <c r="D745" s="26">
        <v>21</v>
      </c>
      <c r="F745" s="67">
        <f t="shared" si="27"/>
        <v>1</v>
      </c>
    </row>
    <row r="746" spans="1:6" x14ac:dyDescent="0.25">
      <c r="A746" s="50" t="s">
        <v>22</v>
      </c>
      <c r="B746" s="23">
        <v>43924</v>
      </c>
      <c r="C746" s="4">
        <v>22</v>
      </c>
      <c r="D746" s="26">
        <v>338</v>
      </c>
      <c r="E746" s="4">
        <v>3</v>
      </c>
      <c r="F746" s="67">
        <f>E746+F722</f>
        <v>15</v>
      </c>
    </row>
    <row r="747" spans="1:6" x14ac:dyDescent="0.25">
      <c r="A747" s="5" t="s">
        <v>35</v>
      </c>
      <c r="B747" s="23">
        <v>43924</v>
      </c>
      <c r="C747" s="4">
        <v>0</v>
      </c>
      <c r="D747" s="26">
        <v>0</v>
      </c>
      <c r="F747" s="67">
        <f t="shared" ref="F747:F769" si="28">E747+F723</f>
        <v>0</v>
      </c>
    </row>
    <row r="748" spans="1:6" x14ac:dyDescent="0.25">
      <c r="A748" s="5" t="s">
        <v>21</v>
      </c>
      <c r="B748" s="23">
        <v>43924</v>
      </c>
      <c r="C748" s="4">
        <v>8</v>
      </c>
      <c r="D748" s="26">
        <v>107</v>
      </c>
      <c r="E748" s="4">
        <v>1</v>
      </c>
      <c r="F748" s="67">
        <f t="shared" si="28"/>
        <v>6</v>
      </c>
    </row>
    <row r="749" spans="1:6" x14ac:dyDescent="0.25">
      <c r="A749" s="5" t="s">
        <v>36</v>
      </c>
      <c r="B749" s="23">
        <v>43924</v>
      </c>
      <c r="C749" s="4">
        <v>0</v>
      </c>
      <c r="D749" s="26">
        <v>0</v>
      </c>
      <c r="F749" s="67">
        <f t="shared" si="28"/>
        <v>1</v>
      </c>
    </row>
    <row r="750" spans="1:6" x14ac:dyDescent="0.25">
      <c r="A750" s="5" t="s">
        <v>51</v>
      </c>
      <c r="B750" s="23">
        <v>43924</v>
      </c>
      <c r="C750" s="4">
        <v>28</v>
      </c>
      <c r="D750" s="26">
        <v>373</v>
      </c>
      <c r="F750" s="67">
        <f t="shared" si="28"/>
        <v>6</v>
      </c>
    </row>
    <row r="751" spans="1:6" x14ac:dyDescent="0.25">
      <c r="A751" s="5" t="s">
        <v>27</v>
      </c>
      <c r="B751" s="23">
        <v>43924</v>
      </c>
      <c r="C751" s="4">
        <v>14</v>
      </c>
      <c r="D751" s="26">
        <v>131</v>
      </c>
      <c r="F751" s="67">
        <f t="shared" si="28"/>
        <v>1</v>
      </c>
    </row>
    <row r="752" spans="1:6" x14ac:dyDescent="0.25">
      <c r="A752" s="5" t="s">
        <v>37</v>
      </c>
      <c r="B752" s="23">
        <v>43924</v>
      </c>
      <c r="C752" s="4">
        <v>0</v>
      </c>
      <c r="D752" s="26">
        <v>22</v>
      </c>
      <c r="F752" s="67">
        <f t="shared" si="28"/>
        <v>0</v>
      </c>
    </row>
    <row r="753" spans="1:6" x14ac:dyDescent="0.25">
      <c r="A753" s="5" t="s">
        <v>38</v>
      </c>
      <c r="B753" s="23">
        <v>43924</v>
      </c>
      <c r="C753" s="4">
        <v>2</v>
      </c>
      <c r="D753" s="26">
        <v>18</v>
      </c>
      <c r="F753" s="67">
        <f t="shared" si="28"/>
        <v>0</v>
      </c>
    </row>
    <row r="754" spans="1:6" x14ac:dyDescent="0.25">
      <c r="A754" s="5" t="s">
        <v>48</v>
      </c>
      <c r="B754" s="23">
        <v>43924</v>
      </c>
      <c r="C754" s="4">
        <v>0</v>
      </c>
      <c r="D754" s="26">
        <v>0</v>
      </c>
      <c r="F754" s="67">
        <f t="shared" si="28"/>
        <v>0</v>
      </c>
    </row>
    <row r="755" spans="1:6" x14ac:dyDescent="0.25">
      <c r="A755" s="5" t="s">
        <v>39</v>
      </c>
      <c r="B755" s="23">
        <v>43924</v>
      </c>
      <c r="C755" s="4">
        <v>0</v>
      </c>
      <c r="D755" s="26">
        <v>5</v>
      </c>
      <c r="F755" s="67">
        <f t="shared" si="28"/>
        <v>0</v>
      </c>
    </row>
    <row r="756" spans="1:6" x14ac:dyDescent="0.25">
      <c r="A756" s="5" t="s">
        <v>40</v>
      </c>
      <c r="B756" s="23">
        <v>43924</v>
      </c>
      <c r="C756" s="4">
        <v>0</v>
      </c>
      <c r="D756" s="26">
        <v>3</v>
      </c>
      <c r="F756" s="67">
        <f t="shared" si="28"/>
        <v>0</v>
      </c>
    </row>
    <row r="757" spans="1:6" x14ac:dyDescent="0.25">
      <c r="A757" s="5" t="s">
        <v>28</v>
      </c>
      <c r="B757" s="23">
        <v>43924</v>
      </c>
      <c r="C757" s="4">
        <v>0</v>
      </c>
      <c r="D757" s="26">
        <v>4</v>
      </c>
      <c r="F757" s="67">
        <f t="shared" si="28"/>
        <v>1</v>
      </c>
    </row>
    <row r="758" spans="1:6" x14ac:dyDescent="0.25">
      <c r="A758" s="5" t="s">
        <v>24</v>
      </c>
      <c r="B758" s="23">
        <v>43924</v>
      </c>
      <c r="C758" s="4">
        <v>2</v>
      </c>
      <c r="D758" s="26">
        <v>27</v>
      </c>
      <c r="E758" s="4">
        <v>1</v>
      </c>
      <c r="F758" s="67">
        <f t="shared" si="28"/>
        <v>3</v>
      </c>
    </row>
    <row r="759" spans="1:6" x14ac:dyDescent="0.25">
      <c r="A759" s="5" t="s">
        <v>30</v>
      </c>
      <c r="B759" s="23">
        <v>43924</v>
      </c>
      <c r="C759" s="4">
        <v>0</v>
      </c>
      <c r="D759" s="26">
        <v>3</v>
      </c>
      <c r="F759" s="67">
        <f t="shared" si="28"/>
        <v>0</v>
      </c>
    </row>
    <row r="760" spans="1:6" x14ac:dyDescent="0.25">
      <c r="A760" s="5" t="s">
        <v>26</v>
      </c>
      <c r="B760" s="23">
        <v>43924</v>
      </c>
      <c r="C760" s="4">
        <v>1</v>
      </c>
      <c r="D760" s="26">
        <v>29</v>
      </c>
      <c r="F760" s="67">
        <f t="shared" si="28"/>
        <v>1</v>
      </c>
    </row>
    <row r="761" spans="1:6" x14ac:dyDescent="0.25">
      <c r="A761" s="5" t="s">
        <v>25</v>
      </c>
      <c r="B761" s="23">
        <v>43924</v>
      </c>
      <c r="C761" s="4">
        <v>1</v>
      </c>
      <c r="D761" s="26">
        <v>10</v>
      </c>
      <c r="F761" s="67">
        <f t="shared" si="28"/>
        <v>2</v>
      </c>
    </row>
    <row r="762" spans="1:6" x14ac:dyDescent="0.25">
      <c r="A762" s="5" t="s">
        <v>41</v>
      </c>
      <c r="B762" s="23">
        <v>43924</v>
      </c>
      <c r="C762" s="4">
        <v>0</v>
      </c>
      <c r="D762" s="26">
        <v>3</v>
      </c>
      <c r="F762" s="67">
        <f t="shared" si="28"/>
        <v>0</v>
      </c>
    </row>
    <row r="763" spans="1:6" x14ac:dyDescent="0.25">
      <c r="A763" s="5" t="s">
        <v>42</v>
      </c>
      <c r="B763" s="23">
        <v>43924</v>
      </c>
      <c r="C763" s="4">
        <v>0</v>
      </c>
      <c r="D763" s="26">
        <v>1</v>
      </c>
      <c r="F763" s="67">
        <f t="shared" si="28"/>
        <v>0</v>
      </c>
    </row>
    <row r="764" spans="1:6" x14ac:dyDescent="0.25">
      <c r="A764" s="5" t="s">
        <v>43</v>
      </c>
      <c r="B764" s="23">
        <v>43924</v>
      </c>
      <c r="C764" s="4">
        <v>1</v>
      </c>
      <c r="D764" s="26">
        <v>10</v>
      </c>
      <c r="F764" s="67">
        <f t="shared" si="28"/>
        <v>0</v>
      </c>
    </row>
    <row r="765" spans="1:6" x14ac:dyDescent="0.25">
      <c r="A765" s="5" t="s">
        <v>44</v>
      </c>
      <c r="B765" s="23">
        <v>43924</v>
      </c>
      <c r="C765" s="4">
        <v>0</v>
      </c>
      <c r="D765" s="26">
        <v>21</v>
      </c>
      <c r="F765" s="67">
        <f t="shared" si="28"/>
        <v>0</v>
      </c>
    </row>
    <row r="766" spans="1:6" x14ac:dyDescent="0.25">
      <c r="A766" s="5" t="s">
        <v>29</v>
      </c>
      <c r="B766" s="23">
        <v>43924</v>
      </c>
      <c r="C766" s="4">
        <v>8</v>
      </c>
      <c r="D766" s="26">
        <v>160</v>
      </c>
      <c r="F766" s="67">
        <f>E766+F742</f>
        <v>1</v>
      </c>
    </row>
    <row r="767" spans="1:6" x14ac:dyDescent="0.25">
      <c r="A767" s="5" t="s">
        <v>45</v>
      </c>
      <c r="B767" s="23">
        <v>43924</v>
      </c>
      <c r="C767" s="4">
        <v>0</v>
      </c>
      <c r="D767" s="26">
        <v>3</v>
      </c>
      <c r="F767" s="67">
        <f t="shared" si="28"/>
        <v>0</v>
      </c>
    </row>
    <row r="768" spans="1:6" x14ac:dyDescent="0.25">
      <c r="A768" s="5" t="s">
        <v>46</v>
      </c>
      <c r="B768" s="23">
        <v>43924</v>
      </c>
      <c r="C768" s="4">
        <v>1</v>
      </c>
      <c r="D768" s="26">
        <v>64</v>
      </c>
      <c r="F768" s="67">
        <f t="shared" si="28"/>
        <v>0</v>
      </c>
    </row>
    <row r="769" spans="1:6" x14ac:dyDescent="0.25">
      <c r="A769" s="5" t="s">
        <v>47</v>
      </c>
      <c r="B769" s="23">
        <v>43924</v>
      </c>
      <c r="C769" s="4">
        <v>0</v>
      </c>
      <c r="D769" s="26">
        <v>21</v>
      </c>
      <c r="F769" s="67">
        <f t="shared" si="28"/>
        <v>1</v>
      </c>
    </row>
    <row r="770" spans="1:6" x14ac:dyDescent="0.25">
      <c r="A770" s="50" t="s">
        <v>22</v>
      </c>
      <c r="B770" s="23">
        <v>43925</v>
      </c>
      <c r="C770" s="4">
        <v>26</v>
      </c>
      <c r="D770" s="26">
        <v>364</v>
      </c>
      <c r="E770" s="4">
        <v>1</v>
      </c>
      <c r="F770" s="67">
        <f>E770+F746</f>
        <v>16</v>
      </c>
    </row>
    <row r="771" spans="1:6" x14ac:dyDescent="0.25">
      <c r="A771" s="5" t="s">
        <v>35</v>
      </c>
      <c r="B771" s="23">
        <v>43925</v>
      </c>
      <c r="C771" s="4">
        <v>0</v>
      </c>
      <c r="D771" s="26">
        <v>0</v>
      </c>
      <c r="F771" s="67">
        <f t="shared" ref="F771:F793" si="29">E771+F747</f>
        <v>0</v>
      </c>
    </row>
    <row r="772" spans="1:6" x14ac:dyDescent="0.25">
      <c r="A772" s="5" t="s">
        <v>21</v>
      </c>
      <c r="B772" s="23">
        <v>43925</v>
      </c>
      <c r="C772" s="4">
        <v>8</v>
      </c>
      <c r="D772" s="26">
        <v>115</v>
      </c>
      <c r="F772" s="67">
        <f t="shared" si="29"/>
        <v>6</v>
      </c>
    </row>
    <row r="773" spans="1:6" x14ac:dyDescent="0.25">
      <c r="A773" s="5" t="s">
        <v>36</v>
      </c>
      <c r="B773" s="23">
        <v>43925</v>
      </c>
      <c r="C773" s="4">
        <v>0</v>
      </c>
      <c r="D773" s="26">
        <v>0</v>
      </c>
      <c r="F773" s="67">
        <f t="shared" si="29"/>
        <v>1</v>
      </c>
    </row>
    <row r="774" spans="1:6" x14ac:dyDescent="0.25">
      <c r="A774" s="5" t="s">
        <v>51</v>
      </c>
      <c r="B774" s="23">
        <v>43925</v>
      </c>
      <c r="C774" s="4">
        <v>34</v>
      </c>
      <c r="D774" s="26">
        <v>407</v>
      </c>
      <c r="E774" s="4">
        <v>1</v>
      </c>
      <c r="F774" s="67">
        <f t="shared" si="29"/>
        <v>7</v>
      </c>
    </row>
    <row r="775" spans="1:6" x14ac:dyDescent="0.25">
      <c r="A775" s="5" t="s">
        <v>27</v>
      </c>
      <c r="B775" s="23">
        <v>43925</v>
      </c>
      <c r="C775" s="4">
        <v>3</v>
      </c>
      <c r="D775" s="26">
        <v>134</v>
      </c>
      <c r="F775" s="67">
        <f t="shared" si="29"/>
        <v>1</v>
      </c>
    </row>
    <row r="776" spans="1:6" x14ac:dyDescent="0.25">
      <c r="A776" s="5" t="s">
        <v>37</v>
      </c>
      <c r="B776" s="23">
        <v>43925</v>
      </c>
      <c r="C776" s="4">
        <v>0</v>
      </c>
      <c r="D776" s="26">
        <v>22</v>
      </c>
      <c r="F776" s="67">
        <f t="shared" si="29"/>
        <v>0</v>
      </c>
    </row>
    <row r="777" spans="1:6" x14ac:dyDescent="0.25">
      <c r="A777" s="5" t="s">
        <v>38</v>
      </c>
      <c r="B777" s="23">
        <v>43925</v>
      </c>
      <c r="C777" s="4">
        <v>0</v>
      </c>
      <c r="D777" s="26">
        <v>18</v>
      </c>
      <c r="F777" s="67">
        <f t="shared" si="29"/>
        <v>0</v>
      </c>
    </row>
    <row r="778" spans="1:6" x14ac:dyDescent="0.25">
      <c r="A778" s="5" t="s">
        <v>48</v>
      </c>
      <c r="B778" s="23">
        <v>43925</v>
      </c>
      <c r="C778" s="4">
        <v>0</v>
      </c>
      <c r="D778" s="26">
        <v>0</v>
      </c>
      <c r="F778" s="67">
        <f t="shared" si="29"/>
        <v>0</v>
      </c>
    </row>
    <row r="779" spans="1:6" x14ac:dyDescent="0.25">
      <c r="A779" s="5" t="s">
        <v>39</v>
      </c>
      <c r="B779" s="23">
        <v>43925</v>
      </c>
      <c r="C779" s="4">
        <v>0</v>
      </c>
      <c r="D779" s="26">
        <v>5</v>
      </c>
      <c r="F779" s="67">
        <f t="shared" si="29"/>
        <v>0</v>
      </c>
    </row>
    <row r="780" spans="1:6" x14ac:dyDescent="0.25">
      <c r="A780" s="5" t="s">
        <v>40</v>
      </c>
      <c r="B780" s="23">
        <v>43925</v>
      </c>
      <c r="C780" s="4">
        <v>0</v>
      </c>
      <c r="D780" s="26">
        <v>3</v>
      </c>
      <c r="F780" s="67">
        <f t="shared" si="29"/>
        <v>0</v>
      </c>
    </row>
    <row r="781" spans="1:6" x14ac:dyDescent="0.25">
      <c r="A781" s="5" t="s">
        <v>28</v>
      </c>
      <c r="B781" s="23">
        <v>43925</v>
      </c>
      <c r="C781" s="4">
        <v>2</v>
      </c>
      <c r="D781" s="26">
        <v>6</v>
      </c>
      <c r="F781" s="67">
        <f t="shared" si="29"/>
        <v>1</v>
      </c>
    </row>
    <row r="782" spans="1:6" x14ac:dyDescent="0.25">
      <c r="A782" s="5" t="s">
        <v>24</v>
      </c>
      <c r="B782" s="23">
        <v>43925</v>
      </c>
      <c r="C782" s="4">
        <v>0</v>
      </c>
      <c r="D782" s="26">
        <v>27</v>
      </c>
      <c r="F782" s="67">
        <f t="shared" si="29"/>
        <v>3</v>
      </c>
    </row>
    <row r="783" spans="1:6" x14ac:dyDescent="0.25">
      <c r="A783" s="5" t="s">
        <v>30</v>
      </c>
      <c r="B783" s="23">
        <v>43925</v>
      </c>
      <c r="C783" s="4">
        <v>0</v>
      </c>
      <c r="D783" s="26">
        <v>3</v>
      </c>
      <c r="F783" s="67">
        <f t="shared" si="29"/>
        <v>0</v>
      </c>
    </row>
    <row r="784" spans="1:6" x14ac:dyDescent="0.25">
      <c r="A784" s="5" t="s">
        <v>26</v>
      </c>
      <c r="B784" s="23">
        <v>43925</v>
      </c>
      <c r="C784" s="4">
        <v>4</v>
      </c>
      <c r="D784" s="26">
        <v>33</v>
      </c>
      <c r="F784" s="67">
        <f t="shared" si="29"/>
        <v>1</v>
      </c>
    </row>
    <row r="785" spans="1:6" x14ac:dyDescent="0.25">
      <c r="A785" s="5" t="s">
        <v>25</v>
      </c>
      <c r="B785" s="23">
        <v>43925</v>
      </c>
      <c r="C785" s="4">
        <v>5</v>
      </c>
      <c r="D785" s="26">
        <v>15</v>
      </c>
      <c r="F785" s="67">
        <f t="shared" si="29"/>
        <v>2</v>
      </c>
    </row>
    <row r="786" spans="1:6" x14ac:dyDescent="0.25">
      <c r="A786" s="5" t="s">
        <v>41</v>
      </c>
      <c r="B786" s="23">
        <v>43925</v>
      </c>
      <c r="C786" s="4">
        <v>0</v>
      </c>
      <c r="D786" s="26">
        <v>3</v>
      </c>
      <c r="F786" s="67">
        <f t="shared" si="29"/>
        <v>0</v>
      </c>
    </row>
    <row r="787" spans="1:6" x14ac:dyDescent="0.25">
      <c r="A787" s="5" t="s">
        <v>42</v>
      </c>
      <c r="B787" s="23">
        <v>43925</v>
      </c>
      <c r="C787" s="4">
        <v>0</v>
      </c>
      <c r="D787" s="26">
        <v>1</v>
      </c>
      <c r="F787" s="67">
        <f t="shared" si="29"/>
        <v>0</v>
      </c>
    </row>
    <row r="788" spans="1:6" x14ac:dyDescent="0.25">
      <c r="A788" s="5" t="s">
        <v>43</v>
      </c>
      <c r="B788" s="23">
        <v>43925</v>
      </c>
      <c r="C788" s="4">
        <v>0</v>
      </c>
      <c r="D788" s="26">
        <v>10</v>
      </c>
      <c r="F788" s="67">
        <f t="shared" si="29"/>
        <v>0</v>
      </c>
    </row>
    <row r="789" spans="1:6" x14ac:dyDescent="0.25">
      <c r="A789" s="5" t="s">
        <v>44</v>
      </c>
      <c r="B789" s="23">
        <v>43925</v>
      </c>
      <c r="C789" s="4">
        <v>1</v>
      </c>
      <c r="D789" s="26">
        <v>22</v>
      </c>
      <c r="F789" s="67">
        <f t="shared" si="29"/>
        <v>0</v>
      </c>
    </row>
    <row r="790" spans="1:6" x14ac:dyDescent="0.25">
      <c r="A790" s="5" t="s">
        <v>29</v>
      </c>
      <c r="B790" s="23">
        <v>43925</v>
      </c>
      <c r="C790" s="4">
        <v>5</v>
      </c>
      <c r="D790" s="26">
        <v>165</v>
      </c>
      <c r="F790" s="67">
        <f>E790+F766</f>
        <v>1</v>
      </c>
    </row>
    <row r="791" spans="1:6" x14ac:dyDescent="0.25">
      <c r="A791" s="5" t="s">
        <v>45</v>
      </c>
      <c r="B791" s="23">
        <v>43925</v>
      </c>
      <c r="C791" s="4">
        <v>1</v>
      </c>
      <c r="D791" s="26">
        <v>4</v>
      </c>
      <c r="F791" s="67">
        <f t="shared" si="29"/>
        <v>0</v>
      </c>
    </row>
    <row r="792" spans="1:6" x14ac:dyDescent="0.25">
      <c r="A792" s="5" t="s">
        <v>46</v>
      </c>
      <c r="B792" s="23">
        <v>43925</v>
      </c>
      <c r="C792" s="4">
        <v>8</v>
      </c>
      <c r="D792" s="26">
        <v>72</v>
      </c>
      <c r="F792" s="67">
        <f t="shared" si="29"/>
        <v>0</v>
      </c>
    </row>
    <row r="793" spans="1:6" x14ac:dyDescent="0.25">
      <c r="A793" s="5" t="s">
        <v>47</v>
      </c>
      <c r="B793" s="23">
        <v>43925</v>
      </c>
      <c r="C793" s="4">
        <v>1</v>
      </c>
      <c r="D793" s="26">
        <v>22</v>
      </c>
      <c r="F793" s="67">
        <f t="shared" si="29"/>
        <v>1</v>
      </c>
    </row>
    <row r="794" spans="1:6" x14ac:dyDescent="0.25">
      <c r="A794" s="50" t="s">
        <v>22</v>
      </c>
      <c r="B794" s="23">
        <v>43926</v>
      </c>
      <c r="C794" s="4">
        <v>33</v>
      </c>
      <c r="D794" s="26">
        <v>397</v>
      </c>
      <c r="E794" s="4">
        <v>1</v>
      </c>
      <c r="F794" s="67">
        <f>E794+F770</f>
        <v>17</v>
      </c>
    </row>
    <row r="795" spans="1:6" x14ac:dyDescent="0.25">
      <c r="A795" s="5" t="s">
        <v>35</v>
      </c>
      <c r="B795" s="23">
        <v>43926</v>
      </c>
      <c r="C795" s="4">
        <v>0</v>
      </c>
      <c r="D795" s="26">
        <v>0</v>
      </c>
      <c r="F795" s="67">
        <f t="shared" ref="F795:F817" si="30">E795+F771</f>
        <v>0</v>
      </c>
    </row>
    <row r="796" spans="1:6" x14ac:dyDescent="0.25">
      <c r="A796" s="5" t="s">
        <v>21</v>
      </c>
      <c r="B796" s="23">
        <v>43926</v>
      </c>
      <c r="C796" s="4">
        <v>0</v>
      </c>
      <c r="D796" s="26">
        <v>115</v>
      </c>
      <c r="F796" s="67">
        <f t="shared" si="30"/>
        <v>6</v>
      </c>
    </row>
    <row r="797" spans="1:6" x14ac:dyDescent="0.25">
      <c r="A797" s="5" t="s">
        <v>36</v>
      </c>
      <c r="B797" s="23">
        <v>43926</v>
      </c>
      <c r="C797" s="4">
        <v>0</v>
      </c>
      <c r="D797" s="26">
        <v>0</v>
      </c>
      <c r="F797" s="67">
        <f t="shared" si="30"/>
        <v>1</v>
      </c>
    </row>
    <row r="798" spans="1:6" x14ac:dyDescent="0.25">
      <c r="A798" s="5" t="s">
        <v>51</v>
      </c>
      <c r="B798" s="23">
        <v>43926</v>
      </c>
      <c r="C798" s="4">
        <v>32</v>
      </c>
      <c r="D798" s="26">
        <v>439</v>
      </c>
      <c r="F798" s="67">
        <f>E798+F774</f>
        <v>7</v>
      </c>
    </row>
    <row r="799" spans="1:6" x14ac:dyDescent="0.25">
      <c r="A799" s="5" t="s">
        <v>27</v>
      </c>
      <c r="B799" s="23">
        <v>43926</v>
      </c>
      <c r="C799" s="4">
        <v>5</v>
      </c>
      <c r="D799" s="26">
        <v>139</v>
      </c>
      <c r="E799" s="4">
        <v>1</v>
      </c>
      <c r="F799" s="67">
        <f t="shared" si="30"/>
        <v>2</v>
      </c>
    </row>
    <row r="800" spans="1:6" x14ac:dyDescent="0.25">
      <c r="A800" s="5" t="s">
        <v>37</v>
      </c>
      <c r="B800" s="23">
        <v>43926</v>
      </c>
      <c r="C800" s="4">
        <v>0</v>
      </c>
      <c r="D800" s="26">
        <v>22</v>
      </c>
      <c r="F800" s="67">
        <f t="shared" si="30"/>
        <v>0</v>
      </c>
    </row>
    <row r="801" spans="1:6" x14ac:dyDescent="0.25">
      <c r="A801" s="5" t="s">
        <v>38</v>
      </c>
      <c r="B801" s="23">
        <v>43926</v>
      </c>
      <c r="C801" s="4">
        <v>1</v>
      </c>
      <c r="D801" s="26">
        <v>19</v>
      </c>
      <c r="F801" s="67">
        <f t="shared" si="30"/>
        <v>0</v>
      </c>
    </row>
    <row r="802" spans="1:6" x14ac:dyDescent="0.25">
      <c r="A802" s="5" t="s">
        <v>48</v>
      </c>
      <c r="B802" s="23">
        <v>43926</v>
      </c>
      <c r="C802" s="4">
        <v>0</v>
      </c>
      <c r="D802" s="26">
        <v>0</v>
      </c>
      <c r="F802" s="67">
        <f t="shared" si="30"/>
        <v>0</v>
      </c>
    </row>
    <row r="803" spans="1:6" x14ac:dyDescent="0.25">
      <c r="A803" s="5" t="s">
        <v>39</v>
      </c>
      <c r="B803" s="23">
        <v>43926</v>
      </c>
      <c r="C803" s="4">
        <v>0</v>
      </c>
      <c r="D803" s="26">
        <v>5</v>
      </c>
      <c r="F803" s="67">
        <f t="shared" si="30"/>
        <v>0</v>
      </c>
    </row>
    <row r="804" spans="1:6" x14ac:dyDescent="0.25">
      <c r="A804" s="5" t="s">
        <v>40</v>
      </c>
      <c r="B804" s="23">
        <v>43926</v>
      </c>
      <c r="C804" s="4">
        <v>0</v>
      </c>
      <c r="D804" s="26">
        <v>3</v>
      </c>
      <c r="F804" s="67">
        <f t="shared" si="30"/>
        <v>0</v>
      </c>
    </row>
    <row r="805" spans="1:6" x14ac:dyDescent="0.25">
      <c r="A805" s="5" t="s">
        <v>28</v>
      </c>
      <c r="B805" s="23">
        <v>43926</v>
      </c>
      <c r="C805" s="4">
        <v>2</v>
      </c>
      <c r="D805" s="26">
        <v>8</v>
      </c>
      <c r="F805" s="67">
        <f t="shared" si="30"/>
        <v>1</v>
      </c>
    </row>
    <row r="806" spans="1:6" x14ac:dyDescent="0.25">
      <c r="A806" s="5" t="s">
        <v>24</v>
      </c>
      <c r="B806" s="23">
        <v>43926</v>
      </c>
      <c r="C806" s="4">
        <v>2</v>
      </c>
      <c r="D806" s="26">
        <v>29</v>
      </c>
      <c r="F806" s="67">
        <f t="shared" si="30"/>
        <v>3</v>
      </c>
    </row>
    <row r="807" spans="1:6" x14ac:dyDescent="0.25">
      <c r="A807" s="5" t="s">
        <v>30</v>
      </c>
      <c r="B807" s="23">
        <v>43926</v>
      </c>
      <c r="C807" s="4">
        <v>0</v>
      </c>
      <c r="D807" s="26">
        <v>3</v>
      </c>
      <c r="F807" s="67">
        <f t="shared" si="30"/>
        <v>0</v>
      </c>
    </row>
    <row r="808" spans="1:6" x14ac:dyDescent="0.25">
      <c r="A808" s="5" t="s">
        <v>26</v>
      </c>
      <c r="B808" s="23">
        <v>43926</v>
      </c>
      <c r="C808" s="4">
        <v>11</v>
      </c>
      <c r="D808" s="26">
        <v>44</v>
      </c>
      <c r="F808" s="67">
        <f t="shared" si="30"/>
        <v>1</v>
      </c>
    </row>
    <row r="809" spans="1:6" x14ac:dyDescent="0.25">
      <c r="A809" s="5" t="s">
        <v>25</v>
      </c>
      <c r="B809" s="23">
        <v>43926</v>
      </c>
      <c r="C809" s="4">
        <v>2</v>
      </c>
      <c r="D809" s="26">
        <v>17</v>
      </c>
      <c r="F809" s="67">
        <f t="shared" si="30"/>
        <v>2</v>
      </c>
    </row>
    <row r="810" spans="1:6" x14ac:dyDescent="0.25">
      <c r="A810" s="5" t="s">
        <v>41</v>
      </c>
      <c r="B810" s="23">
        <v>43926</v>
      </c>
      <c r="C810" s="4">
        <v>0</v>
      </c>
      <c r="D810" s="26">
        <v>3</v>
      </c>
      <c r="F810" s="67">
        <f t="shared" si="30"/>
        <v>0</v>
      </c>
    </row>
    <row r="811" spans="1:6" x14ac:dyDescent="0.25">
      <c r="A811" s="5" t="s">
        <v>42</v>
      </c>
      <c r="B811" s="23">
        <v>43926</v>
      </c>
      <c r="C811" s="4">
        <v>0</v>
      </c>
      <c r="D811" s="26">
        <v>1</v>
      </c>
      <c r="F811" s="67">
        <f t="shared" si="30"/>
        <v>0</v>
      </c>
    </row>
    <row r="812" spans="1:6" x14ac:dyDescent="0.25">
      <c r="A812" s="5" t="s">
        <v>43</v>
      </c>
      <c r="B812" s="23">
        <v>43926</v>
      </c>
      <c r="C812" s="4">
        <v>0</v>
      </c>
      <c r="D812" s="26">
        <v>10</v>
      </c>
      <c r="F812" s="67">
        <f t="shared" si="30"/>
        <v>0</v>
      </c>
    </row>
    <row r="813" spans="1:6" x14ac:dyDescent="0.25">
      <c r="A813" s="5" t="s">
        <v>44</v>
      </c>
      <c r="B813" s="23">
        <v>43926</v>
      </c>
      <c r="C813" s="4">
        <v>1</v>
      </c>
      <c r="D813" s="26">
        <v>23</v>
      </c>
      <c r="F813" s="67">
        <f t="shared" si="30"/>
        <v>0</v>
      </c>
    </row>
    <row r="814" spans="1:6" x14ac:dyDescent="0.25">
      <c r="A814" s="5" t="s">
        <v>29</v>
      </c>
      <c r="B814" s="23">
        <v>43926</v>
      </c>
      <c r="C814" s="4">
        <v>11</v>
      </c>
      <c r="D814" s="26">
        <v>176</v>
      </c>
      <c r="F814" s="67">
        <f>E814+F790</f>
        <v>1</v>
      </c>
    </row>
    <row r="815" spans="1:6" x14ac:dyDescent="0.25">
      <c r="A815" s="5" t="s">
        <v>45</v>
      </c>
      <c r="B815" s="23">
        <v>43926</v>
      </c>
      <c r="C815" s="4">
        <v>0</v>
      </c>
      <c r="D815" s="26">
        <v>4</v>
      </c>
      <c r="F815" s="67">
        <f t="shared" si="30"/>
        <v>0</v>
      </c>
    </row>
    <row r="816" spans="1:6" x14ac:dyDescent="0.25">
      <c r="A816" s="5" t="s">
        <v>46</v>
      </c>
      <c r="B816" s="23">
        <v>43926</v>
      </c>
      <c r="C816" s="4">
        <v>3</v>
      </c>
      <c r="D816" s="26">
        <v>75</v>
      </c>
      <c r="F816" s="67">
        <f t="shared" si="30"/>
        <v>0</v>
      </c>
    </row>
    <row r="817" spans="1:6" x14ac:dyDescent="0.25">
      <c r="A817" s="5" t="s">
        <v>47</v>
      </c>
      <c r="B817" s="23">
        <v>43926</v>
      </c>
      <c r="C817" s="4">
        <v>0</v>
      </c>
      <c r="D817" s="26">
        <v>22</v>
      </c>
      <c r="F817" s="67">
        <f t="shared" si="30"/>
        <v>1</v>
      </c>
    </row>
    <row r="818" spans="1:6" x14ac:dyDescent="0.25">
      <c r="A818" s="50" t="s">
        <v>22</v>
      </c>
      <c r="B818" s="23">
        <v>43927</v>
      </c>
      <c r="C818" s="4">
        <v>12</v>
      </c>
      <c r="D818" s="26">
        <v>409</v>
      </c>
      <c r="E818" s="14">
        <v>2</v>
      </c>
      <c r="F818" s="67">
        <f>E818+F794</f>
        <v>19</v>
      </c>
    </row>
    <row r="819" spans="1:6" x14ac:dyDescent="0.25">
      <c r="A819" s="5" t="s">
        <v>35</v>
      </c>
      <c r="B819" s="23">
        <v>43927</v>
      </c>
      <c r="C819" s="4">
        <v>0</v>
      </c>
      <c r="D819" s="26">
        <v>0</v>
      </c>
      <c r="F819" s="67">
        <f t="shared" ref="F819:F841" si="31">E819+F795</f>
        <v>0</v>
      </c>
    </row>
    <row r="820" spans="1:6" x14ac:dyDescent="0.25">
      <c r="A820" s="5" t="s">
        <v>21</v>
      </c>
      <c r="B820" s="23">
        <v>43927</v>
      </c>
      <c r="C820" s="4">
        <v>4</v>
      </c>
      <c r="D820" s="26">
        <v>119</v>
      </c>
      <c r="F820" s="67">
        <f t="shared" si="31"/>
        <v>6</v>
      </c>
    </row>
    <row r="821" spans="1:6" x14ac:dyDescent="0.25">
      <c r="A821" s="5" t="s">
        <v>36</v>
      </c>
      <c r="B821" s="23">
        <v>43927</v>
      </c>
      <c r="C821" s="4">
        <v>0</v>
      </c>
      <c r="D821" s="26">
        <v>0</v>
      </c>
      <c r="F821" s="67">
        <f t="shared" si="31"/>
        <v>1</v>
      </c>
    </row>
    <row r="822" spans="1:6" x14ac:dyDescent="0.25">
      <c r="A822" s="5" t="s">
        <v>51</v>
      </c>
      <c r="B822" s="23">
        <v>43927</v>
      </c>
      <c r="C822" s="4">
        <v>17</v>
      </c>
      <c r="D822" s="26">
        <v>456</v>
      </c>
      <c r="E822" s="4">
        <v>3</v>
      </c>
      <c r="F822" s="67">
        <f t="shared" si="31"/>
        <v>10</v>
      </c>
    </row>
    <row r="823" spans="1:6" x14ac:dyDescent="0.25">
      <c r="A823" s="5" t="s">
        <v>27</v>
      </c>
      <c r="B823" s="23">
        <v>43927</v>
      </c>
      <c r="C823" s="4">
        <v>7</v>
      </c>
      <c r="D823" s="26">
        <v>146</v>
      </c>
      <c r="F823" s="67">
        <f t="shared" si="31"/>
        <v>2</v>
      </c>
    </row>
    <row r="824" spans="1:6" x14ac:dyDescent="0.25">
      <c r="A824" s="5" t="s">
        <v>37</v>
      </c>
      <c r="B824" s="23">
        <v>43927</v>
      </c>
      <c r="C824" s="4">
        <v>2</v>
      </c>
      <c r="D824" s="26">
        <v>24</v>
      </c>
      <c r="F824" s="67">
        <f t="shared" si="31"/>
        <v>0</v>
      </c>
    </row>
    <row r="825" spans="1:6" x14ac:dyDescent="0.25">
      <c r="A825" s="5" t="s">
        <v>38</v>
      </c>
      <c r="B825" s="23">
        <v>43927</v>
      </c>
      <c r="C825" s="4">
        <v>0</v>
      </c>
      <c r="D825" s="26">
        <v>19</v>
      </c>
      <c r="F825" s="67">
        <f t="shared" si="31"/>
        <v>0</v>
      </c>
    </row>
    <row r="826" spans="1:6" x14ac:dyDescent="0.25">
      <c r="A826" s="5" t="s">
        <v>48</v>
      </c>
      <c r="B826" s="23">
        <v>43927</v>
      </c>
      <c r="C826" s="4">
        <v>0</v>
      </c>
      <c r="D826" s="26">
        <v>0</v>
      </c>
      <c r="F826" s="67">
        <f t="shared" si="31"/>
        <v>0</v>
      </c>
    </row>
    <row r="827" spans="1:6" x14ac:dyDescent="0.25">
      <c r="A827" s="5" t="s">
        <v>39</v>
      </c>
      <c r="B827" s="23">
        <v>43927</v>
      </c>
      <c r="C827" s="4">
        <v>0</v>
      </c>
      <c r="D827" s="26">
        <v>5</v>
      </c>
      <c r="F827" s="67">
        <f t="shared" si="31"/>
        <v>0</v>
      </c>
    </row>
    <row r="828" spans="1:6" x14ac:dyDescent="0.25">
      <c r="A828" s="5" t="s">
        <v>40</v>
      </c>
      <c r="B828" s="23">
        <v>43927</v>
      </c>
      <c r="C828" s="4">
        <v>0</v>
      </c>
      <c r="D828" s="26">
        <v>3</v>
      </c>
      <c r="F828" s="67">
        <f t="shared" si="31"/>
        <v>0</v>
      </c>
    </row>
    <row r="829" spans="1:6" x14ac:dyDescent="0.25">
      <c r="A829" s="5" t="s">
        <v>28</v>
      </c>
      <c r="B829" s="23">
        <v>43927</v>
      </c>
      <c r="C829" s="4">
        <v>1</v>
      </c>
      <c r="D829" s="26">
        <v>9</v>
      </c>
      <c r="F829" s="67">
        <f t="shared" si="31"/>
        <v>1</v>
      </c>
    </row>
    <row r="830" spans="1:6" x14ac:dyDescent="0.25">
      <c r="A830" s="5" t="s">
        <v>24</v>
      </c>
      <c r="B830" s="23">
        <v>43927</v>
      </c>
      <c r="C830" s="4">
        <v>1</v>
      </c>
      <c r="D830" s="26">
        <v>30</v>
      </c>
      <c r="F830" s="67">
        <f t="shared" si="31"/>
        <v>3</v>
      </c>
    </row>
    <row r="831" spans="1:6" x14ac:dyDescent="0.25">
      <c r="A831" s="5" t="s">
        <v>30</v>
      </c>
      <c r="B831" s="23">
        <v>43927</v>
      </c>
      <c r="C831" s="4">
        <v>0</v>
      </c>
      <c r="D831" s="26">
        <v>3</v>
      </c>
      <c r="F831" s="67">
        <f t="shared" si="31"/>
        <v>0</v>
      </c>
    </row>
    <row r="832" spans="1:6" x14ac:dyDescent="0.25">
      <c r="A832" s="5" t="s">
        <v>26</v>
      </c>
      <c r="B832" s="23">
        <v>43927</v>
      </c>
      <c r="C832" s="4">
        <v>6</v>
      </c>
      <c r="D832" s="26">
        <v>50</v>
      </c>
      <c r="E832" s="4">
        <v>1</v>
      </c>
      <c r="F832" s="67">
        <f t="shared" si="31"/>
        <v>2</v>
      </c>
    </row>
    <row r="833" spans="1:6" x14ac:dyDescent="0.25">
      <c r="A833" s="5" t="s">
        <v>25</v>
      </c>
      <c r="B833" s="23">
        <v>43927</v>
      </c>
      <c r="C833" s="4">
        <v>2</v>
      </c>
      <c r="D833" s="26">
        <v>19</v>
      </c>
      <c r="F833" s="67">
        <f t="shared" si="31"/>
        <v>2</v>
      </c>
    </row>
    <row r="834" spans="1:6" x14ac:dyDescent="0.25">
      <c r="A834" s="5" t="s">
        <v>41</v>
      </c>
      <c r="B834" s="23">
        <v>43927</v>
      </c>
      <c r="C834" s="4">
        <v>0</v>
      </c>
      <c r="D834" s="26">
        <v>3</v>
      </c>
      <c r="F834" s="67">
        <f t="shared" si="31"/>
        <v>0</v>
      </c>
    </row>
    <row r="835" spans="1:6" x14ac:dyDescent="0.25">
      <c r="A835" s="5" t="s">
        <v>42</v>
      </c>
      <c r="B835" s="23">
        <v>43927</v>
      </c>
      <c r="C835" s="4">
        <v>0</v>
      </c>
      <c r="D835" s="26">
        <v>1</v>
      </c>
      <c r="F835" s="67">
        <f t="shared" si="31"/>
        <v>0</v>
      </c>
    </row>
    <row r="836" spans="1:6" x14ac:dyDescent="0.25">
      <c r="A836" s="5" t="s">
        <v>43</v>
      </c>
      <c r="B836" s="23">
        <v>43927</v>
      </c>
      <c r="C836" s="4">
        <v>1</v>
      </c>
      <c r="D836" s="26">
        <v>11</v>
      </c>
      <c r="F836" s="67">
        <f t="shared" si="31"/>
        <v>0</v>
      </c>
    </row>
    <row r="837" spans="1:6" x14ac:dyDescent="0.25">
      <c r="A837" s="5" t="s">
        <v>44</v>
      </c>
      <c r="B837" s="23">
        <v>43927</v>
      </c>
      <c r="C837" s="4">
        <v>0</v>
      </c>
      <c r="D837" s="26">
        <v>23</v>
      </c>
      <c r="F837" s="67">
        <f t="shared" si="31"/>
        <v>0</v>
      </c>
    </row>
    <row r="838" spans="1:6" x14ac:dyDescent="0.25">
      <c r="A838" s="5" t="s">
        <v>29</v>
      </c>
      <c r="B838" s="23">
        <v>43927</v>
      </c>
      <c r="C838" s="4">
        <v>8</v>
      </c>
      <c r="D838" s="26">
        <v>184</v>
      </c>
      <c r="F838" s="67">
        <f>E838+F814</f>
        <v>1</v>
      </c>
    </row>
    <row r="839" spans="1:6" x14ac:dyDescent="0.25">
      <c r="A839" s="5" t="s">
        <v>45</v>
      </c>
      <c r="B839" s="23">
        <v>43927</v>
      </c>
      <c r="C839" s="4">
        <v>6</v>
      </c>
      <c r="D839" s="26">
        <v>10</v>
      </c>
      <c r="F839" s="67">
        <f t="shared" si="31"/>
        <v>0</v>
      </c>
    </row>
    <row r="840" spans="1:6" x14ac:dyDescent="0.25">
      <c r="A840" s="5" t="s">
        <v>46</v>
      </c>
      <c r="B840" s="23">
        <v>43927</v>
      </c>
      <c r="C840" s="4">
        <v>2</v>
      </c>
      <c r="D840" s="26">
        <v>77</v>
      </c>
      <c r="F840" s="67">
        <f t="shared" si="31"/>
        <v>0</v>
      </c>
    </row>
    <row r="841" spans="1:6" x14ac:dyDescent="0.25">
      <c r="A841" s="5" t="s">
        <v>47</v>
      </c>
      <c r="B841" s="23">
        <v>43927</v>
      </c>
      <c r="C841" s="4">
        <v>5</v>
      </c>
      <c r="D841" s="26">
        <v>27</v>
      </c>
      <c r="F841" s="67">
        <f t="shared" si="31"/>
        <v>1</v>
      </c>
    </row>
    <row r="842" spans="1:6" x14ac:dyDescent="0.25">
      <c r="A842" s="50" t="s">
        <v>22</v>
      </c>
      <c r="B842" s="23">
        <v>43928</v>
      </c>
      <c r="C842" s="4">
        <v>34</v>
      </c>
      <c r="D842" s="26">
        <v>443</v>
      </c>
      <c r="E842" s="4">
        <v>4</v>
      </c>
      <c r="F842" s="67">
        <f>E842+F818</f>
        <v>23</v>
      </c>
    </row>
    <row r="843" spans="1:6" x14ac:dyDescent="0.25">
      <c r="A843" s="5" t="s">
        <v>35</v>
      </c>
      <c r="B843" s="23">
        <v>43928</v>
      </c>
      <c r="C843" s="4">
        <v>0</v>
      </c>
      <c r="D843" s="26">
        <v>0</v>
      </c>
      <c r="F843" s="67">
        <f t="shared" ref="F843:F865" si="32">E843+F819</f>
        <v>0</v>
      </c>
    </row>
    <row r="844" spans="1:6" x14ac:dyDescent="0.25">
      <c r="A844" s="5" t="s">
        <v>21</v>
      </c>
      <c r="B844" s="23">
        <v>43928</v>
      </c>
      <c r="C844" s="4">
        <v>4</v>
      </c>
      <c r="D844" s="26">
        <v>123</v>
      </c>
      <c r="F844" s="67">
        <f t="shared" si="32"/>
        <v>6</v>
      </c>
    </row>
    <row r="845" spans="1:6" x14ac:dyDescent="0.25">
      <c r="A845" s="5" t="s">
        <v>36</v>
      </c>
      <c r="B845" s="23">
        <v>43928</v>
      </c>
      <c r="C845" s="4">
        <v>0</v>
      </c>
      <c r="D845" s="26">
        <v>0</v>
      </c>
      <c r="F845" s="67">
        <f t="shared" si="32"/>
        <v>1</v>
      </c>
    </row>
    <row r="846" spans="1:6" x14ac:dyDescent="0.25">
      <c r="A846" s="5" t="s">
        <v>51</v>
      </c>
      <c r="B846" s="23">
        <v>43928</v>
      </c>
      <c r="C846" s="4">
        <v>24</v>
      </c>
      <c r="D846" s="26">
        <v>480</v>
      </c>
      <c r="E846" s="4">
        <v>2</v>
      </c>
      <c r="F846" s="67">
        <f t="shared" si="32"/>
        <v>12</v>
      </c>
    </row>
    <row r="847" spans="1:6" x14ac:dyDescent="0.25">
      <c r="A847" s="5" t="s">
        <v>27</v>
      </c>
      <c r="B847" s="23">
        <v>43928</v>
      </c>
      <c r="C847" s="4">
        <v>4</v>
      </c>
      <c r="D847" s="26">
        <v>150</v>
      </c>
      <c r="F847" s="67">
        <f t="shared" si="32"/>
        <v>2</v>
      </c>
    </row>
    <row r="848" spans="1:6" x14ac:dyDescent="0.25">
      <c r="A848" s="5" t="s">
        <v>37</v>
      </c>
      <c r="B848" s="23">
        <v>43928</v>
      </c>
      <c r="C848" s="4">
        <v>0</v>
      </c>
      <c r="D848" s="26">
        <v>24</v>
      </c>
      <c r="F848" s="67">
        <f t="shared" si="32"/>
        <v>0</v>
      </c>
    </row>
    <row r="849" spans="1:6" x14ac:dyDescent="0.25">
      <c r="A849" s="5" t="s">
        <v>38</v>
      </c>
      <c r="B849" s="23">
        <v>43928</v>
      </c>
      <c r="C849" s="4">
        <v>1</v>
      </c>
      <c r="D849" s="26">
        <v>20</v>
      </c>
      <c r="F849" s="67">
        <f t="shared" si="32"/>
        <v>0</v>
      </c>
    </row>
    <row r="850" spans="1:6" x14ac:dyDescent="0.25">
      <c r="A850" s="5" t="s">
        <v>48</v>
      </c>
      <c r="B850" s="23">
        <v>43928</v>
      </c>
      <c r="C850" s="4">
        <v>0</v>
      </c>
      <c r="D850" s="26">
        <v>0</v>
      </c>
      <c r="F850" s="67">
        <f t="shared" si="32"/>
        <v>0</v>
      </c>
    </row>
    <row r="851" spans="1:6" x14ac:dyDescent="0.25">
      <c r="A851" s="5" t="s">
        <v>39</v>
      </c>
      <c r="B851" s="23">
        <v>43928</v>
      </c>
      <c r="C851" s="4">
        <v>0</v>
      </c>
      <c r="D851" s="26">
        <v>5</v>
      </c>
      <c r="F851" s="67">
        <f t="shared" si="32"/>
        <v>0</v>
      </c>
    </row>
    <row r="852" spans="1:6" x14ac:dyDescent="0.25">
      <c r="A852" s="5" t="s">
        <v>40</v>
      </c>
      <c r="B852" s="23">
        <v>43928</v>
      </c>
      <c r="C852" s="4">
        <v>0</v>
      </c>
      <c r="D852" s="26">
        <v>3</v>
      </c>
      <c r="F852" s="67">
        <f t="shared" si="32"/>
        <v>0</v>
      </c>
    </row>
    <row r="853" spans="1:6" x14ac:dyDescent="0.25">
      <c r="A853" s="5" t="s">
        <v>28</v>
      </c>
      <c r="B853" s="23">
        <v>43928</v>
      </c>
      <c r="C853" s="4">
        <v>0</v>
      </c>
      <c r="D853" s="26">
        <v>9</v>
      </c>
      <c r="F853" s="67">
        <f t="shared" si="32"/>
        <v>1</v>
      </c>
    </row>
    <row r="854" spans="1:6" x14ac:dyDescent="0.25">
      <c r="A854" s="5" t="s">
        <v>24</v>
      </c>
      <c r="B854" s="23">
        <v>43928</v>
      </c>
      <c r="C854" s="4">
        <v>2</v>
      </c>
      <c r="D854" s="26">
        <v>32</v>
      </c>
      <c r="E854" s="4">
        <v>1</v>
      </c>
      <c r="F854" s="67">
        <f t="shared" si="32"/>
        <v>4</v>
      </c>
    </row>
    <row r="855" spans="1:6" x14ac:dyDescent="0.25">
      <c r="A855" s="5" t="s">
        <v>30</v>
      </c>
      <c r="B855" s="23">
        <v>43928</v>
      </c>
      <c r="C855" s="4">
        <v>0</v>
      </c>
      <c r="D855" s="26">
        <v>3</v>
      </c>
      <c r="F855" s="67">
        <f t="shared" si="32"/>
        <v>0</v>
      </c>
    </row>
    <row r="856" spans="1:6" x14ac:dyDescent="0.25">
      <c r="A856" s="5" t="s">
        <v>26</v>
      </c>
      <c r="B856" s="23">
        <v>43928</v>
      </c>
      <c r="C856" s="4">
        <v>3</v>
      </c>
      <c r="D856" s="26">
        <v>53</v>
      </c>
      <c r="F856" s="67">
        <f t="shared" si="32"/>
        <v>2</v>
      </c>
    </row>
    <row r="857" spans="1:6" x14ac:dyDescent="0.25">
      <c r="A857" s="5" t="s">
        <v>25</v>
      </c>
      <c r="B857" s="23">
        <v>43928</v>
      </c>
      <c r="C857" s="4">
        <v>2</v>
      </c>
      <c r="D857" s="26">
        <v>21</v>
      </c>
      <c r="F857" s="67">
        <f t="shared" si="32"/>
        <v>2</v>
      </c>
    </row>
    <row r="858" spans="1:6" x14ac:dyDescent="0.25">
      <c r="A858" s="5" t="s">
        <v>41</v>
      </c>
      <c r="B858" s="23">
        <v>43928</v>
      </c>
      <c r="C858" s="4">
        <v>0</v>
      </c>
      <c r="D858" s="26">
        <v>3</v>
      </c>
      <c r="F858" s="67">
        <f t="shared" si="32"/>
        <v>0</v>
      </c>
    </row>
    <row r="859" spans="1:6" x14ac:dyDescent="0.25">
      <c r="A859" s="5" t="s">
        <v>42</v>
      </c>
      <c r="B859" s="23">
        <v>43928</v>
      </c>
      <c r="C859" s="4">
        <v>0</v>
      </c>
      <c r="D859" s="26">
        <v>1</v>
      </c>
      <c r="F859" s="67">
        <f t="shared" si="32"/>
        <v>0</v>
      </c>
    </row>
    <row r="860" spans="1:6" x14ac:dyDescent="0.25">
      <c r="A860" s="5" t="s">
        <v>43</v>
      </c>
      <c r="B860" s="23">
        <v>43928</v>
      </c>
      <c r="C860" s="4">
        <v>0</v>
      </c>
      <c r="D860" s="26">
        <v>11</v>
      </c>
      <c r="F860" s="67">
        <f t="shared" si="32"/>
        <v>0</v>
      </c>
    </row>
    <row r="861" spans="1:6" x14ac:dyDescent="0.25">
      <c r="A861" s="5" t="s">
        <v>44</v>
      </c>
      <c r="B861" s="23">
        <v>43928</v>
      </c>
      <c r="C861" s="4">
        <v>8</v>
      </c>
      <c r="D861" s="26">
        <v>31</v>
      </c>
      <c r="F861" s="67">
        <f t="shared" si="32"/>
        <v>0</v>
      </c>
    </row>
    <row r="862" spans="1:6" x14ac:dyDescent="0.25">
      <c r="A862" s="5" t="s">
        <v>29</v>
      </c>
      <c r="B862" s="23">
        <v>43928</v>
      </c>
      <c r="C862" s="4">
        <v>3</v>
      </c>
      <c r="D862" s="26">
        <v>187</v>
      </c>
      <c r="F862" s="67">
        <f>E862+F838</f>
        <v>1</v>
      </c>
    </row>
    <row r="863" spans="1:6" x14ac:dyDescent="0.25">
      <c r="A863" s="5" t="s">
        <v>45</v>
      </c>
      <c r="B863" s="23">
        <v>43928</v>
      </c>
      <c r="C863" s="4">
        <v>-1</v>
      </c>
      <c r="D863" s="26">
        <v>9</v>
      </c>
      <c r="F863" s="67">
        <f t="shared" si="32"/>
        <v>0</v>
      </c>
    </row>
    <row r="864" spans="1:6" x14ac:dyDescent="0.25">
      <c r="A864" s="5" t="s">
        <v>46</v>
      </c>
      <c r="B864" s="23">
        <v>43928</v>
      </c>
      <c r="C864" s="4">
        <v>2</v>
      </c>
      <c r="D864" s="26">
        <v>79</v>
      </c>
      <c r="F864" s="67">
        <f t="shared" si="32"/>
        <v>0</v>
      </c>
    </row>
    <row r="865" spans="1:6" x14ac:dyDescent="0.25">
      <c r="A865" s="5" t="s">
        <v>47</v>
      </c>
      <c r="B865" s="23">
        <v>43928</v>
      </c>
      <c r="C865" s="4">
        <v>1</v>
      </c>
      <c r="D865" s="26">
        <v>28</v>
      </c>
      <c r="F865" s="67">
        <f t="shared" si="32"/>
        <v>1</v>
      </c>
    </row>
    <row r="866" spans="1:6" x14ac:dyDescent="0.25">
      <c r="A866" s="50" t="s">
        <v>22</v>
      </c>
      <c r="B866" s="23">
        <v>43929</v>
      </c>
      <c r="C866" s="4">
        <v>17</v>
      </c>
      <c r="D866" s="26">
        <v>460</v>
      </c>
      <c r="E866" s="4">
        <v>1</v>
      </c>
      <c r="F866" s="67">
        <f>E866+F842</f>
        <v>24</v>
      </c>
    </row>
    <row r="867" spans="1:6" x14ac:dyDescent="0.25">
      <c r="A867" s="5" t="s">
        <v>35</v>
      </c>
      <c r="B867" s="23">
        <v>43929</v>
      </c>
      <c r="C867" s="4">
        <v>0</v>
      </c>
      <c r="D867" s="26">
        <v>0</v>
      </c>
      <c r="F867" s="67">
        <f t="shared" ref="F867:F889" si="33">E867+F843</f>
        <v>0</v>
      </c>
    </row>
    <row r="868" spans="1:6" x14ac:dyDescent="0.25">
      <c r="A868" s="5" t="s">
        <v>21</v>
      </c>
      <c r="B868" s="23">
        <v>43929</v>
      </c>
      <c r="C868" s="4">
        <v>15</v>
      </c>
      <c r="D868" s="26">
        <v>138</v>
      </c>
      <c r="F868" s="67">
        <f t="shared" si="33"/>
        <v>6</v>
      </c>
    </row>
    <row r="869" spans="1:6" x14ac:dyDescent="0.25">
      <c r="A869" s="5" t="s">
        <v>36</v>
      </c>
      <c r="B869" s="23">
        <v>43929</v>
      </c>
      <c r="C869" s="4">
        <v>0</v>
      </c>
      <c r="D869" s="26">
        <v>0</v>
      </c>
      <c r="F869" s="67">
        <f t="shared" si="33"/>
        <v>1</v>
      </c>
    </row>
    <row r="870" spans="1:6" x14ac:dyDescent="0.25">
      <c r="A870" s="5" t="s">
        <v>51</v>
      </c>
      <c r="B870" s="23">
        <v>43929</v>
      </c>
      <c r="C870" s="4">
        <v>18</v>
      </c>
      <c r="D870" s="26">
        <v>498</v>
      </c>
      <c r="E870" s="4">
        <v>2</v>
      </c>
      <c r="F870" s="67">
        <f t="shared" si="33"/>
        <v>14</v>
      </c>
    </row>
    <row r="871" spans="1:6" x14ac:dyDescent="0.25">
      <c r="A871" s="5" t="s">
        <v>27</v>
      </c>
      <c r="B871" s="23">
        <v>43929</v>
      </c>
      <c r="C871" s="4">
        <v>1</v>
      </c>
      <c r="D871" s="26">
        <v>151</v>
      </c>
      <c r="F871" s="67">
        <f t="shared" si="33"/>
        <v>2</v>
      </c>
    </row>
    <row r="872" spans="1:6" x14ac:dyDescent="0.25">
      <c r="A872" s="5" t="s">
        <v>37</v>
      </c>
      <c r="B872" s="23">
        <v>43929</v>
      </c>
      <c r="C872" s="4">
        <v>0</v>
      </c>
      <c r="D872" s="26">
        <v>24</v>
      </c>
      <c r="F872" s="67">
        <f t="shared" si="33"/>
        <v>0</v>
      </c>
    </row>
    <row r="873" spans="1:6" x14ac:dyDescent="0.25">
      <c r="A873" s="5" t="s">
        <v>38</v>
      </c>
      <c r="B873" s="23">
        <v>43929</v>
      </c>
      <c r="C873" s="4">
        <v>0</v>
      </c>
      <c r="D873" s="26">
        <v>20</v>
      </c>
      <c r="F873" s="67">
        <f t="shared" si="33"/>
        <v>0</v>
      </c>
    </row>
    <row r="874" spans="1:6" x14ac:dyDescent="0.25">
      <c r="A874" s="5" t="s">
        <v>48</v>
      </c>
      <c r="B874" s="23">
        <v>43929</v>
      </c>
      <c r="C874" s="4">
        <v>0</v>
      </c>
      <c r="D874" s="26">
        <v>0</v>
      </c>
      <c r="F874" s="67">
        <f t="shared" si="33"/>
        <v>0</v>
      </c>
    </row>
    <row r="875" spans="1:6" x14ac:dyDescent="0.25">
      <c r="A875" s="5" t="s">
        <v>39</v>
      </c>
      <c r="B875" s="23">
        <v>43929</v>
      </c>
      <c r="C875" s="4">
        <v>0</v>
      </c>
      <c r="D875" s="26">
        <v>5</v>
      </c>
      <c r="F875" s="67">
        <f t="shared" si="33"/>
        <v>0</v>
      </c>
    </row>
    <row r="876" spans="1:6" x14ac:dyDescent="0.25">
      <c r="A876" s="5" t="s">
        <v>40</v>
      </c>
      <c r="B876" s="23">
        <v>43929</v>
      </c>
      <c r="C876" s="4">
        <v>1</v>
      </c>
      <c r="D876" s="26">
        <v>4</v>
      </c>
      <c r="F876" s="67">
        <f t="shared" si="33"/>
        <v>0</v>
      </c>
    </row>
    <row r="877" spans="1:6" x14ac:dyDescent="0.25">
      <c r="A877" s="5" t="s">
        <v>28</v>
      </c>
      <c r="B877" s="23">
        <v>43929</v>
      </c>
      <c r="C877" s="4">
        <v>0</v>
      </c>
      <c r="D877" s="26">
        <v>9</v>
      </c>
      <c r="F877" s="67">
        <f t="shared" si="33"/>
        <v>1</v>
      </c>
    </row>
    <row r="878" spans="1:6" x14ac:dyDescent="0.25">
      <c r="A878" s="5" t="s">
        <v>24</v>
      </c>
      <c r="B878" s="23">
        <v>43929</v>
      </c>
      <c r="C878" s="4">
        <v>6</v>
      </c>
      <c r="D878" s="26">
        <v>38</v>
      </c>
      <c r="F878" s="67">
        <f t="shared" si="33"/>
        <v>4</v>
      </c>
    </row>
    <row r="879" spans="1:6" x14ac:dyDescent="0.25">
      <c r="A879" s="5" t="s">
        <v>30</v>
      </c>
      <c r="B879" s="23">
        <v>43929</v>
      </c>
      <c r="C879" s="4">
        <v>0</v>
      </c>
      <c r="D879" s="26">
        <v>3</v>
      </c>
      <c r="F879" s="67">
        <f t="shared" si="33"/>
        <v>0</v>
      </c>
    </row>
    <row r="880" spans="1:6" x14ac:dyDescent="0.25">
      <c r="A880" s="5" t="s">
        <v>26</v>
      </c>
      <c r="B880" s="23">
        <v>43929</v>
      </c>
      <c r="C880" s="4">
        <v>17</v>
      </c>
      <c r="D880" s="26">
        <v>70</v>
      </c>
      <c r="E880" s="4">
        <v>1</v>
      </c>
      <c r="F880" s="67">
        <f t="shared" si="33"/>
        <v>3</v>
      </c>
    </row>
    <row r="881" spans="1:6" x14ac:dyDescent="0.25">
      <c r="A881" s="5" t="s">
        <v>25</v>
      </c>
      <c r="B881" s="23">
        <v>43929</v>
      </c>
      <c r="C881" s="4">
        <v>1</v>
      </c>
      <c r="D881" s="26">
        <v>22</v>
      </c>
      <c r="F881" s="67">
        <f t="shared" si="33"/>
        <v>2</v>
      </c>
    </row>
    <row r="882" spans="1:6" x14ac:dyDescent="0.25">
      <c r="A882" s="5" t="s">
        <v>41</v>
      </c>
      <c r="B882" s="23">
        <v>43929</v>
      </c>
      <c r="C882" s="4">
        <v>0</v>
      </c>
      <c r="D882" s="26">
        <v>3</v>
      </c>
      <c r="F882" s="67">
        <f t="shared" si="33"/>
        <v>0</v>
      </c>
    </row>
    <row r="883" spans="1:6" x14ac:dyDescent="0.25">
      <c r="A883" s="5" t="s">
        <v>42</v>
      </c>
      <c r="B883" s="23">
        <v>43929</v>
      </c>
      <c r="C883" s="4">
        <v>0</v>
      </c>
      <c r="D883" s="26">
        <v>1</v>
      </c>
      <c r="F883" s="67">
        <f t="shared" si="33"/>
        <v>0</v>
      </c>
    </row>
    <row r="884" spans="1:6" x14ac:dyDescent="0.25">
      <c r="A884" s="5" t="s">
        <v>43</v>
      </c>
      <c r="B884" s="23">
        <v>43929</v>
      </c>
      <c r="C884" s="4">
        <v>0</v>
      </c>
      <c r="D884" s="26">
        <v>11</v>
      </c>
      <c r="F884" s="67">
        <f t="shared" si="33"/>
        <v>0</v>
      </c>
    </row>
    <row r="885" spans="1:6" x14ac:dyDescent="0.25">
      <c r="A885" s="5" t="s">
        <v>44</v>
      </c>
      <c r="B885" s="23">
        <v>43929</v>
      </c>
      <c r="C885" s="4">
        <v>0</v>
      </c>
      <c r="D885" s="26">
        <v>31</v>
      </c>
      <c r="F885" s="67">
        <f t="shared" si="33"/>
        <v>0</v>
      </c>
    </row>
    <row r="886" spans="1:6" x14ac:dyDescent="0.25">
      <c r="A886" s="5" t="s">
        <v>29</v>
      </c>
      <c r="B886" s="23">
        <v>43929</v>
      </c>
      <c r="C886" s="4">
        <v>2</v>
      </c>
      <c r="D886" s="26">
        <v>189</v>
      </c>
      <c r="F886" s="67">
        <f>E886+F862</f>
        <v>1</v>
      </c>
    </row>
    <row r="887" spans="1:6" x14ac:dyDescent="0.25">
      <c r="A887" s="5" t="s">
        <v>45</v>
      </c>
      <c r="B887" s="23">
        <v>43929</v>
      </c>
      <c r="C887" s="4">
        <v>0</v>
      </c>
      <c r="D887" s="26">
        <v>9</v>
      </c>
      <c r="F887" s="67">
        <f t="shared" si="33"/>
        <v>0</v>
      </c>
    </row>
    <row r="888" spans="1:6" x14ac:dyDescent="0.25">
      <c r="A888" s="5" t="s">
        <v>46</v>
      </c>
      <c r="B888" s="23">
        <v>43929</v>
      </c>
      <c r="C888" s="4">
        <v>2</v>
      </c>
      <c r="D888" s="26">
        <v>81</v>
      </c>
      <c r="F888" s="67">
        <f t="shared" si="33"/>
        <v>0</v>
      </c>
    </row>
    <row r="889" spans="1:6" x14ac:dyDescent="0.25">
      <c r="A889" s="5" t="s">
        <v>47</v>
      </c>
      <c r="B889" s="23">
        <v>43929</v>
      </c>
      <c r="C889" s="4">
        <v>0</v>
      </c>
      <c r="D889" s="26">
        <v>28</v>
      </c>
      <c r="E889" s="4">
        <v>1</v>
      </c>
      <c r="F889" s="67">
        <f t="shared" si="33"/>
        <v>2</v>
      </c>
    </row>
    <row r="890" spans="1:6" x14ac:dyDescent="0.25">
      <c r="A890" s="50" t="s">
        <v>22</v>
      </c>
      <c r="B890" s="23">
        <v>43930</v>
      </c>
      <c r="C890" s="4">
        <v>28</v>
      </c>
      <c r="D890" s="26">
        <v>488</v>
      </c>
      <c r="E890" s="4">
        <v>6</v>
      </c>
      <c r="F890" s="67">
        <f>E890+F866</f>
        <v>30</v>
      </c>
    </row>
    <row r="891" spans="1:6" x14ac:dyDescent="0.25">
      <c r="A891" s="5" t="s">
        <v>35</v>
      </c>
      <c r="B891" s="23">
        <v>43930</v>
      </c>
      <c r="C891" s="4">
        <v>0</v>
      </c>
      <c r="D891" s="26">
        <v>0</v>
      </c>
      <c r="F891" s="67">
        <f t="shared" ref="F891:F913" si="34">E891+F867</f>
        <v>0</v>
      </c>
    </row>
    <row r="892" spans="1:6" x14ac:dyDescent="0.25">
      <c r="A892" s="5" t="s">
        <v>21</v>
      </c>
      <c r="B892" s="23">
        <v>43930</v>
      </c>
      <c r="C892" s="4">
        <v>6</v>
      </c>
      <c r="D892" s="26">
        <v>144</v>
      </c>
      <c r="E892" s="4">
        <v>1</v>
      </c>
      <c r="F892" s="67">
        <f t="shared" si="34"/>
        <v>7</v>
      </c>
    </row>
    <row r="893" spans="1:6" x14ac:dyDescent="0.25">
      <c r="A893" s="5" t="s">
        <v>36</v>
      </c>
      <c r="B893" s="23">
        <v>43930</v>
      </c>
      <c r="C893" s="4">
        <v>0</v>
      </c>
      <c r="D893" s="26">
        <v>0</v>
      </c>
      <c r="F893" s="67">
        <f t="shared" si="34"/>
        <v>1</v>
      </c>
    </row>
    <row r="894" spans="1:6" x14ac:dyDescent="0.25">
      <c r="A894" s="5" t="s">
        <v>51</v>
      </c>
      <c r="B894" s="23">
        <v>43930</v>
      </c>
      <c r="C894" s="4">
        <v>23</v>
      </c>
      <c r="D894" s="26">
        <v>521</v>
      </c>
      <c r="E894" s="4">
        <v>6</v>
      </c>
      <c r="F894" s="67">
        <f t="shared" si="34"/>
        <v>20</v>
      </c>
    </row>
    <row r="895" spans="1:6" x14ac:dyDescent="0.25">
      <c r="A895" s="5" t="s">
        <v>27</v>
      </c>
      <c r="B895" s="23">
        <v>43930</v>
      </c>
      <c r="C895" s="4">
        <v>5</v>
      </c>
      <c r="D895" s="26">
        <v>156</v>
      </c>
      <c r="F895" s="67">
        <f t="shared" si="34"/>
        <v>2</v>
      </c>
    </row>
    <row r="896" spans="1:6" x14ac:dyDescent="0.25">
      <c r="A896" s="5" t="s">
        <v>37</v>
      </c>
      <c r="B896" s="23">
        <v>43930</v>
      </c>
      <c r="C896" s="4">
        <v>0</v>
      </c>
      <c r="D896" s="26">
        <v>24</v>
      </c>
      <c r="F896" s="67">
        <f t="shared" si="34"/>
        <v>0</v>
      </c>
    </row>
    <row r="897" spans="1:6" x14ac:dyDescent="0.25">
      <c r="A897" s="5" t="s">
        <v>38</v>
      </c>
      <c r="B897" s="23">
        <v>43930</v>
      </c>
      <c r="C897" s="4">
        <v>2</v>
      </c>
      <c r="D897" s="26">
        <v>22</v>
      </c>
      <c r="F897" s="67">
        <f t="shared" si="34"/>
        <v>0</v>
      </c>
    </row>
    <row r="898" spans="1:6" x14ac:dyDescent="0.25">
      <c r="A898" s="5" t="s">
        <v>48</v>
      </c>
      <c r="B898" s="23">
        <v>43930</v>
      </c>
      <c r="C898" s="4">
        <v>0</v>
      </c>
      <c r="D898" s="26">
        <v>0</v>
      </c>
      <c r="F898" s="67">
        <f t="shared" si="34"/>
        <v>0</v>
      </c>
    </row>
    <row r="899" spans="1:6" x14ac:dyDescent="0.25">
      <c r="A899" s="5" t="s">
        <v>39</v>
      </c>
      <c r="B899" s="23">
        <v>43930</v>
      </c>
      <c r="C899" s="4">
        <v>0</v>
      </c>
      <c r="D899" s="26">
        <v>5</v>
      </c>
      <c r="F899" s="67">
        <f t="shared" si="34"/>
        <v>0</v>
      </c>
    </row>
    <row r="900" spans="1:6" x14ac:dyDescent="0.25">
      <c r="A900" s="5" t="s">
        <v>40</v>
      </c>
      <c r="B900" s="23">
        <v>43930</v>
      </c>
      <c r="C900" s="4">
        <v>0</v>
      </c>
      <c r="D900" s="26">
        <v>4</v>
      </c>
      <c r="F900" s="67">
        <f t="shared" si="34"/>
        <v>0</v>
      </c>
    </row>
    <row r="901" spans="1:6" x14ac:dyDescent="0.25">
      <c r="A901" s="5" t="s">
        <v>28</v>
      </c>
      <c r="B901" s="23">
        <v>43930</v>
      </c>
      <c r="C901" s="4">
        <v>5</v>
      </c>
      <c r="D901" s="26">
        <v>14</v>
      </c>
      <c r="F901" s="67">
        <f t="shared" si="34"/>
        <v>1</v>
      </c>
    </row>
    <row r="902" spans="1:6" x14ac:dyDescent="0.25">
      <c r="A902" s="5" t="s">
        <v>24</v>
      </c>
      <c r="B902" s="23">
        <v>43930</v>
      </c>
      <c r="C902" s="4">
        <v>2</v>
      </c>
      <c r="D902" s="26">
        <v>40</v>
      </c>
      <c r="F902" s="67">
        <f t="shared" si="34"/>
        <v>4</v>
      </c>
    </row>
    <row r="903" spans="1:6" x14ac:dyDescent="0.25">
      <c r="A903" s="5" t="s">
        <v>30</v>
      </c>
      <c r="B903" s="23">
        <v>43930</v>
      </c>
      <c r="C903" s="4">
        <v>0</v>
      </c>
      <c r="D903" s="26">
        <v>3</v>
      </c>
      <c r="F903" s="67">
        <f t="shared" si="34"/>
        <v>0</v>
      </c>
    </row>
    <row r="904" spans="1:6" x14ac:dyDescent="0.25">
      <c r="A904" s="5" t="s">
        <v>26</v>
      </c>
      <c r="B904" s="23">
        <v>43930</v>
      </c>
      <c r="C904" s="4">
        <v>7</v>
      </c>
      <c r="D904" s="26">
        <v>77</v>
      </c>
      <c r="F904" s="67">
        <f t="shared" si="34"/>
        <v>3</v>
      </c>
    </row>
    <row r="905" spans="1:6" x14ac:dyDescent="0.25">
      <c r="A905" s="5" t="s">
        <v>25</v>
      </c>
      <c r="B905" s="23">
        <v>43930</v>
      </c>
      <c r="C905" s="4">
        <v>13</v>
      </c>
      <c r="D905" s="26">
        <v>35</v>
      </c>
      <c r="F905" s="67">
        <f t="shared" si="34"/>
        <v>2</v>
      </c>
    </row>
    <row r="906" spans="1:6" x14ac:dyDescent="0.25">
      <c r="A906" s="5" t="s">
        <v>41</v>
      </c>
      <c r="B906" s="23">
        <v>43930</v>
      </c>
      <c r="C906" s="4">
        <v>0</v>
      </c>
      <c r="D906" s="26">
        <v>3</v>
      </c>
      <c r="F906" s="67">
        <f t="shared" si="34"/>
        <v>0</v>
      </c>
    </row>
    <row r="907" spans="1:6" x14ac:dyDescent="0.25">
      <c r="A907" s="5" t="s">
        <v>42</v>
      </c>
      <c r="B907" s="23">
        <v>43930</v>
      </c>
      <c r="C907" s="4">
        <v>0</v>
      </c>
      <c r="D907" s="26">
        <v>1</v>
      </c>
      <c r="F907" s="67">
        <f t="shared" si="34"/>
        <v>0</v>
      </c>
    </row>
    <row r="908" spans="1:6" x14ac:dyDescent="0.25">
      <c r="A908" s="5" t="s">
        <v>43</v>
      </c>
      <c r="B908" s="23">
        <v>43930</v>
      </c>
      <c r="C908" s="4">
        <v>0</v>
      </c>
      <c r="D908" s="26">
        <v>11</v>
      </c>
      <c r="F908" s="67">
        <f t="shared" si="34"/>
        <v>0</v>
      </c>
    </row>
    <row r="909" spans="1:6" x14ac:dyDescent="0.25">
      <c r="A909" s="5" t="s">
        <v>44</v>
      </c>
      <c r="B909" s="23">
        <v>43930</v>
      </c>
      <c r="C909" s="4">
        <v>0</v>
      </c>
      <c r="D909" s="26">
        <v>31</v>
      </c>
      <c r="F909" s="67">
        <f t="shared" si="34"/>
        <v>0</v>
      </c>
    </row>
    <row r="910" spans="1:6" x14ac:dyDescent="0.25">
      <c r="A910" s="5" t="s">
        <v>29</v>
      </c>
      <c r="B910" s="23">
        <v>43930</v>
      </c>
      <c r="C910" s="4">
        <v>7</v>
      </c>
      <c r="D910" s="26">
        <v>196</v>
      </c>
      <c r="E910" s="4">
        <v>1</v>
      </c>
      <c r="F910" s="67">
        <f>E910+F886</f>
        <v>2</v>
      </c>
    </row>
    <row r="911" spans="1:6" x14ac:dyDescent="0.25">
      <c r="A911" s="5" t="s">
        <v>45</v>
      </c>
      <c r="B911" s="23">
        <v>43930</v>
      </c>
      <c r="C911" s="4">
        <v>0</v>
      </c>
      <c r="D911" s="26">
        <v>9</v>
      </c>
      <c r="F911" s="67">
        <f t="shared" si="34"/>
        <v>0</v>
      </c>
    </row>
    <row r="912" spans="1:6" x14ac:dyDescent="0.25">
      <c r="A912" s="5" t="s">
        <v>46</v>
      </c>
      <c r="B912" s="23">
        <v>43930</v>
      </c>
      <c r="C912" s="4">
        <v>0</v>
      </c>
      <c r="D912" s="26">
        <v>81</v>
      </c>
      <c r="F912" s="67">
        <f t="shared" si="34"/>
        <v>0</v>
      </c>
    </row>
    <row r="913" spans="1:6" x14ac:dyDescent="0.25">
      <c r="A913" s="5" t="s">
        <v>47</v>
      </c>
      <c r="B913" s="23">
        <v>43930</v>
      </c>
      <c r="C913" s="4">
        <v>1</v>
      </c>
      <c r="D913" s="26">
        <v>29</v>
      </c>
      <c r="F913" s="67">
        <f t="shared" si="34"/>
        <v>2</v>
      </c>
    </row>
    <row r="914" spans="1:6" x14ac:dyDescent="0.25">
      <c r="A914" s="50" t="s">
        <v>22</v>
      </c>
      <c r="B914" s="23">
        <v>43931</v>
      </c>
      <c r="C914" s="4">
        <v>19</v>
      </c>
      <c r="D914" s="26">
        <v>507</v>
      </c>
      <c r="E914" s="4">
        <v>1</v>
      </c>
      <c r="F914" s="67">
        <f>E914+F890</f>
        <v>31</v>
      </c>
    </row>
    <row r="915" spans="1:6" x14ac:dyDescent="0.25">
      <c r="A915" s="5" t="s">
        <v>35</v>
      </c>
      <c r="B915" s="23">
        <v>43931</v>
      </c>
      <c r="C915" s="4">
        <v>0</v>
      </c>
      <c r="D915" s="26">
        <v>0</v>
      </c>
      <c r="F915" s="67">
        <f t="shared" ref="F915:F937" si="35">E915+F891</f>
        <v>0</v>
      </c>
    </row>
    <row r="916" spans="1:6" x14ac:dyDescent="0.25">
      <c r="A916" s="5" t="s">
        <v>21</v>
      </c>
      <c r="B916" s="23">
        <v>43931</v>
      </c>
      <c r="C916" s="4">
        <v>5</v>
      </c>
      <c r="D916" s="26">
        <v>149</v>
      </c>
      <c r="F916" s="67">
        <f t="shared" si="35"/>
        <v>7</v>
      </c>
    </row>
    <row r="917" spans="1:6" x14ac:dyDescent="0.25">
      <c r="A917" s="5" t="s">
        <v>36</v>
      </c>
      <c r="B917" s="23">
        <v>43931</v>
      </c>
      <c r="C917" s="4">
        <v>0</v>
      </c>
      <c r="D917" s="26">
        <v>0</v>
      </c>
      <c r="F917" s="67">
        <f t="shared" si="35"/>
        <v>1</v>
      </c>
    </row>
    <row r="918" spans="1:6" x14ac:dyDescent="0.25">
      <c r="A918" s="5" t="s">
        <v>51</v>
      </c>
      <c r="B918" s="23">
        <v>43931</v>
      </c>
      <c r="C918" s="4">
        <v>11</v>
      </c>
      <c r="D918" s="26">
        <v>532</v>
      </c>
      <c r="E918" s="4">
        <v>1</v>
      </c>
      <c r="F918" s="67">
        <f t="shared" si="35"/>
        <v>21</v>
      </c>
    </row>
    <row r="919" spans="1:6" x14ac:dyDescent="0.25">
      <c r="A919" s="5" t="s">
        <v>27</v>
      </c>
      <c r="B919" s="23">
        <v>43931</v>
      </c>
      <c r="C919" s="4">
        <v>13</v>
      </c>
      <c r="D919" s="26">
        <v>169</v>
      </c>
      <c r="F919" s="67">
        <f t="shared" si="35"/>
        <v>2</v>
      </c>
    </row>
    <row r="920" spans="1:6" x14ac:dyDescent="0.25">
      <c r="A920" s="5" t="s">
        <v>37</v>
      </c>
      <c r="B920" s="23">
        <v>43931</v>
      </c>
      <c r="C920" s="4">
        <v>0</v>
      </c>
      <c r="D920" s="26">
        <v>24</v>
      </c>
      <c r="F920" s="67">
        <f t="shared" si="35"/>
        <v>0</v>
      </c>
    </row>
    <row r="921" spans="1:6" x14ac:dyDescent="0.25">
      <c r="A921" s="5" t="s">
        <v>38</v>
      </c>
      <c r="B921" s="23">
        <v>43931</v>
      </c>
      <c r="C921" s="4">
        <v>0</v>
      </c>
      <c r="D921" s="26">
        <v>22</v>
      </c>
      <c r="F921" s="67">
        <f t="shared" si="35"/>
        <v>0</v>
      </c>
    </row>
    <row r="922" spans="1:6" x14ac:dyDescent="0.25">
      <c r="A922" s="5" t="s">
        <v>48</v>
      </c>
      <c r="B922" s="23">
        <v>43931</v>
      </c>
      <c r="C922" s="4">
        <v>0</v>
      </c>
      <c r="D922" s="26">
        <v>0</v>
      </c>
      <c r="F922" s="67">
        <f t="shared" si="35"/>
        <v>0</v>
      </c>
    </row>
    <row r="923" spans="1:6" x14ac:dyDescent="0.25">
      <c r="A923" s="5" t="s">
        <v>39</v>
      </c>
      <c r="B923" s="23">
        <v>43931</v>
      </c>
      <c r="C923" s="4">
        <v>0</v>
      </c>
      <c r="D923" s="26">
        <v>5</v>
      </c>
      <c r="F923" s="67">
        <f t="shared" si="35"/>
        <v>0</v>
      </c>
    </row>
    <row r="924" spans="1:6" x14ac:dyDescent="0.25">
      <c r="A924" s="5" t="s">
        <v>40</v>
      </c>
      <c r="B924" s="23">
        <v>43931</v>
      </c>
      <c r="C924" s="4">
        <v>1</v>
      </c>
      <c r="D924" s="26">
        <v>5</v>
      </c>
      <c r="F924" s="67">
        <f t="shared" si="35"/>
        <v>0</v>
      </c>
    </row>
    <row r="925" spans="1:6" x14ac:dyDescent="0.25">
      <c r="A925" s="5" t="s">
        <v>28</v>
      </c>
      <c r="B925" s="23">
        <v>43931</v>
      </c>
      <c r="C925" s="4">
        <v>0</v>
      </c>
      <c r="D925" s="26">
        <v>14</v>
      </c>
      <c r="F925" s="67">
        <f t="shared" si="35"/>
        <v>1</v>
      </c>
    </row>
    <row r="926" spans="1:6" x14ac:dyDescent="0.25">
      <c r="A926" s="5" t="s">
        <v>24</v>
      </c>
      <c r="B926" s="23">
        <v>43931</v>
      </c>
      <c r="C926" s="4">
        <v>9</v>
      </c>
      <c r="D926" s="26">
        <v>49</v>
      </c>
      <c r="F926" s="67">
        <f t="shared" si="35"/>
        <v>4</v>
      </c>
    </row>
    <row r="927" spans="1:6" x14ac:dyDescent="0.25">
      <c r="A927" s="5" t="s">
        <v>30</v>
      </c>
      <c r="B927" s="23">
        <v>43931</v>
      </c>
      <c r="C927" s="4">
        <v>0</v>
      </c>
      <c r="D927" s="26">
        <v>3</v>
      </c>
      <c r="F927" s="67">
        <f t="shared" si="35"/>
        <v>0</v>
      </c>
    </row>
    <row r="928" spans="1:6" x14ac:dyDescent="0.25">
      <c r="A928" s="5" t="s">
        <v>26</v>
      </c>
      <c r="B928" s="23">
        <v>43931</v>
      </c>
      <c r="C928" s="4">
        <v>7</v>
      </c>
      <c r="D928" s="26">
        <v>84</v>
      </c>
      <c r="F928" s="67">
        <f t="shared" si="35"/>
        <v>3</v>
      </c>
    </row>
    <row r="929" spans="1:6" x14ac:dyDescent="0.25">
      <c r="A929" s="5" t="s">
        <v>25</v>
      </c>
      <c r="B929" s="23">
        <v>43931</v>
      </c>
      <c r="C929" s="4">
        <v>7</v>
      </c>
      <c r="D929" s="26">
        <v>42</v>
      </c>
      <c r="E929" s="4">
        <v>1</v>
      </c>
      <c r="F929" s="67">
        <f t="shared" si="35"/>
        <v>3</v>
      </c>
    </row>
    <row r="930" spans="1:6" x14ac:dyDescent="0.25">
      <c r="A930" s="5" t="s">
        <v>41</v>
      </c>
      <c r="B930" s="23">
        <v>43931</v>
      </c>
      <c r="C930" s="4">
        <v>0</v>
      </c>
      <c r="D930" s="26">
        <v>3</v>
      </c>
      <c r="F930" s="67">
        <f t="shared" si="35"/>
        <v>0</v>
      </c>
    </row>
    <row r="931" spans="1:6" x14ac:dyDescent="0.25">
      <c r="A931" s="5" t="s">
        <v>42</v>
      </c>
      <c r="B931" s="23">
        <v>43931</v>
      </c>
      <c r="C931" s="4">
        <v>0</v>
      </c>
      <c r="D931" s="26">
        <v>1</v>
      </c>
      <c r="F931" s="67">
        <f t="shared" si="35"/>
        <v>0</v>
      </c>
    </row>
    <row r="932" spans="1:6" x14ac:dyDescent="0.25">
      <c r="A932" s="5" t="s">
        <v>43</v>
      </c>
      <c r="B932" s="23">
        <v>43931</v>
      </c>
      <c r="C932" s="4">
        <v>0</v>
      </c>
      <c r="D932" s="26">
        <v>11</v>
      </c>
      <c r="F932" s="67">
        <f t="shared" si="35"/>
        <v>0</v>
      </c>
    </row>
    <row r="933" spans="1:6" x14ac:dyDescent="0.25">
      <c r="A933" s="5" t="s">
        <v>44</v>
      </c>
      <c r="B933" s="23">
        <v>43931</v>
      </c>
      <c r="C933" s="4">
        <v>6</v>
      </c>
      <c r="D933" s="26">
        <v>37</v>
      </c>
      <c r="F933" s="67">
        <f t="shared" si="35"/>
        <v>0</v>
      </c>
    </row>
    <row r="934" spans="1:6" x14ac:dyDescent="0.25">
      <c r="A934" s="5" t="s">
        <v>29</v>
      </c>
      <c r="B934" s="23">
        <v>43931</v>
      </c>
      <c r="C934" s="4">
        <v>1</v>
      </c>
      <c r="D934" s="26">
        <v>197</v>
      </c>
      <c r="F934" s="67">
        <f>E934+F910</f>
        <v>2</v>
      </c>
    </row>
    <row r="935" spans="1:6" x14ac:dyDescent="0.25">
      <c r="A935" s="5" t="s">
        <v>45</v>
      </c>
      <c r="B935" s="23">
        <v>43931</v>
      </c>
      <c r="C935" s="4">
        <v>0</v>
      </c>
      <c r="D935" s="26">
        <v>9</v>
      </c>
      <c r="F935" s="67">
        <f t="shared" si="35"/>
        <v>0</v>
      </c>
    </row>
    <row r="936" spans="1:6" x14ac:dyDescent="0.25">
      <c r="A936" s="5" t="s">
        <v>46</v>
      </c>
      <c r="B936" s="23">
        <v>43931</v>
      </c>
      <c r="C936" s="4">
        <v>2</v>
      </c>
      <c r="D936" s="26">
        <v>83</v>
      </c>
      <c r="F936" s="67">
        <f t="shared" si="35"/>
        <v>0</v>
      </c>
    </row>
    <row r="937" spans="1:6" x14ac:dyDescent="0.25">
      <c r="A937" s="5" t="s">
        <v>47</v>
      </c>
      <c r="B937" s="23">
        <v>43931</v>
      </c>
      <c r="C937" s="4">
        <v>0</v>
      </c>
      <c r="D937" s="26">
        <v>29</v>
      </c>
      <c r="F937" s="67">
        <f t="shared" si="35"/>
        <v>2</v>
      </c>
    </row>
    <row r="938" spans="1:6" x14ac:dyDescent="0.25">
      <c r="A938" s="50" t="s">
        <v>22</v>
      </c>
      <c r="B938" s="23">
        <v>43932</v>
      </c>
      <c r="C938" s="4">
        <v>37</v>
      </c>
      <c r="D938" s="26">
        <v>544</v>
      </c>
      <c r="E938" s="4">
        <v>4</v>
      </c>
      <c r="F938" s="67">
        <f>E938+F914</f>
        <v>35</v>
      </c>
    </row>
    <row r="939" spans="1:6" x14ac:dyDescent="0.25">
      <c r="A939" s="5" t="s">
        <v>35</v>
      </c>
      <c r="B939" s="23">
        <v>43932</v>
      </c>
      <c r="C939" s="4">
        <v>0</v>
      </c>
      <c r="D939" s="26">
        <v>0</v>
      </c>
      <c r="F939" s="67">
        <f t="shared" ref="F939:F961" si="36">E939+F915</f>
        <v>0</v>
      </c>
    </row>
    <row r="940" spans="1:6" x14ac:dyDescent="0.25">
      <c r="A940" s="5" t="s">
        <v>21</v>
      </c>
      <c r="B940" s="23">
        <v>43932</v>
      </c>
      <c r="C940" s="4">
        <v>0</v>
      </c>
      <c r="D940" s="26">
        <v>149</v>
      </c>
      <c r="F940" s="67">
        <f t="shared" si="36"/>
        <v>7</v>
      </c>
    </row>
    <row r="941" spans="1:6" x14ac:dyDescent="0.25">
      <c r="A941" s="5" t="s">
        <v>36</v>
      </c>
      <c r="B941" s="23">
        <v>43932</v>
      </c>
      <c r="C941" s="4">
        <v>0</v>
      </c>
      <c r="D941" s="26">
        <v>0</v>
      </c>
      <c r="F941" s="67">
        <f t="shared" si="36"/>
        <v>1</v>
      </c>
    </row>
    <row r="942" spans="1:6" x14ac:dyDescent="0.25">
      <c r="A942" s="5" t="s">
        <v>51</v>
      </c>
      <c r="B942" s="23">
        <v>43932</v>
      </c>
      <c r="C942" s="4">
        <v>46</v>
      </c>
      <c r="D942" s="26">
        <v>578</v>
      </c>
      <c r="E942" s="4">
        <v>3</v>
      </c>
      <c r="F942" s="67">
        <f t="shared" si="36"/>
        <v>24</v>
      </c>
    </row>
    <row r="943" spans="1:6" x14ac:dyDescent="0.25">
      <c r="A943" s="5" t="s">
        <v>27</v>
      </c>
      <c r="B943" s="23">
        <v>43932</v>
      </c>
      <c r="C943" s="4">
        <v>32</v>
      </c>
      <c r="D943" s="26">
        <v>201</v>
      </c>
      <c r="F943" s="67">
        <f t="shared" si="36"/>
        <v>2</v>
      </c>
    </row>
    <row r="944" spans="1:6" x14ac:dyDescent="0.25">
      <c r="A944" s="5" t="s">
        <v>37</v>
      </c>
      <c r="B944" s="23">
        <v>43932</v>
      </c>
      <c r="C944" s="4">
        <v>0</v>
      </c>
      <c r="D944" s="26">
        <v>24</v>
      </c>
      <c r="F944" s="67">
        <f t="shared" si="36"/>
        <v>0</v>
      </c>
    </row>
    <row r="945" spans="1:6" x14ac:dyDescent="0.25">
      <c r="A945" s="5" t="s">
        <v>38</v>
      </c>
      <c r="B945" s="23">
        <v>43932</v>
      </c>
      <c r="C945" s="4">
        <v>0</v>
      </c>
      <c r="D945" s="26">
        <v>22</v>
      </c>
      <c r="F945" s="67">
        <f t="shared" si="36"/>
        <v>0</v>
      </c>
    </row>
    <row r="946" spans="1:6" x14ac:dyDescent="0.25">
      <c r="A946" s="5" t="s">
        <v>48</v>
      </c>
      <c r="B946" s="23">
        <v>43932</v>
      </c>
      <c r="C946" s="4">
        <v>0</v>
      </c>
      <c r="D946" s="26">
        <v>0</v>
      </c>
      <c r="F946" s="67">
        <f t="shared" si="36"/>
        <v>0</v>
      </c>
    </row>
    <row r="947" spans="1:6" x14ac:dyDescent="0.25">
      <c r="A947" s="5" t="s">
        <v>39</v>
      </c>
      <c r="B947" s="23">
        <v>43932</v>
      </c>
      <c r="C947" s="4">
        <v>0</v>
      </c>
      <c r="D947" s="26">
        <v>5</v>
      </c>
      <c r="F947" s="67">
        <f t="shared" si="36"/>
        <v>0</v>
      </c>
    </row>
    <row r="948" spans="1:6" x14ac:dyDescent="0.25">
      <c r="A948" s="5" t="s">
        <v>40</v>
      </c>
      <c r="B948" s="23">
        <v>43932</v>
      </c>
      <c r="C948" s="4">
        <v>0</v>
      </c>
      <c r="D948" s="26">
        <v>5</v>
      </c>
      <c r="F948" s="67">
        <f t="shared" si="36"/>
        <v>0</v>
      </c>
    </row>
    <row r="949" spans="1:6" x14ac:dyDescent="0.25">
      <c r="A949" s="5" t="s">
        <v>28</v>
      </c>
      <c r="B949" s="23">
        <v>43932</v>
      </c>
      <c r="C949" s="4">
        <v>4</v>
      </c>
      <c r="D949" s="26">
        <v>18</v>
      </c>
      <c r="F949" s="67">
        <f t="shared" si="36"/>
        <v>1</v>
      </c>
    </row>
    <row r="950" spans="1:6" x14ac:dyDescent="0.25">
      <c r="A950" s="5" t="s">
        <v>24</v>
      </c>
      <c r="B950" s="23">
        <v>43932</v>
      </c>
      <c r="C950" s="4">
        <v>5</v>
      </c>
      <c r="D950" s="26">
        <v>54</v>
      </c>
      <c r="F950" s="67">
        <f t="shared" si="36"/>
        <v>4</v>
      </c>
    </row>
    <row r="951" spans="1:6" x14ac:dyDescent="0.25">
      <c r="A951" s="5" t="s">
        <v>30</v>
      </c>
      <c r="B951" s="23">
        <v>43932</v>
      </c>
      <c r="C951" s="4">
        <v>0</v>
      </c>
      <c r="D951" s="26">
        <v>3</v>
      </c>
      <c r="F951" s="67">
        <f t="shared" si="36"/>
        <v>0</v>
      </c>
    </row>
    <row r="952" spans="1:6" x14ac:dyDescent="0.25">
      <c r="A952" s="5" t="s">
        <v>26</v>
      </c>
      <c r="B952" s="23">
        <v>43932</v>
      </c>
      <c r="C952" s="4">
        <v>1</v>
      </c>
      <c r="D952" s="26">
        <v>85</v>
      </c>
      <c r="F952" s="67">
        <f t="shared" si="36"/>
        <v>3</v>
      </c>
    </row>
    <row r="953" spans="1:6" x14ac:dyDescent="0.25">
      <c r="A953" s="5" t="s">
        <v>25</v>
      </c>
      <c r="B953" s="23">
        <v>43932</v>
      </c>
      <c r="C953" s="4">
        <v>23</v>
      </c>
      <c r="D953" s="26">
        <v>65</v>
      </c>
      <c r="F953" s="67">
        <f t="shared" si="36"/>
        <v>3</v>
      </c>
    </row>
    <row r="954" spans="1:6" x14ac:dyDescent="0.25">
      <c r="A954" s="5" t="s">
        <v>41</v>
      </c>
      <c r="B954" s="23">
        <v>43932</v>
      </c>
      <c r="C954" s="4">
        <v>0</v>
      </c>
      <c r="D954" s="26">
        <v>3</v>
      </c>
      <c r="F954" s="67">
        <f t="shared" si="36"/>
        <v>0</v>
      </c>
    </row>
    <row r="955" spans="1:6" x14ac:dyDescent="0.25">
      <c r="A955" s="5" t="s">
        <v>42</v>
      </c>
      <c r="B955" s="23">
        <v>43932</v>
      </c>
      <c r="C955" s="4">
        <v>1</v>
      </c>
      <c r="D955" s="26">
        <v>2</v>
      </c>
      <c r="F955" s="67">
        <f t="shared" si="36"/>
        <v>0</v>
      </c>
    </row>
    <row r="956" spans="1:6" x14ac:dyDescent="0.25">
      <c r="A956" s="5" t="s">
        <v>43</v>
      </c>
      <c r="B956" s="23">
        <v>43932</v>
      </c>
      <c r="C956" s="4">
        <v>0</v>
      </c>
      <c r="D956" s="26">
        <v>11</v>
      </c>
      <c r="F956" s="67">
        <f t="shared" si="36"/>
        <v>0</v>
      </c>
    </row>
    <row r="957" spans="1:6" x14ac:dyDescent="0.25">
      <c r="A957" s="5" t="s">
        <v>44</v>
      </c>
      <c r="B957" s="23">
        <v>43932</v>
      </c>
      <c r="C957" s="4">
        <v>3</v>
      </c>
      <c r="D957" s="26">
        <v>40</v>
      </c>
      <c r="F957" s="67">
        <f t="shared" si="36"/>
        <v>0</v>
      </c>
    </row>
    <row r="958" spans="1:6" x14ac:dyDescent="0.25">
      <c r="A958" s="5" t="s">
        <v>29</v>
      </c>
      <c r="B958" s="23">
        <v>43932</v>
      </c>
      <c r="C958" s="4">
        <v>3</v>
      </c>
      <c r="D958" s="26">
        <v>200</v>
      </c>
      <c r="F958" s="67">
        <f>E958+F934</f>
        <v>2</v>
      </c>
    </row>
    <row r="959" spans="1:6" x14ac:dyDescent="0.25">
      <c r="A959" s="5" t="s">
        <v>45</v>
      </c>
      <c r="B959" s="23">
        <v>43932</v>
      </c>
      <c r="C959" s="4">
        <v>3</v>
      </c>
      <c r="D959" s="26">
        <v>12</v>
      </c>
      <c r="F959" s="67">
        <f t="shared" si="36"/>
        <v>0</v>
      </c>
    </row>
    <row r="960" spans="1:6" x14ac:dyDescent="0.25">
      <c r="A960" s="5" t="s">
        <v>46</v>
      </c>
      <c r="B960" s="23">
        <v>43932</v>
      </c>
      <c r="C960" s="4">
        <v>8</v>
      </c>
      <c r="D960" s="26">
        <v>91</v>
      </c>
      <c r="F960" s="67">
        <f t="shared" si="36"/>
        <v>0</v>
      </c>
    </row>
    <row r="961" spans="1:6" x14ac:dyDescent="0.25">
      <c r="A961" s="5" t="s">
        <v>47</v>
      </c>
      <c r="B961" s="23">
        <v>43932</v>
      </c>
      <c r="C961" s="4">
        <v>1</v>
      </c>
      <c r="D961" s="26">
        <v>30</v>
      </c>
      <c r="F961" s="67">
        <f t="shared" si="36"/>
        <v>2</v>
      </c>
    </row>
    <row r="962" spans="1:6" x14ac:dyDescent="0.25">
      <c r="A962" s="50" t="s">
        <v>22</v>
      </c>
      <c r="B962" s="23">
        <v>43933</v>
      </c>
      <c r="C962" s="4">
        <v>28</v>
      </c>
      <c r="D962" s="26">
        <v>572</v>
      </c>
      <c r="E962" s="4">
        <v>4</v>
      </c>
      <c r="F962" s="67">
        <f>E962+F938</f>
        <v>39</v>
      </c>
    </row>
    <row r="963" spans="1:6" x14ac:dyDescent="0.25">
      <c r="A963" s="5" t="s">
        <v>35</v>
      </c>
      <c r="B963" s="23">
        <v>43933</v>
      </c>
      <c r="C963" s="4">
        <v>0</v>
      </c>
      <c r="D963" s="26">
        <v>0</v>
      </c>
      <c r="F963" s="67">
        <f t="shared" ref="F963:F985" si="37">E963+F939</f>
        <v>0</v>
      </c>
    </row>
    <row r="964" spans="1:6" x14ac:dyDescent="0.25">
      <c r="A964" s="5" t="s">
        <v>21</v>
      </c>
      <c r="B964" s="23">
        <v>43933</v>
      </c>
      <c r="C964" s="4">
        <v>1</v>
      </c>
      <c r="D964" s="26">
        <v>150</v>
      </c>
      <c r="F964" s="67">
        <f t="shared" si="37"/>
        <v>7</v>
      </c>
    </row>
    <row r="965" spans="1:6" x14ac:dyDescent="0.25">
      <c r="A965" s="5" t="s">
        <v>36</v>
      </c>
      <c r="B965" s="23">
        <v>43933</v>
      </c>
      <c r="C965" s="4">
        <v>0</v>
      </c>
      <c r="D965" s="26">
        <v>0</v>
      </c>
      <c r="F965" s="67">
        <f t="shared" si="37"/>
        <v>1</v>
      </c>
    </row>
    <row r="966" spans="1:6" x14ac:dyDescent="0.25">
      <c r="A966" s="5" t="s">
        <v>51</v>
      </c>
      <c r="B966" s="23">
        <v>43933</v>
      </c>
      <c r="C966" s="4">
        <v>8</v>
      </c>
      <c r="D966" s="26">
        <v>586</v>
      </c>
      <c r="E966" s="4">
        <v>1</v>
      </c>
      <c r="F966" s="67">
        <f t="shared" si="37"/>
        <v>25</v>
      </c>
    </row>
    <row r="967" spans="1:6" x14ac:dyDescent="0.25">
      <c r="A967" s="5" t="s">
        <v>27</v>
      </c>
      <c r="B967" s="23">
        <v>43933</v>
      </c>
      <c r="C967" s="4">
        <v>5</v>
      </c>
      <c r="D967" s="26">
        <v>206</v>
      </c>
      <c r="E967" s="4">
        <v>1</v>
      </c>
      <c r="F967" s="67">
        <f t="shared" si="37"/>
        <v>3</v>
      </c>
    </row>
    <row r="968" spans="1:6" x14ac:dyDescent="0.25">
      <c r="A968" s="5" t="s">
        <v>37</v>
      </c>
      <c r="B968" s="23">
        <v>43933</v>
      </c>
      <c r="C968" s="4">
        <v>0</v>
      </c>
      <c r="D968" s="26">
        <v>24</v>
      </c>
      <c r="F968" s="67">
        <f t="shared" si="37"/>
        <v>0</v>
      </c>
    </row>
    <row r="969" spans="1:6" x14ac:dyDescent="0.25">
      <c r="A969" s="5" t="s">
        <v>38</v>
      </c>
      <c r="B969" s="23">
        <v>43933</v>
      </c>
      <c r="C969" s="4">
        <v>-1</v>
      </c>
      <c r="D969" s="26">
        <v>21</v>
      </c>
      <c r="F969" s="67">
        <f t="shared" si="37"/>
        <v>0</v>
      </c>
    </row>
    <row r="970" spans="1:6" x14ac:dyDescent="0.25">
      <c r="A970" s="5" t="s">
        <v>48</v>
      </c>
      <c r="B970" s="23">
        <v>43933</v>
      </c>
      <c r="C970" s="4">
        <v>0</v>
      </c>
      <c r="D970" s="26">
        <v>0</v>
      </c>
      <c r="F970" s="67">
        <f t="shared" si="37"/>
        <v>0</v>
      </c>
    </row>
    <row r="971" spans="1:6" x14ac:dyDescent="0.25">
      <c r="A971" s="5" t="s">
        <v>39</v>
      </c>
      <c r="B971" s="23">
        <v>43933</v>
      </c>
      <c r="C971" s="4">
        <v>0</v>
      </c>
      <c r="D971" s="26">
        <v>5</v>
      </c>
      <c r="F971" s="67">
        <f t="shared" si="37"/>
        <v>0</v>
      </c>
    </row>
    <row r="972" spans="1:6" x14ac:dyDescent="0.25">
      <c r="A972" s="5" t="s">
        <v>40</v>
      </c>
      <c r="B972" s="23">
        <v>43933</v>
      </c>
      <c r="C972" s="4">
        <v>0</v>
      </c>
      <c r="D972" s="26">
        <v>5</v>
      </c>
      <c r="F972" s="67">
        <f t="shared" si="37"/>
        <v>0</v>
      </c>
    </row>
    <row r="973" spans="1:6" x14ac:dyDescent="0.25">
      <c r="A973" s="5" t="s">
        <v>28</v>
      </c>
      <c r="B973" s="23">
        <v>43933</v>
      </c>
      <c r="C973" s="4">
        <v>1</v>
      </c>
      <c r="D973" s="26">
        <v>19</v>
      </c>
      <c r="F973" s="67">
        <f t="shared" si="37"/>
        <v>1</v>
      </c>
    </row>
    <row r="974" spans="1:6" x14ac:dyDescent="0.25">
      <c r="A974" s="5" t="s">
        <v>24</v>
      </c>
      <c r="B974" s="23">
        <v>43933</v>
      </c>
      <c r="C974" s="4">
        <v>3</v>
      </c>
      <c r="D974" s="26">
        <v>57</v>
      </c>
      <c r="F974" s="67">
        <f t="shared" si="37"/>
        <v>4</v>
      </c>
    </row>
    <row r="975" spans="1:6" x14ac:dyDescent="0.25">
      <c r="A975" s="5" t="s">
        <v>30</v>
      </c>
      <c r="B975" s="23">
        <v>43933</v>
      </c>
      <c r="C975" s="4">
        <v>0</v>
      </c>
      <c r="D975" s="26">
        <v>3</v>
      </c>
      <c r="F975" s="67">
        <f t="shared" si="37"/>
        <v>0</v>
      </c>
    </row>
    <row r="976" spans="1:6" x14ac:dyDescent="0.25">
      <c r="A976" s="5" t="s">
        <v>26</v>
      </c>
      <c r="B976" s="23">
        <v>43933</v>
      </c>
      <c r="C976" s="4">
        <v>1</v>
      </c>
      <c r="D976" s="26">
        <v>86</v>
      </c>
      <c r="F976" s="67">
        <f t="shared" si="37"/>
        <v>3</v>
      </c>
    </row>
    <row r="977" spans="1:6" x14ac:dyDescent="0.25">
      <c r="A977" s="5" t="s">
        <v>25</v>
      </c>
      <c r="B977" s="23">
        <v>43933</v>
      </c>
      <c r="C977" s="4">
        <v>13</v>
      </c>
      <c r="D977" s="26">
        <v>78</v>
      </c>
      <c r="F977" s="67">
        <f t="shared" si="37"/>
        <v>3</v>
      </c>
    </row>
    <row r="978" spans="1:6" x14ac:dyDescent="0.25">
      <c r="A978" s="5" t="s">
        <v>41</v>
      </c>
      <c r="B978" s="23">
        <v>43933</v>
      </c>
      <c r="C978" s="4">
        <v>0</v>
      </c>
      <c r="D978" s="26">
        <v>3</v>
      </c>
      <c r="F978" s="67">
        <f t="shared" si="37"/>
        <v>0</v>
      </c>
    </row>
    <row r="979" spans="1:6" x14ac:dyDescent="0.25">
      <c r="A979" s="5" t="s">
        <v>42</v>
      </c>
      <c r="B979" s="23">
        <v>43933</v>
      </c>
      <c r="C979" s="4">
        <v>0</v>
      </c>
      <c r="D979" s="26">
        <v>2</v>
      </c>
      <c r="F979" s="67">
        <f t="shared" si="37"/>
        <v>0</v>
      </c>
    </row>
    <row r="980" spans="1:6" x14ac:dyDescent="0.25">
      <c r="A980" s="5" t="s">
        <v>43</v>
      </c>
      <c r="B980" s="23">
        <v>43933</v>
      </c>
      <c r="C980" s="4">
        <v>0</v>
      </c>
      <c r="D980" s="26">
        <v>11</v>
      </c>
      <c r="F980" s="67">
        <f t="shared" si="37"/>
        <v>0</v>
      </c>
    </row>
    <row r="981" spans="1:6" x14ac:dyDescent="0.25">
      <c r="A981" s="5" t="s">
        <v>44</v>
      </c>
      <c r="B981" s="23">
        <v>43933</v>
      </c>
      <c r="C981" s="4">
        <v>0</v>
      </c>
      <c r="D981" s="26">
        <v>40</v>
      </c>
      <c r="F981" s="67">
        <f t="shared" si="37"/>
        <v>0</v>
      </c>
    </row>
    <row r="982" spans="1:6" x14ac:dyDescent="0.25">
      <c r="A982" s="5" t="s">
        <v>29</v>
      </c>
      <c r="B982" s="23">
        <v>43933</v>
      </c>
      <c r="C982" s="4">
        <v>3</v>
      </c>
      <c r="D982" s="26">
        <v>203</v>
      </c>
      <c r="F982" s="67">
        <f>E982+F958</f>
        <v>2</v>
      </c>
    </row>
    <row r="983" spans="1:6" x14ac:dyDescent="0.25">
      <c r="A983" s="5" t="s">
        <v>45</v>
      </c>
      <c r="B983" s="23">
        <v>43933</v>
      </c>
      <c r="C983" s="4">
        <v>0</v>
      </c>
      <c r="D983" s="26">
        <v>12</v>
      </c>
      <c r="F983" s="67">
        <f t="shared" si="37"/>
        <v>0</v>
      </c>
    </row>
    <row r="984" spans="1:6" x14ac:dyDescent="0.25">
      <c r="A984" s="5" t="s">
        <v>46</v>
      </c>
      <c r="B984" s="23">
        <v>43933</v>
      </c>
      <c r="C984" s="4">
        <v>4</v>
      </c>
      <c r="D984" s="26">
        <v>95</v>
      </c>
      <c r="F984" s="67">
        <f t="shared" si="37"/>
        <v>0</v>
      </c>
    </row>
    <row r="985" spans="1:6" x14ac:dyDescent="0.25">
      <c r="A985" s="5" t="s">
        <v>47</v>
      </c>
      <c r="B985" s="23">
        <v>43933</v>
      </c>
      <c r="C985" s="4">
        <v>0</v>
      </c>
      <c r="D985" s="26">
        <v>30</v>
      </c>
      <c r="F985" s="67">
        <f t="shared" si="37"/>
        <v>2</v>
      </c>
    </row>
    <row r="986" spans="1:6" x14ac:dyDescent="0.25">
      <c r="A986" s="50" t="s">
        <v>22</v>
      </c>
      <c r="B986" s="23">
        <v>43934</v>
      </c>
      <c r="C986" s="4">
        <v>29</v>
      </c>
      <c r="D986" s="26">
        <v>601</v>
      </c>
      <c r="E986" s="4">
        <v>1</v>
      </c>
      <c r="F986" s="67">
        <f>E986+F962</f>
        <v>40</v>
      </c>
    </row>
    <row r="987" spans="1:6" x14ac:dyDescent="0.25">
      <c r="A987" s="5" t="s">
        <v>35</v>
      </c>
      <c r="B987" s="23">
        <v>43934</v>
      </c>
      <c r="C987" s="4">
        <v>0</v>
      </c>
      <c r="D987" s="26">
        <v>0</v>
      </c>
      <c r="F987" s="67">
        <f t="shared" ref="F987:F1009" si="38">E987+F963</f>
        <v>0</v>
      </c>
    </row>
    <row r="988" spans="1:6" x14ac:dyDescent="0.25">
      <c r="A988" s="5" t="s">
        <v>21</v>
      </c>
      <c r="B988" s="23">
        <v>43934</v>
      </c>
      <c r="C988" s="4">
        <v>3</v>
      </c>
      <c r="D988" s="26">
        <v>153</v>
      </c>
      <c r="F988" s="67">
        <f t="shared" si="38"/>
        <v>7</v>
      </c>
    </row>
    <row r="989" spans="1:6" x14ac:dyDescent="0.25">
      <c r="A989" s="5" t="s">
        <v>36</v>
      </c>
      <c r="B989" s="23">
        <v>43934</v>
      </c>
      <c r="C989" s="4">
        <v>0</v>
      </c>
      <c r="D989" s="26">
        <v>0</v>
      </c>
      <c r="F989" s="67">
        <f t="shared" si="38"/>
        <v>1</v>
      </c>
    </row>
    <row r="990" spans="1:6" x14ac:dyDescent="0.25">
      <c r="A990" s="5" t="s">
        <v>51</v>
      </c>
      <c r="B990" s="23">
        <v>43934</v>
      </c>
      <c r="C990" s="4">
        <v>10</v>
      </c>
      <c r="D990" s="26">
        <v>596</v>
      </c>
      <c r="E990" s="4">
        <v>1</v>
      </c>
      <c r="F990" s="67">
        <f t="shared" si="38"/>
        <v>26</v>
      </c>
    </row>
    <row r="991" spans="1:6" x14ac:dyDescent="0.25">
      <c r="A991" s="5" t="s">
        <v>27</v>
      </c>
      <c r="B991" s="23">
        <v>43934</v>
      </c>
      <c r="C991" s="4">
        <v>4</v>
      </c>
      <c r="D991" s="26">
        <v>210</v>
      </c>
      <c r="E991" s="4">
        <v>1</v>
      </c>
      <c r="F991" s="67">
        <f t="shared" si="38"/>
        <v>4</v>
      </c>
    </row>
    <row r="992" spans="1:6" x14ac:dyDescent="0.25">
      <c r="A992" s="5" t="s">
        <v>37</v>
      </c>
      <c r="B992" s="23">
        <v>43934</v>
      </c>
      <c r="C992" s="4">
        <v>7</v>
      </c>
      <c r="D992" s="26">
        <v>31</v>
      </c>
      <c r="F992" s="67">
        <f t="shared" si="38"/>
        <v>0</v>
      </c>
    </row>
    <row r="993" spans="1:6" x14ac:dyDescent="0.25">
      <c r="A993" s="5" t="s">
        <v>38</v>
      </c>
      <c r="B993" s="23">
        <v>43934</v>
      </c>
      <c r="C993" s="4">
        <v>0</v>
      </c>
      <c r="D993" s="26">
        <v>21</v>
      </c>
      <c r="F993" s="67">
        <f t="shared" si="38"/>
        <v>0</v>
      </c>
    </row>
    <row r="994" spans="1:6" x14ac:dyDescent="0.25">
      <c r="A994" s="5" t="s">
        <v>48</v>
      </c>
      <c r="B994" s="23">
        <v>43934</v>
      </c>
      <c r="C994" s="4">
        <v>0</v>
      </c>
      <c r="D994" s="26">
        <v>0</v>
      </c>
      <c r="F994" s="67">
        <f t="shared" si="38"/>
        <v>0</v>
      </c>
    </row>
    <row r="995" spans="1:6" x14ac:dyDescent="0.25">
      <c r="A995" s="5" t="s">
        <v>39</v>
      </c>
      <c r="B995" s="23">
        <v>43934</v>
      </c>
      <c r="C995" s="4">
        <v>0</v>
      </c>
      <c r="D995" s="26">
        <v>5</v>
      </c>
      <c r="F995" s="67">
        <f t="shared" si="38"/>
        <v>0</v>
      </c>
    </row>
    <row r="996" spans="1:6" x14ac:dyDescent="0.25">
      <c r="A996" s="5" t="s">
        <v>40</v>
      </c>
      <c r="B996" s="23">
        <v>43934</v>
      </c>
      <c r="C996" s="4">
        <v>0</v>
      </c>
      <c r="D996" s="26">
        <v>5</v>
      </c>
      <c r="F996" s="67">
        <f t="shared" si="38"/>
        <v>0</v>
      </c>
    </row>
    <row r="997" spans="1:6" x14ac:dyDescent="0.25">
      <c r="A997" s="5" t="s">
        <v>28</v>
      </c>
      <c r="B997" s="23">
        <v>43934</v>
      </c>
      <c r="C997" s="4">
        <v>3</v>
      </c>
      <c r="D997" s="26">
        <v>22</v>
      </c>
      <c r="F997" s="67">
        <f t="shared" si="38"/>
        <v>1</v>
      </c>
    </row>
    <row r="998" spans="1:6" x14ac:dyDescent="0.25">
      <c r="A998" s="5" t="s">
        <v>24</v>
      </c>
      <c r="B998" s="23">
        <v>43934</v>
      </c>
      <c r="C998" s="4">
        <v>2</v>
      </c>
      <c r="D998" s="26">
        <v>59</v>
      </c>
      <c r="F998" s="67">
        <f t="shared" si="38"/>
        <v>4</v>
      </c>
    </row>
    <row r="999" spans="1:6" x14ac:dyDescent="0.25">
      <c r="A999" s="5" t="s">
        <v>30</v>
      </c>
      <c r="B999" s="23">
        <v>43934</v>
      </c>
      <c r="C999" s="4">
        <v>0</v>
      </c>
      <c r="D999" s="26">
        <v>3</v>
      </c>
      <c r="F999" s="67">
        <f t="shared" si="38"/>
        <v>0</v>
      </c>
    </row>
    <row r="1000" spans="1:6" x14ac:dyDescent="0.25">
      <c r="A1000" s="5" t="s">
        <v>26</v>
      </c>
      <c r="B1000" s="23">
        <v>43934</v>
      </c>
      <c r="C1000" s="4">
        <v>2</v>
      </c>
      <c r="D1000" s="26">
        <v>88</v>
      </c>
      <c r="F1000" s="67">
        <f t="shared" si="38"/>
        <v>3</v>
      </c>
    </row>
    <row r="1001" spans="1:6" x14ac:dyDescent="0.25">
      <c r="A1001" s="5" t="s">
        <v>25</v>
      </c>
      <c r="B1001" s="23">
        <v>43934</v>
      </c>
      <c r="C1001" s="4">
        <v>3</v>
      </c>
      <c r="D1001" s="26">
        <v>81</v>
      </c>
      <c r="F1001" s="67">
        <f t="shared" si="38"/>
        <v>3</v>
      </c>
    </row>
    <row r="1002" spans="1:6" x14ac:dyDescent="0.25">
      <c r="A1002" s="5" t="s">
        <v>41</v>
      </c>
      <c r="B1002" s="23">
        <v>43934</v>
      </c>
      <c r="C1002" s="4">
        <v>0</v>
      </c>
      <c r="D1002" s="26">
        <v>3</v>
      </c>
      <c r="F1002" s="67">
        <f t="shared" si="38"/>
        <v>0</v>
      </c>
    </row>
    <row r="1003" spans="1:6" x14ac:dyDescent="0.25">
      <c r="A1003" s="5" t="s">
        <v>42</v>
      </c>
      <c r="B1003" s="23">
        <v>43934</v>
      </c>
      <c r="C1003" s="4">
        <v>0</v>
      </c>
      <c r="D1003" s="26">
        <v>2</v>
      </c>
      <c r="F1003" s="67">
        <f t="shared" si="38"/>
        <v>0</v>
      </c>
    </row>
    <row r="1004" spans="1:6" x14ac:dyDescent="0.25">
      <c r="A1004" s="5" t="s">
        <v>43</v>
      </c>
      <c r="B1004" s="23">
        <v>43934</v>
      </c>
      <c r="C1004" s="4">
        <v>0</v>
      </c>
      <c r="D1004" s="26">
        <v>11</v>
      </c>
      <c r="F1004" s="67">
        <f t="shared" si="38"/>
        <v>0</v>
      </c>
    </row>
    <row r="1005" spans="1:6" x14ac:dyDescent="0.25">
      <c r="A1005" s="5" t="s">
        <v>44</v>
      </c>
      <c r="B1005" s="23">
        <v>43934</v>
      </c>
      <c r="C1005" s="4">
        <v>0</v>
      </c>
      <c r="D1005" s="26">
        <v>40</v>
      </c>
      <c r="F1005" s="67">
        <f t="shared" si="38"/>
        <v>0</v>
      </c>
    </row>
    <row r="1006" spans="1:6" x14ac:dyDescent="0.25">
      <c r="A1006" s="5" t="s">
        <v>29</v>
      </c>
      <c r="B1006" s="23">
        <v>43934</v>
      </c>
      <c r="C1006" s="4">
        <v>2</v>
      </c>
      <c r="D1006" s="26">
        <v>205</v>
      </c>
      <c r="F1006" s="67">
        <f>E1006+F982</f>
        <v>2</v>
      </c>
    </row>
    <row r="1007" spans="1:6" x14ac:dyDescent="0.25">
      <c r="A1007" s="5" t="s">
        <v>45</v>
      </c>
      <c r="B1007" s="23">
        <v>43934</v>
      </c>
      <c r="C1007" s="4">
        <v>0</v>
      </c>
      <c r="D1007" s="26">
        <v>12</v>
      </c>
      <c r="F1007" s="67">
        <f t="shared" si="38"/>
        <v>0</v>
      </c>
    </row>
    <row r="1008" spans="1:6" x14ac:dyDescent="0.25">
      <c r="A1008" s="5" t="s">
        <v>46</v>
      </c>
      <c r="B1008" s="23">
        <v>43934</v>
      </c>
      <c r="C1008" s="4">
        <v>4</v>
      </c>
      <c r="D1008" s="26">
        <v>99</v>
      </c>
      <c r="F1008" s="67">
        <f t="shared" si="38"/>
        <v>0</v>
      </c>
    </row>
    <row r="1009" spans="1:6" x14ac:dyDescent="0.25">
      <c r="A1009" s="5" t="s">
        <v>47</v>
      </c>
      <c r="B1009" s="23">
        <v>43934</v>
      </c>
      <c r="C1009" s="4">
        <v>0</v>
      </c>
      <c r="D1009" s="26">
        <v>30</v>
      </c>
      <c r="F1009" s="67">
        <f t="shared" si="38"/>
        <v>2</v>
      </c>
    </row>
    <row r="1010" spans="1:6" x14ac:dyDescent="0.25">
      <c r="A1010" s="50" t="s">
        <v>22</v>
      </c>
      <c r="B1010" s="23">
        <v>43935</v>
      </c>
      <c r="C1010" s="4">
        <v>66</v>
      </c>
      <c r="D1010" s="26">
        <v>667</v>
      </c>
      <c r="E1010" s="4">
        <v>2</v>
      </c>
      <c r="F1010" s="67">
        <f>E1010+F986</f>
        <v>42</v>
      </c>
    </row>
    <row r="1011" spans="1:6" x14ac:dyDescent="0.25">
      <c r="A1011" s="5" t="s">
        <v>35</v>
      </c>
      <c r="B1011" s="23">
        <v>43935</v>
      </c>
      <c r="C1011" s="4">
        <v>0</v>
      </c>
      <c r="D1011" s="26">
        <v>0</v>
      </c>
      <c r="F1011" s="67">
        <f t="shared" ref="F1011:F1033" si="39">E1011+F987</f>
        <v>0</v>
      </c>
    </row>
    <row r="1012" spans="1:6" x14ac:dyDescent="0.25">
      <c r="A1012" s="5" t="s">
        <v>21</v>
      </c>
      <c r="B1012" s="23">
        <v>43935</v>
      </c>
      <c r="C1012" s="4">
        <v>31</v>
      </c>
      <c r="D1012" s="26">
        <v>184</v>
      </c>
      <c r="E1012" s="4">
        <v>1</v>
      </c>
      <c r="F1012" s="67">
        <f t="shared" si="39"/>
        <v>8</v>
      </c>
    </row>
    <row r="1013" spans="1:6" x14ac:dyDescent="0.25">
      <c r="A1013" s="5" t="s">
        <v>36</v>
      </c>
      <c r="B1013" s="23">
        <v>43935</v>
      </c>
      <c r="C1013" s="4">
        <v>0</v>
      </c>
      <c r="D1013" s="26">
        <v>0</v>
      </c>
      <c r="F1013" s="67">
        <f t="shared" si="39"/>
        <v>1</v>
      </c>
    </row>
    <row r="1014" spans="1:6" x14ac:dyDescent="0.25">
      <c r="A1014" s="5" t="s">
        <v>51</v>
      </c>
      <c r="B1014" s="23">
        <v>43935</v>
      </c>
      <c r="C1014" s="4">
        <v>22</v>
      </c>
      <c r="D1014" s="26">
        <v>618</v>
      </c>
      <c r="E1014" s="4">
        <v>2</v>
      </c>
      <c r="F1014" s="67">
        <f t="shared" si="39"/>
        <v>28</v>
      </c>
    </row>
    <row r="1015" spans="1:6" x14ac:dyDescent="0.25">
      <c r="A1015" s="5" t="s">
        <v>27</v>
      </c>
      <c r="B1015" s="23">
        <v>43935</v>
      </c>
      <c r="C1015" s="4">
        <v>12</v>
      </c>
      <c r="D1015" s="26">
        <v>222</v>
      </c>
      <c r="E1015" s="4">
        <v>1</v>
      </c>
      <c r="F1015" s="67">
        <f t="shared" si="39"/>
        <v>5</v>
      </c>
    </row>
    <row r="1016" spans="1:6" x14ac:dyDescent="0.25">
      <c r="A1016" s="5" t="s">
        <v>37</v>
      </c>
      <c r="B1016" s="23">
        <v>43935</v>
      </c>
      <c r="C1016" s="4">
        <v>1</v>
      </c>
      <c r="D1016" s="26">
        <v>32</v>
      </c>
      <c r="F1016" s="67">
        <f t="shared" si="39"/>
        <v>0</v>
      </c>
    </row>
    <row r="1017" spans="1:6" x14ac:dyDescent="0.25">
      <c r="A1017" s="5" t="s">
        <v>38</v>
      </c>
      <c r="B1017" s="23">
        <v>43935</v>
      </c>
      <c r="C1017" s="4">
        <v>0</v>
      </c>
      <c r="D1017" s="26">
        <v>21</v>
      </c>
      <c r="F1017" s="67">
        <f t="shared" si="39"/>
        <v>0</v>
      </c>
    </row>
    <row r="1018" spans="1:6" x14ac:dyDescent="0.25">
      <c r="A1018" s="5" t="s">
        <v>48</v>
      </c>
      <c r="B1018" s="23">
        <v>43935</v>
      </c>
      <c r="C1018" s="4">
        <v>0</v>
      </c>
      <c r="D1018" s="26">
        <v>0</v>
      </c>
      <c r="F1018" s="67">
        <f t="shared" si="39"/>
        <v>0</v>
      </c>
    </row>
    <row r="1019" spans="1:6" x14ac:dyDescent="0.25">
      <c r="A1019" s="5" t="s">
        <v>39</v>
      </c>
      <c r="B1019" s="23">
        <v>43935</v>
      </c>
      <c r="C1019" s="4">
        <v>0</v>
      </c>
      <c r="D1019" s="26">
        <v>5</v>
      </c>
      <c r="F1019" s="67">
        <f t="shared" si="39"/>
        <v>0</v>
      </c>
    </row>
    <row r="1020" spans="1:6" x14ac:dyDescent="0.25">
      <c r="A1020" s="5" t="s">
        <v>40</v>
      </c>
      <c r="B1020" s="23">
        <v>43935</v>
      </c>
      <c r="C1020" s="4">
        <v>0</v>
      </c>
      <c r="D1020" s="26">
        <v>5</v>
      </c>
      <c r="F1020" s="67">
        <f t="shared" si="39"/>
        <v>0</v>
      </c>
    </row>
    <row r="1021" spans="1:6" x14ac:dyDescent="0.25">
      <c r="A1021" s="5" t="s">
        <v>28</v>
      </c>
      <c r="B1021" s="23">
        <v>43935</v>
      </c>
      <c r="C1021" s="4">
        <v>6</v>
      </c>
      <c r="D1021" s="26">
        <v>28</v>
      </c>
      <c r="F1021" s="67">
        <f t="shared" si="39"/>
        <v>1</v>
      </c>
    </row>
    <row r="1022" spans="1:6" x14ac:dyDescent="0.25">
      <c r="A1022" s="5" t="s">
        <v>24</v>
      </c>
      <c r="B1022" s="23">
        <v>43935</v>
      </c>
      <c r="C1022" s="4">
        <v>3</v>
      </c>
      <c r="D1022" s="26">
        <v>62</v>
      </c>
      <c r="F1022" s="67">
        <f t="shared" si="39"/>
        <v>4</v>
      </c>
    </row>
    <row r="1023" spans="1:6" x14ac:dyDescent="0.25">
      <c r="A1023" s="5" t="s">
        <v>30</v>
      </c>
      <c r="B1023" s="23">
        <v>43935</v>
      </c>
      <c r="C1023" s="4">
        <v>0</v>
      </c>
      <c r="D1023" s="26">
        <v>3</v>
      </c>
      <c r="F1023" s="67">
        <f t="shared" si="39"/>
        <v>0</v>
      </c>
    </row>
    <row r="1024" spans="1:6" x14ac:dyDescent="0.25">
      <c r="A1024" s="5" t="s">
        <v>26</v>
      </c>
      <c r="B1024" s="23">
        <v>43935</v>
      </c>
      <c r="C1024" s="4">
        <v>2</v>
      </c>
      <c r="D1024" s="26">
        <v>90</v>
      </c>
      <c r="F1024" s="67">
        <f t="shared" si="39"/>
        <v>3</v>
      </c>
    </row>
    <row r="1025" spans="1:6" x14ac:dyDescent="0.25">
      <c r="A1025" s="5" t="s">
        <v>25</v>
      </c>
      <c r="B1025" s="23">
        <v>43935</v>
      </c>
      <c r="C1025" s="4">
        <v>13</v>
      </c>
      <c r="D1025" s="26">
        <v>94</v>
      </c>
      <c r="E1025" s="4">
        <v>1</v>
      </c>
      <c r="F1025" s="67">
        <f t="shared" si="39"/>
        <v>4</v>
      </c>
    </row>
    <row r="1026" spans="1:6" x14ac:dyDescent="0.25">
      <c r="A1026" s="5" t="s">
        <v>41</v>
      </c>
      <c r="B1026" s="23">
        <v>43935</v>
      </c>
      <c r="C1026" s="4">
        <v>0</v>
      </c>
      <c r="D1026" s="26">
        <v>3</v>
      </c>
      <c r="F1026" s="67">
        <f t="shared" si="39"/>
        <v>0</v>
      </c>
    </row>
    <row r="1027" spans="1:6" x14ac:dyDescent="0.25">
      <c r="A1027" s="5" t="s">
        <v>42</v>
      </c>
      <c r="B1027" s="23">
        <v>43935</v>
      </c>
      <c r="C1027" s="4">
        <v>0</v>
      </c>
      <c r="D1027" s="26">
        <v>2</v>
      </c>
      <c r="F1027" s="67">
        <f t="shared" si="39"/>
        <v>0</v>
      </c>
    </row>
    <row r="1028" spans="1:6" x14ac:dyDescent="0.25">
      <c r="A1028" s="5" t="s">
        <v>43</v>
      </c>
      <c r="B1028" s="23">
        <v>43935</v>
      </c>
      <c r="C1028" s="4">
        <v>0</v>
      </c>
      <c r="D1028" s="26">
        <v>11</v>
      </c>
      <c r="F1028" s="67">
        <f t="shared" si="39"/>
        <v>0</v>
      </c>
    </row>
    <row r="1029" spans="1:6" x14ac:dyDescent="0.25">
      <c r="A1029" s="5" t="s">
        <v>44</v>
      </c>
      <c r="B1029" s="23">
        <v>43935</v>
      </c>
      <c r="C1029" s="4">
        <v>0</v>
      </c>
      <c r="D1029" s="26">
        <v>40</v>
      </c>
      <c r="F1029" s="67">
        <f t="shared" si="39"/>
        <v>0</v>
      </c>
    </row>
    <row r="1030" spans="1:6" x14ac:dyDescent="0.25">
      <c r="A1030" s="5" t="s">
        <v>29</v>
      </c>
      <c r="B1030" s="23">
        <v>43935</v>
      </c>
      <c r="C1030" s="4">
        <v>2</v>
      </c>
      <c r="D1030" s="26">
        <v>207</v>
      </c>
      <c r="F1030" s="67">
        <f>E1030+F1006</f>
        <v>2</v>
      </c>
    </row>
    <row r="1031" spans="1:6" x14ac:dyDescent="0.25">
      <c r="A1031" s="5" t="s">
        <v>45</v>
      </c>
      <c r="B1031" s="23">
        <v>43935</v>
      </c>
      <c r="C1031" s="4">
        <v>0</v>
      </c>
      <c r="D1031" s="26">
        <v>12</v>
      </c>
      <c r="F1031" s="67">
        <f t="shared" si="39"/>
        <v>0</v>
      </c>
    </row>
    <row r="1032" spans="1:6" x14ac:dyDescent="0.25">
      <c r="A1032" s="5" t="s">
        <v>46</v>
      </c>
      <c r="B1032" s="23">
        <v>43935</v>
      </c>
      <c r="C1032" s="4">
        <v>8</v>
      </c>
      <c r="D1032" s="26">
        <v>107</v>
      </c>
      <c r="F1032" s="67">
        <f t="shared" si="39"/>
        <v>0</v>
      </c>
    </row>
    <row r="1033" spans="1:6" x14ac:dyDescent="0.25">
      <c r="A1033" s="5" t="s">
        <v>47</v>
      </c>
      <c r="B1033" s="23">
        <v>43935</v>
      </c>
      <c r="C1033" s="4">
        <v>0</v>
      </c>
      <c r="D1033" s="26">
        <v>30</v>
      </c>
      <c r="F1033" s="67">
        <f t="shared" si="39"/>
        <v>2</v>
      </c>
    </row>
    <row r="1034" spans="1:6" x14ac:dyDescent="0.25">
      <c r="A1034" s="50" t="s">
        <v>22</v>
      </c>
      <c r="B1034" s="23">
        <v>43936</v>
      </c>
      <c r="C1034" s="4">
        <v>62</v>
      </c>
      <c r="D1034" s="26">
        <v>729</v>
      </c>
      <c r="E1034" s="4">
        <v>1</v>
      </c>
      <c r="F1034" s="67">
        <f>E1034+F1010</f>
        <v>43</v>
      </c>
    </row>
    <row r="1035" spans="1:6" x14ac:dyDescent="0.25">
      <c r="A1035" s="5" t="s">
        <v>35</v>
      </c>
      <c r="B1035" s="23">
        <v>43936</v>
      </c>
      <c r="C1035" s="4">
        <v>0</v>
      </c>
      <c r="D1035" s="26">
        <v>0</v>
      </c>
      <c r="F1035" s="67">
        <f t="shared" ref="F1035:F1057" si="40">E1035+F1011</f>
        <v>0</v>
      </c>
    </row>
    <row r="1036" spans="1:6" x14ac:dyDescent="0.25">
      <c r="A1036" s="5" t="s">
        <v>21</v>
      </c>
      <c r="B1036" s="23">
        <v>43936</v>
      </c>
      <c r="C1036" s="4">
        <v>7</v>
      </c>
      <c r="D1036" s="26">
        <v>191</v>
      </c>
      <c r="F1036" s="67">
        <f t="shared" si="40"/>
        <v>8</v>
      </c>
    </row>
    <row r="1037" spans="1:6" x14ac:dyDescent="0.25">
      <c r="A1037" s="5" t="s">
        <v>36</v>
      </c>
      <c r="B1037" s="23">
        <v>43936</v>
      </c>
      <c r="C1037" s="4">
        <v>1</v>
      </c>
      <c r="D1037" s="26">
        <v>1</v>
      </c>
      <c r="F1037" s="67">
        <f t="shared" si="40"/>
        <v>1</v>
      </c>
    </row>
    <row r="1038" spans="1:6" x14ac:dyDescent="0.25">
      <c r="A1038" s="5" t="s">
        <v>51</v>
      </c>
      <c r="B1038" s="23">
        <v>43936</v>
      </c>
      <c r="C1038" s="4">
        <v>30</v>
      </c>
      <c r="D1038" s="26">
        <v>648</v>
      </c>
      <c r="E1038" s="4">
        <v>4</v>
      </c>
      <c r="F1038" s="67">
        <f t="shared" si="40"/>
        <v>32</v>
      </c>
    </row>
    <row r="1039" spans="1:6" x14ac:dyDescent="0.25">
      <c r="A1039" s="5" t="s">
        <v>27</v>
      </c>
      <c r="B1039" s="23">
        <v>43936</v>
      </c>
      <c r="C1039" s="4">
        <v>6</v>
      </c>
      <c r="D1039" s="26">
        <v>228</v>
      </c>
      <c r="E1039" s="4">
        <v>1</v>
      </c>
      <c r="F1039" s="67">
        <f t="shared" si="40"/>
        <v>6</v>
      </c>
    </row>
    <row r="1040" spans="1:6" x14ac:dyDescent="0.25">
      <c r="A1040" s="5" t="s">
        <v>37</v>
      </c>
      <c r="B1040" s="23">
        <v>43936</v>
      </c>
      <c r="C1040" s="4">
        <v>-1</v>
      </c>
      <c r="D1040" s="26">
        <v>31</v>
      </c>
      <c r="F1040" s="67">
        <f t="shared" si="40"/>
        <v>0</v>
      </c>
    </row>
    <row r="1041" spans="1:6" x14ac:dyDescent="0.25">
      <c r="A1041" s="5" t="s">
        <v>38</v>
      </c>
      <c r="B1041" s="23">
        <v>43936</v>
      </c>
      <c r="C1041" s="4">
        <v>0</v>
      </c>
      <c r="D1041" s="26">
        <v>21</v>
      </c>
      <c r="F1041" s="67">
        <f t="shared" si="40"/>
        <v>0</v>
      </c>
    </row>
    <row r="1042" spans="1:6" x14ac:dyDescent="0.25">
      <c r="A1042" s="5" t="s">
        <v>48</v>
      </c>
      <c r="B1042" s="23">
        <v>43936</v>
      </c>
      <c r="C1042" s="4">
        <v>0</v>
      </c>
      <c r="D1042" s="26">
        <v>0</v>
      </c>
      <c r="F1042" s="67">
        <f t="shared" si="40"/>
        <v>0</v>
      </c>
    </row>
    <row r="1043" spans="1:6" x14ac:dyDescent="0.25">
      <c r="A1043" s="5" t="s">
        <v>39</v>
      </c>
      <c r="B1043" s="23">
        <v>43936</v>
      </c>
      <c r="C1043" s="4">
        <v>0</v>
      </c>
      <c r="D1043" s="26">
        <v>5</v>
      </c>
      <c r="F1043" s="67">
        <f t="shared" si="40"/>
        <v>0</v>
      </c>
    </row>
    <row r="1044" spans="1:6" x14ac:dyDescent="0.25">
      <c r="A1044" s="5" t="s">
        <v>40</v>
      </c>
      <c r="B1044" s="23">
        <v>43936</v>
      </c>
      <c r="C1044" s="4">
        <v>0</v>
      </c>
      <c r="D1044" s="26">
        <v>5</v>
      </c>
      <c r="F1044" s="67">
        <f t="shared" si="40"/>
        <v>0</v>
      </c>
    </row>
    <row r="1045" spans="1:6" x14ac:dyDescent="0.25">
      <c r="A1045" s="5" t="s">
        <v>28</v>
      </c>
      <c r="B1045" s="23">
        <v>43936</v>
      </c>
      <c r="C1045" s="4">
        <v>3</v>
      </c>
      <c r="D1045" s="26">
        <v>31</v>
      </c>
      <c r="E1045" s="4">
        <v>1</v>
      </c>
      <c r="F1045" s="67">
        <f t="shared" si="40"/>
        <v>2</v>
      </c>
    </row>
    <row r="1046" spans="1:6" x14ac:dyDescent="0.25">
      <c r="A1046" s="5" t="s">
        <v>24</v>
      </c>
      <c r="B1046" s="23">
        <v>43936</v>
      </c>
      <c r="C1046" s="4">
        <v>1</v>
      </c>
      <c r="D1046" s="26">
        <v>63</v>
      </c>
      <c r="F1046" s="67">
        <f t="shared" si="40"/>
        <v>4</v>
      </c>
    </row>
    <row r="1047" spans="1:6" x14ac:dyDescent="0.25">
      <c r="A1047" s="5" t="s">
        <v>30</v>
      </c>
      <c r="B1047" s="23">
        <v>43936</v>
      </c>
      <c r="C1047" s="4">
        <v>0</v>
      </c>
      <c r="D1047" s="26">
        <v>3</v>
      </c>
      <c r="F1047" s="67">
        <f t="shared" si="40"/>
        <v>0</v>
      </c>
    </row>
    <row r="1048" spans="1:6" x14ac:dyDescent="0.25">
      <c r="A1048" s="5" t="s">
        <v>26</v>
      </c>
      <c r="B1048" s="23">
        <v>43936</v>
      </c>
      <c r="C1048" s="4">
        <v>1</v>
      </c>
      <c r="D1048" s="26">
        <v>91</v>
      </c>
      <c r="F1048" s="67">
        <f t="shared" si="40"/>
        <v>3</v>
      </c>
    </row>
    <row r="1049" spans="1:6" x14ac:dyDescent="0.25">
      <c r="A1049" s="5" t="s">
        <v>25</v>
      </c>
      <c r="B1049" s="23">
        <v>43936</v>
      </c>
      <c r="C1049" s="4">
        <v>12</v>
      </c>
      <c r="D1049" s="26">
        <v>106</v>
      </c>
      <c r="F1049" s="67">
        <f t="shared" si="40"/>
        <v>4</v>
      </c>
    </row>
    <row r="1050" spans="1:6" x14ac:dyDescent="0.25">
      <c r="A1050" s="5" t="s">
        <v>41</v>
      </c>
      <c r="B1050" s="23">
        <v>43936</v>
      </c>
      <c r="C1050" s="4">
        <v>1</v>
      </c>
      <c r="D1050" s="26">
        <v>4</v>
      </c>
      <c r="F1050" s="67">
        <f t="shared" si="40"/>
        <v>0</v>
      </c>
    </row>
    <row r="1051" spans="1:6" x14ac:dyDescent="0.25">
      <c r="A1051" s="5" t="s">
        <v>42</v>
      </c>
      <c r="B1051" s="23">
        <v>43936</v>
      </c>
      <c r="C1051" s="4">
        <v>0</v>
      </c>
      <c r="D1051" s="26">
        <v>2</v>
      </c>
      <c r="F1051" s="67">
        <f t="shared" si="40"/>
        <v>0</v>
      </c>
    </row>
    <row r="1052" spans="1:6" x14ac:dyDescent="0.25">
      <c r="A1052" s="5" t="s">
        <v>43</v>
      </c>
      <c r="B1052" s="23">
        <v>43936</v>
      </c>
      <c r="C1052" s="4">
        <v>0</v>
      </c>
      <c r="D1052" s="26">
        <v>11</v>
      </c>
      <c r="F1052" s="67">
        <f t="shared" si="40"/>
        <v>0</v>
      </c>
    </row>
    <row r="1053" spans="1:6" x14ac:dyDescent="0.25">
      <c r="A1053" s="5" t="s">
        <v>44</v>
      </c>
      <c r="B1053" s="23">
        <v>43936</v>
      </c>
      <c r="C1053" s="4">
        <v>0</v>
      </c>
      <c r="D1053" s="26">
        <v>40</v>
      </c>
      <c r="F1053" s="67">
        <f t="shared" si="40"/>
        <v>0</v>
      </c>
    </row>
    <row r="1054" spans="1:6" x14ac:dyDescent="0.25">
      <c r="A1054" s="5" t="s">
        <v>29</v>
      </c>
      <c r="B1054" s="23">
        <v>43936</v>
      </c>
      <c r="C1054" s="4">
        <v>2</v>
      </c>
      <c r="D1054" s="26">
        <v>209</v>
      </c>
      <c r="F1054" s="67">
        <f>E1054+F1030</f>
        <v>2</v>
      </c>
    </row>
    <row r="1055" spans="1:6" x14ac:dyDescent="0.25">
      <c r="A1055" s="5" t="s">
        <v>45</v>
      </c>
      <c r="B1055" s="23">
        <v>43936</v>
      </c>
      <c r="C1055" s="4">
        <v>0</v>
      </c>
      <c r="D1055" s="26">
        <v>12</v>
      </c>
      <c r="F1055" s="67">
        <f t="shared" si="40"/>
        <v>0</v>
      </c>
    </row>
    <row r="1056" spans="1:6" x14ac:dyDescent="0.25">
      <c r="A1056" s="5" t="s">
        <v>46</v>
      </c>
      <c r="B1056" s="23">
        <v>43936</v>
      </c>
      <c r="C1056" s="4">
        <v>3</v>
      </c>
      <c r="D1056" s="26">
        <v>110</v>
      </c>
      <c r="F1056" s="67">
        <f t="shared" si="40"/>
        <v>0</v>
      </c>
    </row>
    <row r="1057" spans="1:6" x14ac:dyDescent="0.25">
      <c r="A1057" s="5" t="s">
        <v>47</v>
      </c>
      <c r="B1057" s="23">
        <v>43936</v>
      </c>
      <c r="C1057" s="4">
        <v>0</v>
      </c>
      <c r="D1057" s="26">
        <v>30</v>
      </c>
      <c r="F1057" s="67">
        <f t="shared" si="40"/>
        <v>2</v>
      </c>
    </row>
    <row r="1058" spans="1:6" x14ac:dyDescent="0.25">
      <c r="A1058" s="50" t="s">
        <v>22</v>
      </c>
      <c r="B1058" s="23">
        <v>43937</v>
      </c>
      <c r="C1058" s="4">
        <v>30</v>
      </c>
      <c r="D1058" s="26">
        <v>759</v>
      </c>
      <c r="E1058" s="4">
        <v>5</v>
      </c>
      <c r="F1058" s="67">
        <f>E1058+F1034</f>
        <v>48</v>
      </c>
    </row>
    <row r="1059" spans="1:6" x14ac:dyDescent="0.25">
      <c r="A1059" s="5" t="s">
        <v>35</v>
      </c>
      <c r="B1059" s="23">
        <v>43937</v>
      </c>
      <c r="C1059" s="4">
        <v>0</v>
      </c>
      <c r="D1059" s="26">
        <v>0</v>
      </c>
      <c r="F1059" s="67">
        <f t="shared" ref="F1059:F1081" si="41">E1059+F1035</f>
        <v>0</v>
      </c>
    </row>
    <row r="1060" spans="1:6" x14ac:dyDescent="0.25">
      <c r="A1060" s="5" t="s">
        <v>21</v>
      </c>
      <c r="B1060" s="23">
        <v>43937</v>
      </c>
      <c r="C1060" s="4">
        <v>11</v>
      </c>
      <c r="D1060" s="26">
        <v>202</v>
      </c>
      <c r="E1060" s="4">
        <v>1</v>
      </c>
      <c r="F1060" s="67">
        <f t="shared" si="41"/>
        <v>9</v>
      </c>
    </row>
    <row r="1061" spans="1:6" x14ac:dyDescent="0.25">
      <c r="A1061" s="5" t="s">
        <v>36</v>
      </c>
      <c r="B1061" s="23">
        <v>43937</v>
      </c>
      <c r="C1061" s="4">
        <v>0</v>
      </c>
      <c r="D1061" s="26">
        <v>1</v>
      </c>
      <c r="F1061" s="67">
        <f t="shared" si="41"/>
        <v>1</v>
      </c>
    </row>
    <row r="1062" spans="1:6" x14ac:dyDescent="0.25">
      <c r="A1062" s="5" t="s">
        <v>51</v>
      </c>
      <c r="B1062" s="23">
        <v>43937</v>
      </c>
      <c r="C1062" s="4">
        <v>15</v>
      </c>
      <c r="D1062" s="26">
        <v>663</v>
      </c>
      <c r="E1062" s="4">
        <v>3</v>
      </c>
      <c r="F1062" s="67">
        <f t="shared" si="41"/>
        <v>35</v>
      </c>
    </row>
    <row r="1063" spans="1:6" x14ac:dyDescent="0.25">
      <c r="A1063" s="5" t="s">
        <v>27</v>
      </c>
      <c r="B1063" s="23">
        <v>43937</v>
      </c>
      <c r="C1063" s="4">
        <v>13</v>
      </c>
      <c r="D1063" s="26">
        <v>241</v>
      </c>
      <c r="F1063" s="67">
        <f t="shared" si="41"/>
        <v>6</v>
      </c>
    </row>
    <row r="1064" spans="1:6" x14ac:dyDescent="0.25">
      <c r="A1064" s="5" t="s">
        <v>37</v>
      </c>
      <c r="B1064" s="23">
        <v>43937</v>
      </c>
      <c r="C1064" s="4">
        <v>0</v>
      </c>
      <c r="D1064" s="26">
        <v>31</v>
      </c>
      <c r="F1064" s="67">
        <f t="shared" si="41"/>
        <v>0</v>
      </c>
    </row>
    <row r="1065" spans="1:6" x14ac:dyDescent="0.25">
      <c r="A1065" s="5" t="s">
        <v>38</v>
      </c>
      <c r="B1065" s="23">
        <v>43937</v>
      </c>
      <c r="C1065" s="4">
        <v>1</v>
      </c>
      <c r="D1065" s="26">
        <v>22</v>
      </c>
      <c r="F1065" s="67">
        <f t="shared" si="41"/>
        <v>0</v>
      </c>
    </row>
    <row r="1066" spans="1:6" x14ac:dyDescent="0.25">
      <c r="A1066" s="5" t="s">
        <v>48</v>
      </c>
      <c r="B1066" s="23">
        <v>43937</v>
      </c>
      <c r="C1066" s="4">
        <v>0</v>
      </c>
      <c r="D1066" s="26">
        <v>0</v>
      </c>
      <c r="F1066" s="67">
        <f t="shared" si="41"/>
        <v>0</v>
      </c>
    </row>
    <row r="1067" spans="1:6" x14ac:dyDescent="0.25">
      <c r="A1067" s="5" t="s">
        <v>39</v>
      </c>
      <c r="B1067" s="23">
        <v>43937</v>
      </c>
      <c r="C1067" s="4">
        <v>0</v>
      </c>
      <c r="D1067" s="26">
        <v>5</v>
      </c>
      <c r="F1067" s="67">
        <f t="shared" si="41"/>
        <v>0</v>
      </c>
    </row>
    <row r="1068" spans="1:6" x14ac:dyDescent="0.25">
      <c r="A1068" s="5" t="s">
        <v>40</v>
      </c>
      <c r="B1068" s="23">
        <v>43937</v>
      </c>
      <c r="C1068" s="4">
        <v>0</v>
      </c>
      <c r="D1068" s="26">
        <v>5</v>
      </c>
      <c r="F1068" s="67">
        <f t="shared" si="41"/>
        <v>0</v>
      </c>
    </row>
    <row r="1069" spans="1:6" x14ac:dyDescent="0.25">
      <c r="A1069" s="5" t="s">
        <v>28</v>
      </c>
      <c r="B1069" s="23">
        <v>43937</v>
      </c>
      <c r="C1069" s="4">
        <v>3</v>
      </c>
      <c r="D1069" s="26">
        <v>34</v>
      </c>
      <c r="F1069" s="67">
        <f t="shared" si="41"/>
        <v>2</v>
      </c>
    </row>
    <row r="1070" spans="1:6" x14ac:dyDescent="0.25">
      <c r="A1070" s="5" t="s">
        <v>24</v>
      </c>
      <c r="B1070" s="23">
        <v>43937</v>
      </c>
      <c r="C1070" s="4">
        <v>5</v>
      </c>
      <c r="D1070" s="26">
        <v>68</v>
      </c>
      <c r="E1070" s="4">
        <v>1</v>
      </c>
      <c r="F1070" s="67">
        <f t="shared" si="41"/>
        <v>5</v>
      </c>
    </row>
    <row r="1071" spans="1:6" x14ac:dyDescent="0.25">
      <c r="A1071" s="5" t="s">
        <v>30</v>
      </c>
      <c r="B1071" s="23">
        <v>43937</v>
      </c>
      <c r="C1071" s="4">
        <v>0</v>
      </c>
      <c r="D1071" s="26">
        <v>3</v>
      </c>
      <c r="F1071" s="67">
        <f t="shared" si="41"/>
        <v>0</v>
      </c>
    </row>
    <row r="1072" spans="1:6" x14ac:dyDescent="0.25">
      <c r="A1072" s="5" t="s">
        <v>26</v>
      </c>
      <c r="B1072" s="23">
        <v>43937</v>
      </c>
      <c r="C1072" s="4">
        <v>1</v>
      </c>
      <c r="D1072" s="26">
        <v>92</v>
      </c>
      <c r="F1072" s="67">
        <f t="shared" si="41"/>
        <v>3</v>
      </c>
    </row>
    <row r="1073" spans="1:6" x14ac:dyDescent="0.25">
      <c r="A1073" s="5" t="s">
        <v>25</v>
      </c>
      <c r="B1073" s="23">
        <v>43937</v>
      </c>
      <c r="C1073" s="4">
        <v>9</v>
      </c>
      <c r="D1073" s="26">
        <v>115</v>
      </c>
      <c r="F1073" s="67">
        <f t="shared" si="41"/>
        <v>4</v>
      </c>
    </row>
    <row r="1074" spans="1:6" x14ac:dyDescent="0.25">
      <c r="A1074" s="5" t="s">
        <v>41</v>
      </c>
      <c r="B1074" s="23">
        <v>43937</v>
      </c>
      <c r="C1074" s="4">
        <v>-1</v>
      </c>
      <c r="D1074" s="26">
        <v>3</v>
      </c>
      <c r="F1074" s="67">
        <f t="shared" si="41"/>
        <v>0</v>
      </c>
    </row>
    <row r="1075" spans="1:6" x14ac:dyDescent="0.25">
      <c r="A1075" s="5" t="s">
        <v>42</v>
      </c>
      <c r="B1075" s="23">
        <v>43937</v>
      </c>
      <c r="C1075" s="4">
        <v>0</v>
      </c>
      <c r="D1075" s="26">
        <v>2</v>
      </c>
      <c r="F1075" s="67">
        <f t="shared" si="41"/>
        <v>0</v>
      </c>
    </row>
    <row r="1076" spans="1:6" x14ac:dyDescent="0.25">
      <c r="A1076" s="5" t="s">
        <v>43</v>
      </c>
      <c r="B1076" s="23">
        <v>43937</v>
      </c>
      <c r="C1076" s="4">
        <v>0</v>
      </c>
      <c r="D1076" s="26">
        <v>11</v>
      </c>
      <c r="F1076" s="67">
        <f t="shared" si="41"/>
        <v>0</v>
      </c>
    </row>
    <row r="1077" spans="1:6" x14ac:dyDescent="0.25">
      <c r="A1077" s="5" t="s">
        <v>44</v>
      </c>
      <c r="B1077" s="23">
        <v>43937</v>
      </c>
      <c r="C1077" s="4">
        <v>0</v>
      </c>
      <c r="D1077" s="26">
        <v>40</v>
      </c>
      <c r="F1077" s="67">
        <f t="shared" si="41"/>
        <v>0</v>
      </c>
    </row>
    <row r="1078" spans="1:6" x14ac:dyDescent="0.25">
      <c r="A1078" s="5" t="s">
        <v>29</v>
      </c>
      <c r="B1078" s="23">
        <v>43937</v>
      </c>
      <c r="C1078" s="4">
        <v>3</v>
      </c>
      <c r="D1078" s="26">
        <v>212</v>
      </c>
      <c r="F1078" s="67">
        <f>E1078+F1054</f>
        <v>2</v>
      </c>
    </row>
    <row r="1079" spans="1:6" x14ac:dyDescent="0.25">
      <c r="A1079" s="5" t="s">
        <v>45</v>
      </c>
      <c r="B1079" s="23">
        <v>43937</v>
      </c>
      <c r="C1079" s="4">
        <v>0</v>
      </c>
      <c r="D1079" s="26">
        <v>12</v>
      </c>
      <c r="F1079" s="67">
        <f t="shared" si="41"/>
        <v>0</v>
      </c>
    </row>
    <row r="1080" spans="1:6" x14ac:dyDescent="0.25">
      <c r="A1080" s="5" t="s">
        <v>46</v>
      </c>
      <c r="B1080" s="23">
        <v>43937</v>
      </c>
      <c r="C1080" s="4">
        <v>7</v>
      </c>
      <c r="D1080" s="26">
        <v>117</v>
      </c>
      <c r="F1080" s="67">
        <f t="shared" si="41"/>
        <v>0</v>
      </c>
    </row>
    <row r="1081" spans="1:6" x14ac:dyDescent="0.25">
      <c r="A1081" s="5" t="s">
        <v>47</v>
      </c>
      <c r="B1081" s="23">
        <v>43937</v>
      </c>
      <c r="C1081" s="4">
        <v>0</v>
      </c>
      <c r="D1081" s="26">
        <v>30</v>
      </c>
      <c r="F1081" s="67">
        <f t="shared" si="41"/>
        <v>2</v>
      </c>
    </row>
    <row r="1082" spans="1:6" x14ac:dyDescent="0.25">
      <c r="A1082" s="50" t="s">
        <v>22</v>
      </c>
      <c r="B1082" s="23">
        <v>43938</v>
      </c>
      <c r="C1082" s="4">
        <v>35</v>
      </c>
      <c r="D1082" s="26">
        <v>794</v>
      </c>
      <c r="E1082" s="4">
        <v>3</v>
      </c>
      <c r="F1082" s="67">
        <f>E1082+F1058</f>
        <v>51</v>
      </c>
    </row>
    <row r="1083" spans="1:6" x14ac:dyDescent="0.25">
      <c r="A1083" s="5" t="s">
        <v>35</v>
      </c>
      <c r="B1083" s="23">
        <v>43938</v>
      </c>
      <c r="C1083" s="4">
        <v>0</v>
      </c>
      <c r="D1083" s="26">
        <v>0</v>
      </c>
      <c r="F1083" s="67">
        <f t="shared" ref="F1083:F1105" si="42">E1083+F1059</f>
        <v>0</v>
      </c>
    </row>
    <row r="1084" spans="1:6" x14ac:dyDescent="0.25">
      <c r="A1084" s="5" t="s">
        <v>21</v>
      </c>
      <c r="B1084" s="23">
        <v>43938</v>
      </c>
      <c r="C1084" s="4">
        <v>22</v>
      </c>
      <c r="D1084" s="26">
        <v>224</v>
      </c>
      <c r="F1084" s="67">
        <f t="shared" si="42"/>
        <v>9</v>
      </c>
    </row>
    <row r="1085" spans="1:6" x14ac:dyDescent="0.25">
      <c r="A1085" s="5" t="s">
        <v>36</v>
      </c>
      <c r="B1085" s="23">
        <v>43938</v>
      </c>
      <c r="C1085" s="4">
        <v>0</v>
      </c>
      <c r="D1085" s="26">
        <v>1</v>
      </c>
      <c r="F1085" s="67">
        <f t="shared" si="42"/>
        <v>1</v>
      </c>
    </row>
    <row r="1086" spans="1:6" x14ac:dyDescent="0.25">
      <c r="A1086" s="5" t="s">
        <v>51</v>
      </c>
      <c r="B1086" s="23">
        <v>43938</v>
      </c>
      <c r="C1086" s="4">
        <v>14</v>
      </c>
      <c r="D1086" s="26">
        <v>677</v>
      </c>
      <c r="E1086" s="4">
        <v>1</v>
      </c>
      <c r="F1086" s="67">
        <f t="shared" si="42"/>
        <v>36</v>
      </c>
    </row>
    <row r="1087" spans="1:6" x14ac:dyDescent="0.25">
      <c r="A1087" s="5" t="s">
        <v>27</v>
      </c>
      <c r="B1087" s="23">
        <v>43938</v>
      </c>
      <c r="C1087" s="4">
        <v>6</v>
      </c>
      <c r="D1087" s="26">
        <v>247</v>
      </c>
      <c r="F1087" s="67">
        <f t="shared" si="42"/>
        <v>6</v>
      </c>
    </row>
    <row r="1088" spans="1:6" x14ac:dyDescent="0.25">
      <c r="A1088" s="5" t="s">
        <v>37</v>
      </c>
      <c r="B1088" s="23">
        <v>43938</v>
      </c>
      <c r="C1088" s="4">
        <v>0</v>
      </c>
      <c r="D1088" s="26">
        <v>31</v>
      </c>
      <c r="F1088" s="67">
        <f t="shared" si="42"/>
        <v>0</v>
      </c>
    </row>
    <row r="1089" spans="1:6" x14ac:dyDescent="0.25">
      <c r="A1089" s="5" t="s">
        <v>38</v>
      </c>
      <c r="B1089" s="23">
        <v>43938</v>
      </c>
      <c r="C1089" s="4">
        <v>0</v>
      </c>
      <c r="D1089" s="26">
        <v>22</v>
      </c>
      <c r="F1089" s="67">
        <f t="shared" si="42"/>
        <v>0</v>
      </c>
    </row>
    <row r="1090" spans="1:6" x14ac:dyDescent="0.25">
      <c r="A1090" s="5" t="s">
        <v>48</v>
      </c>
      <c r="B1090" s="23">
        <v>43938</v>
      </c>
      <c r="C1090" s="4">
        <v>0</v>
      </c>
      <c r="D1090" s="26">
        <v>0</v>
      </c>
      <c r="F1090" s="67">
        <f t="shared" si="42"/>
        <v>0</v>
      </c>
    </row>
    <row r="1091" spans="1:6" x14ac:dyDescent="0.25">
      <c r="A1091" s="5" t="s">
        <v>39</v>
      </c>
      <c r="B1091" s="23">
        <v>43938</v>
      </c>
      <c r="C1091" s="4">
        <v>0</v>
      </c>
      <c r="D1091" s="26">
        <v>5</v>
      </c>
      <c r="F1091" s="67">
        <f t="shared" si="42"/>
        <v>0</v>
      </c>
    </row>
    <row r="1092" spans="1:6" x14ac:dyDescent="0.25">
      <c r="A1092" s="5" t="s">
        <v>40</v>
      </c>
      <c r="B1092" s="23">
        <v>43938</v>
      </c>
      <c r="C1092" s="4">
        <v>0</v>
      </c>
      <c r="D1092" s="26">
        <v>5</v>
      </c>
      <c r="F1092" s="67">
        <f t="shared" si="42"/>
        <v>0</v>
      </c>
    </row>
    <row r="1093" spans="1:6" x14ac:dyDescent="0.25">
      <c r="A1093" s="5" t="s">
        <v>28</v>
      </c>
      <c r="B1093" s="23">
        <v>43938</v>
      </c>
      <c r="C1093" s="4">
        <v>1</v>
      </c>
      <c r="D1093" s="26">
        <v>35</v>
      </c>
      <c r="E1093" s="4">
        <v>1</v>
      </c>
      <c r="F1093" s="67">
        <f t="shared" si="42"/>
        <v>3</v>
      </c>
    </row>
    <row r="1094" spans="1:6" x14ac:dyDescent="0.25">
      <c r="A1094" s="5" t="s">
        <v>24</v>
      </c>
      <c r="B1094" s="23">
        <v>43938</v>
      </c>
      <c r="C1094" s="4">
        <v>1</v>
      </c>
      <c r="D1094" s="26">
        <v>69</v>
      </c>
      <c r="E1094" s="4">
        <v>2</v>
      </c>
      <c r="F1094" s="67">
        <f t="shared" si="42"/>
        <v>7</v>
      </c>
    </row>
    <row r="1095" spans="1:6" x14ac:dyDescent="0.25">
      <c r="A1095" s="5" t="s">
        <v>30</v>
      </c>
      <c r="B1095" s="23">
        <v>43938</v>
      </c>
      <c r="C1095" s="4">
        <v>1</v>
      </c>
      <c r="D1095" s="26">
        <v>4</v>
      </c>
      <c r="F1095" s="67">
        <f t="shared" si="42"/>
        <v>0</v>
      </c>
    </row>
    <row r="1096" spans="1:6" x14ac:dyDescent="0.25">
      <c r="A1096" s="5" t="s">
        <v>26</v>
      </c>
      <c r="B1096" s="23">
        <v>43938</v>
      </c>
      <c r="C1096" s="4">
        <v>1</v>
      </c>
      <c r="D1096" s="26">
        <v>93</v>
      </c>
      <c r="F1096" s="67">
        <f t="shared" si="42"/>
        <v>3</v>
      </c>
    </row>
    <row r="1097" spans="1:6" x14ac:dyDescent="0.25">
      <c r="A1097" s="5" t="s">
        <v>25</v>
      </c>
      <c r="B1097" s="23">
        <v>43938</v>
      </c>
      <c r="C1097" s="4">
        <v>1</v>
      </c>
      <c r="D1097" s="26">
        <v>116</v>
      </c>
      <c r="F1097" s="67">
        <f t="shared" si="42"/>
        <v>4</v>
      </c>
    </row>
    <row r="1098" spans="1:6" x14ac:dyDescent="0.25">
      <c r="A1098" s="5" t="s">
        <v>41</v>
      </c>
      <c r="B1098" s="23">
        <v>43938</v>
      </c>
      <c r="C1098" s="4">
        <v>0</v>
      </c>
      <c r="D1098" s="26">
        <v>3</v>
      </c>
      <c r="F1098" s="67">
        <f t="shared" si="42"/>
        <v>0</v>
      </c>
    </row>
    <row r="1099" spans="1:6" x14ac:dyDescent="0.25">
      <c r="A1099" s="5" t="s">
        <v>42</v>
      </c>
      <c r="B1099" s="23">
        <v>43938</v>
      </c>
      <c r="C1099" s="4">
        <v>0</v>
      </c>
      <c r="D1099" s="26">
        <v>2</v>
      </c>
      <c r="F1099" s="67">
        <f t="shared" si="42"/>
        <v>0</v>
      </c>
    </row>
    <row r="1100" spans="1:6" x14ac:dyDescent="0.25">
      <c r="A1100" s="5" t="s">
        <v>43</v>
      </c>
      <c r="B1100" s="23">
        <v>43938</v>
      </c>
      <c r="C1100" s="4">
        <v>0</v>
      </c>
      <c r="D1100" s="26">
        <v>11</v>
      </c>
      <c r="F1100" s="67">
        <f t="shared" si="42"/>
        <v>0</v>
      </c>
    </row>
    <row r="1101" spans="1:6" x14ac:dyDescent="0.25">
      <c r="A1101" s="5" t="s">
        <v>44</v>
      </c>
      <c r="B1101" s="23">
        <v>43938</v>
      </c>
      <c r="C1101" s="4">
        <v>0</v>
      </c>
      <c r="D1101" s="26">
        <v>40</v>
      </c>
      <c r="F1101" s="67">
        <f t="shared" si="42"/>
        <v>0</v>
      </c>
    </row>
    <row r="1102" spans="1:6" x14ac:dyDescent="0.25">
      <c r="A1102" s="5" t="s">
        <v>29</v>
      </c>
      <c r="B1102" s="23">
        <v>43938</v>
      </c>
      <c r="C1102" s="4">
        <v>6</v>
      </c>
      <c r="D1102" s="26">
        <v>218</v>
      </c>
      <c r="F1102" s="67">
        <f>E1102+F1078</f>
        <v>2</v>
      </c>
    </row>
    <row r="1103" spans="1:6" x14ac:dyDescent="0.25">
      <c r="A1103" s="5" t="s">
        <v>45</v>
      </c>
      <c r="B1103" s="23">
        <v>43938</v>
      </c>
      <c r="C1103" s="4">
        <v>0</v>
      </c>
      <c r="D1103" s="26">
        <v>12</v>
      </c>
      <c r="F1103" s="67">
        <f t="shared" si="42"/>
        <v>0</v>
      </c>
    </row>
    <row r="1104" spans="1:6" x14ac:dyDescent="0.25">
      <c r="A1104" s="5" t="s">
        <v>46</v>
      </c>
      <c r="B1104" s="23">
        <v>43938</v>
      </c>
      <c r="C1104" s="4">
        <v>2</v>
      </c>
      <c r="D1104" s="26">
        <v>119</v>
      </c>
      <c r="F1104" s="67">
        <f t="shared" si="42"/>
        <v>0</v>
      </c>
    </row>
    <row r="1105" spans="1:6" x14ac:dyDescent="0.25">
      <c r="A1105" s="5" t="s">
        <v>47</v>
      </c>
      <c r="B1105" s="23">
        <v>43938</v>
      </c>
      <c r="C1105" s="4">
        <v>0</v>
      </c>
      <c r="D1105" s="26">
        <v>30</v>
      </c>
      <c r="F1105" s="67">
        <f t="shared" si="42"/>
        <v>2</v>
      </c>
    </row>
    <row r="1106" spans="1:6" x14ac:dyDescent="0.25">
      <c r="A1106" s="50" t="s">
        <v>22</v>
      </c>
      <c r="B1106" s="23">
        <v>43939</v>
      </c>
      <c r="C1106" s="4">
        <v>31</v>
      </c>
      <c r="D1106" s="26">
        <v>825</v>
      </c>
      <c r="E1106" s="4">
        <v>2</v>
      </c>
      <c r="F1106" s="67">
        <f>E1106+F1082</f>
        <v>53</v>
      </c>
    </row>
    <row r="1107" spans="1:6" x14ac:dyDescent="0.25">
      <c r="A1107" s="5" t="s">
        <v>35</v>
      </c>
      <c r="B1107" s="23">
        <v>43939</v>
      </c>
      <c r="C1107" s="4">
        <v>0</v>
      </c>
      <c r="D1107" s="26">
        <v>0</v>
      </c>
      <c r="F1107" s="67">
        <f t="shared" ref="F1107:F1129" si="43">E1107+F1083</f>
        <v>0</v>
      </c>
    </row>
    <row r="1108" spans="1:6" x14ac:dyDescent="0.25">
      <c r="A1108" s="5" t="s">
        <v>21</v>
      </c>
      <c r="B1108" s="23">
        <v>43939</v>
      </c>
      <c r="C1108" s="4">
        <v>24</v>
      </c>
      <c r="D1108" s="26">
        <v>248</v>
      </c>
      <c r="F1108" s="67">
        <f t="shared" si="43"/>
        <v>9</v>
      </c>
    </row>
    <row r="1109" spans="1:6" x14ac:dyDescent="0.25">
      <c r="A1109" s="5" t="s">
        <v>36</v>
      </c>
      <c r="B1109" s="23">
        <v>43939</v>
      </c>
      <c r="C1109" s="4">
        <v>0</v>
      </c>
      <c r="D1109" s="26">
        <v>1</v>
      </c>
      <c r="F1109" s="67">
        <f t="shared" si="43"/>
        <v>1</v>
      </c>
    </row>
    <row r="1110" spans="1:6" x14ac:dyDescent="0.25">
      <c r="A1110" s="5" t="s">
        <v>51</v>
      </c>
      <c r="B1110" s="23">
        <v>43939</v>
      </c>
      <c r="C1110" s="4">
        <v>14</v>
      </c>
      <c r="D1110" s="26">
        <v>691</v>
      </c>
      <c r="E1110" s="4">
        <v>1</v>
      </c>
      <c r="F1110" s="67">
        <f t="shared" si="43"/>
        <v>37</v>
      </c>
    </row>
    <row r="1111" spans="1:6" x14ac:dyDescent="0.25">
      <c r="A1111" s="5" t="s">
        <v>27</v>
      </c>
      <c r="B1111" s="23">
        <v>43939</v>
      </c>
      <c r="C1111" s="4">
        <v>2</v>
      </c>
      <c r="D1111" s="26">
        <v>249</v>
      </c>
      <c r="F1111" s="67">
        <f t="shared" si="43"/>
        <v>6</v>
      </c>
    </row>
    <row r="1112" spans="1:6" x14ac:dyDescent="0.25">
      <c r="A1112" s="5" t="s">
        <v>37</v>
      </c>
      <c r="B1112" s="23">
        <v>43939</v>
      </c>
      <c r="C1112" s="4">
        <v>0</v>
      </c>
      <c r="D1112" s="26">
        <v>31</v>
      </c>
      <c r="F1112" s="67">
        <f t="shared" si="43"/>
        <v>0</v>
      </c>
    </row>
    <row r="1113" spans="1:6" x14ac:dyDescent="0.25">
      <c r="A1113" s="5" t="s">
        <v>38</v>
      </c>
      <c r="B1113" s="23">
        <v>43939</v>
      </c>
      <c r="C1113" s="4">
        <v>0</v>
      </c>
      <c r="D1113" s="26">
        <v>22</v>
      </c>
      <c r="F1113" s="67">
        <f t="shared" si="43"/>
        <v>0</v>
      </c>
    </row>
    <row r="1114" spans="1:6" x14ac:dyDescent="0.25">
      <c r="A1114" s="5" t="s">
        <v>48</v>
      </c>
      <c r="B1114" s="23">
        <v>43939</v>
      </c>
      <c r="C1114" s="4">
        <v>0</v>
      </c>
      <c r="D1114" s="26">
        <v>0</v>
      </c>
      <c r="F1114" s="67">
        <f t="shared" si="43"/>
        <v>0</v>
      </c>
    </row>
    <row r="1115" spans="1:6" x14ac:dyDescent="0.25">
      <c r="A1115" s="5" t="s">
        <v>39</v>
      </c>
      <c r="B1115" s="23">
        <v>43939</v>
      </c>
      <c r="C1115" s="4">
        <v>0</v>
      </c>
      <c r="D1115" s="26">
        <v>5</v>
      </c>
      <c r="F1115" s="67">
        <f t="shared" si="43"/>
        <v>0</v>
      </c>
    </row>
    <row r="1116" spans="1:6" x14ac:dyDescent="0.25">
      <c r="A1116" s="5" t="s">
        <v>40</v>
      </c>
      <c r="B1116" s="23">
        <v>43939</v>
      </c>
      <c r="C1116" s="4">
        <v>0</v>
      </c>
      <c r="D1116" s="26">
        <v>5</v>
      </c>
      <c r="F1116" s="67">
        <f t="shared" si="43"/>
        <v>0</v>
      </c>
    </row>
    <row r="1117" spans="1:6" x14ac:dyDescent="0.25">
      <c r="A1117" s="5" t="s">
        <v>28</v>
      </c>
      <c r="B1117" s="23">
        <v>43939</v>
      </c>
      <c r="C1117" s="4">
        <v>0</v>
      </c>
      <c r="D1117" s="26">
        <v>35</v>
      </c>
      <c r="F1117" s="67">
        <f t="shared" si="43"/>
        <v>3</v>
      </c>
    </row>
    <row r="1118" spans="1:6" x14ac:dyDescent="0.25">
      <c r="A1118" s="5" t="s">
        <v>24</v>
      </c>
      <c r="B1118" s="23">
        <v>43939</v>
      </c>
      <c r="C1118" s="4">
        <v>0</v>
      </c>
      <c r="D1118" s="26">
        <v>69</v>
      </c>
      <c r="F1118" s="67">
        <f t="shared" si="43"/>
        <v>7</v>
      </c>
    </row>
    <row r="1119" spans="1:6" x14ac:dyDescent="0.25">
      <c r="A1119" s="5" t="s">
        <v>30</v>
      </c>
      <c r="B1119" s="23">
        <v>43939</v>
      </c>
      <c r="C1119" s="4">
        <v>1</v>
      </c>
      <c r="D1119" s="26">
        <v>5</v>
      </c>
      <c r="F1119" s="67">
        <f t="shared" si="43"/>
        <v>0</v>
      </c>
    </row>
    <row r="1120" spans="1:6" x14ac:dyDescent="0.25">
      <c r="A1120" s="5" t="s">
        <v>26</v>
      </c>
      <c r="B1120" s="23">
        <v>43939</v>
      </c>
      <c r="C1120" s="4">
        <v>3</v>
      </c>
      <c r="D1120" s="26">
        <v>96</v>
      </c>
      <c r="F1120" s="67">
        <f t="shared" si="43"/>
        <v>3</v>
      </c>
    </row>
    <row r="1121" spans="1:6" x14ac:dyDescent="0.25">
      <c r="A1121" s="5" t="s">
        <v>25</v>
      </c>
      <c r="B1121" s="23">
        <v>43939</v>
      </c>
      <c r="C1121" s="4">
        <v>3</v>
      </c>
      <c r="D1121" s="26">
        <v>119</v>
      </c>
      <c r="F1121" s="67">
        <f t="shared" si="43"/>
        <v>4</v>
      </c>
    </row>
    <row r="1122" spans="1:6" x14ac:dyDescent="0.25">
      <c r="A1122" s="5" t="s">
        <v>41</v>
      </c>
      <c r="B1122" s="23">
        <v>43939</v>
      </c>
      <c r="C1122" s="4">
        <v>0</v>
      </c>
      <c r="D1122" s="26">
        <v>3</v>
      </c>
      <c r="F1122" s="67">
        <f t="shared" si="43"/>
        <v>0</v>
      </c>
    </row>
    <row r="1123" spans="1:6" x14ac:dyDescent="0.25">
      <c r="A1123" s="5" t="s">
        <v>42</v>
      </c>
      <c r="B1123" s="23">
        <v>43939</v>
      </c>
      <c r="C1123" s="4">
        <v>0</v>
      </c>
      <c r="D1123" s="26">
        <v>2</v>
      </c>
      <c r="F1123" s="67">
        <f t="shared" si="43"/>
        <v>0</v>
      </c>
    </row>
    <row r="1124" spans="1:6" x14ac:dyDescent="0.25">
      <c r="A1124" s="5" t="s">
        <v>43</v>
      </c>
      <c r="B1124" s="23">
        <v>43939</v>
      </c>
      <c r="C1124" s="4">
        <v>0</v>
      </c>
      <c r="D1124" s="26">
        <v>11</v>
      </c>
      <c r="F1124" s="67">
        <f t="shared" si="43"/>
        <v>0</v>
      </c>
    </row>
    <row r="1125" spans="1:6" x14ac:dyDescent="0.25">
      <c r="A1125" s="5" t="s">
        <v>44</v>
      </c>
      <c r="B1125" s="23">
        <v>43939</v>
      </c>
      <c r="C1125" s="4">
        <v>0</v>
      </c>
      <c r="D1125" s="26">
        <v>40</v>
      </c>
      <c r="F1125" s="67">
        <f t="shared" si="43"/>
        <v>0</v>
      </c>
    </row>
    <row r="1126" spans="1:6" x14ac:dyDescent="0.25">
      <c r="A1126" s="5" t="s">
        <v>29</v>
      </c>
      <c r="B1126" s="23">
        <v>43939</v>
      </c>
      <c r="C1126" s="4">
        <v>3</v>
      </c>
      <c r="D1126" s="26">
        <v>221</v>
      </c>
      <c r="F1126" s="67">
        <f>E1126+F1102</f>
        <v>2</v>
      </c>
    </row>
    <row r="1127" spans="1:6" x14ac:dyDescent="0.25">
      <c r="A1127" s="5" t="s">
        <v>45</v>
      </c>
      <c r="B1127" s="23">
        <v>43939</v>
      </c>
      <c r="C1127" s="4">
        <v>0</v>
      </c>
      <c r="D1127" s="26">
        <v>12</v>
      </c>
      <c r="F1127" s="67">
        <f t="shared" si="43"/>
        <v>0</v>
      </c>
    </row>
    <row r="1128" spans="1:6" x14ac:dyDescent="0.25">
      <c r="A1128" s="5" t="s">
        <v>46</v>
      </c>
      <c r="B1128" s="23">
        <v>43939</v>
      </c>
      <c r="C1128" s="4">
        <v>0</v>
      </c>
      <c r="D1128" s="26">
        <v>119</v>
      </c>
      <c r="F1128" s="67">
        <f t="shared" si="43"/>
        <v>0</v>
      </c>
    </row>
    <row r="1129" spans="1:6" x14ac:dyDescent="0.25">
      <c r="A1129" s="5" t="s">
        <v>47</v>
      </c>
      <c r="B1129" s="23">
        <v>43939</v>
      </c>
      <c r="C1129" s="4">
        <v>0</v>
      </c>
      <c r="D1129" s="26">
        <v>30</v>
      </c>
      <c r="F1129" s="67">
        <f t="shared" si="43"/>
        <v>2</v>
      </c>
    </row>
    <row r="1130" spans="1:6" x14ac:dyDescent="0.25">
      <c r="A1130" s="50" t="s">
        <v>22</v>
      </c>
      <c r="B1130" s="23">
        <v>43940</v>
      </c>
      <c r="C1130" s="4">
        <v>48</v>
      </c>
      <c r="D1130" s="26">
        <v>873</v>
      </c>
      <c r="E1130" s="4">
        <v>1</v>
      </c>
      <c r="F1130" s="67">
        <f>E1130+F1106</f>
        <v>54</v>
      </c>
    </row>
    <row r="1131" spans="1:6" x14ac:dyDescent="0.25">
      <c r="A1131" s="5" t="s">
        <v>35</v>
      </c>
      <c r="B1131" s="23">
        <v>43940</v>
      </c>
      <c r="C1131" s="4">
        <v>0</v>
      </c>
      <c r="D1131" s="26">
        <v>0</v>
      </c>
      <c r="F1131" s="67">
        <f t="shared" ref="F1131:F1153" si="44">E1131+F1107</f>
        <v>0</v>
      </c>
    </row>
    <row r="1132" spans="1:6" x14ac:dyDescent="0.25">
      <c r="A1132" s="5" t="s">
        <v>21</v>
      </c>
      <c r="B1132" s="23">
        <v>43940</v>
      </c>
      <c r="C1132" s="4">
        <v>5</v>
      </c>
      <c r="D1132" s="26">
        <v>253</v>
      </c>
      <c r="F1132" s="67">
        <f t="shared" si="44"/>
        <v>9</v>
      </c>
    </row>
    <row r="1133" spans="1:6" x14ac:dyDescent="0.25">
      <c r="A1133" s="5" t="s">
        <v>36</v>
      </c>
      <c r="B1133" s="23">
        <v>43940</v>
      </c>
      <c r="C1133" s="4">
        <v>1</v>
      </c>
      <c r="D1133" s="26">
        <v>2</v>
      </c>
      <c r="F1133" s="67">
        <f t="shared" si="44"/>
        <v>1</v>
      </c>
    </row>
    <row r="1134" spans="1:6" x14ac:dyDescent="0.25">
      <c r="A1134" s="5" t="s">
        <v>51</v>
      </c>
      <c r="B1134" s="23">
        <v>43940</v>
      </c>
      <c r="C1134" s="4">
        <v>15</v>
      </c>
      <c r="D1134" s="26">
        <v>706</v>
      </c>
      <c r="F1134" s="67">
        <f t="shared" si="44"/>
        <v>37</v>
      </c>
    </row>
    <row r="1135" spans="1:6" x14ac:dyDescent="0.25">
      <c r="A1135" s="5" t="s">
        <v>27</v>
      </c>
      <c r="B1135" s="23">
        <v>43940</v>
      </c>
      <c r="C1135" s="4">
        <v>11</v>
      </c>
      <c r="D1135" s="26">
        <v>260</v>
      </c>
      <c r="E1135" s="4">
        <v>1</v>
      </c>
      <c r="F1135" s="67">
        <f t="shared" si="44"/>
        <v>7</v>
      </c>
    </row>
    <row r="1136" spans="1:6" x14ac:dyDescent="0.25">
      <c r="A1136" s="5" t="s">
        <v>37</v>
      </c>
      <c r="B1136" s="23">
        <v>43940</v>
      </c>
      <c r="C1136" s="4">
        <v>0</v>
      </c>
      <c r="D1136" s="26">
        <v>31</v>
      </c>
      <c r="F1136" s="67">
        <f t="shared" si="44"/>
        <v>0</v>
      </c>
    </row>
    <row r="1137" spans="1:6" x14ac:dyDescent="0.25">
      <c r="A1137" s="5" t="s">
        <v>38</v>
      </c>
      <c r="B1137" s="23">
        <v>43940</v>
      </c>
      <c r="C1137" s="4">
        <v>0</v>
      </c>
      <c r="D1137" s="26">
        <v>22</v>
      </c>
      <c r="F1137" s="67">
        <f t="shared" si="44"/>
        <v>0</v>
      </c>
    </row>
    <row r="1138" spans="1:6" x14ac:dyDescent="0.25">
      <c r="A1138" s="5" t="s">
        <v>48</v>
      </c>
      <c r="B1138" s="23">
        <v>43940</v>
      </c>
      <c r="C1138" s="4">
        <v>0</v>
      </c>
      <c r="D1138" s="26">
        <v>0</v>
      </c>
      <c r="F1138" s="67">
        <f t="shared" si="44"/>
        <v>0</v>
      </c>
    </row>
    <row r="1139" spans="1:6" x14ac:dyDescent="0.25">
      <c r="A1139" s="5" t="s">
        <v>39</v>
      </c>
      <c r="B1139" s="23">
        <v>43940</v>
      </c>
      <c r="C1139" s="4">
        <v>0</v>
      </c>
      <c r="D1139" s="26">
        <v>5</v>
      </c>
      <c r="F1139" s="67">
        <f t="shared" si="44"/>
        <v>0</v>
      </c>
    </row>
    <row r="1140" spans="1:6" x14ac:dyDescent="0.25">
      <c r="A1140" s="5" t="s">
        <v>40</v>
      </c>
      <c r="B1140" s="23">
        <v>43940</v>
      </c>
      <c r="C1140" s="4">
        <v>0</v>
      </c>
      <c r="D1140" s="26">
        <v>5</v>
      </c>
      <c r="F1140" s="67">
        <f t="shared" si="44"/>
        <v>0</v>
      </c>
    </row>
    <row r="1141" spans="1:6" x14ac:dyDescent="0.25">
      <c r="A1141" s="5" t="s">
        <v>28</v>
      </c>
      <c r="B1141" s="23">
        <v>43940</v>
      </c>
      <c r="C1141" s="4">
        <v>4</v>
      </c>
      <c r="D1141" s="26">
        <v>39</v>
      </c>
      <c r="F1141" s="67">
        <f t="shared" si="44"/>
        <v>3</v>
      </c>
    </row>
    <row r="1142" spans="1:6" x14ac:dyDescent="0.25">
      <c r="A1142" s="5" t="s">
        <v>24</v>
      </c>
      <c r="B1142" s="23">
        <v>43940</v>
      </c>
      <c r="C1142" s="4">
        <v>3</v>
      </c>
      <c r="D1142" s="26">
        <v>72</v>
      </c>
      <c r="F1142" s="67">
        <f t="shared" si="44"/>
        <v>7</v>
      </c>
    </row>
    <row r="1143" spans="1:6" x14ac:dyDescent="0.25">
      <c r="A1143" s="5" t="s">
        <v>30</v>
      </c>
      <c r="B1143" s="23">
        <v>43940</v>
      </c>
      <c r="C1143" s="4">
        <v>0</v>
      </c>
      <c r="D1143" s="26">
        <v>5</v>
      </c>
      <c r="F1143" s="67">
        <f t="shared" si="44"/>
        <v>0</v>
      </c>
    </row>
    <row r="1144" spans="1:6" x14ac:dyDescent="0.25">
      <c r="A1144" s="5" t="s">
        <v>26</v>
      </c>
      <c r="B1144" s="23">
        <v>43940</v>
      </c>
      <c r="C1144" s="4">
        <v>3</v>
      </c>
      <c r="D1144" s="26">
        <v>99</v>
      </c>
      <c r="F1144" s="67">
        <f t="shared" si="44"/>
        <v>3</v>
      </c>
    </row>
    <row r="1145" spans="1:6" x14ac:dyDescent="0.25">
      <c r="A1145" s="5" t="s">
        <v>25</v>
      </c>
      <c r="B1145" s="23">
        <v>43940</v>
      </c>
      <c r="C1145" s="4">
        <v>8</v>
      </c>
      <c r="D1145" s="26">
        <v>127</v>
      </c>
      <c r="F1145" s="67">
        <f t="shared" si="44"/>
        <v>4</v>
      </c>
    </row>
    <row r="1146" spans="1:6" x14ac:dyDescent="0.25">
      <c r="A1146" s="5" t="s">
        <v>41</v>
      </c>
      <c r="B1146" s="23">
        <v>43940</v>
      </c>
      <c r="C1146" s="4">
        <v>0</v>
      </c>
      <c r="D1146" s="26">
        <v>3</v>
      </c>
      <c r="F1146" s="67">
        <f t="shared" si="44"/>
        <v>0</v>
      </c>
    </row>
    <row r="1147" spans="1:6" x14ac:dyDescent="0.25">
      <c r="A1147" s="5" t="s">
        <v>42</v>
      </c>
      <c r="B1147" s="23">
        <v>43940</v>
      </c>
      <c r="C1147" s="4">
        <v>0</v>
      </c>
      <c r="D1147" s="26">
        <v>2</v>
      </c>
      <c r="F1147" s="67">
        <f t="shared" si="44"/>
        <v>0</v>
      </c>
    </row>
    <row r="1148" spans="1:6" x14ac:dyDescent="0.25">
      <c r="A1148" s="5" t="s">
        <v>43</v>
      </c>
      <c r="B1148" s="23">
        <v>43940</v>
      </c>
      <c r="C1148" s="4">
        <v>0</v>
      </c>
      <c r="D1148" s="26">
        <v>11</v>
      </c>
      <c r="F1148" s="67">
        <f t="shared" si="44"/>
        <v>0</v>
      </c>
    </row>
    <row r="1149" spans="1:6" x14ac:dyDescent="0.25">
      <c r="A1149" s="5" t="s">
        <v>44</v>
      </c>
      <c r="B1149" s="23">
        <v>43940</v>
      </c>
      <c r="C1149" s="4">
        <v>0</v>
      </c>
      <c r="D1149" s="26">
        <v>40</v>
      </c>
      <c r="F1149" s="67">
        <f t="shared" si="44"/>
        <v>0</v>
      </c>
    </row>
    <row r="1150" spans="1:6" x14ac:dyDescent="0.25">
      <c r="A1150" s="5" t="s">
        <v>29</v>
      </c>
      <c r="B1150" s="23">
        <v>43940</v>
      </c>
      <c r="C1150" s="4">
        <v>1</v>
      </c>
      <c r="D1150" s="26">
        <v>222</v>
      </c>
      <c r="F1150" s="67">
        <f>E1150+F1126</f>
        <v>2</v>
      </c>
    </row>
    <row r="1151" spans="1:6" x14ac:dyDescent="0.25">
      <c r="A1151" s="5" t="s">
        <v>45</v>
      </c>
      <c r="B1151" s="23">
        <v>43940</v>
      </c>
      <c r="C1151" s="4">
        <v>0</v>
      </c>
      <c r="D1151" s="26">
        <v>12</v>
      </c>
      <c r="F1151" s="67">
        <f t="shared" si="44"/>
        <v>0</v>
      </c>
    </row>
    <row r="1152" spans="1:6" x14ac:dyDescent="0.25">
      <c r="A1152" s="5" t="s">
        <v>46</v>
      </c>
      <c r="B1152" s="23">
        <v>43940</v>
      </c>
      <c r="C1152" s="4">
        <v>3</v>
      </c>
      <c r="D1152" s="26">
        <v>122</v>
      </c>
      <c r="F1152" s="67">
        <f t="shared" si="44"/>
        <v>0</v>
      </c>
    </row>
    <row r="1153" spans="1:6" x14ac:dyDescent="0.25">
      <c r="A1153" s="5" t="s">
        <v>47</v>
      </c>
      <c r="B1153" s="23">
        <v>43940</v>
      </c>
      <c r="C1153" s="4">
        <v>0</v>
      </c>
      <c r="D1153" s="26">
        <v>30</v>
      </c>
      <c r="F1153" s="67">
        <f t="shared" si="44"/>
        <v>2</v>
      </c>
    </row>
    <row r="1154" spans="1:6" x14ac:dyDescent="0.25">
      <c r="A1154" s="50" t="s">
        <v>22</v>
      </c>
      <c r="B1154" s="23">
        <v>43941</v>
      </c>
      <c r="C1154" s="4">
        <v>42</v>
      </c>
      <c r="D1154" s="26">
        <v>915</v>
      </c>
      <c r="F1154" s="67">
        <f>E1154+F1130</f>
        <v>54</v>
      </c>
    </row>
    <row r="1155" spans="1:6" x14ac:dyDescent="0.25">
      <c r="A1155" s="5" t="s">
        <v>35</v>
      </c>
      <c r="B1155" s="23">
        <v>43941</v>
      </c>
      <c r="C1155" s="4">
        <v>0</v>
      </c>
      <c r="D1155" s="26">
        <v>0</v>
      </c>
      <c r="F1155" s="67">
        <f t="shared" ref="F1155:F1177" si="45">E1155+F1131</f>
        <v>0</v>
      </c>
    </row>
    <row r="1156" spans="1:6" x14ac:dyDescent="0.25">
      <c r="A1156" s="5" t="s">
        <v>21</v>
      </c>
      <c r="B1156" s="23">
        <v>43941</v>
      </c>
      <c r="C1156" s="4">
        <v>5</v>
      </c>
      <c r="D1156" s="26">
        <v>258</v>
      </c>
      <c r="E1156" s="4">
        <v>1</v>
      </c>
      <c r="F1156" s="67">
        <f t="shared" si="45"/>
        <v>10</v>
      </c>
    </row>
    <row r="1157" spans="1:6" x14ac:dyDescent="0.25">
      <c r="A1157" s="5" t="s">
        <v>36</v>
      </c>
      <c r="B1157" s="23">
        <v>43941</v>
      </c>
      <c r="C1157" s="4">
        <v>0</v>
      </c>
      <c r="D1157" s="26">
        <v>2</v>
      </c>
      <c r="F1157" s="67">
        <f t="shared" si="45"/>
        <v>1</v>
      </c>
    </row>
    <row r="1158" spans="1:6" x14ac:dyDescent="0.25">
      <c r="A1158" s="5" t="s">
        <v>51</v>
      </c>
      <c r="B1158" s="23">
        <v>43941</v>
      </c>
      <c r="C1158" s="4">
        <v>22</v>
      </c>
      <c r="D1158" s="26">
        <v>728</v>
      </c>
      <c r="E1158" s="4">
        <v>1</v>
      </c>
      <c r="F1158" s="67">
        <f t="shared" si="45"/>
        <v>38</v>
      </c>
    </row>
    <row r="1159" spans="1:6" x14ac:dyDescent="0.25">
      <c r="A1159" s="5" t="s">
        <v>27</v>
      </c>
      <c r="B1159" s="23">
        <v>43941</v>
      </c>
      <c r="C1159" s="4">
        <v>0</v>
      </c>
      <c r="D1159" s="26">
        <v>260</v>
      </c>
      <c r="E1159" s="4">
        <v>2</v>
      </c>
      <c r="F1159" s="67">
        <f t="shared" si="45"/>
        <v>9</v>
      </c>
    </row>
    <row r="1160" spans="1:6" x14ac:dyDescent="0.25">
      <c r="A1160" s="5" t="s">
        <v>37</v>
      </c>
      <c r="B1160" s="23">
        <v>43941</v>
      </c>
      <c r="C1160" s="4">
        <v>3</v>
      </c>
      <c r="D1160" s="26">
        <v>34</v>
      </c>
      <c r="F1160" s="67">
        <f t="shared" si="45"/>
        <v>0</v>
      </c>
    </row>
    <row r="1161" spans="1:6" x14ac:dyDescent="0.25">
      <c r="A1161" s="5" t="s">
        <v>38</v>
      </c>
      <c r="B1161" s="23">
        <v>43941</v>
      </c>
      <c r="C1161" s="4">
        <v>0</v>
      </c>
      <c r="D1161" s="26">
        <v>22</v>
      </c>
      <c r="F1161" s="67">
        <f t="shared" si="45"/>
        <v>0</v>
      </c>
    </row>
    <row r="1162" spans="1:6" x14ac:dyDescent="0.25">
      <c r="A1162" s="5" t="s">
        <v>48</v>
      </c>
      <c r="B1162" s="23">
        <v>43941</v>
      </c>
      <c r="C1162" s="4">
        <v>0</v>
      </c>
      <c r="D1162" s="26">
        <v>0</v>
      </c>
      <c r="F1162" s="67">
        <f t="shared" si="45"/>
        <v>0</v>
      </c>
    </row>
    <row r="1163" spans="1:6" x14ac:dyDescent="0.25">
      <c r="A1163" s="5" t="s">
        <v>39</v>
      </c>
      <c r="B1163" s="23">
        <v>43941</v>
      </c>
      <c r="C1163" s="4">
        <v>0</v>
      </c>
      <c r="D1163" s="26">
        <v>5</v>
      </c>
      <c r="F1163" s="67">
        <f t="shared" si="45"/>
        <v>0</v>
      </c>
    </row>
    <row r="1164" spans="1:6" x14ac:dyDescent="0.25">
      <c r="A1164" s="5" t="s">
        <v>40</v>
      </c>
      <c r="B1164" s="23">
        <v>43941</v>
      </c>
      <c r="C1164" s="4">
        <v>0</v>
      </c>
      <c r="D1164" s="26">
        <v>5</v>
      </c>
      <c r="F1164" s="67">
        <f t="shared" si="45"/>
        <v>0</v>
      </c>
    </row>
    <row r="1165" spans="1:6" x14ac:dyDescent="0.25">
      <c r="A1165" s="5" t="s">
        <v>28</v>
      </c>
      <c r="B1165" s="23">
        <v>43941</v>
      </c>
      <c r="C1165" s="4">
        <v>0</v>
      </c>
      <c r="D1165" s="26">
        <v>39</v>
      </c>
      <c r="F1165" s="67">
        <f t="shared" si="45"/>
        <v>3</v>
      </c>
    </row>
    <row r="1166" spans="1:6" x14ac:dyDescent="0.25">
      <c r="A1166" s="5" t="s">
        <v>24</v>
      </c>
      <c r="B1166" s="23">
        <v>43941</v>
      </c>
      <c r="C1166" s="4">
        <v>1</v>
      </c>
      <c r="D1166" s="26">
        <v>73</v>
      </c>
      <c r="E1166" s="4">
        <v>1</v>
      </c>
      <c r="F1166" s="67">
        <f t="shared" si="45"/>
        <v>8</v>
      </c>
    </row>
    <row r="1167" spans="1:6" x14ac:dyDescent="0.25">
      <c r="A1167" s="5" t="s">
        <v>30</v>
      </c>
      <c r="B1167" s="23">
        <v>43941</v>
      </c>
      <c r="C1167" s="4">
        <v>0</v>
      </c>
      <c r="D1167" s="26">
        <v>5</v>
      </c>
      <c r="F1167" s="67">
        <f t="shared" si="45"/>
        <v>0</v>
      </c>
    </row>
    <row r="1168" spans="1:6" x14ac:dyDescent="0.25">
      <c r="A1168" s="5" t="s">
        <v>26</v>
      </c>
      <c r="B1168" s="23">
        <v>43941</v>
      </c>
      <c r="C1168" s="4">
        <v>3</v>
      </c>
      <c r="D1168" s="26">
        <v>102</v>
      </c>
      <c r="F1168" s="67">
        <f t="shared" si="45"/>
        <v>3</v>
      </c>
    </row>
    <row r="1169" spans="1:6" x14ac:dyDescent="0.25">
      <c r="A1169" s="5" t="s">
        <v>25</v>
      </c>
      <c r="B1169" s="23">
        <v>43941</v>
      </c>
      <c r="C1169" s="4">
        <v>10</v>
      </c>
      <c r="D1169" s="26">
        <v>137</v>
      </c>
      <c r="E1169" s="4">
        <v>3</v>
      </c>
      <c r="F1169" s="67">
        <f t="shared" si="45"/>
        <v>7</v>
      </c>
    </row>
    <row r="1170" spans="1:6" x14ac:dyDescent="0.25">
      <c r="A1170" s="5" t="s">
        <v>41</v>
      </c>
      <c r="B1170" s="23">
        <v>43941</v>
      </c>
      <c r="C1170" s="4">
        <v>0</v>
      </c>
      <c r="D1170" s="26">
        <v>3</v>
      </c>
      <c r="F1170" s="67">
        <f t="shared" si="45"/>
        <v>0</v>
      </c>
    </row>
    <row r="1171" spans="1:6" x14ac:dyDescent="0.25">
      <c r="A1171" s="5" t="s">
        <v>42</v>
      </c>
      <c r="B1171" s="23">
        <v>43941</v>
      </c>
      <c r="C1171" s="4">
        <v>0</v>
      </c>
      <c r="D1171" s="26">
        <v>2</v>
      </c>
      <c r="F1171" s="67">
        <f t="shared" si="45"/>
        <v>0</v>
      </c>
    </row>
    <row r="1172" spans="1:6" x14ac:dyDescent="0.25">
      <c r="A1172" s="5" t="s">
        <v>43</v>
      </c>
      <c r="B1172" s="23">
        <v>43941</v>
      </c>
      <c r="C1172" s="4">
        <v>0</v>
      </c>
      <c r="D1172" s="26">
        <v>11</v>
      </c>
      <c r="F1172" s="67">
        <f t="shared" si="45"/>
        <v>0</v>
      </c>
    </row>
    <row r="1173" spans="1:6" x14ac:dyDescent="0.25">
      <c r="A1173" s="5" t="s">
        <v>44</v>
      </c>
      <c r="B1173" s="23">
        <v>43941</v>
      </c>
      <c r="C1173" s="4">
        <v>1</v>
      </c>
      <c r="D1173" s="26">
        <v>41</v>
      </c>
      <c r="F1173" s="67">
        <f t="shared" si="45"/>
        <v>0</v>
      </c>
    </row>
    <row r="1174" spans="1:6" x14ac:dyDescent="0.25">
      <c r="A1174" s="5" t="s">
        <v>29</v>
      </c>
      <c r="B1174" s="23">
        <v>43941</v>
      </c>
      <c r="C1174" s="4">
        <v>2</v>
      </c>
      <c r="D1174" s="26">
        <v>224</v>
      </c>
      <c r="F1174" s="67">
        <f>E1174+F1150</f>
        <v>2</v>
      </c>
    </row>
    <row r="1175" spans="1:6" x14ac:dyDescent="0.25">
      <c r="A1175" s="5" t="s">
        <v>45</v>
      </c>
      <c r="B1175" s="23">
        <v>43941</v>
      </c>
      <c r="C1175" s="4">
        <v>0</v>
      </c>
      <c r="D1175" s="26">
        <v>12</v>
      </c>
      <c r="F1175" s="67">
        <f t="shared" si="45"/>
        <v>0</v>
      </c>
    </row>
    <row r="1176" spans="1:6" x14ac:dyDescent="0.25">
      <c r="A1176" s="5" t="s">
        <v>46</v>
      </c>
      <c r="B1176" s="23">
        <v>43941</v>
      </c>
      <c r="C1176" s="4">
        <v>0</v>
      </c>
      <c r="D1176" s="26">
        <v>122</v>
      </c>
      <c r="F1176" s="67">
        <f t="shared" si="45"/>
        <v>0</v>
      </c>
    </row>
    <row r="1177" spans="1:6" x14ac:dyDescent="0.25">
      <c r="A1177" s="5" t="s">
        <v>47</v>
      </c>
      <c r="B1177" s="23">
        <v>43941</v>
      </c>
      <c r="C1177" s="4">
        <v>1</v>
      </c>
      <c r="D1177" s="26">
        <v>31</v>
      </c>
      <c r="F1177" s="67">
        <f t="shared" si="45"/>
        <v>2</v>
      </c>
    </row>
    <row r="1178" spans="1:6" x14ac:dyDescent="0.25">
      <c r="A1178" s="50" t="s">
        <v>22</v>
      </c>
      <c r="B1178" s="23">
        <v>43942</v>
      </c>
      <c r="C1178" s="4">
        <v>60</v>
      </c>
      <c r="D1178" s="26">
        <v>975</v>
      </c>
      <c r="E1178" s="4">
        <v>4</v>
      </c>
      <c r="F1178" s="67">
        <f>E1178+F1154</f>
        <v>58</v>
      </c>
    </row>
    <row r="1179" spans="1:6" x14ac:dyDescent="0.25">
      <c r="A1179" s="5" t="s">
        <v>35</v>
      </c>
      <c r="B1179" s="23">
        <v>43942</v>
      </c>
      <c r="C1179" s="4">
        <v>0</v>
      </c>
      <c r="D1179" s="26">
        <v>0</v>
      </c>
      <c r="F1179" s="67">
        <f t="shared" ref="F1179:F1201" si="46">E1179+F1155</f>
        <v>0</v>
      </c>
    </row>
    <row r="1180" spans="1:6" x14ac:dyDescent="0.25">
      <c r="A1180" s="5" t="s">
        <v>21</v>
      </c>
      <c r="B1180" s="23">
        <v>43942</v>
      </c>
      <c r="C1180" s="4">
        <v>5</v>
      </c>
      <c r="D1180" s="26">
        <v>263</v>
      </c>
      <c r="F1180" s="67">
        <f t="shared" si="46"/>
        <v>10</v>
      </c>
    </row>
    <row r="1181" spans="1:6" x14ac:dyDescent="0.25">
      <c r="A1181" s="5" t="s">
        <v>36</v>
      </c>
      <c r="B1181" s="23">
        <v>43942</v>
      </c>
      <c r="C1181" s="4">
        <v>0</v>
      </c>
      <c r="D1181" s="26">
        <v>2</v>
      </c>
      <c r="F1181" s="67">
        <f t="shared" si="46"/>
        <v>1</v>
      </c>
    </row>
    <row r="1182" spans="1:6" x14ac:dyDescent="0.25">
      <c r="A1182" s="5" t="s">
        <v>51</v>
      </c>
      <c r="B1182" s="23">
        <v>43942</v>
      </c>
      <c r="C1182" s="4">
        <v>33</v>
      </c>
      <c r="D1182" s="26">
        <v>761</v>
      </c>
      <c r="E1182" s="4">
        <v>3</v>
      </c>
      <c r="F1182" s="67">
        <f t="shared" si="46"/>
        <v>41</v>
      </c>
    </row>
    <row r="1183" spans="1:6" x14ac:dyDescent="0.25">
      <c r="A1183" s="5" t="s">
        <v>27</v>
      </c>
      <c r="B1183" s="23">
        <v>43942</v>
      </c>
      <c r="C1183" s="4">
        <v>0</v>
      </c>
      <c r="D1183" s="26">
        <v>260</v>
      </c>
      <c r="F1183" s="67">
        <f t="shared" si="46"/>
        <v>9</v>
      </c>
    </row>
    <row r="1184" spans="1:6" x14ac:dyDescent="0.25">
      <c r="A1184" s="5" t="s">
        <v>37</v>
      </c>
      <c r="B1184" s="23">
        <v>43942</v>
      </c>
      <c r="C1184" s="4">
        <v>0</v>
      </c>
      <c r="D1184" s="26">
        <v>34</v>
      </c>
      <c r="F1184" s="67">
        <f t="shared" si="46"/>
        <v>0</v>
      </c>
    </row>
    <row r="1185" spans="1:6" x14ac:dyDescent="0.25">
      <c r="A1185" s="5" t="s">
        <v>38</v>
      </c>
      <c r="B1185" s="23">
        <v>43942</v>
      </c>
      <c r="C1185" s="4">
        <v>0</v>
      </c>
      <c r="D1185" s="26">
        <v>22</v>
      </c>
      <c r="F1185" s="67">
        <f t="shared" si="46"/>
        <v>0</v>
      </c>
    </row>
    <row r="1186" spans="1:6" x14ac:dyDescent="0.25">
      <c r="A1186" s="5" t="s">
        <v>48</v>
      </c>
      <c r="B1186" s="23">
        <v>43942</v>
      </c>
      <c r="C1186" s="4">
        <v>0</v>
      </c>
      <c r="D1186" s="26">
        <v>0</v>
      </c>
      <c r="F1186" s="67">
        <f t="shared" si="46"/>
        <v>0</v>
      </c>
    </row>
    <row r="1187" spans="1:6" x14ac:dyDescent="0.25">
      <c r="A1187" s="5" t="s">
        <v>39</v>
      </c>
      <c r="B1187" s="23">
        <v>43942</v>
      </c>
      <c r="C1187" s="4">
        <v>0</v>
      </c>
      <c r="D1187" s="26">
        <v>5</v>
      </c>
      <c r="F1187" s="67">
        <f t="shared" si="46"/>
        <v>0</v>
      </c>
    </row>
    <row r="1188" spans="1:6" x14ac:dyDescent="0.25">
      <c r="A1188" s="5" t="s">
        <v>40</v>
      </c>
      <c r="B1188" s="23">
        <v>43942</v>
      </c>
      <c r="C1188" s="4">
        <v>0</v>
      </c>
      <c r="D1188" s="26">
        <v>5</v>
      </c>
      <c r="F1188" s="67">
        <f t="shared" si="46"/>
        <v>0</v>
      </c>
    </row>
    <row r="1189" spans="1:6" x14ac:dyDescent="0.25">
      <c r="A1189" s="5" t="s">
        <v>28</v>
      </c>
      <c r="B1189" s="23">
        <v>43942</v>
      </c>
      <c r="C1189" s="4">
        <v>1</v>
      </c>
      <c r="D1189" s="26">
        <v>40</v>
      </c>
      <c r="E1189" s="4">
        <v>2</v>
      </c>
      <c r="F1189" s="67">
        <f t="shared" si="46"/>
        <v>5</v>
      </c>
    </row>
    <row r="1190" spans="1:6" x14ac:dyDescent="0.25">
      <c r="A1190" s="5" t="s">
        <v>24</v>
      </c>
      <c r="B1190" s="23">
        <v>43942</v>
      </c>
      <c r="C1190" s="4">
        <v>0</v>
      </c>
      <c r="D1190" s="26">
        <v>73</v>
      </c>
      <c r="F1190" s="67">
        <f t="shared" si="46"/>
        <v>8</v>
      </c>
    </row>
    <row r="1191" spans="1:6" x14ac:dyDescent="0.25">
      <c r="A1191" s="5" t="s">
        <v>30</v>
      </c>
      <c r="B1191" s="23">
        <v>43942</v>
      </c>
      <c r="C1191" s="4">
        <v>0</v>
      </c>
      <c r="D1191" s="26">
        <v>5</v>
      </c>
      <c r="F1191" s="67">
        <f t="shared" si="46"/>
        <v>0</v>
      </c>
    </row>
    <row r="1192" spans="1:6" x14ac:dyDescent="0.25">
      <c r="A1192" s="5" t="s">
        <v>26</v>
      </c>
      <c r="B1192" s="23">
        <v>43942</v>
      </c>
      <c r="C1192" s="4">
        <v>0</v>
      </c>
      <c r="D1192" s="26">
        <v>102</v>
      </c>
      <c r="F1192" s="67">
        <f t="shared" si="46"/>
        <v>3</v>
      </c>
    </row>
    <row r="1193" spans="1:6" x14ac:dyDescent="0.25">
      <c r="A1193" s="5" t="s">
        <v>25</v>
      </c>
      <c r="B1193" s="23">
        <v>43942</v>
      </c>
      <c r="C1193" s="4">
        <v>11</v>
      </c>
      <c r="D1193" s="26">
        <v>148</v>
      </c>
      <c r="F1193" s="67">
        <f t="shared" si="46"/>
        <v>7</v>
      </c>
    </row>
    <row r="1194" spans="1:6" x14ac:dyDescent="0.25">
      <c r="A1194" s="5" t="s">
        <v>41</v>
      </c>
      <c r="B1194" s="23">
        <v>43942</v>
      </c>
      <c r="C1194" s="4">
        <v>0</v>
      </c>
      <c r="D1194" s="26">
        <v>3</v>
      </c>
      <c r="F1194" s="67">
        <f t="shared" si="46"/>
        <v>0</v>
      </c>
    </row>
    <row r="1195" spans="1:6" x14ac:dyDescent="0.25">
      <c r="A1195" s="5" t="s">
        <v>42</v>
      </c>
      <c r="B1195" s="23">
        <v>43942</v>
      </c>
      <c r="C1195" s="4">
        <v>0</v>
      </c>
      <c r="D1195" s="26">
        <v>2</v>
      </c>
      <c r="F1195" s="67">
        <f t="shared" si="46"/>
        <v>0</v>
      </c>
    </row>
    <row r="1196" spans="1:6" x14ac:dyDescent="0.25">
      <c r="A1196" s="5" t="s">
        <v>43</v>
      </c>
      <c r="B1196" s="23">
        <v>43942</v>
      </c>
      <c r="C1196" s="4">
        <v>0</v>
      </c>
      <c r="D1196" s="26">
        <v>11</v>
      </c>
      <c r="F1196" s="67">
        <f t="shared" si="46"/>
        <v>0</v>
      </c>
    </row>
    <row r="1197" spans="1:6" x14ac:dyDescent="0.25">
      <c r="A1197" s="5" t="s">
        <v>44</v>
      </c>
      <c r="B1197" s="23">
        <v>43942</v>
      </c>
      <c r="C1197" s="4">
        <v>0</v>
      </c>
      <c r="D1197" s="26">
        <v>41</v>
      </c>
      <c r="F1197" s="67">
        <f t="shared" si="46"/>
        <v>0</v>
      </c>
    </row>
    <row r="1198" spans="1:6" x14ac:dyDescent="0.25">
      <c r="A1198" s="5" t="s">
        <v>29</v>
      </c>
      <c r="B1198" s="23">
        <v>43942</v>
      </c>
      <c r="C1198" s="4">
        <v>1</v>
      </c>
      <c r="D1198" s="26">
        <v>225</v>
      </c>
      <c r="F1198" s="67">
        <f>E1198+F1174</f>
        <v>2</v>
      </c>
    </row>
    <row r="1199" spans="1:6" x14ac:dyDescent="0.25">
      <c r="A1199" s="5" t="s">
        <v>45</v>
      </c>
      <c r="B1199" s="23">
        <v>43942</v>
      </c>
      <c r="C1199" s="4">
        <v>0</v>
      </c>
      <c r="D1199" s="26">
        <v>12</v>
      </c>
      <c r="F1199" s="67">
        <f t="shared" si="46"/>
        <v>0</v>
      </c>
    </row>
    <row r="1200" spans="1:6" x14ac:dyDescent="0.25">
      <c r="A1200" s="5" t="s">
        <v>46</v>
      </c>
      <c r="B1200" s="23">
        <v>43942</v>
      </c>
      <c r="C1200" s="4">
        <v>2</v>
      </c>
      <c r="D1200" s="26">
        <v>124</v>
      </c>
      <c r="F1200" s="67">
        <f t="shared" si="46"/>
        <v>0</v>
      </c>
    </row>
    <row r="1201" spans="1:6" x14ac:dyDescent="0.25">
      <c r="A1201" s="5" t="s">
        <v>47</v>
      </c>
      <c r="B1201" s="23">
        <v>43942</v>
      </c>
      <c r="C1201" s="4">
        <v>0</v>
      </c>
      <c r="D1201" s="26">
        <v>31</v>
      </c>
      <c r="F1201" s="67">
        <f t="shared" si="46"/>
        <v>2</v>
      </c>
    </row>
    <row r="1202" spans="1:6" x14ac:dyDescent="0.25">
      <c r="A1202" s="50" t="s">
        <v>22</v>
      </c>
      <c r="B1202" s="23">
        <v>43943</v>
      </c>
      <c r="C1202" s="4">
        <v>61</v>
      </c>
      <c r="D1202" s="26">
        <v>1036</v>
      </c>
      <c r="E1202" s="4">
        <v>5</v>
      </c>
      <c r="F1202" s="67">
        <f>E1202+F1178</f>
        <v>63</v>
      </c>
    </row>
    <row r="1203" spans="1:6" x14ac:dyDescent="0.25">
      <c r="A1203" s="5" t="s">
        <v>35</v>
      </c>
      <c r="B1203" s="23">
        <v>43943</v>
      </c>
      <c r="C1203" s="4">
        <v>0</v>
      </c>
      <c r="D1203" s="26">
        <v>0</v>
      </c>
      <c r="F1203" s="67">
        <f t="shared" ref="F1203:F1225" si="47">E1203+F1179</f>
        <v>0</v>
      </c>
    </row>
    <row r="1204" spans="1:6" x14ac:dyDescent="0.25">
      <c r="A1204" s="5" t="s">
        <v>21</v>
      </c>
      <c r="B1204" s="23">
        <v>43943</v>
      </c>
      <c r="C1204" s="4">
        <v>7</v>
      </c>
      <c r="D1204" s="26">
        <v>270</v>
      </c>
      <c r="F1204" s="67">
        <f t="shared" si="47"/>
        <v>10</v>
      </c>
    </row>
    <row r="1205" spans="1:6" x14ac:dyDescent="0.25">
      <c r="A1205" s="5" t="s">
        <v>36</v>
      </c>
      <c r="B1205" s="23">
        <v>43943</v>
      </c>
      <c r="C1205" s="4">
        <v>0</v>
      </c>
      <c r="D1205" s="26">
        <v>2</v>
      </c>
      <c r="F1205" s="67">
        <f t="shared" si="47"/>
        <v>1</v>
      </c>
    </row>
    <row r="1206" spans="1:6" x14ac:dyDescent="0.25">
      <c r="A1206" s="5" t="s">
        <v>51</v>
      </c>
      <c r="B1206" s="23">
        <v>43943</v>
      </c>
      <c r="C1206" s="4">
        <v>39</v>
      </c>
      <c r="D1206" s="26">
        <v>800</v>
      </c>
      <c r="E1206" s="4">
        <v>2</v>
      </c>
      <c r="F1206" s="67">
        <f t="shared" si="47"/>
        <v>43</v>
      </c>
    </row>
    <row r="1207" spans="1:6" x14ac:dyDescent="0.25">
      <c r="A1207" s="5" t="s">
        <v>27</v>
      </c>
      <c r="B1207" s="23">
        <v>43943</v>
      </c>
      <c r="C1207" s="4">
        <v>4</v>
      </c>
      <c r="D1207" s="26">
        <v>264</v>
      </c>
      <c r="E1207" s="4">
        <v>1</v>
      </c>
      <c r="F1207" s="67">
        <f t="shared" si="47"/>
        <v>10</v>
      </c>
    </row>
    <row r="1208" spans="1:6" x14ac:dyDescent="0.25">
      <c r="A1208" s="5" t="s">
        <v>37</v>
      </c>
      <c r="B1208" s="23">
        <v>43943</v>
      </c>
      <c r="C1208" s="4">
        <v>0</v>
      </c>
      <c r="D1208" s="26">
        <v>34</v>
      </c>
      <c r="F1208" s="67">
        <f t="shared" si="47"/>
        <v>0</v>
      </c>
    </row>
    <row r="1209" spans="1:6" x14ac:dyDescent="0.25">
      <c r="A1209" s="5" t="s">
        <v>38</v>
      </c>
      <c r="B1209" s="23">
        <v>43943</v>
      </c>
      <c r="C1209" s="4">
        <v>0</v>
      </c>
      <c r="D1209" s="26">
        <v>22</v>
      </c>
      <c r="F1209" s="67">
        <f t="shared" si="47"/>
        <v>0</v>
      </c>
    </row>
    <row r="1210" spans="1:6" x14ac:dyDescent="0.25">
      <c r="A1210" s="5" t="s">
        <v>48</v>
      </c>
      <c r="B1210" s="23">
        <v>43943</v>
      </c>
      <c r="C1210" s="4">
        <v>0</v>
      </c>
      <c r="D1210" s="26">
        <v>0</v>
      </c>
      <c r="F1210" s="67">
        <f t="shared" si="47"/>
        <v>0</v>
      </c>
    </row>
    <row r="1211" spans="1:6" x14ac:dyDescent="0.25">
      <c r="A1211" s="5" t="s">
        <v>39</v>
      </c>
      <c r="B1211" s="23">
        <v>43943</v>
      </c>
      <c r="C1211" s="4">
        <v>0</v>
      </c>
      <c r="D1211" s="26">
        <v>5</v>
      </c>
      <c r="F1211" s="67">
        <f t="shared" si="47"/>
        <v>0</v>
      </c>
    </row>
    <row r="1212" spans="1:6" x14ac:dyDescent="0.25">
      <c r="A1212" s="5" t="s">
        <v>40</v>
      </c>
      <c r="B1212" s="23">
        <v>43943</v>
      </c>
      <c r="C1212" s="4">
        <v>0</v>
      </c>
      <c r="D1212" s="26">
        <v>5</v>
      </c>
      <c r="F1212" s="67">
        <f t="shared" si="47"/>
        <v>0</v>
      </c>
    </row>
    <row r="1213" spans="1:6" x14ac:dyDescent="0.25">
      <c r="A1213" s="5" t="s">
        <v>28</v>
      </c>
      <c r="B1213" s="23">
        <v>43943</v>
      </c>
      <c r="C1213" s="4">
        <v>5</v>
      </c>
      <c r="D1213" s="26">
        <v>45</v>
      </c>
      <c r="F1213" s="67">
        <f t="shared" si="47"/>
        <v>5</v>
      </c>
    </row>
    <row r="1214" spans="1:6" x14ac:dyDescent="0.25">
      <c r="A1214" s="5" t="s">
        <v>24</v>
      </c>
      <c r="B1214" s="23">
        <v>43943</v>
      </c>
      <c r="C1214" s="4">
        <v>1</v>
      </c>
      <c r="D1214" s="26">
        <v>74</v>
      </c>
      <c r="F1214" s="67">
        <f t="shared" si="47"/>
        <v>8</v>
      </c>
    </row>
    <row r="1215" spans="1:6" x14ac:dyDescent="0.25">
      <c r="A1215" s="5" t="s">
        <v>30</v>
      </c>
      <c r="B1215" s="23">
        <v>43943</v>
      </c>
      <c r="C1215" s="4">
        <v>0</v>
      </c>
      <c r="D1215" s="26">
        <v>5</v>
      </c>
      <c r="F1215" s="67">
        <f t="shared" si="47"/>
        <v>0</v>
      </c>
    </row>
    <row r="1216" spans="1:6" x14ac:dyDescent="0.25">
      <c r="A1216" s="5" t="s">
        <v>26</v>
      </c>
      <c r="B1216" s="23">
        <v>43943</v>
      </c>
      <c r="C1216" s="4">
        <v>1</v>
      </c>
      <c r="D1216" s="26">
        <v>103</v>
      </c>
      <c r="F1216" s="67">
        <f t="shared" si="47"/>
        <v>3</v>
      </c>
    </row>
    <row r="1217" spans="1:6" x14ac:dyDescent="0.25">
      <c r="A1217" s="5" t="s">
        <v>25</v>
      </c>
      <c r="B1217" s="23">
        <v>43943</v>
      </c>
      <c r="C1217" s="4">
        <v>17</v>
      </c>
      <c r="D1217" s="26">
        <v>165</v>
      </c>
      <c r="F1217" s="67">
        <f t="shared" si="47"/>
        <v>7</v>
      </c>
    </row>
    <row r="1218" spans="1:6" x14ac:dyDescent="0.25">
      <c r="A1218" s="5" t="s">
        <v>41</v>
      </c>
      <c r="B1218" s="23">
        <v>43943</v>
      </c>
      <c r="C1218" s="4">
        <v>0</v>
      </c>
      <c r="D1218" s="26">
        <v>3</v>
      </c>
      <c r="F1218" s="67">
        <f t="shared" si="47"/>
        <v>0</v>
      </c>
    </row>
    <row r="1219" spans="1:6" x14ac:dyDescent="0.25">
      <c r="A1219" s="5" t="s">
        <v>42</v>
      </c>
      <c r="B1219" s="23">
        <v>43943</v>
      </c>
      <c r="C1219" s="4">
        <v>0</v>
      </c>
      <c r="D1219" s="26">
        <v>2</v>
      </c>
      <c r="F1219" s="67">
        <f t="shared" si="47"/>
        <v>0</v>
      </c>
    </row>
    <row r="1220" spans="1:6" x14ac:dyDescent="0.25">
      <c r="A1220" s="5" t="s">
        <v>43</v>
      </c>
      <c r="B1220" s="23">
        <v>43943</v>
      </c>
      <c r="C1220" s="4">
        <v>0</v>
      </c>
      <c r="D1220" s="26">
        <v>11</v>
      </c>
      <c r="F1220" s="67">
        <f t="shared" si="47"/>
        <v>0</v>
      </c>
    </row>
    <row r="1221" spans="1:6" x14ac:dyDescent="0.25">
      <c r="A1221" s="5" t="s">
        <v>44</v>
      </c>
      <c r="B1221" s="23">
        <v>43943</v>
      </c>
      <c r="C1221" s="4">
        <v>0</v>
      </c>
      <c r="D1221" s="26">
        <v>41</v>
      </c>
      <c r="F1221" s="67">
        <f t="shared" si="47"/>
        <v>0</v>
      </c>
    </row>
    <row r="1222" spans="1:6" x14ac:dyDescent="0.25">
      <c r="A1222" s="5" t="s">
        <v>29</v>
      </c>
      <c r="B1222" s="23">
        <v>43943</v>
      </c>
      <c r="C1222" s="4">
        <v>5</v>
      </c>
      <c r="D1222" s="26">
        <v>230</v>
      </c>
      <c r="F1222" s="67">
        <f>E1222+F1198</f>
        <v>2</v>
      </c>
    </row>
    <row r="1223" spans="1:6" x14ac:dyDescent="0.25">
      <c r="A1223" s="5" t="s">
        <v>45</v>
      </c>
      <c r="B1223" s="23">
        <v>43943</v>
      </c>
      <c r="C1223" s="4">
        <v>0</v>
      </c>
      <c r="D1223" s="26">
        <v>12</v>
      </c>
      <c r="F1223" s="67">
        <f t="shared" si="47"/>
        <v>0</v>
      </c>
    </row>
    <row r="1224" spans="1:6" x14ac:dyDescent="0.25">
      <c r="A1224" s="5" t="s">
        <v>46</v>
      </c>
      <c r="B1224" s="23">
        <v>43943</v>
      </c>
      <c r="C1224" s="4">
        <v>0</v>
      </c>
      <c r="D1224" s="26">
        <v>124</v>
      </c>
      <c r="F1224" s="67">
        <f t="shared" si="47"/>
        <v>0</v>
      </c>
    </row>
    <row r="1225" spans="1:6" x14ac:dyDescent="0.25">
      <c r="A1225" s="5" t="s">
        <v>47</v>
      </c>
      <c r="B1225" s="23">
        <v>43943</v>
      </c>
      <c r="C1225" s="4">
        <v>4</v>
      </c>
      <c r="D1225" s="26">
        <v>35</v>
      </c>
      <c r="F1225" s="67">
        <f t="shared" si="47"/>
        <v>2</v>
      </c>
    </row>
    <row r="1226" spans="1:6" x14ac:dyDescent="0.25">
      <c r="A1226" s="50" t="s">
        <v>22</v>
      </c>
      <c r="B1226" s="23">
        <v>43944</v>
      </c>
      <c r="C1226" s="4">
        <v>84</v>
      </c>
      <c r="D1226" s="26">
        <v>1120</v>
      </c>
      <c r="E1226" s="4">
        <v>4</v>
      </c>
      <c r="F1226" s="67">
        <f>E1226+F1202</f>
        <v>67</v>
      </c>
    </row>
    <row r="1227" spans="1:6" x14ac:dyDescent="0.25">
      <c r="A1227" s="5" t="s">
        <v>35</v>
      </c>
      <c r="B1227" s="23">
        <v>43944</v>
      </c>
      <c r="C1227" s="4">
        <v>0</v>
      </c>
      <c r="D1227" s="26">
        <v>0</v>
      </c>
      <c r="F1227" s="67">
        <f t="shared" ref="F1227:F1249" si="48">E1227+F1203</f>
        <v>0</v>
      </c>
    </row>
    <row r="1228" spans="1:6" x14ac:dyDescent="0.25">
      <c r="A1228" s="5" t="s">
        <v>21</v>
      </c>
      <c r="B1228" s="23">
        <v>43944</v>
      </c>
      <c r="C1228" s="4">
        <v>10</v>
      </c>
      <c r="D1228" s="26">
        <v>280</v>
      </c>
      <c r="F1228" s="67">
        <f t="shared" si="48"/>
        <v>10</v>
      </c>
    </row>
    <row r="1229" spans="1:6" x14ac:dyDescent="0.25">
      <c r="A1229" s="5" t="s">
        <v>36</v>
      </c>
      <c r="B1229" s="23">
        <v>43944</v>
      </c>
      <c r="C1229" s="4">
        <v>0</v>
      </c>
      <c r="D1229" s="26">
        <v>2</v>
      </c>
      <c r="F1229" s="67">
        <f t="shared" si="48"/>
        <v>1</v>
      </c>
    </row>
    <row r="1230" spans="1:6" x14ac:dyDescent="0.25">
      <c r="A1230" s="5" t="s">
        <v>51</v>
      </c>
      <c r="B1230" s="23">
        <v>43944</v>
      </c>
      <c r="C1230" s="4">
        <v>37</v>
      </c>
      <c r="D1230" s="26">
        <v>837</v>
      </c>
      <c r="E1230" s="4">
        <v>1</v>
      </c>
      <c r="F1230" s="67">
        <f t="shared" si="48"/>
        <v>44</v>
      </c>
    </row>
    <row r="1231" spans="1:6" x14ac:dyDescent="0.25">
      <c r="A1231" s="5" t="s">
        <v>27</v>
      </c>
      <c r="B1231" s="23">
        <v>43944</v>
      </c>
      <c r="C1231" s="4">
        <v>2</v>
      </c>
      <c r="D1231" s="26">
        <v>266</v>
      </c>
      <c r="F1231" s="67">
        <f t="shared" si="48"/>
        <v>10</v>
      </c>
    </row>
    <row r="1232" spans="1:6" x14ac:dyDescent="0.25">
      <c r="A1232" s="5" t="s">
        <v>37</v>
      </c>
      <c r="B1232" s="23">
        <v>43944</v>
      </c>
      <c r="C1232" s="4">
        <v>1</v>
      </c>
      <c r="D1232" s="26">
        <v>35</v>
      </c>
      <c r="F1232" s="67">
        <f t="shared" si="48"/>
        <v>0</v>
      </c>
    </row>
    <row r="1233" spans="1:6" x14ac:dyDescent="0.25">
      <c r="A1233" s="5" t="s">
        <v>38</v>
      </c>
      <c r="B1233" s="23">
        <v>43944</v>
      </c>
      <c r="C1233" s="4">
        <v>0</v>
      </c>
      <c r="D1233" s="26">
        <v>22</v>
      </c>
      <c r="F1233" s="67">
        <f t="shared" si="48"/>
        <v>0</v>
      </c>
    </row>
    <row r="1234" spans="1:6" x14ac:dyDescent="0.25">
      <c r="A1234" s="5" t="s">
        <v>48</v>
      </c>
      <c r="B1234" s="23">
        <v>43944</v>
      </c>
      <c r="C1234" s="4">
        <v>0</v>
      </c>
      <c r="D1234" s="26">
        <v>0</v>
      </c>
      <c r="F1234" s="67">
        <f t="shared" si="48"/>
        <v>0</v>
      </c>
    </row>
    <row r="1235" spans="1:6" x14ac:dyDescent="0.25">
      <c r="A1235" s="5" t="s">
        <v>39</v>
      </c>
      <c r="B1235" s="23">
        <v>43944</v>
      </c>
      <c r="C1235" s="4">
        <v>0</v>
      </c>
      <c r="D1235" s="26">
        <v>5</v>
      </c>
      <c r="F1235" s="67">
        <f t="shared" si="48"/>
        <v>0</v>
      </c>
    </row>
    <row r="1236" spans="1:6" x14ac:dyDescent="0.25">
      <c r="A1236" s="5" t="s">
        <v>40</v>
      </c>
      <c r="B1236" s="23">
        <v>43944</v>
      </c>
      <c r="C1236" s="4">
        <v>0</v>
      </c>
      <c r="D1236" s="26">
        <v>5</v>
      </c>
      <c r="F1236" s="67">
        <f t="shared" si="48"/>
        <v>0</v>
      </c>
    </row>
    <row r="1237" spans="1:6" x14ac:dyDescent="0.25">
      <c r="A1237" s="5" t="s">
        <v>28</v>
      </c>
      <c r="B1237" s="23">
        <v>43944</v>
      </c>
      <c r="C1237" s="4">
        <v>0</v>
      </c>
      <c r="D1237" s="26">
        <v>45</v>
      </c>
      <c r="F1237" s="67">
        <f t="shared" si="48"/>
        <v>5</v>
      </c>
    </row>
    <row r="1238" spans="1:6" x14ac:dyDescent="0.25">
      <c r="A1238" s="5" t="s">
        <v>24</v>
      </c>
      <c r="B1238" s="23">
        <v>43944</v>
      </c>
      <c r="C1238" s="4">
        <v>1</v>
      </c>
      <c r="D1238" s="26">
        <v>75</v>
      </c>
      <c r="E1238" s="4">
        <v>1</v>
      </c>
      <c r="F1238" s="67">
        <f t="shared" si="48"/>
        <v>9</v>
      </c>
    </row>
    <row r="1239" spans="1:6" x14ac:dyDescent="0.25">
      <c r="A1239" s="5" t="s">
        <v>30</v>
      </c>
      <c r="B1239" s="23">
        <v>43944</v>
      </c>
      <c r="C1239" s="4">
        <v>0</v>
      </c>
      <c r="D1239" s="26">
        <v>5</v>
      </c>
      <c r="F1239" s="67">
        <f t="shared" si="48"/>
        <v>0</v>
      </c>
    </row>
    <row r="1240" spans="1:6" x14ac:dyDescent="0.25">
      <c r="A1240" s="5" t="s">
        <v>26</v>
      </c>
      <c r="B1240" s="23">
        <v>43944</v>
      </c>
      <c r="C1240" s="4">
        <v>1</v>
      </c>
      <c r="D1240" s="26">
        <v>104</v>
      </c>
      <c r="F1240" s="67">
        <f t="shared" si="48"/>
        <v>3</v>
      </c>
    </row>
    <row r="1241" spans="1:6" x14ac:dyDescent="0.25">
      <c r="A1241" s="5" t="s">
        <v>25</v>
      </c>
      <c r="B1241" s="23">
        <v>43944</v>
      </c>
      <c r="C1241" s="4">
        <v>4</v>
      </c>
      <c r="D1241" s="26">
        <v>169</v>
      </c>
      <c r="F1241" s="67">
        <f t="shared" si="48"/>
        <v>7</v>
      </c>
    </row>
    <row r="1242" spans="1:6" x14ac:dyDescent="0.25">
      <c r="A1242" s="5" t="s">
        <v>41</v>
      </c>
      <c r="B1242" s="23">
        <v>43944</v>
      </c>
      <c r="C1242" s="4">
        <v>0</v>
      </c>
      <c r="D1242" s="26">
        <v>3</v>
      </c>
      <c r="F1242" s="67">
        <f t="shared" si="48"/>
        <v>0</v>
      </c>
    </row>
    <row r="1243" spans="1:6" x14ac:dyDescent="0.25">
      <c r="A1243" s="5" t="s">
        <v>42</v>
      </c>
      <c r="B1243" s="23">
        <v>43944</v>
      </c>
      <c r="C1243" s="4">
        <v>0</v>
      </c>
      <c r="D1243" s="26">
        <v>2</v>
      </c>
      <c r="F1243" s="67">
        <f t="shared" si="48"/>
        <v>0</v>
      </c>
    </row>
    <row r="1244" spans="1:6" x14ac:dyDescent="0.25">
      <c r="A1244" s="5" t="s">
        <v>43</v>
      </c>
      <c r="B1244" s="23">
        <v>43944</v>
      </c>
      <c r="C1244" s="4">
        <v>0</v>
      </c>
      <c r="D1244" s="26">
        <v>11</v>
      </c>
      <c r="F1244" s="67">
        <f t="shared" si="48"/>
        <v>0</v>
      </c>
    </row>
    <row r="1245" spans="1:6" x14ac:dyDescent="0.25">
      <c r="A1245" s="5" t="s">
        <v>44</v>
      </c>
      <c r="B1245" s="23">
        <v>43944</v>
      </c>
      <c r="C1245" s="4">
        <v>0</v>
      </c>
      <c r="D1245" s="26">
        <v>41</v>
      </c>
      <c r="F1245" s="67">
        <f t="shared" si="48"/>
        <v>0</v>
      </c>
    </row>
    <row r="1246" spans="1:6" x14ac:dyDescent="0.25">
      <c r="A1246" s="5" t="s">
        <v>29</v>
      </c>
      <c r="B1246" s="23">
        <v>43944</v>
      </c>
      <c r="C1246" s="4">
        <v>6</v>
      </c>
      <c r="D1246" s="26">
        <v>236</v>
      </c>
      <c r="F1246" s="67">
        <f>E1246+F1222</f>
        <v>2</v>
      </c>
    </row>
    <row r="1247" spans="1:6" x14ac:dyDescent="0.25">
      <c r="A1247" s="5" t="s">
        <v>45</v>
      </c>
      <c r="B1247" s="23">
        <v>43944</v>
      </c>
      <c r="C1247" s="4">
        <v>0</v>
      </c>
      <c r="D1247" s="26">
        <v>12</v>
      </c>
      <c r="F1247" s="67">
        <f t="shared" si="48"/>
        <v>0</v>
      </c>
    </row>
    <row r="1248" spans="1:6" x14ac:dyDescent="0.25">
      <c r="A1248" s="5" t="s">
        <v>46</v>
      </c>
      <c r="B1248" s="23">
        <v>43944</v>
      </c>
      <c r="C1248" s="4">
        <v>1</v>
      </c>
      <c r="D1248" s="26">
        <v>125</v>
      </c>
      <c r="F1248" s="67">
        <f t="shared" si="48"/>
        <v>0</v>
      </c>
    </row>
    <row r="1249" spans="1:6" x14ac:dyDescent="0.25">
      <c r="A1249" s="5" t="s">
        <v>47</v>
      </c>
      <c r="B1249" s="23">
        <v>43944</v>
      </c>
      <c r="C1249" s="4">
        <v>0</v>
      </c>
      <c r="D1249" s="26">
        <v>35</v>
      </c>
      <c r="F1249" s="67">
        <f t="shared" si="48"/>
        <v>2</v>
      </c>
    </row>
    <row r="1250" spans="1:6" x14ac:dyDescent="0.25">
      <c r="A1250" s="50" t="s">
        <v>22</v>
      </c>
      <c r="B1250" s="23">
        <v>43945</v>
      </c>
      <c r="C1250" s="4">
        <v>61</v>
      </c>
      <c r="D1250" s="26">
        <v>1181</v>
      </c>
      <c r="E1250" s="4">
        <v>4</v>
      </c>
      <c r="F1250" s="67">
        <f>E1250+F1226</f>
        <v>71</v>
      </c>
    </row>
    <row r="1251" spans="1:6" x14ac:dyDescent="0.25">
      <c r="A1251" s="5" t="s">
        <v>35</v>
      </c>
      <c r="B1251" s="23">
        <v>43945</v>
      </c>
      <c r="C1251" s="4">
        <v>0</v>
      </c>
      <c r="D1251" s="26">
        <v>0</v>
      </c>
      <c r="F1251" s="67">
        <f t="shared" ref="F1251:F1273" si="49">E1251+F1227</f>
        <v>0</v>
      </c>
    </row>
    <row r="1252" spans="1:6" x14ac:dyDescent="0.25">
      <c r="A1252" s="5" t="s">
        <v>21</v>
      </c>
      <c r="B1252" s="23">
        <v>43945</v>
      </c>
      <c r="C1252" s="4">
        <v>7</v>
      </c>
      <c r="D1252" s="26">
        <v>287</v>
      </c>
      <c r="E1252" s="4">
        <v>1</v>
      </c>
      <c r="F1252" s="67">
        <f t="shared" si="49"/>
        <v>11</v>
      </c>
    </row>
    <row r="1253" spans="1:6" x14ac:dyDescent="0.25">
      <c r="A1253" s="5" t="s">
        <v>36</v>
      </c>
      <c r="B1253" s="23">
        <v>43945</v>
      </c>
      <c r="C1253" s="4">
        <v>0</v>
      </c>
      <c r="D1253" s="26">
        <v>2</v>
      </c>
      <c r="F1253" s="67">
        <f t="shared" si="49"/>
        <v>1</v>
      </c>
    </row>
    <row r="1254" spans="1:6" x14ac:dyDescent="0.25">
      <c r="A1254" s="5" t="s">
        <v>51</v>
      </c>
      <c r="B1254" s="23">
        <v>43945</v>
      </c>
      <c r="C1254" s="4">
        <v>79</v>
      </c>
      <c r="D1254" s="26">
        <v>916</v>
      </c>
      <c r="E1254" s="4">
        <v>4</v>
      </c>
      <c r="F1254" s="67">
        <f t="shared" si="49"/>
        <v>48</v>
      </c>
    </row>
    <row r="1255" spans="1:6" x14ac:dyDescent="0.25">
      <c r="A1255" s="5" t="s">
        <v>27</v>
      </c>
      <c r="B1255" s="23">
        <v>43945</v>
      </c>
      <c r="C1255" s="4">
        <v>3</v>
      </c>
      <c r="D1255" s="26">
        <v>269</v>
      </c>
      <c r="E1255" s="4">
        <v>1</v>
      </c>
      <c r="F1255" s="67">
        <f t="shared" si="49"/>
        <v>11</v>
      </c>
    </row>
    <row r="1256" spans="1:6" x14ac:dyDescent="0.25">
      <c r="A1256" s="5" t="s">
        <v>37</v>
      </c>
      <c r="B1256" s="23">
        <v>43945</v>
      </c>
      <c r="C1256" s="4">
        <v>4</v>
      </c>
      <c r="D1256" s="26">
        <v>39</v>
      </c>
      <c r="F1256" s="67">
        <f t="shared" si="49"/>
        <v>0</v>
      </c>
    </row>
    <row r="1257" spans="1:6" x14ac:dyDescent="0.25">
      <c r="A1257" s="5" t="s">
        <v>38</v>
      </c>
      <c r="B1257" s="23">
        <v>43945</v>
      </c>
      <c r="C1257" s="4">
        <v>0</v>
      </c>
      <c r="D1257" s="26">
        <v>22</v>
      </c>
      <c r="F1257" s="67">
        <f t="shared" si="49"/>
        <v>0</v>
      </c>
    </row>
    <row r="1258" spans="1:6" x14ac:dyDescent="0.25">
      <c r="A1258" s="5" t="s">
        <v>48</v>
      </c>
      <c r="B1258" s="23">
        <v>43945</v>
      </c>
      <c r="C1258" s="4">
        <v>0</v>
      </c>
      <c r="D1258" s="26">
        <v>0</v>
      </c>
      <c r="F1258" s="67">
        <f t="shared" si="49"/>
        <v>0</v>
      </c>
    </row>
    <row r="1259" spans="1:6" x14ac:dyDescent="0.25">
      <c r="A1259" s="5" t="s">
        <v>39</v>
      </c>
      <c r="B1259" s="23">
        <v>43945</v>
      </c>
      <c r="C1259" s="4">
        <v>0</v>
      </c>
      <c r="D1259" s="26">
        <v>5</v>
      </c>
      <c r="F1259" s="67">
        <f t="shared" si="49"/>
        <v>0</v>
      </c>
    </row>
    <row r="1260" spans="1:6" x14ac:dyDescent="0.25">
      <c r="A1260" s="5" t="s">
        <v>40</v>
      </c>
      <c r="B1260" s="23">
        <v>43945</v>
      </c>
      <c r="C1260" s="4">
        <v>0</v>
      </c>
      <c r="D1260" s="26">
        <v>5</v>
      </c>
      <c r="F1260" s="67">
        <f t="shared" si="49"/>
        <v>0</v>
      </c>
    </row>
    <row r="1261" spans="1:6" x14ac:dyDescent="0.25">
      <c r="A1261" s="5" t="s">
        <v>28</v>
      </c>
      <c r="B1261" s="23">
        <v>43945</v>
      </c>
      <c r="C1261" s="4">
        <v>2</v>
      </c>
      <c r="D1261" s="26">
        <v>47</v>
      </c>
      <c r="F1261" s="67">
        <f t="shared" si="49"/>
        <v>5</v>
      </c>
    </row>
    <row r="1262" spans="1:6" x14ac:dyDescent="0.25">
      <c r="A1262" s="5" t="s">
        <v>24</v>
      </c>
      <c r="B1262" s="23">
        <v>43945</v>
      </c>
      <c r="C1262" s="4">
        <v>0</v>
      </c>
      <c r="D1262" s="26">
        <v>75</v>
      </c>
      <c r="F1262" s="67">
        <f t="shared" si="49"/>
        <v>9</v>
      </c>
    </row>
    <row r="1263" spans="1:6" x14ac:dyDescent="0.25">
      <c r="A1263" s="5" t="s">
        <v>30</v>
      </c>
      <c r="B1263" s="23">
        <v>43945</v>
      </c>
      <c r="C1263" s="4">
        <v>1</v>
      </c>
      <c r="D1263" s="26">
        <v>6</v>
      </c>
      <c r="E1263" s="4">
        <v>1</v>
      </c>
      <c r="F1263" s="67">
        <f t="shared" si="49"/>
        <v>1</v>
      </c>
    </row>
    <row r="1264" spans="1:6" x14ac:dyDescent="0.25">
      <c r="A1264" s="5" t="s">
        <v>26</v>
      </c>
      <c r="B1264" s="23">
        <v>43945</v>
      </c>
      <c r="C1264" s="4">
        <v>0</v>
      </c>
      <c r="D1264" s="26">
        <v>104</v>
      </c>
      <c r="F1264" s="67">
        <f t="shared" si="49"/>
        <v>3</v>
      </c>
    </row>
    <row r="1265" spans="1:6" x14ac:dyDescent="0.25">
      <c r="A1265" s="5" t="s">
        <v>25</v>
      </c>
      <c r="B1265" s="23">
        <v>43945</v>
      </c>
      <c r="C1265" s="4">
        <v>11</v>
      </c>
      <c r="D1265" s="26">
        <v>180</v>
      </c>
      <c r="F1265" s="67">
        <f t="shared" si="49"/>
        <v>7</v>
      </c>
    </row>
    <row r="1266" spans="1:6" x14ac:dyDescent="0.25">
      <c r="A1266" s="5" t="s">
        <v>41</v>
      </c>
      <c r="B1266" s="23">
        <v>43945</v>
      </c>
      <c r="C1266" s="4">
        <v>0</v>
      </c>
      <c r="D1266" s="26">
        <v>3</v>
      </c>
      <c r="F1266" s="67">
        <f t="shared" si="49"/>
        <v>0</v>
      </c>
    </row>
    <row r="1267" spans="1:6" x14ac:dyDescent="0.25">
      <c r="A1267" s="5" t="s">
        <v>42</v>
      </c>
      <c r="B1267" s="23">
        <v>43945</v>
      </c>
      <c r="C1267" s="4">
        <v>0</v>
      </c>
      <c r="D1267" s="26">
        <v>2</v>
      </c>
      <c r="F1267" s="67">
        <f t="shared" si="49"/>
        <v>0</v>
      </c>
    </row>
    <row r="1268" spans="1:6" x14ac:dyDescent="0.25">
      <c r="A1268" s="5" t="s">
        <v>43</v>
      </c>
      <c r="B1268" s="23">
        <v>43945</v>
      </c>
      <c r="C1268" s="4">
        <v>0</v>
      </c>
      <c r="D1268" s="26">
        <v>11</v>
      </c>
      <c r="F1268" s="67">
        <f t="shared" si="49"/>
        <v>0</v>
      </c>
    </row>
    <row r="1269" spans="1:6" x14ac:dyDescent="0.25">
      <c r="A1269" s="5" t="s">
        <v>44</v>
      </c>
      <c r="B1269" s="23">
        <v>43945</v>
      </c>
      <c r="C1269" s="4">
        <v>1</v>
      </c>
      <c r="D1269" s="26">
        <v>42</v>
      </c>
      <c r="F1269" s="67">
        <f t="shared" si="49"/>
        <v>0</v>
      </c>
    </row>
    <row r="1270" spans="1:6" x14ac:dyDescent="0.25">
      <c r="A1270" s="5" t="s">
        <v>29</v>
      </c>
      <c r="B1270" s="23">
        <v>43945</v>
      </c>
      <c r="C1270" s="4">
        <v>3</v>
      </c>
      <c r="D1270" s="26">
        <v>239</v>
      </c>
      <c r="F1270" s="67">
        <f>E1270+F1246</f>
        <v>2</v>
      </c>
    </row>
    <row r="1271" spans="1:6" x14ac:dyDescent="0.25">
      <c r="A1271" s="5" t="s">
        <v>45</v>
      </c>
      <c r="B1271" s="23">
        <v>43945</v>
      </c>
      <c r="C1271" s="4">
        <v>0</v>
      </c>
      <c r="D1271" s="26">
        <v>12</v>
      </c>
      <c r="F1271" s="67">
        <f t="shared" si="49"/>
        <v>0</v>
      </c>
    </row>
    <row r="1272" spans="1:6" x14ac:dyDescent="0.25">
      <c r="A1272" s="5" t="s">
        <v>46</v>
      </c>
      <c r="B1272" s="23">
        <v>43945</v>
      </c>
      <c r="C1272" s="4">
        <v>1</v>
      </c>
      <c r="D1272" s="26">
        <v>126</v>
      </c>
      <c r="F1272" s="67">
        <f t="shared" si="49"/>
        <v>0</v>
      </c>
    </row>
    <row r="1273" spans="1:6" x14ac:dyDescent="0.25">
      <c r="A1273" s="5" t="s">
        <v>47</v>
      </c>
      <c r="B1273" s="23">
        <v>43945</v>
      </c>
      <c r="C1273" s="4">
        <v>-1</v>
      </c>
      <c r="D1273" s="26">
        <v>34</v>
      </c>
      <c r="F1273" s="67">
        <f t="shared" si="49"/>
        <v>2</v>
      </c>
    </row>
    <row r="1274" spans="1:6" x14ac:dyDescent="0.25">
      <c r="A1274" s="50" t="s">
        <v>22</v>
      </c>
      <c r="B1274" s="23">
        <v>43946</v>
      </c>
      <c r="C1274" s="4">
        <v>94</v>
      </c>
      <c r="D1274" s="26">
        <v>1275</v>
      </c>
      <c r="E1274" s="4">
        <v>2</v>
      </c>
      <c r="F1274" s="67">
        <f>E1274+F1250</f>
        <v>73</v>
      </c>
    </row>
    <row r="1275" spans="1:6" x14ac:dyDescent="0.25">
      <c r="A1275" s="5" t="s">
        <v>35</v>
      </c>
      <c r="B1275" s="23">
        <v>43946</v>
      </c>
      <c r="C1275" s="4">
        <v>0</v>
      </c>
      <c r="D1275" s="26">
        <v>0</v>
      </c>
      <c r="F1275" s="67">
        <f t="shared" ref="F1275:F1297" si="50">E1275+F1251</f>
        <v>0</v>
      </c>
    </row>
    <row r="1276" spans="1:6" x14ac:dyDescent="0.25">
      <c r="A1276" s="5" t="s">
        <v>21</v>
      </c>
      <c r="B1276" s="23">
        <v>43946</v>
      </c>
      <c r="C1276" s="4">
        <v>7</v>
      </c>
      <c r="D1276" s="26">
        <v>294</v>
      </c>
      <c r="F1276" s="67">
        <f t="shared" si="50"/>
        <v>11</v>
      </c>
    </row>
    <row r="1277" spans="1:6" x14ac:dyDescent="0.25">
      <c r="A1277" s="5" t="s">
        <v>36</v>
      </c>
      <c r="B1277" s="23">
        <v>43946</v>
      </c>
      <c r="C1277" s="4">
        <v>0</v>
      </c>
      <c r="D1277" s="26">
        <v>2</v>
      </c>
      <c r="F1277" s="67">
        <f t="shared" si="50"/>
        <v>1</v>
      </c>
    </row>
    <row r="1278" spans="1:6" x14ac:dyDescent="0.25">
      <c r="A1278" s="5" t="s">
        <v>51</v>
      </c>
      <c r="B1278" s="23">
        <v>43946</v>
      </c>
      <c r="C1278" s="4">
        <v>55</v>
      </c>
      <c r="D1278" s="26">
        <v>971</v>
      </c>
      <c r="E1278" s="4">
        <v>4</v>
      </c>
      <c r="F1278" s="67">
        <f t="shared" si="50"/>
        <v>52</v>
      </c>
    </row>
    <row r="1279" spans="1:6" x14ac:dyDescent="0.25">
      <c r="A1279" s="5" t="s">
        <v>27</v>
      </c>
      <c r="B1279" s="23">
        <v>43946</v>
      </c>
      <c r="C1279" s="4">
        <v>1</v>
      </c>
      <c r="D1279" s="26">
        <v>270</v>
      </c>
      <c r="E1279" s="4">
        <v>1</v>
      </c>
      <c r="F1279" s="67">
        <f t="shared" si="50"/>
        <v>12</v>
      </c>
    </row>
    <row r="1280" spans="1:6" x14ac:dyDescent="0.25">
      <c r="A1280" s="5" t="s">
        <v>37</v>
      </c>
      <c r="B1280" s="23">
        <v>43946</v>
      </c>
      <c r="C1280" s="4">
        <v>1</v>
      </c>
      <c r="D1280" s="26">
        <v>40</v>
      </c>
      <c r="F1280" s="67">
        <f t="shared" si="50"/>
        <v>0</v>
      </c>
    </row>
    <row r="1281" spans="1:6" x14ac:dyDescent="0.25">
      <c r="A1281" s="5" t="s">
        <v>38</v>
      </c>
      <c r="B1281" s="23">
        <v>43946</v>
      </c>
      <c r="C1281" s="4">
        <v>0</v>
      </c>
      <c r="D1281" s="26">
        <v>22</v>
      </c>
      <c r="F1281" s="67">
        <f t="shared" si="50"/>
        <v>0</v>
      </c>
    </row>
    <row r="1282" spans="1:6" x14ac:dyDescent="0.25">
      <c r="A1282" s="5" t="s">
        <v>48</v>
      </c>
      <c r="B1282" s="23">
        <v>43946</v>
      </c>
      <c r="C1282" s="4">
        <v>0</v>
      </c>
      <c r="D1282" s="26">
        <v>0</v>
      </c>
      <c r="F1282" s="67">
        <f t="shared" si="50"/>
        <v>0</v>
      </c>
    </row>
    <row r="1283" spans="1:6" x14ac:dyDescent="0.25">
      <c r="A1283" s="5" t="s">
        <v>39</v>
      </c>
      <c r="B1283" s="23">
        <v>43946</v>
      </c>
      <c r="C1283" s="4">
        <v>0</v>
      </c>
      <c r="D1283" s="26">
        <v>5</v>
      </c>
      <c r="F1283" s="67">
        <f t="shared" si="50"/>
        <v>0</v>
      </c>
    </row>
    <row r="1284" spans="1:6" x14ac:dyDescent="0.25">
      <c r="A1284" s="5" t="s">
        <v>40</v>
      </c>
      <c r="B1284" s="23">
        <v>43946</v>
      </c>
      <c r="C1284" s="4">
        <v>0</v>
      </c>
      <c r="D1284" s="26">
        <v>5</v>
      </c>
      <c r="F1284" s="67">
        <f t="shared" si="50"/>
        <v>0</v>
      </c>
    </row>
    <row r="1285" spans="1:6" x14ac:dyDescent="0.25">
      <c r="A1285" s="5" t="s">
        <v>28</v>
      </c>
      <c r="B1285" s="23">
        <v>43946</v>
      </c>
      <c r="C1285" s="4">
        <v>3</v>
      </c>
      <c r="D1285" s="26">
        <v>50</v>
      </c>
      <c r="E1285" s="4">
        <v>1</v>
      </c>
      <c r="F1285" s="67">
        <f t="shared" si="50"/>
        <v>6</v>
      </c>
    </row>
    <row r="1286" spans="1:6" x14ac:dyDescent="0.25">
      <c r="A1286" s="5" t="s">
        <v>24</v>
      </c>
      <c r="B1286" s="23">
        <v>43946</v>
      </c>
      <c r="C1286" s="4">
        <v>0</v>
      </c>
      <c r="D1286" s="26">
        <v>75</v>
      </c>
      <c r="F1286" s="67">
        <f t="shared" si="50"/>
        <v>9</v>
      </c>
    </row>
    <row r="1287" spans="1:6" x14ac:dyDescent="0.25">
      <c r="A1287" s="5" t="s">
        <v>30</v>
      </c>
      <c r="B1287" s="23">
        <v>43946</v>
      </c>
      <c r="C1287" s="4">
        <v>0</v>
      </c>
      <c r="D1287" s="26">
        <v>6</v>
      </c>
      <c r="F1287" s="67">
        <f t="shared" si="50"/>
        <v>1</v>
      </c>
    </row>
    <row r="1288" spans="1:6" x14ac:dyDescent="0.25">
      <c r="A1288" s="5" t="s">
        <v>26</v>
      </c>
      <c r="B1288" s="23">
        <v>43946</v>
      </c>
      <c r="C1288" s="4">
        <v>0</v>
      </c>
      <c r="D1288" s="26">
        <v>104</v>
      </c>
      <c r="F1288" s="67">
        <f t="shared" si="50"/>
        <v>3</v>
      </c>
    </row>
    <row r="1289" spans="1:6" x14ac:dyDescent="0.25">
      <c r="A1289" s="5" t="s">
        <v>25</v>
      </c>
      <c r="B1289" s="23">
        <v>43946</v>
      </c>
      <c r="C1289" s="4">
        <v>4</v>
      </c>
      <c r="D1289" s="26">
        <v>184</v>
      </c>
      <c r="E1289" s="4">
        <v>1</v>
      </c>
      <c r="F1289" s="67">
        <f t="shared" si="50"/>
        <v>8</v>
      </c>
    </row>
    <row r="1290" spans="1:6" x14ac:dyDescent="0.25">
      <c r="A1290" s="5" t="s">
        <v>41</v>
      </c>
      <c r="B1290" s="23">
        <v>43946</v>
      </c>
      <c r="C1290" s="4">
        <v>0</v>
      </c>
      <c r="D1290" s="26">
        <v>3</v>
      </c>
      <c r="F1290" s="67">
        <f t="shared" si="50"/>
        <v>0</v>
      </c>
    </row>
    <row r="1291" spans="1:6" x14ac:dyDescent="0.25">
      <c r="A1291" s="5" t="s">
        <v>42</v>
      </c>
      <c r="B1291" s="23">
        <v>43946</v>
      </c>
      <c r="C1291" s="4">
        <v>0</v>
      </c>
      <c r="D1291" s="26">
        <v>2</v>
      </c>
      <c r="F1291" s="67">
        <f t="shared" si="50"/>
        <v>0</v>
      </c>
    </row>
    <row r="1292" spans="1:6" x14ac:dyDescent="0.25">
      <c r="A1292" s="5" t="s">
        <v>43</v>
      </c>
      <c r="B1292" s="23">
        <v>43946</v>
      </c>
      <c r="C1292" s="4">
        <v>0</v>
      </c>
      <c r="D1292" s="26">
        <v>11</v>
      </c>
      <c r="F1292" s="67">
        <f t="shared" si="50"/>
        <v>0</v>
      </c>
    </row>
    <row r="1293" spans="1:6" x14ac:dyDescent="0.25">
      <c r="A1293" s="5" t="s">
        <v>44</v>
      </c>
      <c r="B1293" s="23">
        <v>43946</v>
      </c>
      <c r="C1293" s="4">
        <v>0</v>
      </c>
      <c r="D1293" s="26">
        <v>42</v>
      </c>
      <c r="F1293" s="67">
        <f t="shared" si="50"/>
        <v>0</v>
      </c>
    </row>
    <row r="1294" spans="1:6" x14ac:dyDescent="0.25">
      <c r="A1294" s="5" t="s">
        <v>29</v>
      </c>
      <c r="B1294" s="23">
        <v>43946</v>
      </c>
      <c r="C1294" s="4">
        <v>3</v>
      </c>
      <c r="D1294" s="26">
        <v>242</v>
      </c>
      <c r="F1294" s="67">
        <f>E1294+F1270</f>
        <v>2</v>
      </c>
    </row>
    <row r="1295" spans="1:6" x14ac:dyDescent="0.25">
      <c r="A1295" s="5" t="s">
        <v>45</v>
      </c>
      <c r="B1295" s="23">
        <v>43946</v>
      </c>
      <c r="C1295" s="4">
        <v>1</v>
      </c>
      <c r="D1295" s="26">
        <v>13</v>
      </c>
      <c r="F1295" s="67">
        <f t="shared" si="50"/>
        <v>0</v>
      </c>
    </row>
    <row r="1296" spans="1:6" x14ac:dyDescent="0.25">
      <c r="A1296" s="5" t="s">
        <v>46</v>
      </c>
      <c r="B1296" s="23">
        <v>43946</v>
      </c>
      <c r="C1296" s="4">
        <v>4</v>
      </c>
      <c r="D1296" s="26">
        <v>130</v>
      </c>
      <c r="F1296" s="67">
        <f t="shared" si="50"/>
        <v>0</v>
      </c>
    </row>
    <row r="1297" spans="1:6" x14ac:dyDescent="0.25">
      <c r="A1297" s="5" t="s">
        <v>47</v>
      </c>
      <c r="B1297" s="23">
        <v>43946</v>
      </c>
      <c r="C1297" s="4">
        <v>0</v>
      </c>
      <c r="D1297" s="26">
        <v>34</v>
      </c>
      <c r="F1297" s="67">
        <f t="shared" si="50"/>
        <v>2</v>
      </c>
    </row>
    <row r="1298" spans="1:6" x14ac:dyDescent="0.25">
      <c r="A1298" s="50" t="s">
        <v>22</v>
      </c>
      <c r="B1298" s="23">
        <v>43947</v>
      </c>
      <c r="C1298" s="4">
        <v>56</v>
      </c>
      <c r="D1298" s="26">
        <v>1331</v>
      </c>
      <c r="E1298" s="4">
        <v>2</v>
      </c>
      <c r="F1298" s="67">
        <f>E1298+F1274</f>
        <v>75</v>
      </c>
    </row>
    <row r="1299" spans="1:6" x14ac:dyDescent="0.25">
      <c r="A1299" s="5" t="s">
        <v>35</v>
      </c>
      <c r="B1299" s="23">
        <v>43947</v>
      </c>
      <c r="C1299" s="4">
        <v>0</v>
      </c>
      <c r="D1299" s="26">
        <v>0</v>
      </c>
      <c r="F1299" s="67">
        <f t="shared" ref="F1299:F1320" si="51">E1299+F1275</f>
        <v>0</v>
      </c>
    </row>
    <row r="1300" spans="1:6" x14ac:dyDescent="0.25">
      <c r="A1300" s="5" t="s">
        <v>21</v>
      </c>
      <c r="B1300" s="23">
        <v>43947</v>
      </c>
      <c r="C1300" s="4">
        <v>3</v>
      </c>
      <c r="D1300" s="26">
        <v>297</v>
      </c>
      <c r="F1300" s="67">
        <f t="shared" si="51"/>
        <v>11</v>
      </c>
    </row>
    <row r="1301" spans="1:6" x14ac:dyDescent="0.25">
      <c r="A1301" s="5" t="s">
        <v>36</v>
      </c>
      <c r="B1301" s="23">
        <v>43947</v>
      </c>
      <c r="C1301" s="4">
        <v>0</v>
      </c>
      <c r="D1301" s="26">
        <v>2</v>
      </c>
      <c r="F1301" s="67">
        <f t="shared" si="51"/>
        <v>1</v>
      </c>
    </row>
    <row r="1302" spans="1:6" x14ac:dyDescent="0.25">
      <c r="A1302" s="5" t="s">
        <v>51</v>
      </c>
      <c r="B1302" s="23">
        <v>43947</v>
      </c>
      <c r="C1302" s="4">
        <v>36</v>
      </c>
      <c r="D1302" s="26">
        <v>1007</v>
      </c>
      <c r="E1302" s="4">
        <v>5</v>
      </c>
      <c r="F1302" s="67">
        <f t="shared" si="51"/>
        <v>57</v>
      </c>
    </row>
    <row r="1303" spans="1:6" x14ac:dyDescent="0.25">
      <c r="A1303" s="5" t="s">
        <v>27</v>
      </c>
      <c r="B1303" s="23">
        <v>43947</v>
      </c>
      <c r="C1303" s="4">
        <v>3</v>
      </c>
      <c r="D1303" s="26">
        <v>273</v>
      </c>
      <c r="F1303" s="67">
        <f t="shared" si="51"/>
        <v>12</v>
      </c>
    </row>
    <row r="1304" spans="1:6" x14ac:dyDescent="0.25">
      <c r="A1304" s="5" t="s">
        <v>37</v>
      </c>
      <c r="B1304" s="23">
        <v>43947</v>
      </c>
      <c r="C1304" s="4">
        <v>6</v>
      </c>
      <c r="D1304" s="26">
        <v>46</v>
      </c>
      <c r="F1304" s="67">
        <f t="shared" si="51"/>
        <v>0</v>
      </c>
    </row>
    <row r="1305" spans="1:6" x14ac:dyDescent="0.25">
      <c r="A1305" s="5" t="s">
        <v>38</v>
      </c>
      <c r="B1305" s="23">
        <v>43947</v>
      </c>
      <c r="C1305" s="4">
        <v>1</v>
      </c>
      <c r="D1305" s="26">
        <v>23</v>
      </c>
      <c r="F1305" s="67">
        <f t="shared" si="51"/>
        <v>0</v>
      </c>
    </row>
    <row r="1306" spans="1:6" x14ac:dyDescent="0.25">
      <c r="A1306" s="5" t="s">
        <v>48</v>
      </c>
      <c r="B1306" s="23">
        <v>43947</v>
      </c>
      <c r="C1306" s="4">
        <v>0</v>
      </c>
      <c r="D1306" s="26">
        <v>0</v>
      </c>
      <c r="F1306" s="67">
        <f t="shared" si="51"/>
        <v>0</v>
      </c>
    </row>
    <row r="1307" spans="1:6" x14ac:dyDescent="0.25">
      <c r="A1307" s="5" t="s">
        <v>39</v>
      </c>
      <c r="B1307" s="23">
        <v>43947</v>
      </c>
      <c r="C1307" s="4">
        <v>0</v>
      </c>
      <c r="D1307" s="26">
        <v>5</v>
      </c>
      <c r="F1307" s="67">
        <f t="shared" si="51"/>
        <v>0</v>
      </c>
    </row>
    <row r="1308" spans="1:6" x14ac:dyDescent="0.25">
      <c r="A1308" s="5" t="s">
        <v>40</v>
      </c>
      <c r="B1308" s="23">
        <v>43947</v>
      </c>
      <c r="C1308" s="4">
        <v>0</v>
      </c>
      <c r="D1308" s="26">
        <v>5</v>
      </c>
      <c r="F1308" s="67">
        <f t="shared" si="51"/>
        <v>0</v>
      </c>
    </row>
    <row r="1309" spans="1:6" x14ac:dyDescent="0.25">
      <c r="A1309" s="5" t="s">
        <v>28</v>
      </c>
      <c r="B1309" s="23">
        <v>43947</v>
      </c>
      <c r="C1309" s="4">
        <v>0</v>
      </c>
      <c r="D1309" s="26">
        <v>50</v>
      </c>
      <c r="F1309" s="67">
        <f t="shared" si="51"/>
        <v>6</v>
      </c>
    </row>
    <row r="1310" spans="1:6" x14ac:dyDescent="0.25">
      <c r="A1310" s="5" t="s">
        <v>24</v>
      </c>
      <c r="B1310" s="23">
        <v>43947</v>
      </c>
      <c r="C1310" s="4">
        <v>0</v>
      </c>
      <c r="D1310" s="26">
        <v>75</v>
      </c>
      <c r="F1310" s="67">
        <f t="shared" si="51"/>
        <v>9</v>
      </c>
    </row>
    <row r="1311" spans="1:6" x14ac:dyDescent="0.25">
      <c r="A1311" s="5" t="s">
        <v>30</v>
      </c>
      <c r="B1311" s="23">
        <v>43947</v>
      </c>
      <c r="C1311" s="4">
        <v>0</v>
      </c>
      <c r="D1311" s="26">
        <v>6</v>
      </c>
      <c r="F1311" s="67">
        <f t="shared" si="51"/>
        <v>1</v>
      </c>
    </row>
    <row r="1312" spans="1:6" x14ac:dyDescent="0.25">
      <c r="A1312" s="5" t="s">
        <v>26</v>
      </c>
      <c r="B1312" s="23">
        <v>43947</v>
      </c>
      <c r="C1312" s="4">
        <v>1</v>
      </c>
      <c r="D1312" s="26">
        <v>105</v>
      </c>
      <c r="F1312" s="67">
        <f t="shared" si="51"/>
        <v>3</v>
      </c>
    </row>
    <row r="1313" spans="1:6" x14ac:dyDescent="0.25">
      <c r="A1313" s="5" t="s">
        <v>25</v>
      </c>
      <c r="B1313" s="23">
        <v>43947</v>
      </c>
      <c r="C1313" s="4">
        <v>1</v>
      </c>
      <c r="D1313" s="26">
        <v>185</v>
      </c>
      <c r="F1313" s="67">
        <f t="shared" si="51"/>
        <v>8</v>
      </c>
    </row>
    <row r="1314" spans="1:6" x14ac:dyDescent="0.25">
      <c r="A1314" s="5" t="s">
        <v>41</v>
      </c>
      <c r="B1314" s="23">
        <v>43947</v>
      </c>
      <c r="C1314" s="4">
        <v>1</v>
      </c>
      <c r="D1314" s="26">
        <v>4</v>
      </c>
      <c r="F1314" s="67">
        <f t="shared" si="51"/>
        <v>0</v>
      </c>
    </row>
    <row r="1315" spans="1:6" x14ac:dyDescent="0.25">
      <c r="A1315" s="5" t="s">
        <v>42</v>
      </c>
      <c r="B1315" s="23">
        <v>43947</v>
      </c>
      <c r="C1315" s="4">
        <v>0</v>
      </c>
      <c r="D1315" s="26">
        <v>2</v>
      </c>
      <c r="F1315" s="67">
        <f t="shared" si="51"/>
        <v>0</v>
      </c>
    </row>
    <row r="1316" spans="1:6" x14ac:dyDescent="0.25">
      <c r="A1316" s="5" t="s">
        <v>43</v>
      </c>
      <c r="B1316" s="23">
        <v>43947</v>
      </c>
      <c r="C1316" s="4">
        <v>0</v>
      </c>
      <c r="D1316" s="26">
        <v>11</v>
      </c>
      <c r="F1316" s="67">
        <f t="shared" si="51"/>
        <v>0</v>
      </c>
    </row>
    <row r="1317" spans="1:6" x14ac:dyDescent="0.25">
      <c r="A1317" s="5" t="s">
        <v>44</v>
      </c>
      <c r="B1317" s="23">
        <v>43947</v>
      </c>
      <c r="C1317" s="4">
        <v>1</v>
      </c>
      <c r="D1317" s="26">
        <v>43</v>
      </c>
      <c r="F1317" s="67">
        <f t="shared" si="51"/>
        <v>0</v>
      </c>
    </row>
    <row r="1318" spans="1:6" x14ac:dyDescent="0.25">
      <c r="A1318" s="5" t="s">
        <v>29</v>
      </c>
      <c r="B1318" s="23">
        <v>43947</v>
      </c>
      <c r="C1318" s="4">
        <v>0</v>
      </c>
      <c r="D1318" s="26">
        <v>242</v>
      </c>
      <c r="F1318" s="67">
        <f>E1318+F1294</f>
        <v>2</v>
      </c>
    </row>
    <row r="1319" spans="1:6" x14ac:dyDescent="0.25">
      <c r="A1319" s="5" t="s">
        <v>45</v>
      </c>
      <c r="B1319" s="23">
        <v>43947</v>
      </c>
      <c r="C1319" s="4">
        <v>2</v>
      </c>
      <c r="D1319" s="26">
        <v>15</v>
      </c>
      <c r="F1319" s="67">
        <f t="shared" si="51"/>
        <v>0</v>
      </c>
    </row>
    <row r="1320" spans="1:6" x14ac:dyDescent="0.25">
      <c r="A1320" s="5" t="s">
        <v>46</v>
      </c>
      <c r="B1320" s="23">
        <v>43947</v>
      </c>
      <c r="C1320" s="4">
        <v>0</v>
      </c>
      <c r="D1320" s="26">
        <v>130</v>
      </c>
      <c r="F1320" s="67">
        <f t="shared" si="51"/>
        <v>0</v>
      </c>
    </row>
    <row r="1321" spans="1:6" x14ac:dyDescent="0.25">
      <c r="A1321" s="5" t="s">
        <v>47</v>
      </c>
      <c r="B1321" s="23">
        <v>43947</v>
      </c>
      <c r="C1321" s="4">
        <v>1</v>
      </c>
      <c r="D1321" s="26">
        <v>35</v>
      </c>
      <c r="F1321" s="67">
        <f>E1321+F1297</f>
        <v>2</v>
      </c>
    </row>
    <row r="1322" spans="1:6" x14ac:dyDescent="0.25">
      <c r="A1322" s="50" t="s">
        <v>22</v>
      </c>
      <c r="B1322" s="23">
        <v>43948</v>
      </c>
      <c r="C1322" s="4">
        <v>50</v>
      </c>
      <c r="D1322" s="26">
        <v>1381</v>
      </c>
      <c r="E1322" s="4">
        <v>1</v>
      </c>
      <c r="F1322" s="67">
        <f>E1322+F1298</f>
        <v>76</v>
      </c>
    </row>
    <row r="1323" spans="1:6" x14ac:dyDescent="0.25">
      <c r="A1323" s="5" t="s">
        <v>35</v>
      </c>
      <c r="B1323" s="23">
        <v>43948</v>
      </c>
      <c r="C1323" s="4">
        <v>0</v>
      </c>
      <c r="D1323" s="26">
        <v>0</v>
      </c>
      <c r="F1323" s="67">
        <f t="shared" ref="F1323:F1344" si="52">E1323+F1299</f>
        <v>0</v>
      </c>
    </row>
    <row r="1324" spans="1:6" x14ac:dyDescent="0.25">
      <c r="A1324" s="5" t="s">
        <v>21</v>
      </c>
      <c r="B1324" s="23">
        <v>43948</v>
      </c>
      <c r="C1324" s="4">
        <v>10</v>
      </c>
      <c r="D1324" s="26">
        <v>307</v>
      </c>
      <c r="E1324" s="4">
        <v>1</v>
      </c>
      <c r="F1324" s="67">
        <f t="shared" si="52"/>
        <v>12</v>
      </c>
    </row>
    <row r="1325" spans="1:6" x14ac:dyDescent="0.25">
      <c r="A1325" s="5" t="s">
        <v>36</v>
      </c>
      <c r="B1325" s="23">
        <v>43948</v>
      </c>
      <c r="C1325" s="4">
        <v>0</v>
      </c>
      <c r="D1325" s="26">
        <v>2</v>
      </c>
      <c r="F1325" s="67">
        <f t="shared" si="52"/>
        <v>1</v>
      </c>
    </row>
    <row r="1326" spans="1:6" x14ac:dyDescent="0.25">
      <c r="A1326" s="5" t="s">
        <v>51</v>
      </c>
      <c r="B1326" s="23">
        <v>43948</v>
      </c>
      <c r="C1326" s="4">
        <v>32</v>
      </c>
      <c r="D1326" s="26">
        <v>1039</v>
      </c>
      <c r="E1326" s="4">
        <v>2</v>
      </c>
      <c r="F1326" s="67">
        <f t="shared" si="52"/>
        <v>59</v>
      </c>
    </row>
    <row r="1327" spans="1:6" x14ac:dyDescent="0.25">
      <c r="A1327" s="5" t="s">
        <v>27</v>
      </c>
      <c r="B1327" s="23">
        <v>43948</v>
      </c>
      <c r="C1327" s="4">
        <v>0</v>
      </c>
      <c r="D1327" s="26">
        <v>273</v>
      </c>
      <c r="E1327" s="4">
        <v>1</v>
      </c>
      <c r="F1327" s="67">
        <f t="shared" si="52"/>
        <v>13</v>
      </c>
    </row>
    <row r="1328" spans="1:6" x14ac:dyDescent="0.25">
      <c r="A1328" s="5" t="s">
        <v>37</v>
      </c>
      <c r="B1328" s="23">
        <v>43948</v>
      </c>
      <c r="C1328" s="4">
        <v>0</v>
      </c>
      <c r="D1328" s="26">
        <v>46</v>
      </c>
      <c r="F1328" s="67">
        <f t="shared" si="52"/>
        <v>0</v>
      </c>
    </row>
    <row r="1329" spans="1:6" x14ac:dyDescent="0.25">
      <c r="A1329" s="5" t="s">
        <v>38</v>
      </c>
      <c r="B1329" s="23">
        <v>43948</v>
      </c>
      <c r="C1329" s="4">
        <v>0</v>
      </c>
      <c r="D1329" s="26">
        <v>23</v>
      </c>
      <c r="F1329" s="67">
        <f t="shared" si="52"/>
        <v>0</v>
      </c>
    </row>
    <row r="1330" spans="1:6" x14ac:dyDescent="0.25">
      <c r="A1330" s="5" t="s">
        <v>48</v>
      </c>
      <c r="B1330" s="23">
        <v>43948</v>
      </c>
      <c r="C1330" s="4">
        <v>0</v>
      </c>
      <c r="D1330" s="26">
        <v>0</v>
      </c>
      <c r="F1330" s="67">
        <f t="shared" si="52"/>
        <v>0</v>
      </c>
    </row>
    <row r="1331" spans="1:6" x14ac:dyDescent="0.25">
      <c r="A1331" s="5" t="s">
        <v>39</v>
      </c>
      <c r="B1331" s="23">
        <v>43948</v>
      </c>
      <c r="C1331" s="4">
        <v>0</v>
      </c>
      <c r="D1331" s="26">
        <v>5</v>
      </c>
      <c r="F1331" s="67">
        <f t="shared" si="52"/>
        <v>0</v>
      </c>
    </row>
    <row r="1332" spans="1:6" x14ac:dyDescent="0.25">
      <c r="A1332" s="5" t="s">
        <v>40</v>
      </c>
      <c r="B1332" s="23">
        <v>43948</v>
      </c>
      <c r="C1332" s="4">
        <v>0</v>
      </c>
      <c r="D1332" s="26">
        <v>5</v>
      </c>
      <c r="F1332" s="67">
        <f t="shared" si="52"/>
        <v>0</v>
      </c>
    </row>
    <row r="1333" spans="1:6" x14ac:dyDescent="0.25">
      <c r="A1333" s="5" t="s">
        <v>28</v>
      </c>
      <c r="B1333" s="23">
        <v>43948</v>
      </c>
      <c r="C1333" s="4">
        <v>0</v>
      </c>
      <c r="D1333" s="26">
        <v>50</v>
      </c>
      <c r="F1333" s="67">
        <f t="shared" si="52"/>
        <v>6</v>
      </c>
    </row>
    <row r="1334" spans="1:6" x14ac:dyDescent="0.25">
      <c r="A1334" s="5" t="s">
        <v>24</v>
      </c>
      <c r="B1334" s="23">
        <v>43948</v>
      </c>
      <c r="C1334" s="4">
        <v>0</v>
      </c>
      <c r="D1334" s="26">
        <v>75</v>
      </c>
      <c r="F1334" s="67">
        <f t="shared" si="52"/>
        <v>9</v>
      </c>
    </row>
    <row r="1335" spans="1:6" x14ac:dyDescent="0.25">
      <c r="A1335" s="5" t="s">
        <v>30</v>
      </c>
      <c r="B1335" s="23">
        <v>43948</v>
      </c>
      <c r="C1335" s="4">
        <v>2</v>
      </c>
      <c r="D1335" s="26">
        <v>8</v>
      </c>
      <c r="F1335" s="67">
        <f t="shared" si="52"/>
        <v>1</v>
      </c>
    </row>
    <row r="1336" spans="1:6" x14ac:dyDescent="0.25">
      <c r="A1336" s="5" t="s">
        <v>26</v>
      </c>
      <c r="B1336" s="23">
        <v>43948</v>
      </c>
      <c r="C1336" s="4">
        <v>3</v>
      </c>
      <c r="D1336" s="26">
        <v>108</v>
      </c>
      <c r="F1336" s="67">
        <f t="shared" si="52"/>
        <v>3</v>
      </c>
    </row>
    <row r="1337" spans="1:6" x14ac:dyDescent="0.25">
      <c r="A1337" s="5" t="s">
        <v>25</v>
      </c>
      <c r="B1337" s="23">
        <v>43948</v>
      </c>
      <c r="C1337" s="4">
        <v>8</v>
      </c>
      <c r="D1337" s="26">
        <v>193</v>
      </c>
      <c r="F1337" s="67">
        <f t="shared" si="52"/>
        <v>8</v>
      </c>
    </row>
    <row r="1338" spans="1:6" x14ac:dyDescent="0.25">
      <c r="A1338" s="5" t="s">
        <v>41</v>
      </c>
      <c r="B1338" s="23">
        <v>43948</v>
      </c>
      <c r="C1338" s="4">
        <v>0</v>
      </c>
      <c r="D1338" s="26">
        <v>4</v>
      </c>
      <c r="F1338" s="67">
        <f t="shared" si="52"/>
        <v>0</v>
      </c>
    </row>
    <row r="1339" spans="1:6" x14ac:dyDescent="0.25">
      <c r="A1339" s="5" t="s">
        <v>42</v>
      </c>
      <c r="B1339" s="23">
        <v>43948</v>
      </c>
      <c r="C1339" s="4">
        <v>0</v>
      </c>
      <c r="D1339" s="26">
        <v>2</v>
      </c>
      <c r="F1339" s="67">
        <f t="shared" si="52"/>
        <v>0</v>
      </c>
    </row>
    <row r="1340" spans="1:6" x14ac:dyDescent="0.25">
      <c r="A1340" s="5" t="s">
        <v>43</v>
      </c>
      <c r="B1340" s="23">
        <v>43948</v>
      </c>
      <c r="C1340" s="4">
        <v>0</v>
      </c>
      <c r="D1340" s="26">
        <v>11</v>
      </c>
      <c r="F1340" s="67">
        <f t="shared" si="52"/>
        <v>0</v>
      </c>
    </row>
    <row r="1341" spans="1:6" x14ac:dyDescent="0.25">
      <c r="A1341" s="5" t="s">
        <v>44</v>
      </c>
      <c r="B1341" s="23">
        <v>43948</v>
      </c>
      <c r="C1341" s="4">
        <v>5</v>
      </c>
      <c r="D1341" s="26">
        <v>48</v>
      </c>
      <c r="F1341" s="67">
        <f t="shared" si="52"/>
        <v>0</v>
      </c>
    </row>
    <row r="1342" spans="1:6" x14ac:dyDescent="0.25">
      <c r="A1342" s="5" t="s">
        <v>29</v>
      </c>
      <c r="B1342" s="23">
        <v>43948</v>
      </c>
      <c r="C1342" s="4">
        <v>0</v>
      </c>
      <c r="D1342" s="26">
        <v>242</v>
      </c>
      <c r="F1342" s="67">
        <f>E1342+F1318</f>
        <v>2</v>
      </c>
    </row>
    <row r="1343" spans="1:6" x14ac:dyDescent="0.25">
      <c r="A1343" s="5" t="s">
        <v>45</v>
      </c>
      <c r="B1343" s="23">
        <v>43948</v>
      </c>
      <c r="C1343" s="4">
        <v>0</v>
      </c>
      <c r="D1343" s="26">
        <v>15</v>
      </c>
      <c r="F1343" s="67">
        <f>E1343+F1319</f>
        <v>0</v>
      </c>
    </row>
    <row r="1344" spans="1:6" x14ac:dyDescent="0.25">
      <c r="A1344" s="5" t="s">
        <v>46</v>
      </c>
      <c r="B1344" s="23">
        <v>43948</v>
      </c>
      <c r="C1344" s="4">
        <v>1</v>
      </c>
      <c r="D1344" s="26">
        <v>131</v>
      </c>
      <c r="F1344" s="67">
        <f t="shared" si="52"/>
        <v>0</v>
      </c>
    </row>
    <row r="1345" spans="1:7" x14ac:dyDescent="0.25">
      <c r="A1345" s="5" t="s">
        <v>47</v>
      </c>
      <c r="B1345" s="23">
        <v>43948</v>
      </c>
      <c r="C1345" s="4">
        <v>0</v>
      </c>
      <c r="D1345" s="26">
        <v>35</v>
      </c>
      <c r="F1345" s="67">
        <f>E1345+F1321</f>
        <v>2</v>
      </c>
    </row>
    <row r="1346" spans="1:7" x14ac:dyDescent="0.25">
      <c r="A1346" s="50" t="s">
        <v>22</v>
      </c>
      <c r="B1346" s="23">
        <v>43949</v>
      </c>
      <c r="C1346" s="4">
        <v>48</v>
      </c>
      <c r="D1346" s="26">
        <v>1429</v>
      </c>
      <c r="E1346" s="4">
        <v>6</v>
      </c>
      <c r="F1346" s="67">
        <f>E1346+F1322</f>
        <v>82</v>
      </c>
    </row>
    <row r="1347" spans="1:7" x14ac:dyDescent="0.25">
      <c r="A1347" s="5" t="s">
        <v>35</v>
      </c>
      <c r="B1347" s="23">
        <v>43949</v>
      </c>
      <c r="C1347" s="4">
        <v>0</v>
      </c>
      <c r="D1347" s="26">
        <v>0</v>
      </c>
      <c r="F1347" s="67">
        <f t="shared" ref="F1347:F1353" si="53">E1347+F1323</f>
        <v>0</v>
      </c>
      <c r="G1347" s="73"/>
    </row>
    <row r="1348" spans="1:7" x14ac:dyDescent="0.25">
      <c r="A1348" s="5" t="s">
        <v>21</v>
      </c>
      <c r="B1348" s="23">
        <v>43949</v>
      </c>
      <c r="C1348" s="4">
        <v>0</v>
      </c>
      <c r="D1348" s="26">
        <v>307</v>
      </c>
      <c r="F1348" s="67">
        <f t="shared" si="53"/>
        <v>12</v>
      </c>
      <c r="G1348" s="73"/>
    </row>
    <row r="1349" spans="1:7" x14ac:dyDescent="0.25">
      <c r="A1349" s="5" t="s">
        <v>36</v>
      </c>
      <c r="B1349" s="23">
        <v>43949</v>
      </c>
      <c r="C1349" s="4">
        <v>0</v>
      </c>
      <c r="D1349" s="26">
        <v>2</v>
      </c>
      <c r="F1349" s="67">
        <f t="shared" si="53"/>
        <v>1</v>
      </c>
      <c r="G1349" s="73"/>
    </row>
    <row r="1350" spans="1:7" x14ac:dyDescent="0.25">
      <c r="A1350" s="5" t="s">
        <v>51</v>
      </c>
      <c r="B1350" s="23">
        <v>43949</v>
      </c>
      <c r="C1350" s="4">
        <v>50</v>
      </c>
      <c r="D1350" s="26">
        <v>1089</v>
      </c>
      <c r="E1350" s="4">
        <v>2</v>
      </c>
      <c r="F1350" s="67">
        <f t="shared" si="53"/>
        <v>61</v>
      </c>
      <c r="G1350" s="73"/>
    </row>
    <row r="1351" spans="1:7" x14ac:dyDescent="0.25">
      <c r="A1351" s="5" t="s">
        <v>27</v>
      </c>
      <c r="B1351" s="23">
        <v>43949</v>
      </c>
      <c r="C1351" s="4">
        <v>2</v>
      </c>
      <c r="D1351" s="26">
        <v>275</v>
      </c>
      <c r="E1351" s="4">
        <v>1</v>
      </c>
      <c r="F1351" s="67">
        <f t="shared" si="53"/>
        <v>14</v>
      </c>
      <c r="G1351" s="73"/>
    </row>
    <row r="1352" spans="1:7" x14ac:dyDescent="0.25">
      <c r="A1352" s="5" t="s">
        <v>37</v>
      </c>
      <c r="B1352" s="23">
        <v>43949</v>
      </c>
      <c r="C1352" s="4">
        <v>1</v>
      </c>
      <c r="D1352" s="26">
        <v>47</v>
      </c>
      <c r="F1352" s="67">
        <f t="shared" si="53"/>
        <v>0</v>
      </c>
      <c r="G1352" s="73"/>
    </row>
    <row r="1353" spans="1:7" x14ac:dyDescent="0.25">
      <c r="A1353" s="5" t="s">
        <v>38</v>
      </c>
      <c r="B1353" s="23">
        <v>43949</v>
      </c>
      <c r="C1353" s="4">
        <v>0</v>
      </c>
      <c r="D1353" s="26">
        <v>23</v>
      </c>
      <c r="F1353" s="67">
        <f t="shared" si="53"/>
        <v>0</v>
      </c>
      <c r="G1353" s="73"/>
    </row>
    <row r="1354" spans="1:7" s="73" customFormat="1" x14ac:dyDescent="0.25">
      <c r="A1354" s="5" t="s">
        <v>48</v>
      </c>
      <c r="B1354" s="23">
        <v>43949</v>
      </c>
      <c r="C1354" s="4">
        <v>0</v>
      </c>
      <c r="D1354" s="26">
        <v>0</v>
      </c>
      <c r="E1354" s="4"/>
      <c r="F1354" s="67">
        <f t="shared" ref="F1354:F1368" si="54">E1354+F1329</f>
        <v>0</v>
      </c>
    </row>
    <row r="1355" spans="1:7" x14ac:dyDescent="0.25">
      <c r="A1355" s="5" t="s">
        <v>39</v>
      </c>
      <c r="B1355" s="23">
        <v>43949</v>
      </c>
      <c r="C1355" s="4">
        <v>0</v>
      </c>
      <c r="D1355" s="26">
        <v>5</v>
      </c>
      <c r="F1355" s="67">
        <f t="shared" si="54"/>
        <v>0</v>
      </c>
      <c r="G1355" s="73"/>
    </row>
    <row r="1356" spans="1:7" x14ac:dyDescent="0.25">
      <c r="A1356" s="5" t="s">
        <v>40</v>
      </c>
      <c r="B1356" s="23">
        <v>43949</v>
      </c>
      <c r="C1356" s="4">
        <v>0</v>
      </c>
      <c r="D1356" s="26">
        <v>5</v>
      </c>
      <c r="F1356" s="67">
        <f t="shared" si="54"/>
        <v>0</v>
      </c>
      <c r="G1356" s="73"/>
    </row>
    <row r="1357" spans="1:7" x14ac:dyDescent="0.25">
      <c r="A1357" s="5" t="s">
        <v>28</v>
      </c>
      <c r="B1357" s="23">
        <v>43949</v>
      </c>
      <c r="C1357" s="4">
        <v>1</v>
      </c>
      <c r="D1357" s="26">
        <v>51</v>
      </c>
      <c r="F1357" s="67">
        <f t="shared" si="54"/>
        <v>0</v>
      </c>
      <c r="G1357" s="73"/>
    </row>
    <row r="1358" spans="1:7" x14ac:dyDescent="0.25">
      <c r="A1358" s="5" t="s">
        <v>24</v>
      </c>
      <c r="B1358" s="23">
        <v>43949</v>
      </c>
      <c r="C1358" s="4">
        <v>1</v>
      </c>
      <c r="D1358" s="26">
        <v>76</v>
      </c>
      <c r="F1358" s="67">
        <f t="shared" si="54"/>
        <v>6</v>
      </c>
      <c r="G1358" s="73"/>
    </row>
    <row r="1359" spans="1:7" x14ac:dyDescent="0.25">
      <c r="A1359" s="5" t="s">
        <v>30</v>
      </c>
      <c r="B1359" s="23">
        <v>43949</v>
      </c>
      <c r="C1359" s="4">
        <v>0</v>
      </c>
      <c r="D1359" s="26">
        <v>8</v>
      </c>
      <c r="F1359" s="67">
        <f t="shared" si="54"/>
        <v>9</v>
      </c>
      <c r="G1359" s="73"/>
    </row>
    <row r="1360" spans="1:7" x14ac:dyDescent="0.25">
      <c r="A1360" s="5" t="s">
        <v>26</v>
      </c>
      <c r="B1360" s="23">
        <v>43949</v>
      </c>
      <c r="C1360" s="4">
        <v>0</v>
      </c>
      <c r="D1360" s="26">
        <v>108</v>
      </c>
      <c r="E1360" s="4">
        <v>1</v>
      </c>
      <c r="F1360" s="67">
        <f t="shared" si="54"/>
        <v>2</v>
      </c>
      <c r="G1360" s="73"/>
    </row>
    <row r="1361" spans="1:7" x14ac:dyDescent="0.25">
      <c r="A1361" s="5" t="s">
        <v>25</v>
      </c>
      <c r="B1361" s="23">
        <v>43949</v>
      </c>
      <c r="C1361" s="4">
        <v>13</v>
      </c>
      <c r="D1361" s="26">
        <v>206</v>
      </c>
      <c r="F1361" s="67">
        <f t="shared" si="54"/>
        <v>3</v>
      </c>
      <c r="G1361" s="73"/>
    </row>
    <row r="1362" spans="1:7" x14ac:dyDescent="0.25">
      <c r="A1362" s="5" t="s">
        <v>41</v>
      </c>
      <c r="B1362" s="23">
        <v>43949</v>
      </c>
      <c r="C1362" s="4">
        <v>0</v>
      </c>
      <c r="D1362" s="26">
        <v>4</v>
      </c>
      <c r="F1362" s="67">
        <f t="shared" si="54"/>
        <v>8</v>
      </c>
      <c r="G1362" s="73"/>
    </row>
    <row r="1363" spans="1:7" x14ac:dyDescent="0.25">
      <c r="A1363" s="5" t="s">
        <v>42</v>
      </c>
      <c r="B1363" s="23">
        <v>43949</v>
      </c>
      <c r="C1363" s="4">
        <v>0</v>
      </c>
      <c r="D1363" s="26">
        <v>2</v>
      </c>
      <c r="F1363" s="67">
        <f t="shared" si="54"/>
        <v>0</v>
      </c>
      <c r="G1363" s="73"/>
    </row>
    <row r="1364" spans="1:7" x14ac:dyDescent="0.25">
      <c r="A1364" s="5" t="s">
        <v>43</v>
      </c>
      <c r="B1364" s="23">
        <v>43949</v>
      </c>
      <c r="C1364" s="4">
        <v>0</v>
      </c>
      <c r="D1364" s="26">
        <v>11</v>
      </c>
      <c r="F1364" s="67">
        <f t="shared" si="54"/>
        <v>0</v>
      </c>
      <c r="G1364" s="73"/>
    </row>
    <row r="1365" spans="1:7" x14ac:dyDescent="0.25">
      <c r="A1365" s="5" t="s">
        <v>44</v>
      </c>
      <c r="B1365" s="23">
        <v>43949</v>
      </c>
      <c r="C1365" s="4">
        <v>0</v>
      </c>
      <c r="D1365" s="26">
        <v>48</v>
      </c>
      <c r="F1365" s="67">
        <f t="shared" si="54"/>
        <v>0</v>
      </c>
      <c r="G1365" s="73"/>
    </row>
    <row r="1366" spans="1:7" x14ac:dyDescent="0.25">
      <c r="A1366" s="5" t="s">
        <v>29</v>
      </c>
      <c r="B1366" s="23">
        <v>43949</v>
      </c>
      <c r="C1366" s="4">
        <v>1</v>
      </c>
      <c r="D1366" s="26">
        <v>243</v>
      </c>
      <c r="F1366" s="67">
        <f>E1366+F1342</f>
        <v>2</v>
      </c>
      <c r="G1366" s="73"/>
    </row>
    <row r="1367" spans="1:7" x14ac:dyDescent="0.25">
      <c r="A1367" s="5" t="s">
        <v>45</v>
      </c>
      <c r="B1367" s="23">
        <v>43949</v>
      </c>
      <c r="C1367" s="4">
        <v>0</v>
      </c>
      <c r="D1367" s="26">
        <v>15</v>
      </c>
      <c r="F1367" s="67">
        <f>E1367+F1343</f>
        <v>0</v>
      </c>
      <c r="G1367" s="73"/>
    </row>
    <row r="1368" spans="1:7" x14ac:dyDescent="0.25">
      <c r="A1368" s="5" t="s">
        <v>46</v>
      </c>
      <c r="B1368" s="23">
        <v>43949</v>
      </c>
      <c r="C1368" s="4">
        <v>6</v>
      </c>
      <c r="D1368" s="26">
        <v>137</v>
      </c>
      <c r="F1368" s="67">
        <f t="shared" si="54"/>
        <v>0</v>
      </c>
      <c r="G1368" s="73"/>
    </row>
    <row r="1369" spans="1:7" x14ac:dyDescent="0.25">
      <c r="A1369" s="5" t="s">
        <v>47</v>
      </c>
      <c r="B1369" s="23">
        <v>43949</v>
      </c>
      <c r="C1369" s="4">
        <v>1</v>
      </c>
      <c r="D1369" s="26">
        <v>36</v>
      </c>
      <c r="F1369" s="67">
        <f>E1369+F1345</f>
        <v>2</v>
      </c>
      <c r="G1369" s="73"/>
    </row>
    <row r="1370" spans="1:7" x14ac:dyDescent="0.25">
      <c r="A1370" s="50" t="s">
        <v>22</v>
      </c>
      <c r="B1370" s="23">
        <v>43950</v>
      </c>
      <c r="C1370" s="4">
        <v>103</v>
      </c>
      <c r="D1370" s="26">
        <v>1532</v>
      </c>
      <c r="E1370" s="4">
        <v>2</v>
      </c>
      <c r="F1370" s="67">
        <f>E1370+F1346</f>
        <v>84</v>
      </c>
    </row>
    <row r="1371" spans="1:7" x14ac:dyDescent="0.25">
      <c r="A1371" s="5" t="s">
        <v>35</v>
      </c>
      <c r="B1371" s="23">
        <v>43950</v>
      </c>
      <c r="C1371" s="4">
        <v>0</v>
      </c>
      <c r="D1371" s="26">
        <v>0</v>
      </c>
      <c r="F1371" s="67">
        <f t="shared" ref="F1371:F1377" si="55">E1371+F1347</f>
        <v>0</v>
      </c>
    </row>
    <row r="1372" spans="1:7" x14ac:dyDescent="0.25">
      <c r="A1372" s="5" t="s">
        <v>21</v>
      </c>
      <c r="B1372" s="23">
        <v>43950</v>
      </c>
      <c r="C1372" s="4">
        <v>4</v>
      </c>
      <c r="D1372" s="26">
        <v>311</v>
      </c>
      <c r="E1372" s="4">
        <v>1</v>
      </c>
      <c r="F1372" s="67">
        <f t="shared" si="55"/>
        <v>13</v>
      </c>
    </row>
    <row r="1373" spans="1:7" x14ac:dyDescent="0.25">
      <c r="A1373" s="5" t="s">
        <v>36</v>
      </c>
      <c r="B1373" s="23">
        <v>43950</v>
      </c>
      <c r="C1373" s="4">
        <v>0</v>
      </c>
      <c r="D1373" s="26">
        <v>2</v>
      </c>
      <c r="F1373" s="67">
        <f t="shared" si="55"/>
        <v>1</v>
      </c>
    </row>
    <row r="1374" spans="1:7" x14ac:dyDescent="0.25">
      <c r="A1374" s="5" t="s">
        <v>51</v>
      </c>
      <c r="B1374" s="23">
        <v>43950</v>
      </c>
      <c r="C1374" s="4">
        <v>34</v>
      </c>
      <c r="D1374" s="26">
        <v>1123</v>
      </c>
      <c r="E1374" s="4">
        <v>3</v>
      </c>
      <c r="F1374" s="67">
        <f t="shared" si="55"/>
        <v>64</v>
      </c>
    </row>
    <row r="1375" spans="1:7" x14ac:dyDescent="0.25">
      <c r="A1375" s="5" t="s">
        <v>27</v>
      </c>
      <c r="B1375" s="23">
        <v>43950</v>
      </c>
      <c r="C1375" s="4">
        <v>1</v>
      </c>
      <c r="D1375" s="26">
        <v>276</v>
      </c>
      <c r="F1375" s="67">
        <f t="shared" si="55"/>
        <v>14</v>
      </c>
    </row>
    <row r="1376" spans="1:7" x14ac:dyDescent="0.25">
      <c r="A1376" s="5" t="s">
        <v>37</v>
      </c>
      <c r="B1376" s="23">
        <v>43950</v>
      </c>
      <c r="C1376" s="4">
        <v>0</v>
      </c>
      <c r="D1376" s="26">
        <v>47</v>
      </c>
      <c r="F1376" s="67">
        <f t="shared" si="55"/>
        <v>0</v>
      </c>
    </row>
    <row r="1377" spans="1:6" x14ac:dyDescent="0.25">
      <c r="A1377" s="5" t="s">
        <v>38</v>
      </c>
      <c r="B1377" s="23">
        <v>43950</v>
      </c>
      <c r="C1377" s="4">
        <v>0</v>
      </c>
      <c r="D1377" s="26">
        <v>23</v>
      </c>
      <c r="F1377" s="67">
        <f t="shared" si="55"/>
        <v>0</v>
      </c>
    </row>
    <row r="1378" spans="1:6" x14ac:dyDescent="0.25">
      <c r="A1378" s="5" t="s">
        <v>48</v>
      </c>
      <c r="B1378" s="23">
        <v>43950</v>
      </c>
      <c r="C1378" s="4">
        <v>0</v>
      </c>
      <c r="D1378" s="26">
        <v>0</v>
      </c>
      <c r="F1378" s="67">
        <f t="shared" ref="F1378:F1392" si="56">E1378+F1353</f>
        <v>0</v>
      </c>
    </row>
    <row r="1379" spans="1:6" x14ac:dyDescent="0.25">
      <c r="A1379" s="5" t="s">
        <v>39</v>
      </c>
      <c r="B1379" s="23">
        <v>43950</v>
      </c>
      <c r="C1379" s="4">
        <v>0</v>
      </c>
      <c r="D1379" s="26">
        <v>5</v>
      </c>
      <c r="F1379" s="67">
        <f t="shared" si="56"/>
        <v>0</v>
      </c>
    </row>
    <row r="1380" spans="1:6" x14ac:dyDescent="0.25">
      <c r="A1380" s="5" t="s">
        <v>40</v>
      </c>
      <c r="B1380" s="23">
        <v>43950</v>
      </c>
      <c r="C1380" s="4">
        <v>0</v>
      </c>
      <c r="D1380" s="26">
        <v>5</v>
      </c>
      <c r="F1380" s="67">
        <f t="shared" si="56"/>
        <v>0</v>
      </c>
    </row>
    <row r="1381" spans="1:6" x14ac:dyDescent="0.25">
      <c r="A1381" s="5" t="s">
        <v>28</v>
      </c>
      <c r="B1381" s="23">
        <v>43950</v>
      </c>
      <c r="C1381" s="4">
        <v>1</v>
      </c>
      <c r="D1381" s="26">
        <v>52</v>
      </c>
      <c r="F1381" s="67">
        <f t="shared" si="56"/>
        <v>0</v>
      </c>
    </row>
    <row r="1382" spans="1:6" x14ac:dyDescent="0.25">
      <c r="A1382" s="5" t="s">
        <v>24</v>
      </c>
      <c r="B1382" s="23">
        <v>43950</v>
      </c>
      <c r="C1382" s="4">
        <v>2</v>
      </c>
      <c r="D1382" s="26">
        <v>78</v>
      </c>
      <c r="F1382" s="67">
        <f t="shared" si="56"/>
        <v>0</v>
      </c>
    </row>
    <row r="1383" spans="1:6" x14ac:dyDescent="0.25">
      <c r="A1383" s="5" t="s">
        <v>30</v>
      </c>
      <c r="B1383" s="23">
        <v>43950</v>
      </c>
      <c r="C1383" s="4">
        <v>4</v>
      </c>
      <c r="D1383" s="26">
        <v>12</v>
      </c>
      <c r="F1383" s="67">
        <f t="shared" si="56"/>
        <v>6</v>
      </c>
    </row>
    <row r="1384" spans="1:6" x14ac:dyDescent="0.25">
      <c r="A1384" s="5" t="s">
        <v>26</v>
      </c>
      <c r="B1384" s="23">
        <v>43950</v>
      </c>
      <c r="C1384" s="4">
        <v>1</v>
      </c>
      <c r="D1384" s="26">
        <v>109</v>
      </c>
      <c r="F1384" s="67">
        <f t="shared" si="56"/>
        <v>9</v>
      </c>
    </row>
    <row r="1385" spans="1:6" x14ac:dyDescent="0.25">
      <c r="A1385" s="5" t="s">
        <v>25</v>
      </c>
      <c r="B1385" s="23">
        <v>43950</v>
      </c>
      <c r="C1385" s="4">
        <v>8</v>
      </c>
      <c r="D1385" s="26">
        <v>214</v>
      </c>
      <c r="E1385" s="4">
        <v>1</v>
      </c>
      <c r="F1385" s="67">
        <f t="shared" si="56"/>
        <v>3</v>
      </c>
    </row>
    <row r="1386" spans="1:6" x14ac:dyDescent="0.25">
      <c r="A1386" s="5" t="s">
        <v>41</v>
      </c>
      <c r="B1386" s="23">
        <v>43950</v>
      </c>
      <c r="C1386" s="4">
        <v>0</v>
      </c>
      <c r="D1386" s="26">
        <v>4</v>
      </c>
      <c r="F1386" s="67">
        <f t="shared" si="56"/>
        <v>3</v>
      </c>
    </row>
    <row r="1387" spans="1:6" x14ac:dyDescent="0.25">
      <c r="A1387" s="5" t="s">
        <v>42</v>
      </c>
      <c r="B1387" s="23">
        <v>43950</v>
      </c>
      <c r="C1387" s="4">
        <v>0</v>
      </c>
      <c r="D1387" s="26">
        <v>2</v>
      </c>
      <c r="F1387" s="67">
        <f>E1387+F1363</f>
        <v>0</v>
      </c>
    </row>
    <row r="1388" spans="1:6" x14ac:dyDescent="0.25">
      <c r="A1388" s="5" t="s">
        <v>43</v>
      </c>
      <c r="B1388" s="23">
        <v>43950</v>
      </c>
      <c r="C1388" s="4">
        <v>0</v>
      </c>
      <c r="D1388" s="26">
        <v>11</v>
      </c>
      <c r="F1388" s="67">
        <f t="shared" si="56"/>
        <v>0</v>
      </c>
    </row>
    <row r="1389" spans="1:6" x14ac:dyDescent="0.25">
      <c r="A1389" s="5" t="s">
        <v>44</v>
      </c>
      <c r="B1389" s="23">
        <v>43950</v>
      </c>
      <c r="C1389" s="4">
        <v>0</v>
      </c>
      <c r="D1389" s="26">
        <v>48</v>
      </c>
      <c r="F1389" s="67">
        <f t="shared" si="56"/>
        <v>0</v>
      </c>
    </row>
    <row r="1390" spans="1:6" x14ac:dyDescent="0.25">
      <c r="A1390" s="5" t="s">
        <v>29</v>
      </c>
      <c r="B1390" s="23">
        <v>43950</v>
      </c>
      <c r="C1390" s="4">
        <v>0</v>
      </c>
      <c r="D1390" s="26">
        <v>243</v>
      </c>
      <c r="F1390" s="67">
        <f>E1390+F1366</f>
        <v>2</v>
      </c>
    </row>
    <row r="1391" spans="1:6" x14ac:dyDescent="0.25">
      <c r="A1391" s="5" t="s">
        <v>45</v>
      </c>
      <c r="B1391" s="23">
        <v>43950</v>
      </c>
      <c r="C1391" s="4">
        <v>0</v>
      </c>
      <c r="D1391" s="26">
        <v>15</v>
      </c>
      <c r="F1391" s="67">
        <f>E1391+F1367</f>
        <v>0</v>
      </c>
    </row>
    <row r="1392" spans="1:6" x14ac:dyDescent="0.25">
      <c r="A1392" s="5" t="s">
        <v>46</v>
      </c>
      <c r="B1392" s="23">
        <v>43950</v>
      </c>
      <c r="C1392" s="4">
        <v>0</v>
      </c>
      <c r="D1392" s="26">
        <v>137</v>
      </c>
      <c r="F1392" s="67">
        <f t="shared" si="56"/>
        <v>0</v>
      </c>
    </row>
    <row r="1393" spans="1:6" x14ac:dyDescent="0.25">
      <c r="A1393" s="5" t="s">
        <v>47</v>
      </c>
      <c r="B1393" s="23">
        <v>43950</v>
      </c>
      <c r="C1393" s="4">
        <v>0</v>
      </c>
      <c r="D1393" s="26">
        <v>36</v>
      </c>
      <c r="F1393" s="67">
        <f>E1393+F1369</f>
        <v>2</v>
      </c>
    </row>
    <row r="1394" spans="1:6" x14ac:dyDescent="0.25">
      <c r="A1394" s="50" t="s">
        <v>22</v>
      </c>
      <c r="B1394" s="23">
        <v>43951</v>
      </c>
      <c r="C1394" s="4">
        <v>66</v>
      </c>
      <c r="D1394" s="26">
        <v>1598</v>
      </c>
      <c r="E1394" s="4">
        <v>2</v>
      </c>
      <c r="F1394" s="67">
        <f>E1394+F1370</f>
        <v>86</v>
      </c>
    </row>
    <row r="1395" spans="1:6" x14ac:dyDescent="0.25">
      <c r="A1395" s="5" t="s">
        <v>35</v>
      </c>
      <c r="B1395" s="23">
        <v>43951</v>
      </c>
      <c r="C1395" s="4">
        <v>0</v>
      </c>
      <c r="D1395" s="26">
        <v>0</v>
      </c>
      <c r="F1395" s="67">
        <f t="shared" ref="F1395:F1400" si="57">E1395+F1371</f>
        <v>0</v>
      </c>
    </row>
    <row r="1396" spans="1:6" x14ac:dyDescent="0.25">
      <c r="A1396" s="5" t="s">
        <v>21</v>
      </c>
      <c r="B1396" s="23">
        <v>43951</v>
      </c>
      <c r="C1396" s="4">
        <v>3</v>
      </c>
      <c r="D1396" s="26">
        <v>314</v>
      </c>
      <c r="F1396" s="67">
        <f t="shared" si="57"/>
        <v>13</v>
      </c>
    </row>
    <row r="1397" spans="1:6" x14ac:dyDescent="0.25">
      <c r="A1397" s="5" t="s">
        <v>36</v>
      </c>
      <c r="B1397" s="23">
        <v>43951</v>
      </c>
      <c r="C1397" s="4">
        <v>0</v>
      </c>
      <c r="D1397" s="26">
        <v>2</v>
      </c>
      <c r="F1397" s="67">
        <f t="shared" si="57"/>
        <v>1</v>
      </c>
    </row>
    <row r="1398" spans="1:6" x14ac:dyDescent="0.25">
      <c r="A1398" s="5" t="s">
        <v>51</v>
      </c>
      <c r="B1398" s="23">
        <v>43951</v>
      </c>
      <c r="C1398" s="4">
        <v>45</v>
      </c>
      <c r="D1398" s="26">
        <v>1168</v>
      </c>
      <c r="E1398" s="4">
        <v>2</v>
      </c>
      <c r="F1398" s="67">
        <f t="shared" si="57"/>
        <v>66</v>
      </c>
    </row>
    <row r="1399" spans="1:6" x14ac:dyDescent="0.25">
      <c r="A1399" s="5" t="s">
        <v>27</v>
      </c>
      <c r="B1399" s="23">
        <v>43951</v>
      </c>
      <c r="C1399" s="4">
        <v>2</v>
      </c>
      <c r="D1399" s="26">
        <v>278</v>
      </c>
      <c r="F1399" s="67">
        <f t="shared" si="57"/>
        <v>14</v>
      </c>
    </row>
    <row r="1400" spans="1:6" x14ac:dyDescent="0.25">
      <c r="A1400" s="5" t="s">
        <v>37</v>
      </c>
      <c r="B1400" s="23">
        <v>43951</v>
      </c>
      <c r="C1400" s="4">
        <v>1</v>
      </c>
      <c r="D1400" s="26">
        <v>48</v>
      </c>
      <c r="F1400" s="67">
        <f t="shared" si="57"/>
        <v>0</v>
      </c>
    </row>
    <row r="1401" spans="1:6" x14ac:dyDescent="0.25">
      <c r="A1401" s="5" t="s">
        <v>38</v>
      </c>
      <c r="B1401" s="23">
        <v>43951</v>
      </c>
      <c r="C1401" s="4">
        <v>0</v>
      </c>
      <c r="D1401" s="26">
        <v>23</v>
      </c>
      <c r="F1401" s="67">
        <f>E1401+F1377</f>
        <v>0</v>
      </c>
    </row>
    <row r="1402" spans="1:6" x14ac:dyDescent="0.25">
      <c r="A1402" s="5" t="s">
        <v>48</v>
      </c>
      <c r="B1402" s="23">
        <v>43951</v>
      </c>
      <c r="C1402" s="4">
        <v>0</v>
      </c>
      <c r="D1402" s="26">
        <v>0</v>
      </c>
      <c r="F1402" s="67">
        <f t="shared" ref="F1402:F1416" si="58">E1402+F1377</f>
        <v>0</v>
      </c>
    </row>
    <row r="1403" spans="1:6" x14ac:dyDescent="0.25">
      <c r="A1403" s="5" t="s">
        <v>39</v>
      </c>
      <c r="B1403" s="23">
        <v>43951</v>
      </c>
      <c r="C1403" s="4">
        <v>0</v>
      </c>
      <c r="D1403" s="26">
        <v>5</v>
      </c>
      <c r="F1403" s="67">
        <f t="shared" si="58"/>
        <v>0</v>
      </c>
    </row>
    <row r="1404" spans="1:6" x14ac:dyDescent="0.25">
      <c r="A1404" s="5" t="s">
        <v>40</v>
      </c>
      <c r="B1404" s="23">
        <v>43951</v>
      </c>
      <c r="C1404" s="4">
        <v>0</v>
      </c>
      <c r="D1404" s="26">
        <v>5</v>
      </c>
      <c r="F1404" s="67">
        <f t="shared" si="58"/>
        <v>0</v>
      </c>
    </row>
    <row r="1405" spans="1:6" x14ac:dyDescent="0.25">
      <c r="A1405" s="5" t="s">
        <v>28</v>
      </c>
      <c r="B1405" s="23">
        <v>43951</v>
      </c>
      <c r="C1405" s="4">
        <v>0</v>
      </c>
      <c r="D1405" s="26">
        <v>52</v>
      </c>
      <c r="F1405" s="67">
        <f t="shared" si="58"/>
        <v>0</v>
      </c>
    </row>
    <row r="1406" spans="1:6" x14ac:dyDescent="0.25">
      <c r="A1406" s="5" t="s">
        <v>24</v>
      </c>
      <c r="B1406" s="23">
        <v>43951</v>
      </c>
      <c r="C1406" s="4">
        <v>5</v>
      </c>
      <c r="D1406" s="26">
        <v>83</v>
      </c>
      <c r="F1406" s="67">
        <f t="shared" si="58"/>
        <v>0</v>
      </c>
    </row>
    <row r="1407" spans="1:6" x14ac:dyDescent="0.25">
      <c r="A1407" s="5" t="s">
        <v>30</v>
      </c>
      <c r="B1407" s="23">
        <v>43951</v>
      </c>
      <c r="C1407" s="4">
        <v>0</v>
      </c>
      <c r="D1407" s="26">
        <v>12</v>
      </c>
      <c r="F1407" s="67">
        <f t="shared" si="58"/>
        <v>0</v>
      </c>
    </row>
    <row r="1408" spans="1:6" x14ac:dyDescent="0.25">
      <c r="A1408" s="5" t="s">
        <v>26</v>
      </c>
      <c r="B1408" s="23">
        <v>43951</v>
      </c>
      <c r="C1408" s="4">
        <v>1</v>
      </c>
      <c r="D1408" s="26">
        <v>110</v>
      </c>
      <c r="F1408" s="67">
        <f t="shared" si="58"/>
        <v>6</v>
      </c>
    </row>
    <row r="1409" spans="1:6" x14ac:dyDescent="0.25">
      <c r="A1409" s="5" t="s">
        <v>25</v>
      </c>
      <c r="B1409" s="23">
        <v>43951</v>
      </c>
      <c r="C1409" s="4">
        <v>14</v>
      </c>
      <c r="D1409" s="26">
        <v>228</v>
      </c>
      <c r="F1409" s="67">
        <f t="shared" si="58"/>
        <v>9</v>
      </c>
    </row>
    <row r="1410" spans="1:6" x14ac:dyDescent="0.25">
      <c r="A1410" s="5" t="s">
        <v>41</v>
      </c>
      <c r="B1410" s="23">
        <v>43951</v>
      </c>
      <c r="C1410" s="4">
        <v>0</v>
      </c>
      <c r="D1410" s="26">
        <v>4</v>
      </c>
      <c r="F1410" s="67">
        <f t="shared" si="58"/>
        <v>3</v>
      </c>
    </row>
    <row r="1411" spans="1:6" x14ac:dyDescent="0.25">
      <c r="A1411" s="5" t="s">
        <v>42</v>
      </c>
      <c r="B1411" s="23">
        <v>43951</v>
      </c>
      <c r="C1411" s="4">
        <v>0</v>
      </c>
      <c r="D1411" s="26">
        <v>2</v>
      </c>
      <c r="F1411" s="67">
        <f>E1411+F1387</f>
        <v>0</v>
      </c>
    </row>
    <row r="1412" spans="1:6" x14ac:dyDescent="0.25">
      <c r="A1412" s="5" t="s">
        <v>43</v>
      </c>
      <c r="B1412" s="23">
        <v>43951</v>
      </c>
      <c r="C1412" s="4">
        <v>0</v>
      </c>
      <c r="D1412" s="26">
        <v>11</v>
      </c>
      <c r="F1412" s="67">
        <f t="shared" si="58"/>
        <v>0</v>
      </c>
    </row>
    <row r="1413" spans="1:6" x14ac:dyDescent="0.25">
      <c r="A1413" s="5" t="s">
        <v>44</v>
      </c>
      <c r="B1413" s="23">
        <v>43951</v>
      </c>
      <c r="C1413" s="4">
        <v>1</v>
      </c>
      <c r="D1413" s="26">
        <v>49</v>
      </c>
      <c r="F1413" s="67">
        <f t="shared" si="58"/>
        <v>0</v>
      </c>
    </row>
    <row r="1414" spans="1:6" x14ac:dyDescent="0.25">
      <c r="A1414" s="5" t="s">
        <v>29</v>
      </c>
      <c r="B1414" s="23">
        <v>43951</v>
      </c>
      <c r="C1414" s="4">
        <v>0</v>
      </c>
      <c r="D1414" s="26">
        <v>243</v>
      </c>
      <c r="F1414" s="67">
        <f>E1414+F1390</f>
        <v>2</v>
      </c>
    </row>
    <row r="1415" spans="1:6" x14ac:dyDescent="0.25">
      <c r="A1415" s="5" t="s">
        <v>45</v>
      </c>
      <c r="B1415" s="23">
        <v>43951</v>
      </c>
      <c r="C1415" s="4">
        <v>0</v>
      </c>
      <c r="D1415" s="26">
        <v>15</v>
      </c>
      <c r="F1415" s="67">
        <f>E1415+F1391</f>
        <v>0</v>
      </c>
    </row>
    <row r="1416" spans="1:6" x14ac:dyDescent="0.25">
      <c r="A1416" s="5" t="s">
        <v>46</v>
      </c>
      <c r="B1416" s="23">
        <v>43951</v>
      </c>
      <c r="C1416" s="4">
        <v>2</v>
      </c>
      <c r="D1416" s="26">
        <v>139</v>
      </c>
      <c r="F1416" s="67">
        <f t="shared" si="58"/>
        <v>0</v>
      </c>
    </row>
    <row r="1417" spans="1:6" x14ac:dyDescent="0.25">
      <c r="A1417" s="5" t="s">
        <v>47</v>
      </c>
      <c r="B1417" s="23">
        <v>43951</v>
      </c>
      <c r="C1417" s="4">
        <v>2</v>
      </c>
      <c r="D1417" s="26">
        <v>38</v>
      </c>
      <c r="F1417" s="67">
        <f>E1417+F1393</f>
        <v>2</v>
      </c>
    </row>
    <row r="1418" spans="1:6" x14ac:dyDescent="0.25">
      <c r="A1418" s="50" t="s">
        <v>22</v>
      </c>
      <c r="B1418" s="23">
        <v>43952</v>
      </c>
      <c r="C1418" s="4">
        <v>34</v>
      </c>
      <c r="D1418" s="26">
        <v>1632</v>
      </c>
      <c r="E1418" s="4">
        <v>3</v>
      </c>
      <c r="F1418" s="67">
        <f>E1418+F1394</f>
        <v>89</v>
      </c>
    </row>
    <row r="1419" spans="1:6" x14ac:dyDescent="0.25">
      <c r="A1419" s="5" t="s">
        <v>35</v>
      </c>
      <c r="B1419" s="23">
        <v>43952</v>
      </c>
      <c r="C1419" s="4">
        <v>0</v>
      </c>
      <c r="D1419" s="26">
        <v>0</v>
      </c>
      <c r="F1419" s="67">
        <f t="shared" ref="F1419:F1424" si="59">E1419+F1395</f>
        <v>0</v>
      </c>
    </row>
    <row r="1420" spans="1:6" x14ac:dyDescent="0.25">
      <c r="A1420" s="5" t="s">
        <v>21</v>
      </c>
      <c r="B1420" s="23">
        <v>43952</v>
      </c>
      <c r="C1420" s="4">
        <v>12</v>
      </c>
      <c r="D1420" s="26">
        <v>326</v>
      </c>
      <c r="F1420" s="67">
        <f t="shared" si="59"/>
        <v>13</v>
      </c>
    </row>
    <row r="1421" spans="1:6" x14ac:dyDescent="0.25">
      <c r="A1421" s="5" t="s">
        <v>36</v>
      </c>
      <c r="B1421" s="23">
        <v>43952</v>
      </c>
      <c r="C1421" s="4">
        <v>1</v>
      </c>
      <c r="D1421" s="26">
        <v>3</v>
      </c>
      <c r="F1421" s="67">
        <f t="shared" si="59"/>
        <v>1</v>
      </c>
    </row>
    <row r="1422" spans="1:6" x14ac:dyDescent="0.25">
      <c r="A1422" s="5" t="s">
        <v>51</v>
      </c>
      <c r="B1422" s="23">
        <v>43952</v>
      </c>
      <c r="C1422" s="4">
        <v>29</v>
      </c>
      <c r="D1422" s="26">
        <v>1197</v>
      </c>
      <c r="E1422" s="4">
        <v>4</v>
      </c>
      <c r="F1422" s="67">
        <f t="shared" si="59"/>
        <v>70</v>
      </c>
    </row>
    <row r="1423" spans="1:6" x14ac:dyDescent="0.25">
      <c r="A1423" s="5" t="s">
        <v>27</v>
      </c>
      <c r="B1423" s="23">
        <v>43952</v>
      </c>
      <c r="C1423" s="4">
        <v>13</v>
      </c>
      <c r="D1423" s="26">
        <v>291</v>
      </c>
      <c r="F1423" s="67">
        <f t="shared" si="59"/>
        <v>14</v>
      </c>
    </row>
    <row r="1424" spans="1:6" x14ac:dyDescent="0.25">
      <c r="A1424" s="5" t="s">
        <v>37</v>
      </c>
      <c r="B1424" s="23">
        <v>43952</v>
      </c>
      <c r="C1424" s="4">
        <v>1</v>
      </c>
      <c r="D1424" s="26">
        <v>49</v>
      </c>
      <c r="F1424" s="67">
        <f t="shared" si="59"/>
        <v>0</v>
      </c>
    </row>
    <row r="1425" spans="1:6" x14ac:dyDescent="0.25">
      <c r="A1425" s="5" t="s">
        <v>38</v>
      </c>
      <c r="B1425" s="23">
        <v>43952</v>
      </c>
      <c r="C1425" s="4">
        <v>2</v>
      </c>
      <c r="D1425" s="26">
        <v>25</v>
      </c>
      <c r="F1425" s="67">
        <f>E1425+F1401</f>
        <v>0</v>
      </c>
    </row>
    <row r="1426" spans="1:6" x14ac:dyDescent="0.25">
      <c r="A1426" s="5" t="s">
        <v>48</v>
      </c>
      <c r="B1426" s="23">
        <v>43952</v>
      </c>
      <c r="C1426" s="4">
        <v>0</v>
      </c>
      <c r="D1426" s="26">
        <v>0</v>
      </c>
      <c r="F1426" s="67">
        <f t="shared" ref="F1426:F1440" si="60">E1426+F1401</f>
        <v>0</v>
      </c>
    </row>
    <row r="1427" spans="1:6" x14ac:dyDescent="0.25">
      <c r="A1427" s="5" t="s">
        <v>39</v>
      </c>
      <c r="B1427" s="23">
        <v>43952</v>
      </c>
      <c r="C1427" s="4">
        <v>0</v>
      </c>
      <c r="D1427" s="26">
        <v>5</v>
      </c>
      <c r="F1427" s="67">
        <f t="shared" si="60"/>
        <v>0</v>
      </c>
    </row>
    <row r="1428" spans="1:6" x14ac:dyDescent="0.25">
      <c r="A1428" s="5" t="s">
        <v>40</v>
      </c>
      <c r="B1428" s="23">
        <v>43952</v>
      </c>
      <c r="C1428" s="4">
        <v>0</v>
      </c>
      <c r="D1428" s="26">
        <v>5</v>
      </c>
      <c r="F1428" s="67">
        <f t="shared" si="60"/>
        <v>0</v>
      </c>
    </row>
    <row r="1429" spans="1:6" x14ac:dyDescent="0.25">
      <c r="A1429" s="5" t="s">
        <v>28</v>
      </c>
      <c r="B1429" s="23">
        <v>43952</v>
      </c>
      <c r="C1429" s="4">
        <v>3</v>
      </c>
      <c r="D1429" s="26">
        <v>55</v>
      </c>
      <c r="F1429" s="67">
        <f t="shared" si="60"/>
        <v>0</v>
      </c>
    </row>
    <row r="1430" spans="1:6" x14ac:dyDescent="0.25">
      <c r="A1430" s="5" t="s">
        <v>24</v>
      </c>
      <c r="B1430" s="23">
        <v>43952</v>
      </c>
      <c r="C1430" s="4">
        <v>1</v>
      </c>
      <c r="D1430" s="26">
        <v>84</v>
      </c>
      <c r="F1430" s="67">
        <f t="shared" si="60"/>
        <v>0</v>
      </c>
    </row>
    <row r="1431" spans="1:6" x14ac:dyDescent="0.25">
      <c r="A1431" s="5" t="s">
        <v>30</v>
      </c>
      <c r="B1431" s="23">
        <v>43952</v>
      </c>
      <c r="C1431" s="4">
        <v>0</v>
      </c>
      <c r="D1431" s="26">
        <v>12</v>
      </c>
      <c r="F1431" s="67">
        <f t="shared" si="60"/>
        <v>0</v>
      </c>
    </row>
    <row r="1432" spans="1:6" x14ac:dyDescent="0.25">
      <c r="A1432" s="5" t="s">
        <v>26</v>
      </c>
      <c r="B1432" s="23">
        <v>43952</v>
      </c>
      <c r="C1432" s="4">
        <v>0</v>
      </c>
      <c r="D1432" s="26">
        <v>110</v>
      </c>
      <c r="F1432" s="67">
        <f t="shared" si="60"/>
        <v>0</v>
      </c>
    </row>
    <row r="1433" spans="1:6" x14ac:dyDescent="0.25">
      <c r="A1433" s="5" t="s">
        <v>25</v>
      </c>
      <c r="B1433" s="23">
        <v>43952</v>
      </c>
      <c r="C1433" s="4">
        <v>8</v>
      </c>
      <c r="D1433" s="26">
        <v>236</v>
      </c>
      <c r="F1433" s="67">
        <f t="shared" si="60"/>
        <v>6</v>
      </c>
    </row>
    <row r="1434" spans="1:6" x14ac:dyDescent="0.25">
      <c r="A1434" s="5" t="s">
        <v>41</v>
      </c>
      <c r="B1434" s="23">
        <v>43952</v>
      </c>
      <c r="C1434" s="4">
        <v>0</v>
      </c>
      <c r="D1434" s="26">
        <v>4</v>
      </c>
      <c r="F1434" s="67">
        <f t="shared" si="60"/>
        <v>9</v>
      </c>
    </row>
    <row r="1435" spans="1:6" x14ac:dyDescent="0.25">
      <c r="A1435" s="5" t="s">
        <v>42</v>
      </c>
      <c r="B1435" s="23">
        <v>43952</v>
      </c>
      <c r="C1435" s="4">
        <v>0</v>
      </c>
      <c r="D1435" s="26">
        <v>2</v>
      </c>
      <c r="F1435" s="67">
        <f>E1435+F1411</f>
        <v>0</v>
      </c>
    </row>
    <row r="1436" spans="1:6" x14ac:dyDescent="0.25">
      <c r="A1436" s="5" t="s">
        <v>43</v>
      </c>
      <c r="B1436" s="23">
        <v>43952</v>
      </c>
      <c r="C1436" s="4">
        <v>0</v>
      </c>
      <c r="D1436" s="26">
        <v>11</v>
      </c>
      <c r="F1436" s="67">
        <f t="shared" si="60"/>
        <v>0</v>
      </c>
    </row>
    <row r="1437" spans="1:6" x14ac:dyDescent="0.25">
      <c r="A1437" s="5" t="s">
        <v>44</v>
      </c>
      <c r="B1437" s="23">
        <v>43952</v>
      </c>
      <c r="C1437" s="4">
        <v>0</v>
      </c>
      <c r="D1437" s="26">
        <v>49</v>
      </c>
      <c r="F1437" s="67">
        <f t="shared" si="60"/>
        <v>0</v>
      </c>
    </row>
    <row r="1438" spans="1:6" x14ac:dyDescent="0.25">
      <c r="A1438" s="5" t="s">
        <v>29</v>
      </c>
      <c r="B1438" s="23">
        <v>43952</v>
      </c>
      <c r="C1438" s="4">
        <v>0</v>
      </c>
      <c r="D1438" s="26">
        <v>243</v>
      </c>
      <c r="F1438" s="67">
        <f>E1438+F1414</f>
        <v>2</v>
      </c>
    </row>
    <row r="1439" spans="1:6" x14ac:dyDescent="0.25">
      <c r="A1439" s="5" t="s">
        <v>45</v>
      </c>
      <c r="B1439" s="23">
        <v>43952</v>
      </c>
      <c r="C1439" s="4">
        <v>0</v>
      </c>
      <c r="D1439" s="26">
        <v>15</v>
      </c>
      <c r="F1439" s="67">
        <f>E1439+F1415</f>
        <v>0</v>
      </c>
    </row>
    <row r="1440" spans="1:6" x14ac:dyDescent="0.25">
      <c r="A1440" s="5" t="s">
        <v>46</v>
      </c>
      <c r="B1440" s="23">
        <v>43952</v>
      </c>
      <c r="C1440" s="4">
        <v>1</v>
      </c>
      <c r="D1440" s="26">
        <v>140</v>
      </c>
      <c r="F1440" s="67">
        <f t="shared" si="60"/>
        <v>0</v>
      </c>
    </row>
    <row r="1441" spans="1:6" x14ac:dyDescent="0.25">
      <c r="A1441" s="5" t="s">
        <v>47</v>
      </c>
      <c r="B1441" s="23">
        <v>43952</v>
      </c>
      <c r="C1441" s="4">
        <v>0</v>
      </c>
      <c r="D1441" s="26">
        <v>38</v>
      </c>
      <c r="F1441" s="67">
        <f>E1441+F1417</f>
        <v>2</v>
      </c>
    </row>
    <row r="1442" spans="1:6" x14ac:dyDescent="0.25">
      <c r="A1442" s="50" t="s">
        <v>22</v>
      </c>
      <c r="B1442" s="23">
        <v>43953</v>
      </c>
      <c r="C1442" s="4">
        <v>45</v>
      </c>
      <c r="D1442" s="26">
        <v>1677</v>
      </c>
      <c r="E1442" s="4">
        <v>2</v>
      </c>
      <c r="F1442" s="67">
        <f>E1442+F1418</f>
        <v>91</v>
      </c>
    </row>
    <row r="1443" spans="1:6" x14ac:dyDescent="0.25">
      <c r="A1443" s="5" t="s">
        <v>35</v>
      </c>
      <c r="B1443" s="23">
        <v>43953</v>
      </c>
      <c r="C1443" s="4">
        <v>0</v>
      </c>
      <c r="D1443" s="26">
        <v>0</v>
      </c>
      <c r="F1443" s="67">
        <f t="shared" ref="F1443:F1448" si="61">E1443+F1419</f>
        <v>0</v>
      </c>
    </row>
    <row r="1444" spans="1:6" x14ac:dyDescent="0.25">
      <c r="A1444" s="5" t="s">
        <v>21</v>
      </c>
      <c r="B1444" s="23">
        <v>43953</v>
      </c>
      <c r="C1444" s="4">
        <v>11</v>
      </c>
      <c r="D1444" s="26">
        <v>337</v>
      </c>
      <c r="E1444" s="4">
        <v>3</v>
      </c>
      <c r="F1444" s="67">
        <f t="shared" si="61"/>
        <v>16</v>
      </c>
    </row>
    <row r="1445" spans="1:6" x14ac:dyDescent="0.25">
      <c r="A1445" s="5" t="s">
        <v>36</v>
      </c>
      <c r="B1445" s="23">
        <v>43953</v>
      </c>
      <c r="C1445" s="4">
        <v>1</v>
      </c>
      <c r="D1445" s="26">
        <v>4</v>
      </c>
      <c r="F1445" s="67">
        <f t="shared" si="61"/>
        <v>1</v>
      </c>
    </row>
    <row r="1446" spans="1:6" x14ac:dyDescent="0.25">
      <c r="A1446" s="5" t="s">
        <v>51</v>
      </c>
      <c r="B1446" s="23">
        <v>43953</v>
      </c>
      <c r="C1446" s="4">
        <v>58</v>
      </c>
      <c r="D1446" s="26">
        <v>1255</v>
      </c>
      <c r="E1446" s="4">
        <v>6</v>
      </c>
      <c r="F1446" s="67">
        <f t="shared" si="61"/>
        <v>76</v>
      </c>
    </row>
    <row r="1447" spans="1:6" x14ac:dyDescent="0.25">
      <c r="A1447" s="5" t="s">
        <v>27</v>
      </c>
      <c r="B1447" s="23">
        <v>43953</v>
      </c>
      <c r="C1447" s="4">
        <v>12</v>
      </c>
      <c r="D1447" s="26">
        <v>303</v>
      </c>
      <c r="E1447" s="4">
        <v>1</v>
      </c>
      <c r="F1447" s="67">
        <f t="shared" si="61"/>
        <v>15</v>
      </c>
    </row>
    <row r="1448" spans="1:6" x14ac:dyDescent="0.25">
      <c r="A1448" s="5" t="s">
        <v>37</v>
      </c>
      <c r="B1448" s="23">
        <v>43953</v>
      </c>
      <c r="C1448" s="4">
        <v>0</v>
      </c>
      <c r="D1448" s="26">
        <v>49</v>
      </c>
      <c r="F1448" s="67">
        <f t="shared" si="61"/>
        <v>0</v>
      </c>
    </row>
    <row r="1449" spans="1:6" x14ac:dyDescent="0.25">
      <c r="A1449" s="5" t="s">
        <v>38</v>
      </c>
      <c r="B1449" s="23">
        <v>43953</v>
      </c>
      <c r="C1449" s="4">
        <v>0</v>
      </c>
      <c r="D1449" s="26">
        <v>25</v>
      </c>
      <c r="F1449" s="67">
        <f>E1449+F1425</f>
        <v>0</v>
      </c>
    </row>
    <row r="1450" spans="1:6" x14ac:dyDescent="0.25">
      <c r="A1450" s="5" t="s">
        <v>48</v>
      </c>
      <c r="B1450" s="23">
        <v>43953</v>
      </c>
      <c r="C1450" s="4">
        <v>0</v>
      </c>
      <c r="D1450" s="26">
        <v>0</v>
      </c>
      <c r="F1450" s="67">
        <f t="shared" ref="F1450:F1464" si="62">E1450+F1425</f>
        <v>0</v>
      </c>
    </row>
    <row r="1451" spans="1:6" x14ac:dyDescent="0.25">
      <c r="A1451" s="5" t="s">
        <v>39</v>
      </c>
      <c r="B1451" s="23">
        <v>43953</v>
      </c>
      <c r="C1451" s="4">
        <v>0</v>
      </c>
      <c r="D1451" s="26">
        <v>5</v>
      </c>
      <c r="F1451" s="67">
        <f t="shared" si="62"/>
        <v>0</v>
      </c>
    </row>
    <row r="1452" spans="1:6" x14ac:dyDescent="0.25">
      <c r="A1452" s="5" t="s">
        <v>40</v>
      </c>
      <c r="B1452" s="23">
        <v>43953</v>
      </c>
      <c r="C1452" s="4">
        <v>0</v>
      </c>
      <c r="D1452" s="26">
        <v>5</v>
      </c>
      <c r="F1452" s="67">
        <f t="shared" si="62"/>
        <v>0</v>
      </c>
    </row>
    <row r="1453" spans="1:6" x14ac:dyDescent="0.25">
      <c r="A1453" s="5" t="s">
        <v>28</v>
      </c>
      <c r="B1453" s="23">
        <v>43953</v>
      </c>
      <c r="C1453" s="4">
        <v>0</v>
      </c>
      <c r="D1453" s="26">
        <v>55</v>
      </c>
      <c r="F1453" s="67">
        <f t="shared" si="62"/>
        <v>0</v>
      </c>
    </row>
    <row r="1454" spans="1:6" x14ac:dyDescent="0.25">
      <c r="A1454" s="5" t="s">
        <v>24</v>
      </c>
      <c r="B1454" s="23">
        <v>43953</v>
      </c>
      <c r="C1454" s="4">
        <v>1</v>
      </c>
      <c r="D1454" s="26">
        <v>85</v>
      </c>
      <c r="F1454" s="67">
        <f t="shared" si="62"/>
        <v>0</v>
      </c>
    </row>
    <row r="1455" spans="1:6" x14ac:dyDescent="0.25">
      <c r="A1455" s="5" t="s">
        <v>30</v>
      </c>
      <c r="B1455" s="23">
        <v>43953</v>
      </c>
      <c r="C1455" s="4">
        <v>12</v>
      </c>
      <c r="D1455" s="26">
        <v>24</v>
      </c>
      <c r="F1455" s="67">
        <f t="shared" si="62"/>
        <v>0</v>
      </c>
    </row>
    <row r="1456" spans="1:6" x14ac:dyDescent="0.25">
      <c r="A1456" s="5" t="s">
        <v>26</v>
      </c>
      <c r="B1456" s="23">
        <v>43953</v>
      </c>
      <c r="C1456" s="4">
        <v>0</v>
      </c>
      <c r="D1456" s="26">
        <v>110</v>
      </c>
      <c r="F1456" s="67">
        <f t="shared" si="62"/>
        <v>0</v>
      </c>
    </row>
    <row r="1457" spans="1:6" x14ac:dyDescent="0.25">
      <c r="A1457" s="5" t="s">
        <v>25</v>
      </c>
      <c r="B1457" s="23">
        <v>43953</v>
      </c>
      <c r="C1457" s="4">
        <v>6</v>
      </c>
      <c r="D1457" s="26">
        <v>242</v>
      </c>
      <c r="F1457" s="67">
        <f t="shared" si="62"/>
        <v>0</v>
      </c>
    </row>
    <row r="1458" spans="1:6" x14ac:dyDescent="0.25">
      <c r="A1458" s="5" t="s">
        <v>41</v>
      </c>
      <c r="B1458" s="23">
        <v>43953</v>
      </c>
      <c r="C1458" s="4">
        <v>0</v>
      </c>
      <c r="D1458" s="26">
        <v>4</v>
      </c>
      <c r="F1458" s="67">
        <f t="shared" si="62"/>
        <v>6</v>
      </c>
    </row>
    <row r="1459" spans="1:6" x14ac:dyDescent="0.25">
      <c r="A1459" s="5" t="s">
        <v>42</v>
      </c>
      <c r="B1459" s="23">
        <v>43953</v>
      </c>
      <c r="C1459" s="4">
        <v>0</v>
      </c>
      <c r="D1459" s="26">
        <v>2</v>
      </c>
      <c r="F1459" s="67">
        <f>E1459+F1435</f>
        <v>0</v>
      </c>
    </row>
    <row r="1460" spans="1:6" x14ac:dyDescent="0.25">
      <c r="A1460" s="5" t="s">
        <v>43</v>
      </c>
      <c r="B1460" s="23">
        <v>43953</v>
      </c>
      <c r="C1460" s="4">
        <v>0</v>
      </c>
      <c r="D1460" s="26">
        <v>11</v>
      </c>
      <c r="F1460" s="67">
        <f t="shared" si="62"/>
        <v>0</v>
      </c>
    </row>
    <row r="1461" spans="1:6" x14ac:dyDescent="0.25">
      <c r="A1461" s="5" t="s">
        <v>44</v>
      </c>
      <c r="B1461" s="23">
        <v>43953</v>
      </c>
      <c r="C1461" s="4">
        <v>0</v>
      </c>
      <c r="D1461" s="26">
        <v>49</v>
      </c>
      <c r="F1461" s="67">
        <f t="shared" si="62"/>
        <v>0</v>
      </c>
    </row>
    <row r="1462" spans="1:6" x14ac:dyDescent="0.25">
      <c r="A1462" s="5" t="s">
        <v>29</v>
      </c>
      <c r="B1462" s="23">
        <v>43953</v>
      </c>
      <c r="C1462" s="4">
        <v>0</v>
      </c>
      <c r="D1462" s="26">
        <v>243</v>
      </c>
      <c r="F1462" s="67">
        <f>E1462+F1438</f>
        <v>2</v>
      </c>
    </row>
    <row r="1463" spans="1:6" x14ac:dyDescent="0.25">
      <c r="A1463" s="5" t="s">
        <v>45</v>
      </c>
      <c r="B1463" s="23">
        <v>43953</v>
      </c>
      <c r="C1463" s="4">
        <v>0</v>
      </c>
      <c r="D1463" s="26">
        <v>15</v>
      </c>
      <c r="F1463" s="67">
        <f>E1463+F1439</f>
        <v>0</v>
      </c>
    </row>
    <row r="1464" spans="1:6" x14ac:dyDescent="0.25">
      <c r="A1464" s="5" t="s">
        <v>46</v>
      </c>
      <c r="B1464" s="23">
        <v>43953</v>
      </c>
      <c r="C1464" s="4">
        <v>3</v>
      </c>
      <c r="D1464" s="26">
        <v>143</v>
      </c>
      <c r="F1464" s="67">
        <f t="shared" si="62"/>
        <v>0</v>
      </c>
    </row>
    <row r="1465" spans="1:6" x14ac:dyDescent="0.25">
      <c r="A1465" s="5" t="s">
        <v>47</v>
      </c>
      <c r="B1465" s="23">
        <v>43953</v>
      </c>
      <c r="C1465" s="4">
        <v>0</v>
      </c>
      <c r="D1465" s="26">
        <v>38</v>
      </c>
      <c r="F1465" s="67">
        <f>E1465+F1441</f>
        <v>2</v>
      </c>
    </row>
    <row r="1466" spans="1:6" x14ac:dyDescent="0.25">
      <c r="A1466" s="50" t="s">
        <v>22</v>
      </c>
      <c r="B1466" s="23">
        <v>43954</v>
      </c>
      <c r="C1466" s="4">
        <v>38</v>
      </c>
      <c r="D1466" s="26">
        <v>1715</v>
      </c>
      <c r="E1466" s="4">
        <v>3</v>
      </c>
      <c r="F1466" s="67">
        <f>E1466+F1442</f>
        <v>94</v>
      </c>
    </row>
    <row r="1467" spans="1:6" x14ac:dyDescent="0.25">
      <c r="A1467" s="5" t="s">
        <v>35</v>
      </c>
      <c r="B1467" s="23">
        <v>43954</v>
      </c>
      <c r="C1467" s="4">
        <v>0</v>
      </c>
      <c r="D1467" s="26">
        <v>0</v>
      </c>
      <c r="F1467" s="67">
        <f t="shared" ref="F1467:F1472" si="63">E1467+F1443</f>
        <v>0</v>
      </c>
    </row>
    <row r="1468" spans="1:6" x14ac:dyDescent="0.25">
      <c r="A1468" s="5" t="s">
        <v>21</v>
      </c>
      <c r="B1468" s="23">
        <v>43954</v>
      </c>
      <c r="C1468" s="4">
        <v>5</v>
      </c>
      <c r="D1468" s="26">
        <v>342</v>
      </c>
      <c r="E1468" s="4">
        <v>2</v>
      </c>
      <c r="F1468" s="67">
        <f t="shared" si="63"/>
        <v>18</v>
      </c>
    </row>
    <row r="1469" spans="1:6" x14ac:dyDescent="0.25">
      <c r="A1469" s="5" t="s">
        <v>36</v>
      </c>
      <c r="B1469" s="23">
        <v>43954</v>
      </c>
      <c r="C1469" s="4">
        <v>0</v>
      </c>
      <c r="D1469" s="26">
        <v>4</v>
      </c>
      <c r="F1469" s="67">
        <f t="shared" si="63"/>
        <v>1</v>
      </c>
    </row>
    <row r="1470" spans="1:6" x14ac:dyDescent="0.25">
      <c r="A1470" s="5" t="s">
        <v>51</v>
      </c>
      <c r="B1470" s="23">
        <v>43954</v>
      </c>
      <c r="C1470" s="4">
        <v>49</v>
      </c>
      <c r="D1470" s="26">
        <v>1304</v>
      </c>
      <c r="E1470" s="4">
        <v>2</v>
      </c>
      <c r="F1470" s="67">
        <f t="shared" si="63"/>
        <v>78</v>
      </c>
    </row>
    <row r="1471" spans="1:6" x14ac:dyDescent="0.25">
      <c r="A1471" s="5" t="s">
        <v>27</v>
      </c>
      <c r="B1471" s="23">
        <v>43954</v>
      </c>
      <c r="C1471" s="4">
        <v>1</v>
      </c>
      <c r="D1471" s="26">
        <v>304</v>
      </c>
      <c r="E1471" s="4">
        <v>1</v>
      </c>
      <c r="F1471" s="67">
        <f t="shared" si="63"/>
        <v>16</v>
      </c>
    </row>
    <row r="1472" spans="1:6" x14ac:dyDescent="0.25">
      <c r="A1472" s="5" t="s">
        <v>37</v>
      </c>
      <c r="B1472" s="23">
        <v>43954</v>
      </c>
      <c r="C1472" s="4">
        <v>0</v>
      </c>
      <c r="D1472" s="26">
        <v>49</v>
      </c>
      <c r="F1472" s="67">
        <f t="shared" si="63"/>
        <v>0</v>
      </c>
    </row>
    <row r="1473" spans="1:6" x14ac:dyDescent="0.25">
      <c r="A1473" s="5" t="s">
        <v>38</v>
      </c>
      <c r="B1473" s="23">
        <v>43954</v>
      </c>
      <c r="C1473" s="4">
        <v>2</v>
      </c>
      <c r="D1473" s="26">
        <v>27</v>
      </c>
      <c r="F1473" s="67">
        <f>E1473+F1449</f>
        <v>0</v>
      </c>
    </row>
    <row r="1474" spans="1:6" x14ac:dyDescent="0.25">
      <c r="A1474" s="5" t="s">
        <v>48</v>
      </c>
      <c r="B1474" s="23">
        <v>43954</v>
      </c>
      <c r="C1474" s="4">
        <v>0</v>
      </c>
      <c r="D1474" s="26">
        <v>0</v>
      </c>
      <c r="F1474" s="67">
        <f t="shared" ref="F1474:F1488" si="64">E1474+F1449</f>
        <v>0</v>
      </c>
    </row>
    <row r="1475" spans="1:6" x14ac:dyDescent="0.25">
      <c r="A1475" s="5" t="s">
        <v>39</v>
      </c>
      <c r="B1475" s="23">
        <v>43954</v>
      </c>
      <c r="C1475" s="4">
        <v>0</v>
      </c>
      <c r="D1475" s="26">
        <v>5</v>
      </c>
      <c r="F1475" s="67">
        <f t="shared" si="64"/>
        <v>0</v>
      </c>
    </row>
    <row r="1476" spans="1:6" x14ac:dyDescent="0.25">
      <c r="A1476" s="5" t="s">
        <v>40</v>
      </c>
      <c r="B1476" s="23">
        <v>43954</v>
      </c>
      <c r="C1476" s="4">
        <v>0</v>
      </c>
      <c r="D1476" s="26">
        <v>5</v>
      </c>
      <c r="F1476" s="67">
        <f t="shared" si="64"/>
        <v>0</v>
      </c>
    </row>
    <row r="1477" spans="1:6" x14ac:dyDescent="0.25">
      <c r="A1477" s="5" t="s">
        <v>28</v>
      </c>
      <c r="B1477" s="23">
        <v>43954</v>
      </c>
      <c r="C1477" s="4">
        <v>0</v>
      </c>
      <c r="D1477" s="26">
        <v>55</v>
      </c>
      <c r="F1477" s="67">
        <f t="shared" si="64"/>
        <v>0</v>
      </c>
    </row>
    <row r="1478" spans="1:6" x14ac:dyDescent="0.25">
      <c r="A1478" s="5" t="s">
        <v>24</v>
      </c>
      <c r="B1478" s="23">
        <v>43954</v>
      </c>
      <c r="C1478" s="4">
        <v>0</v>
      </c>
      <c r="D1478" s="26">
        <v>85</v>
      </c>
      <c r="F1478" s="67">
        <f t="shared" si="64"/>
        <v>0</v>
      </c>
    </row>
    <row r="1479" spans="1:6" x14ac:dyDescent="0.25">
      <c r="A1479" s="5" t="s">
        <v>30</v>
      </c>
      <c r="B1479" s="23">
        <v>43954</v>
      </c>
      <c r="C1479" s="4">
        <v>0</v>
      </c>
      <c r="D1479" s="26">
        <v>24</v>
      </c>
      <c r="F1479" s="67">
        <f t="shared" si="64"/>
        <v>0</v>
      </c>
    </row>
    <row r="1480" spans="1:6" x14ac:dyDescent="0.25">
      <c r="A1480" s="5" t="s">
        <v>26</v>
      </c>
      <c r="B1480" s="23">
        <v>43954</v>
      </c>
      <c r="C1480" s="4">
        <v>0</v>
      </c>
      <c r="D1480" s="26">
        <v>110</v>
      </c>
      <c r="F1480" s="67">
        <f t="shared" si="64"/>
        <v>0</v>
      </c>
    </row>
    <row r="1481" spans="1:6" x14ac:dyDescent="0.25">
      <c r="A1481" s="5" t="s">
        <v>25</v>
      </c>
      <c r="B1481" s="23">
        <v>43954</v>
      </c>
      <c r="C1481" s="4">
        <v>6</v>
      </c>
      <c r="D1481" s="26">
        <v>248</v>
      </c>
      <c r="E1481" s="4">
        <v>1</v>
      </c>
      <c r="F1481" s="67">
        <f t="shared" si="64"/>
        <v>1</v>
      </c>
    </row>
    <row r="1482" spans="1:6" x14ac:dyDescent="0.25">
      <c r="A1482" s="5" t="s">
        <v>41</v>
      </c>
      <c r="B1482" s="23">
        <v>43954</v>
      </c>
      <c r="C1482" s="4">
        <v>0</v>
      </c>
      <c r="D1482" s="26">
        <v>4</v>
      </c>
      <c r="F1482" s="67">
        <f t="shared" si="64"/>
        <v>0</v>
      </c>
    </row>
    <row r="1483" spans="1:6" x14ac:dyDescent="0.25">
      <c r="A1483" s="5" t="s">
        <v>42</v>
      </c>
      <c r="B1483" s="23">
        <v>43954</v>
      </c>
      <c r="C1483" s="4">
        <v>0</v>
      </c>
      <c r="D1483" s="26">
        <v>2</v>
      </c>
      <c r="F1483" s="67">
        <f>E1483+F1459</f>
        <v>0</v>
      </c>
    </row>
    <row r="1484" spans="1:6" x14ac:dyDescent="0.25">
      <c r="A1484" s="5" t="s">
        <v>43</v>
      </c>
      <c r="B1484" s="23">
        <v>43954</v>
      </c>
      <c r="C1484" s="4">
        <v>0</v>
      </c>
      <c r="D1484" s="26">
        <v>11</v>
      </c>
      <c r="F1484" s="67">
        <f t="shared" si="64"/>
        <v>0</v>
      </c>
    </row>
    <row r="1485" spans="1:6" x14ac:dyDescent="0.25">
      <c r="A1485" s="5" t="s">
        <v>44</v>
      </c>
      <c r="B1485" s="23">
        <v>43954</v>
      </c>
      <c r="C1485" s="4">
        <v>0</v>
      </c>
      <c r="D1485" s="26">
        <v>49</v>
      </c>
      <c r="F1485" s="67">
        <f t="shared" si="64"/>
        <v>0</v>
      </c>
    </row>
    <row r="1486" spans="1:6" x14ac:dyDescent="0.25">
      <c r="A1486" s="5" t="s">
        <v>29</v>
      </c>
      <c r="B1486" s="23">
        <v>43954</v>
      </c>
      <c r="C1486" s="4">
        <v>0</v>
      </c>
      <c r="D1486" s="26">
        <v>243</v>
      </c>
      <c r="F1486" s="67">
        <f>E1486+F1462</f>
        <v>2</v>
      </c>
    </row>
    <row r="1487" spans="1:6" x14ac:dyDescent="0.25">
      <c r="A1487" s="5" t="s">
        <v>45</v>
      </c>
      <c r="B1487" s="23">
        <v>43954</v>
      </c>
      <c r="C1487" s="4">
        <v>0</v>
      </c>
      <c r="D1487" s="26">
        <v>15</v>
      </c>
      <c r="F1487" s="67">
        <f>E1487+F1463</f>
        <v>0</v>
      </c>
    </row>
    <row r="1488" spans="1:6" x14ac:dyDescent="0.25">
      <c r="A1488" s="5" t="s">
        <v>46</v>
      </c>
      <c r="B1488" s="23">
        <v>43954</v>
      </c>
      <c r="C1488" s="4">
        <v>2</v>
      </c>
      <c r="D1488" s="26">
        <v>145</v>
      </c>
      <c r="F1488" s="67">
        <f t="shared" si="64"/>
        <v>0</v>
      </c>
    </row>
    <row r="1489" spans="1:6" x14ac:dyDescent="0.25">
      <c r="A1489" s="5" t="s">
        <v>47</v>
      </c>
      <c r="B1489" s="23">
        <v>43954</v>
      </c>
      <c r="C1489" s="4">
        <v>0</v>
      </c>
      <c r="D1489" s="26">
        <v>38</v>
      </c>
      <c r="F1489" s="67">
        <f>E1489+F1465</f>
        <v>2</v>
      </c>
    </row>
    <row r="1490" spans="1:6" x14ac:dyDescent="0.25">
      <c r="A1490" s="50" t="s">
        <v>22</v>
      </c>
      <c r="B1490" s="23">
        <v>43955</v>
      </c>
      <c r="C1490" s="4">
        <v>38</v>
      </c>
      <c r="D1490" s="26">
        <v>1753</v>
      </c>
      <c r="E1490" s="4">
        <v>7</v>
      </c>
      <c r="F1490" s="67">
        <f>E1490+F1466</f>
        <v>101</v>
      </c>
    </row>
    <row r="1491" spans="1:6" x14ac:dyDescent="0.25">
      <c r="A1491" s="5" t="s">
        <v>35</v>
      </c>
      <c r="B1491" s="23">
        <v>43955</v>
      </c>
      <c r="C1491" s="4">
        <v>0</v>
      </c>
      <c r="D1491" s="26">
        <v>0</v>
      </c>
      <c r="F1491" s="67">
        <f t="shared" ref="F1491:F1496" si="65">E1491+F1467</f>
        <v>0</v>
      </c>
    </row>
    <row r="1492" spans="1:6" x14ac:dyDescent="0.25">
      <c r="A1492" s="5" t="s">
        <v>21</v>
      </c>
      <c r="B1492" s="23">
        <v>43955</v>
      </c>
      <c r="C1492" s="4">
        <v>5</v>
      </c>
      <c r="D1492" s="26">
        <v>347</v>
      </c>
      <c r="E1492" s="4">
        <v>1</v>
      </c>
      <c r="F1492" s="67">
        <f t="shared" si="65"/>
        <v>19</v>
      </c>
    </row>
    <row r="1493" spans="1:6" x14ac:dyDescent="0.25">
      <c r="A1493" s="5" t="s">
        <v>36</v>
      </c>
      <c r="B1493" s="23">
        <v>43955</v>
      </c>
      <c r="C1493" s="4">
        <v>0</v>
      </c>
      <c r="D1493" s="26">
        <v>4</v>
      </c>
      <c r="F1493" s="67">
        <f t="shared" si="65"/>
        <v>1</v>
      </c>
    </row>
    <row r="1494" spans="1:6" x14ac:dyDescent="0.25">
      <c r="A1494" s="5" t="s">
        <v>51</v>
      </c>
      <c r="B1494" s="23">
        <v>43955</v>
      </c>
      <c r="C1494" s="4">
        <v>43</v>
      </c>
      <c r="D1494" s="26">
        <v>1347</v>
      </c>
      <c r="E1494" s="4">
        <v>4</v>
      </c>
      <c r="F1494" s="67">
        <f t="shared" si="65"/>
        <v>82</v>
      </c>
    </row>
    <row r="1495" spans="1:6" x14ac:dyDescent="0.25">
      <c r="A1495" s="5" t="s">
        <v>27</v>
      </c>
      <c r="B1495" s="23">
        <v>43955</v>
      </c>
      <c r="C1495" s="4">
        <v>6</v>
      </c>
      <c r="D1495" s="26">
        <v>310</v>
      </c>
      <c r="E1495" s="4">
        <v>2</v>
      </c>
      <c r="F1495" s="67">
        <f t="shared" si="65"/>
        <v>18</v>
      </c>
    </row>
    <row r="1496" spans="1:6" x14ac:dyDescent="0.25">
      <c r="A1496" s="5" t="s">
        <v>37</v>
      </c>
      <c r="B1496" s="23">
        <v>43955</v>
      </c>
      <c r="C1496" s="4">
        <v>0</v>
      </c>
      <c r="D1496" s="26">
        <v>49</v>
      </c>
      <c r="F1496" s="67">
        <f t="shared" si="65"/>
        <v>0</v>
      </c>
    </row>
    <row r="1497" spans="1:6" x14ac:dyDescent="0.25">
      <c r="A1497" s="5" t="s">
        <v>38</v>
      </c>
      <c r="B1497" s="23">
        <v>43955</v>
      </c>
      <c r="C1497" s="4">
        <v>0</v>
      </c>
      <c r="D1497" s="26">
        <v>27</v>
      </c>
      <c r="F1497" s="67">
        <f>E1497+F1473</f>
        <v>0</v>
      </c>
    </row>
    <row r="1498" spans="1:6" x14ac:dyDescent="0.25">
      <c r="A1498" s="5" t="s">
        <v>48</v>
      </c>
      <c r="B1498" s="23">
        <v>43955</v>
      </c>
      <c r="C1498" s="4">
        <v>0</v>
      </c>
      <c r="D1498" s="26">
        <v>0</v>
      </c>
      <c r="F1498" s="67">
        <f t="shared" ref="F1498:F1512" si="66">E1498+F1473</f>
        <v>0</v>
      </c>
    </row>
    <row r="1499" spans="1:6" x14ac:dyDescent="0.25">
      <c r="A1499" s="5" t="s">
        <v>39</v>
      </c>
      <c r="B1499" s="23">
        <v>43955</v>
      </c>
      <c r="C1499" s="4">
        <v>0</v>
      </c>
      <c r="D1499" s="26">
        <v>5</v>
      </c>
      <c r="F1499" s="67">
        <f t="shared" si="66"/>
        <v>0</v>
      </c>
    </row>
    <row r="1500" spans="1:6" x14ac:dyDescent="0.25">
      <c r="A1500" s="5" t="s">
        <v>40</v>
      </c>
      <c r="B1500" s="23">
        <v>43955</v>
      </c>
      <c r="C1500" s="4">
        <v>0</v>
      </c>
      <c r="D1500" s="26">
        <v>5</v>
      </c>
      <c r="F1500" s="67">
        <f t="shared" si="66"/>
        <v>0</v>
      </c>
    </row>
    <row r="1501" spans="1:6" x14ac:dyDescent="0.25">
      <c r="A1501" s="5" t="s">
        <v>28</v>
      </c>
      <c r="B1501" s="23">
        <v>43955</v>
      </c>
      <c r="C1501" s="4">
        <v>1</v>
      </c>
      <c r="D1501" s="26">
        <v>56</v>
      </c>
      <c r="F1501" s="67">
        <f t="shared" si="66"/>
        <v>0</v>
      </c>
    </row>
    <row r="1502" spans="1:6" x14ac:dyDescent="0.25">
      <c r="A1502" s="5" t="s">
        <v>24</v>
      </c>
      <c r="B1502" s="23">
        <v>43955</v>
      </c>
      <c r="C1502" s="4">
        <v>-1</v>
      </c>
      <c r="D1502" s="26">
        <v>84</v>
      </c>
      <c r="F1502" s="67">
        <f t="shared" si="66"/>
        <v>0</v>
      </c>
    </row>
    <row r="1503" spans="1:6" x14ac:dyDescent="0.25">
      <c r="A1503" s="5" t="s">
        <v>30</v>
      </c>
      <c r="B1503" s="23">
        <v>43955</v>
      </c>
      <c r="C1503" s="4">
        <v>1</v>
      </c>
      <c r="D1503" s="26">
        <v>25</v>
      </c>
      <c r="F1503" s="67">
        <f t="shared" si="66"/>
        <v>0</v>
      </c>
    </row>
    <row r="1504" spans="1:6" x14ac:dyDescent="0.25">
      <c r="A1504" s="5" t="s">
        <v>26</v>
      </c>
      <c r="B1504" s="23">
        <v>43955</v>
      </c>
      <c r="C1504" s="4">
        <v>0</v>
      </c>
      <c r="D1504" s="26">
        <v>110</v>
      </c>
      <c r="F1504" s="67">
        <f t="shared" si="66"/>
        <v>0</v>
      </c>
    </row>
    <row r="1505" spans="1:6" x14ac:dyDescent="0.25">
      <c r="A1505" s="5" t="s">
        <v>25</v>
      </c>
      <c r="B1505" s="23">
        <v>43955</v>
      </c>
      <c r="C1505" s="4">
        <v>7</v>
      </c>
      <c r="D1505" s="26">
        <v>255</v>
      </c>
      <c r="F1505" s="67">
        <f t="shared" si="66"/>
        <v>0</v>
      </c>
    </row>
    <row r="1506" spans="1:6" x14ac:dyDescent="0.25">
      <c r="A1506" s="5" t="s">
        <v>41</v>
      </c>
      <c r="B1506" s="23">
        <v>43955</v>
      </c>
      <c r="C1506" s="4">
        <v>0</v>
      </c>
      <c r="D1506" s="26">
        <v>4</v>
      </c>
      <c r="F1506" s="67">
        <f t="shared" si="66"/>
        <v>1</v>
      </c>
    </row>
    <row r="1507" spans="1:6" x14ac:dyDescent="0.25">
      <c r="A1507" s="5" t="s">
        <v>42</v>
      </c>
      <c r="B1507" s="23">
        <v>43955</v>
      </c>
      <c r="C1507" s="4">
        <v>0</v>
      </c>
      <c r="D1507" s="26">
        <v>2</v>
      </c>
      <c r="F1507" s="67">
        <f>E1507+F1483</f>
        <v>0</v>
      </c>
    </row>
    <row r="1508" spans="1:6" x14ac:dyDescent="0.25">
      <c r="A1508" s="5" t="s">
        <v>43</v>
      </c>
      <c r="B1508" s="23">
        <v>43955</v>
      </c>
      <c r="C1508" s="4">
        <v>0</v>
      </c>
      <c r="D1508" s="26">
        <v>11</v>
      </c>
      <c r="F1508" s="67">
        <f t="shared" si="66"/>
        <v>0</v>
      </c>
    </row>
    <row r="1509" spans="1:6" x14ac:dyDescent="0.25">
      <c r="A1509" s="5" t="s">
        <v>44</v>
      </c>
      <c r="B1509" s="23">
        <v>43955</v>
      </c>
      <c r="C1509" s="4">
        <v>0</v>
      </c>
      <c r="D1509" s="26">
        <v>49</v>
      </c>
      <c r="F1509" s="67">
        <f t="shared" si="66"/>
        <v>0</v>
      </c>
    </row>
    <row r="1510" spans="1:6" x14ac:dyDescent="0.25">
      <c r="A1510" s="5" t="s">
        <v>29</v>
      </c>
      <c r="B1510" s="23">
        <v>43955</v>
      </c>
      <c r="C1510" s="4">
        <v>0</v>
      </c>
      <c r="D1510" s="26">
        <v>243</v>
      </c>
      <c r="F1510" s="67">
        <f>E1510+F1486</f>
        <v>2</v>
      </c>
    </row>
    <row r="1511" spans="1:6" x14ac:dyDescent="0.25">
      <c r="A1511" s="5" t="s">
        <v>45</v>
      </c>
      <c r="B1511" s="23">
        <v>43955</v>
      </c>
      <c r="C1511" s="4">
        <v>0</v>
      </c>
      <c r="D1511" s="26">
        <v>15</v>
      </c>
      <c r="F1511" s="67">
        <f>E1511+F1487</f>
        <v>0</v>
      </c>
    </row>
    <row r="1512" spans="1:6" x14ac:dyDescent="0.25">
      <c r="A1512" s="5" t="s">
        <v>46</v>
      </c>
      <c r="B1512" s="23">
        <v>43955</v>
      </c>
      <c r="C1512" s="4">
        <v>0</v>
      </c>
      <c r="D1512" s="26">
        <v>145</v>
      </c>
      <c r="F1512" s="67">
        <f t="shared" si="66"/>
        <v>0</v>
      </c>
    </row>
    <row r="1513" spans="1:6" x14ac:dyDescent="0.25">
      <c r="A1513" s="5" t="s">
        <v>47</v>
      </c>
      <c r="B1513" s="23">
        <v>43955</v>
      </c>
      <c r="C1513" s="4">
        <v>3</v>
      </c>
      <c r="D1513" s="26">
        <v>41</v>
      </c>
      <c r="F1513" s="67">
        <f>E1513+F1489</f>
        <v>2</v>
      </c>
    </row>
    <row r="1514" spans="1:6" x14ac:dyDescent="0.25">
      <c r="A1514" s="50" t="s">
        <v>22</v>
      </c>
      <c r="B1514" s="23">
        <v>43956</v>
      </c>
      <c r="C1514" s="4">
        <v>58</v>
      </c>
      <c r="D1514" s="26">
        <v>1811</v>
      </c>
      <c r="E1514" s="4">
        <v>1</v>
      </c>
      <c r="F1514" s="67">
        <f>E1514+F1490</f>
        <v>102</v>
      </c>
    </row>
    <row r="1515" spans="1:6" x14ac:dyDescent="0.25">
      <c r="A1515" s="5" t="s">
        <v>35</v>
      </c>
      <c r="B1515" s="23">
        <v>43956</v>
      </c>
      <c r="C1515" s="4">
        <v>0</v>
      </c>
      <c r="D1515" s="26">
        <v>0</v>
      </c>
      <c r="F1515" s="67">
        <f t="shared" ref="F1515:F1520" si="67">E1515+F1491</f>
        <v>0</v>
      </c>
    </row>
    <row r="1516" spans="1:6" x14ac:dyDescent="0.25">
      <c r="A1516" s="5" t="s">
        <v>21</v>
      </c>
      <c r="B1516" s="23">
        <v>43956</v>
      </c>
      <c r="C1516" s="4">
        <v>11</v>
      </c>
      <c r="D1516" s="26">
        <v>358</v>
      </c>
      <c r="F1516" s="67">
        <f t="shared" si="67"/>
        <v>19</v>
      </c>
    </row>
    <row r="1517" spans="1:6" x14ac:dyDescent="0.25">
      <c r="A1517" s="5" t="s">
        <v>36</v>
      </c>
      <c r="B1517" s="23">
        <v>43956</v>
      </c>
      <c r="C1517" s="4">
        <v>0</v>
      </c>
      <c r="D1517" s="26">
        <v>4</v>
      </c>
      <c r="F1517" s="67">
        <f t="shared" si="67"/>
        <v>1</v>
      </c>
    </row>
    <row r="1518" spans="1:6" x14ac:dyDescent="0.25">
      <c r="A1518" s="5" t="s">
        <v>51</v>
      </c>
      <c r="B1518" s="23">
        <v>43956</v>
      </c>
      <c r="C1518" s="4">
        <v>57</v>
      </c>
      <c r="D1518" s="26">
        <v>1404</v>
      </c>
      <c r="E1518" s="4">
        <v>1</v>
      </c>
      <c r="F1518" s="67">
        <f t="shared" si="67"/>
        <v>83</v>
      </c>
    </row>
    <row r="1519" spans="1:6" x14ac:dyDescent="0.25">
      <c r="A1519" s="5" t="s">
        <v>27</v>
      </c>
      <c r="B1519" s="23">
        <v>43956</v>
      </c>
      <c r="C1519" s="4">
        <v>1</v>
      </c>
      <c r="D1519" s="26">
        <v>311</v>
      </c>
      <c r="E1519" s="4">
        <v>1</v>
      </c>
      <c r="F1519" s="67">
        <f t="shared" si="67"/>
        <v>19</v>
      </c>
    </row>
    <row r="1520" spans="1:6" x14ac:dyDescent="0.25">
      <c r="A1520" s="5" t="s">
        <v>37</v>
      </c>
      <c r="B1520" s="23">
        <v>43956</v>
      </c>
      <c r="C1520" s="4">
        <v>-1</v>
      </c>
      <c r="D1520" s="26">
        <v>48</v>
      </c>
      <c r="F1520" s="67">
        <f t="shared" si="67"/>
        <v>0</v>
      </c>
    </row>
    <row r="1521" spans="1:6" x14ac:dyDescent="0.25">
      <c r="A1521" s="5" t="s">
        <v>38</v>
      </c>
      <c r="B1521" s="23">
        <v>43956</v>
      </c>
      <c r="C1521" s="4">
        <v>1</v>
      </c>
      <c r="D1521" s="26">
        <v>28</v>
      </c>
      <c r="F1521" s="67">
        <f>E1521+F1497</f>
        <v>0</v>
      </c>
    </row>
    <row r="1522" spans="1:6" x14ac:dyDescent="0.25">
      <c r="A1522" s="5" t="s">
        <v>48</v>
      </c>
      <c r="B1522" s="23">
        <v>43956</v>
      </c>
      <c r="C1522" s="4">
        <v>0</v>
      </c>
      <c r="D1522" s="26">
        <v>0</v>
      </c>
      <c r="F1522" s="67">
        <f t="shared" ref="F1522:F1536" si="68">E1522+F1497</f>
        <v>0</v>
      </c>
    </row>
    <row r="1523" spans="1:6" x14ac:dyDescent="0.25">
      <c r="A1523" s="5" t="s">
        <v>39</v>
      </c>
      <c r="B1523" s="23">
        <v>43956</v>
      </c>
      <c r="C1523" s="4">
        <v>0</v>
      </c>
      <c r="D1523" s="26">
        <v>5</v>
      </c>
      <c r="F1523" s="67">
        <f t="shared" si="68"/>
        <v>0</v>
      </c>
    </row>
    <row r="1524" spans="1:6" x14ac:dyDescent="0.25">
      <c r="A1524" s="5" t="s">
        <v>40</v>
      </c>
      <c r="B1524" s="23">
        <v>43956</v>
      </c>
      <c r="C1524" s="4">
        <v>0</v>
      </c>
      <c r="D1524" s="26">
        <v>5</v>
      </c>
      <c r="F1524" s="67">
        <f t="shared" si="68"/>
        <v>0</v>
      </c>
    </row>
    <row r="1525" spans="1:6" x14ac:dyDescent="0.25">
      <c r="A1525" s="5" t="s">
        <v>28</v>
      </c>
      <c r="B1525" s="23">
        <v>43956</v>
      </c>
      <c r="C1525" s="4">
        <v>0</v>
      </c>
      <c r="D1525" s="26">
        <v>56</v>
      </c>
      <c r="F1525" s="67">
        <f t="shared" si="68"/>
        <v>0</v>
      </c>
    </row>
    <row r="1526" spans="1:6" x14ac:dyDescent="0.25">
      <c r="A1526" s="5" t="s">
        <v>24</v>
      </c>
      <c r="B1526" s="23">
        <v>43956</v>
      </c>
      <c r="C1526" s="4">
        <v>1</v>
      </c>
      <c r="D1526" s="26">
        <v>85</v>
      </c>
      <c r="F1526" s="67">
        <f t="shared" si="68"/>
        <v>0</v>
      </c>
    </row>
    <row r="1527" spans="1:6" x14ac:dyDescent="0.25">
      <c r="A1527" s="5" t="s">
        <v>30</v>
      </c>
      <c r="B1527" s="23">
        <v>43956</v>
      </c>
      <c r="C1527" s="4">
        <v>0</v>
      </c>
      <c r="D1527" s="26">
        <v>25</v>
      </c>
      <c r="F1527" s="67">
        <f t="shared" si="68"/>
        <v>0</v>
      </c>
    </row>
    <row r="1528" spans="1:6" x14ac:dyDescent="0.25">
      <c r="A1528" s="5" t="s">
        <v>26</v>
      </c>
      <c r="B1528" s="23">
        <v>43956</v>
      </c>
      <c r="C1528" s="4">
        <v>0</v>
      </c>
      <c r="D1528" s="26">
        <v>110</v>
      </c>
      <c r="F1528" s="67">
        <f t="shared" si="68"/>
        <v>0</v>
      </c>
    </row>
    <row r="1529" spans="1:6" x14ac:dyDescent="0.25">
      <c r="A1529" s="5" t="s">
        <v>25</v>
      </c>
      <c r="B1529" s="23">
        <v>43956</v>
      </c>
      <c r="C1529" s="4">
        <v>4</v>
      </c>
      <c r="D1529" s="26">
        <v>259</v>
      </c>
      <c r="F1529" s="67">
        <f t="shared" si="68"/>
        <v>0</v>
      </c>
    </row>
    <row r="1530" spans="1:6" x14ac:dyDescent="0.25">
      <c r="A1530" s="5" t="s">
        <v>41</v>
      </c>
      <c r="B1530" s="23">
        <v>43956</v>
      </c>
      <c r="C1530" s="4">
        <v>0</v>
      </c>
      <c r="D1530" s="26">
        <v>4</v>
      </c>
      <c r="F1530" s="67">
        <f t="shared" si="68"/>
        <v>0</v>
      </c>
    </row>
    <row r="1531" spans="1:6" x14ac:dyDescent="0.25">
      <c r="A1531" s="5" t="s">
        <v>42</v>
      </c>
      <c r="B1531" s="23">
        <v>43956</v>
      </c>
      <c r="C1531" s="4">
        <v>0</v>
      </c>
      <c r="D1531" s="26">
        <v>2</v>
      </c>
      <c r="F1531" s="67">
        <f>E1531+F1507</f>
        <v>0</v>
      </c>
    </row>
    <row r="1532" spans="1:6" x14ac:dyDescent="0.25">
      <c r="A1532" s="5" t="s">
        <v>43</v>
      </c>
      <c r="B1532" s="23">
        <v>43956</v>
      </c>
      <c r="C1532" s="4">
        <v>0</v>
      </c>
      <c r="D1532" s="26">
        <v>11</v>
      </c>
      <c r="F1532" s="67">
        <f t="shared" si="68"/>
        <v>0</v>
      </c>
    </row>
    <row r="1533" spans="1:6" x14ac:dyDescent="0.25">
      <c r="A1533" s="5" t="s">
        <v>44</v>
      </c>
      <c r="B1533" s="23">
        <v>43956</v>
      </c>
      <c r="C1533" s="4">
        <v>0</v>
      </c>
      <c r="D1533" s="26">
        <v>49</v>
      </c>
      <c r="F1533" s="67">
        <f t="shared" si="68"/>
        <v>0</v>
      </c>
    </row>
    <row r="1534" spans="1:6" x14ac:dyDescent="0.25">
      <c r="A1534" s="5" t="s">
        <v>29</v>
      </c>
      <c r="B1534" s="23">
        <v>43956</v>
      </c>
      <c r="C1534" s="4">
        <v>1</v>
      </c>
      <c r="D1534" s="26">
        <v>244</v>
      </c>
      <c r="F1534" s="67">
        <f>E1534+F1510</f>
        <v>2</v>
      </c>
    </row>
    <row r="1535" spans="1:6" x14ac:dyDescent="0.25">
      <c r="A1535" s="5" t="s">
        <v>45</v>
      </c>
      <c r="B1535" s="23">
        <v>43956</v>
      </c>
      <c r="C1535" s="4">
        <v>0</v>
      </c>
      <c r="D1535" s="26">
        <v>15</v>
      </c>
      <c r="F1535" s="67">
        <f>E1535+F1511</f>
        <v>0</v>
      </c>
    </row>
    <row r="1536" spans="1:6" x14ac:dyDescent="0.25">
      <c r="A1536" s="5" t="s">
        <v>46</v>
      </c>
      <c r="B1536" s="23">
        <v>43956</v>
      </c>
      <c r="C1536" s="4">
        <v>0</v>
      </c>
      <c r="D1536" s="26">
        <v>145</v>
      </c>
      <c r="F1536" s="67">
        <f t="shared" si="68"/>
        <v>0</v>
      </c>
    </row>
    <row r="1537" spans="1:6" x14ac:dyDescent="0.25">
      <c r="A1537" s="5" t="s">
        <v>47</v>
      </c>
      <c r="B1537" s="23">
        <v>43956</v>
      </c>
      <c r="C1537" s="4">
        <v>0</v>
      </c>
      <c r="D1537" s="26">
        <v>41</v>
      </c>
      <c r="F1537" s="67">
        <f>E1537+F1513</f>
        <v>2</v>
      </c>
    </row>
    <row r="1538" spans="1:6" x14ac:dyDescent="0.25">
      <c r="A1538" s="50" t="s">
        <v>22</v>
      </c>
      <c r="B1538" s="23">
        <v>43957</v>
      </c>
      <c r="C1538" s="4">
        <v>63</v>
      </c>
      <c r="D1538" s="26">
        <v>1874</v>
      </c>
      <c r="E1538" s="4">
        <v>5</v>
      </c>
      <c r="F1538" s="67">
        <f>E1538+F1514</f>
        <v>107</v>
      </c>
    </row>
    <row r="1539" spans="1:6" x14ac:dyDescent="0.25">
      <c r="A1539" s="5" t="s">
        <v>35</v>
      </c>
      <c r="B1539" s="23">
        <v>43957</v>
      </c>
      <c r="C1539" s="4">
        <v>0</v>
      </c>
      <c r="D1539" s="26">
        <v>0</v>
      </c>
      <c r="F1539" s="67">
        <f t="shared" ref="F1539:F1544" si="69">E1539+F1515</f>
        <v>0</v>
      </c>
    </row>
    <row r="1540" spans="1:6" x14ac:dyDescent="0.25">
      <c r="A1540" s="5" t="s">
        <v>21</v>
      </c>
      <c r="B1540" s="23">
        <v>43957</v>
      </c>
      <c r="C1540" s="4">
        <v>8</v>
      </c>
      <c r="D1540" s="26">
        <v>366</v>
      </c>
      <c r="F1540" s="67">
        <f t="shared" si="69"/>
        <v>19</v>
      </c>
    </row>
    <row r="1541" spans="1:6" x14ac:dyDescent="0.25">
      <c r="A1541" s="5" t="s">
        <v>36</v>
      </c>
      <c r="B1541" s="23">
        <v>43957</v>
      </c>
      <c r="C1541" s="4">
        <v>0</v>
      </c>
      <c r="D1541" s="26">
        <v>4</v>
      </c>
      <c r="F1541" s="67">
        <f t="shared" si="69"/>
        <v>1</v>
      </c>
    </row>
    <row r="1542" spans="1:6" x14ac:dyDescent="0.25">
      <c r="A1542" s="5" t="s">
        <v>51</v>
      </c>
      <c r="B1542" s="23">
        <v>43957</v>
      </c>
      <c r="C1542" s="4">
        <v>102</v>
      </c>
      <c r="D1542" s="26">
        <v>1506</v>
      </c>
      <c r="E1542" s="4">
        <v>2</v>
      </c>
      <c r="F1542" s="67">
        <f t="shared" si="69"/>
        <v>85</v>
      </c>
    </row>
    <row r="1543" spans="1:6" x14ac:dyDescent="0.25">
      <c r="A1543" s="5" t="s">
        <v>27</v>
      </c>
      <c r="B1543" s="23">
        <v>43957</v>
      </c>
      <c r="C1543" s="4">
        <v>5</v>
      </c>
      <c r="D1543" s="26">
        <v>316</v>
      </c>
      <c r="F1543" s="67">
        <f t="shared" si="69"/>
        <v>19</v>
      </c>
    </row>
    <row r="1544" spans="1:6" x14ac:dyDescent="0.25">
      <c r="A1544" s="5" t="s">
        <v>37</v>
      </c>
      <c r="B1544" s="23">
        <v>43957</v>
      </c>
      <c r="C1544" s="4">
        <v>3</v>
      </c>
      <c r="D1544" s="26">
        <v>51</v>
      </c>
      <c r="F1544" s="67">
        <f t="shared" si="69"/>
        <v>0</v>
      </c>
    </row>
    <row r="1545" spans="1:6" x14ac:dyDescent="0.25">
      <c r="A1545" s="5" t="s">
        <v>38</v>
      </c>
      <c r="B1545" s="23">
        <v>43957</v>
      </c>
      <c r="C1545" s="4">
        <v>0</v>
      </c>
      <c r="D1545" s="26">
        <v>28</v>
      </c>
      <c r="F1545" s="67">
        <f>E1545+F1521</f>
        <v>0</v>
      </c>
    </row>
    <row r="1546" spans="1:6" x14ac:dyDescent="0.25">
      <c r="A1546" s="5" t="s">
        <v>48</v>
      </c>
      <c r="B1546" s="23">
        <v>43957</v>
      </c>
      <c r="C1546" s="4">
        <v>0</v>
      </c>
      <c r="D1546" s="26">
        <v>0</v>
      </c>
      <c r="F1546" s="67">
        <f t="shared" ref="F1546:F1560" si="70">E1546+F1521</f>
        <v>0</v>
      </c>
    </row>
    <row r="1547" spans="1:6" x14ac:dyDescent="0.25">
      <c r="A1547" s="5" t="s">
        <v>39</v>
      </c>
      <c r="B1547" s="23">
        <v>43957</v>
      </c>
      <c r="C1547" s="4">
        <v>0</v>
      </c>
      <c r="D1547" s="26">
        <v>5</v>
      </c>
      <c r="F1547" s="67">
        <f t="shared" si="70"/>
        <v>0</v>
      </c>
    </row>
    <row r="1548" spans="1:6" x14ac:dyDescent="0.25">
      <c r="A1548" s="5" t="s">
        <v>40</v>
      </c>
      <c r="B1548" s="23">
        <v>43957</v>
      </c>
      <c r="C1548" s="4">
        <v>0</v>
      </c>
      <c r="D1548" s="26">
        <v>5</v>
      </c>
      <c r="F1548" s="67">
        <f t="shared" si="70"/>
        <v>0</v>
      </c>
    </row>
    <row r="1549" spans="1:6" x14ac:dyDescent="0.25">
      <c r="A1549" s="5" t="s">
        <v>28</v>
      </c>
      <c r="B1549" s="23">
        <v>43957</v>
      </c>
      <c r="C1549" s="4">
        <v>1</v>
      </c>
      <c r="D1549" s="26">
        <v>57</v>
      </c>
      <c r="F1549" s="67">
        <f t="shared" si="70"/>
        <v>0</v>
      </c>
    </row>
    <row r="1550" spans="1:6" x14ac:dyDescent="0.25">
      <c r="A1550" s="5" t="s">
        <v>24</v>
      </c>
      <c r="B1550" s="23">
        <v>43957</v>
      </c>
      <c r="C1550" s="4">
        <v>0</v>
      </c>
      <c r="D1550" s="26">
        <v>85</v>
      </c>
      <c r="F1550" s="67">
        <f t="shared" si="70"/>
        <v>0</v>
      </c>
    </row>
    <row r="1551" spans="1:6" x14ac:dyDescent="0.25">
      <c r="A1551" s="5" t="s">
        <v>30</v>
      </c>
      <c r="B1551" s="23">
        <v>43957</v>
      </c>
      <c r="C1551" s="4">
        <v>0</v>
      </c>
      <c r="D1551" s="26">
        <v>25</v>
      </c>
      <c r="F1551" s="67">
        <f t="shared" si="70"/>
        <v>0</v>
      </c>
    </row>
    <row r="1552" spans="1:6" x14ac:dyDescent="0.25">
      <c r="A1552" s="5" t="s">
        <v>26</v>
      </c>
      <c r="B1552" s="23">
        <v>43957</v>
      </c>
      <c r="C1552" s="4">
        <v>0</v>
      </c>
      <c r="D1552" s="26">
        <v>110</v>
      </c>
      <c r="F1552" s="67">
        <f t="shared" si="70"/>
        <v>0</v>
      </c>
    </row>
    <row r="1553" spans="1:6" x14ac:dyDescent="0.25">
      <c r="A1553" s="5" t="s">
        <v>25</v>
      </c>
      <c r="B1553" s="23">
        <v>43957</v>
      </c>
      <c r="C1553" s="4">
        <v>6</v>
      </c>
      <c r="D1553" s="26">
        <v>265</v>
      </c>
      <c r="E1553" s="4">
        <v>1</v>
      </c>
      <c r="F1553" s="67">
        <f t="shared" si="70"/>
        <v>1</v>
      </c>
    </row>
    <row r="1554" spans="1:6" x14ac:dyDescent="0.25">
      <c r="A1554" s="5" t="s">
        <v>41</v>
      </c>
      <c r="B1554" s="23">
        <v>43957</v>
      </c>
      <c r="C1554" s="4">
        <v>0</v>
      </c>
      <c r="D1554" s="26">
        <v>4</v>
      </c>
      <c r="F1554" s="67">
        <f t="shared" si="70"/>
        <v>0</v>
      </c>
    </row>
    <row r="1555" spans="1:6" x14ac:dyDescent="0.25">
      <c r="A1555" s="5" t="s">
        <v>42</v>
      </c>
      <c r="B1555" s="23">
        <v>43957</v>
      </c>
      <c r="C1555" s="4">
        <v>0</v>
      </c>
      <c r="D1555" s="26">
        <v>2</v>
      </c>
      <c r="F1555" s="67">
        <f>E1555+F1531</f>
        <v>0</v>
      </c>
    </row>
    <row r="1556" spans="1:6" x14ac:dyDescent="0.25">
      <c r="A1556" s="5" t="s">
        <v>43</v>
      </c>
      <c r="B1556" s="23">
        <v>43957</v>
      </c>
      <c r="C1556" s="4">
        <v>0</v>
      </c>
      <c r="D1556" s="26">
        <v>11</v>
      </c>
      <c r="F1556" s="67">
        <f t="shared" si="70"/>
        <v>0</v>
      </c>
    </row>
    <row r="1557" spans="1:6" x14ac:dyDescent="0.25">
      <c r="A1557" s="5" t="s">
        <v>44</v>
      </c>
      <c r="B1557" s="23">
        <v>43957</v>
      </c>
      <c r="C1557" s="4">
        <v>0</v>
      </c>
      <c r="D1557" s="26">
        <v>49</v>
      </c>
      <c r="F1557" s="67">
        <f t="shared" si="70"/>
        <v>0</v>
      </c>
    </row>
    <row r="1558" spans="1:6" x14ac:dyDescent="0.25">
      <c r="A1558" s="5" t="s">
        <v>29</v>
      </c>
      <c r="B1558" s="23">
        <v>43957</v>
      </c>
      <c r="C1558" s="4">
        <v>0</v>
      </c>
      <c r="D1558" s="26">
        <v>244</v>
      </c>
      <c r="F1558" s="67">
        <f>E1558+F1534</f>
        <v>2</v>
      </c>
    </row>
    <row r="1559" spans="1:6" x14ac:dyDescent="0.25">
      <c r="A1559" s="5" t="s">
        <v>45</v>
      </c>
      <c r="B1559" s="23">
        <v>43957</v>
      </c>
      <c r="C1559" s="4">
        <v>0</v>
      </c>
      <c r="D1559" s="26">
        <v>15</v>
      </c>
      <c r="F1559" s="67">
        <f>E1559+F1535</f>
        <v>0</v>
      </c>
    </row>
    <row r="1560" spans="1:6" x14ac:dyDescent="0.25">
      <c r="A1560" s="5" t="s">
        <v>46</v>
      </c>
      <c r="B1560" s="23">
        <v>43957</v>
      </c>
      <c r="C1560" s="4">
        <v>0</v>
      </c>
      <c r="D1560" s="26">
        <v>145</v>
      </c>
      <c r="F1560" s="67">
        <f t="shared" si="70"/>
        <v>0</v>
      </c>
    </row>
    <row r="1561" spans="1:6" x14ac:dyDescent="0.25">
      <c r="A1561" s="5" t="s">
        <v>47</v>
      </c>
      <c r="B1561" s="23">
        <v>43957</v>
      </c>
      <c r="C1561" s="4">
        <v>0</v>
      </c>
      <c r="D1561" s="26">
        <v>41</v>
      </c>
      <c r="E1561" s="4">
        <v>1</v>
      </c>
      <c r="F1561" s="67">
        <f>E1561+F1537</f>
        <v>3</v>
      </c>
    </row>
    <row r="1562" spans="1:6" x14ac:dyDescent="0.25">
      <c r="A1562" s="50" t="s">
        <v>22</v>
      </c>
      <c r="B1562" s="23">
        <v>43958</v>
      </c>
      <c r="C1562" s="4">
        <v>50</v>
      </c>
      <c r="D1562" s="26">
        <v>1924</v>
      </c>
      <c r="E1562" s="4">
        <v>6</v>
      </c>
      <c r="F1562" s="67">
        <f>E1562+F1538</f>
        <v>113</v>
      </c>
    </row>
    <row r="1563" spans="1:6" x14ac:dyDescent="0.25">
      <c r="A1563" s="5" t="s">
        <v>35</v>
      </c>
      <c r="B1563" s="23">
        <v>43958</v>
      </c>
      <c r="C1563" s="4">
        <v>0</v>
      </c>
      <c r="D1563" s="26">
        <v>0</v>
      </c>
      <c r="F1563" s="67">
        <f t="shared" ref="F1563:F1569" si="71">E1563+F1539</f>
        <v>0</v>
      </c>
    </row>
    <row r="1564" spans="1:6" x14ac:dyDescent="0.25">
      <c r="A1564" s="5" t="s">
        <v>21</v>
      </c>
      <c r="B1564" s="23">
        <v>43958</v>
      </c>
      <c r="C1564" s="4">
        <v>26</v>
      </c>
      <c r="D1564" s="26">
        <v>392</v>
      </c>
      <c r="F1564" s="67">
        <f t="shared" si="71"/>
        <v>19</v>
      </c>
    </row>
    <row r="1565" spans="1:6" x14ac:dyDescent="0.25">
      <c r="A1565" s="5" t="s">
        <v>36</v>
      </c>
      <c r="B1565" s="23">
        <v>43958</v>
      </c>
      <c r="C1565" s="4">
        <v>0</v>
      </c>
      <c r="D1565" s="26">
        <v>4</v>
      </c>
      <c r="F1565" s="67">
        <f t="shared" si="71"/>
        <v>1</v>
      </c>
    </row>
    <row r="1566" spans="1:6" x14ac:dyDescent="0.25">
      <c r="A1566" s="5" t="s">
        <v>51</v>
      </c>
      <c r="B1566" s="23">
        <v>43958</v>
      </c>
      <c r="C1566" s="4">
        <v>77</v>
      </c>
      <c r="D1566" s="26">
        <v>1583</v>
      </c>
      <c r="E1566" s="4">
        <v>2</v>
      </c>
      <c r="F1566" s="67">
        <f t="shared" si="71"/>
        <v>87</v>
      </c>
    </row>
    <row r="1567" spans="1:6" x14ac:dyDescent="0.25">
      <c r="A1567" s="5" t="s">
        <v>27</v>
      </c>
      <c r="B1567" s="23">
        <v>43958</v>
      </c>
      <c r="C1567" s="4">
        <v>4</v>
      </c>
      <c r="D1567" s="26">
        <v>320</v>
      </c>
      <c r="F1567" s="67">
        <f t="shared" si="71"/>
        <v>19</v>
      </c>
    </row>
    <row r="1568" spans="1:6" x14ac:dyDescent="0.25">
      <c r="A1568" s="5" t="s">
        <v>37</v>
      </c>
      <c r="B1568" s="23">
        <v>43958</v>
      </c>
      <c r="C1568" s="4">
        <v>1</v>
      </c>
      <c r="D1568" s="26">
        <v>52</v>
      </c>
      <c r="F1568" s="67">
        <f t="shared" si="71"/>
        <v>0</v>
      </c>
    </row>
    <row r="1569" spans="1:6" x14ac:dyDescent="0.25">
      <c r="A1569" s="5" t="s">
        <v>38</v>
      </c>
      <c r="B1569" s="23">
        <v>43958</v>
      </c>
      <c r="C1569" s="4">
        <v>0</v>
      </c>
      <c r="D1569" s="26">
        <v>28</v>
      </c>
      <c r="F1569" s="67">
        <f t="shared" si="71"/>
        <v>0</v>
      </c>
    </row>
    <row r="1570" spans="1:6" x14ac:dyDescent="0.25">
      <c r="A1570" s="5" t="s">
        <v>48</v>
      </c>
      <c r="B1570" s="23">
        <v>43958</v>
      </c>
      <c r="C1570" s="4">
        <v>0</v>
      </c>
      <c r="D1570" s="26">
        <v>0</v>
      </c>
      <c r="F1570" s="67">
        <f t="shared" ref="F1570:F1584" si="72">E1570+F1545</f>
        <v>0</v>
      </c>
    </row>
    <row r="1571" spans="1:6" x14ac:dyDescent="0.25">
      <c r="A1571" s="5" t="s">
        <v>39</v>
      </c>
      <c r="B1571" s="23">
        <v>43958</v>
      </c>
      <c r="C1571" s="4">
        <v>0</v>
      </c>
      <c r="D1571" s="26">
        <v>5</v>
      </c>
      <c r="F1571" s="67">
        <f t="shared" si="72"/>
        <v>0</v>
      </c>
    </row>
    <row r="1572" spans="1:6" x14ac:dyDescent="0.25">
      <c r="A1572" s="5" t="s">
        <v>40</v>
      </c>
      <c r="B1572" s="23">
        <v>43958</v>
      </c>
      <c r="C1572" s="4">
        <v>0</v>
      </c>
      <c r="D1572" s="26">
        <v>5</v>
      </c>
      <c r="F1572" s="67">
        <f t="shared" si="72"/>
        <v>0</v>
      </c>
    </row>
    <row r="1573" spans="1:6" x14ac:dyDescent="0.25">
      <c r="A1573" s="5" t="s">
        <v>28</v>
      </c>
      <c r="B1573" s="23">
        <v>43958</v>
      </c>
      <c r="C1573" s="4">
        <v>1</v>
      </c>
      <c r="D1573" s="26">
        <v>58</v>
      </c>
      <c r="F1573" s="67">
        <f t="shared" si="72"/>
        <v>0</v>
      </c>
    </row>
    <row r="1574" spans="1:6" x14ac:dyDescent="0.25">
      <c r="A1574" s="5" t="s">
        <v>24</v>
      </c>
      <c r="B1574" s="23">
        <v>43958</v>
      </c>
      <c r="C1574" s="4">
        <v>0</v>
      </c>
      <c r="D1574" s="26">
        <v>85</v>
      </c>
      <c r="F1574" s="67">
        <f t="shared" si="72"/>
        <v>0</v>
      </c>
    </row>
    <row r="1575" spans="1:6" x14ac:dyDescent="0.25">
      <c r="A1575" s="5" t="s">
        <v>30</v>
      </c>
      <c r="B1575" s="23">
        <v>43958</v>
      </c>
      <c r="C1575" s="4">
        <v>0</v>
      </c>
      <c r="D1575" s="26">
        <v>25</v>
      </c>
      <c r="F1575" s="67">
        <f t="shared" si="72"/>
        <v>0</v>
      </c>
    </row>
    <row r="1576" spans="1:6" x14ac:dyDescent="0.25">
      <c r="A1576" s="5" t="s">
        <v>26</v>
      </c>
      <c r="B1576" s="23">
        <v>43958</v>
      </c>
      <c r="C1576" s="4">
        <v>0</v>
      </c>
      <c r="D1576" s="26">
        <v>110</v>
      </c>
      <c r="F1576" s="67">
        <f t="shared" si="72"/>
        <v>0</v>
      </c>
    </row>
    <row r="1577" spans="1:6" x14ac:dyDescent="0.25">
      <c r="A1577" s="5" t="s">
        <v>25</v>
      </c>
      <c r="B1577" s="23">
        <v>43958</v>
      </c>
      <c r="C1577" s="4">
        <v>3</v>
      </c>
      <c r="D1577" s="26">
        <v>268</v>
      </c>
      <c r="F1577" s="67">
        <f t="shared" si="72"/>
        <v>0</v>
      </c>
    </row>
    <row r="1578" spans="1:6" x14ac:dyDescent="0.25">
      <c r="A1578" s="5" t="s">
        <v>41</v>
      </c>
      <c r="B1578" s="23">
        <v>43958</v>
      </c>
      <c r="C1578" s="4">
        <v>0</v>
      </c>
      <c r="D1578" s="26">
        <v>4</v>
      </c>
      <c r="F1578" s="67">
        <f t="shared" si="72"/>
        <v>1</v>
      </c>
    </row>
    <row r="1579" spans="1:6" x14ac:dyDescent="0.25">
      <c r="A1579" s="5" t="s">
        <v>42</v>
      </c>
      <c r="B1579" s="23">
        <v>43958</v>
      </c>
      <c r="C1579" s="4">
        <v>1</v>
      </c>
      <c r="D1579" s="26">
        <v>3</v>
      </c>
      <c r="F1579" s="67">
        <f>E1579+F1555</f>
        <v>0</v>
      </c>
    </row>
    <row r="1580" spans="1:6" x14ac:dyDescent="0.25">
      <c r="A1580" s="5" t="s">
        <v>43</v>
      </c>
      <c r="B1580" s="23">
        <v>43958</v>
      </c>
      <c r="C1580" s="4">
        <v>0</v>
      </c>
      <c r="D1580" s="26">
        <v>11</v>
      </c>
      <c r="F1580" s="67">
        <f t="shared" si="72"/>
        <v>0</v>
      </c>
    </row>
    <row r="1581" spans="1:6" x14ac:dyDescent="0.25">
      <c r="A1581" s="5" t="s">
        <v>44</v>
      </c>
      <c r="B1581" s="23">
        <v>43958</v>
      </c>
      <c r="C1581" s="4">
        <v>0</v>
      </c>
      <c r="D1581" s="26">
        <v>49</v>
      </c>
      <c r="F1581" s="67">
        <f t="shared" si="72"/>
        <v>0</v>
      </c>
    </row>
    <row r="1582" spans="1:6" x14ac:dyDescent="0.25">
      <c r="A1582" s="5" t="s">
        <v>29</v>
      </c>
      <c r="B1582" s="23">
        <v>43958</v>
      </c>
      <c r="C1582" s="4">
        <v>0</v>
      </c>
      <c r="D1582" s="26">
        <v>244</v>
      </c>
      <c r="E1582" s="4">
        <v>1</v>
      </c>
      <c r="F1582" s="67">
        <f>E1582+F1558</f>
        <v>3</v>
      </c>
    </row>
    <row r="1583" spans="1:6" x14ac:dyDescent="0.25">
      <c r="A1583" s="5" t="s">
        <v>45</v>
      </c>
      <c r="B1583" s="23">
        <v>43958</v>
      </c>
      <c r="C1583" s="4">
        <v>0</v>
      </c>
      <c r="D1583" s="26">
        <v>15</v>
      </c>
      <c r="F1583" s="67">
        <f>E1583+F1559</f>
        <v>0</v>
      </c>
    </row>
    <row r="1584" spans="1:6" x14ac:dyDescent="0.25">
      <c r="A1584" s="5" t="s">
        <v>46</v>
      </c>
      <c r="B1584" s="23">
        <v>43958</v>
      </c>
      <c r="C1584" s="4">
        <v>0</v>
      </c>
      <c r="D1584" s="26">
        <v>145</v>
      </c>
      <c r="F1584" s="67">
        <f t="shared" si="72"/>
        <v>0</v>
      </c>
    </row>
    <row r="1585" spans="1:6" x14ac:dyDescent="0.25">
      <c r="A1585" s="5" t="s">
        <v>47</v>
      </c>
      <c r="B1585" s="23">
        <v>43958</v>
      </c>
      <c r="C1585" s="4">
        <v>0</v>
      </c>
      <c r="D1585" s="26">
        <v>41</v>
      </c>
      <c r="F1585" s="67">
        <f>E1585+F1561</f>
        <v>3</v>
      </c>
    </row>
    <row r="1586" spans="1:6" x14ac:dyDescent="0.25">
      <c r="A1586" s="50" t="s">
        <v>22</v>
      </c>
      <c r="B1586" s="23">
        <v>43959</v>
      </c>
      <c r="C1586" s="4">
        <v>77</v>
      </c>
      <c r="D1586" s="26">
        <v>2001</v>
      </c>
      <c r="E1586" s="4">
        <v>5</v>
      </c>
      <c r="F1586" s="67">
        <f>E1586+F1562</f>
        <v>118</v>
      </c>
    </row>
    <row r="1587" spans="1:6" x14ac:dyDescent="0.25">
      <c r="A1587" s="5" t="s">
        <v>35</v>
      </c>
      <c r="B1587" s="23">
        <v>43959</v>
      </c>
      <c r="C1587" s="4">
        <v>0</v>
      </c>
      <c r="D1587" s="26">
        <v>0</v>
      </c>
      <c r="F1587" s="67">
        <f t="shared" ref="F1587:F1593" si="73">E1587+F1563</f>
        <v>0</v>
      </c>
    </row>
    <row r="1588" spans="1:6" x14ac:dyDescent="0.25">
      <c r="A1588" s="5" t="s">
        <v>21</v>
      </c>
      <c r="B1588" s="23">
        <v>43959</v>
      </c>
      <c r="C1588" s="4">
        <v>26</v>
      </c>
      <c r="D1588" s="26">
        <v>418</v>
      </c>
      <c r="F1588" s="67">
        <f t="shared" si="73"/>
        <v>19</v>
      </c>
    </row>
    <row r="1589" spans="1:6" x14ac:dyDescent="0.25">
      <c r="A1589" s="5" t="s">
        <v>36</v>
      </c>
      <c r="B1589" s="23">
        <v>43959</v>
      </c>
      <c r="C1589" s="4">
        <v>0</v>
      </c>
      <c r="D1589" s="26">
        <v>4</v>
      </c>
      <c r="F1589" s="67">
        <f t="shared" si="73"/>
        <v>1</v>
      </c>
    </row>
    <row r="1590" spans="1:6" x14ac:dyDescent="0.25">
      <c r="A1590" s="5" t="s">
        <v>51</v>
      </c>
      <c r="B1590" s="23">
        <v>43959</v>
      </c>
      <c r="C1590" s="4">
        <v>130</v>
      </c>
      <c r="D1590" s="26">
        <v>1713</v>
      </c>
      <c r="E1590" s="4">
        <v>6</v>
      </c>
      <c r="F1590" s="67">
        <f t="shared" si="73"/>
        <v>93</v>
      </c>
    </row>
    <row r="1591" spans="1:6" x14ac:dyDescent="0.25">
      <c r="A1591" s="5" t="s">
        <v>27</v>
      </c>
      <c r="B1591" s="23">
        <v>43959</v>
      </c>
      <c r="C1591" s="4">
        <v>2</v>
      </c>
      <c r="D1591" s="26">
        <v>322</v>
      </c>
      <c r="F1591" s="67">
        <f t="shared" si="73"/>
        <v>19</v>
      </c>
    </row>
    <row r="1592" spans="1:6" x14ac:dyDescent="0.25">
      <c r="A1592" s="5" t="s">
        <v>37</v>
      </c>
      <c r="B1592" s="23">
        <v>43959</v>
      </c>
      <c r="C1592" s="4">
        <v>1</v>
      </c>
      <c r="D1592" s="26">
        <v>53</v>
      </c>
      <c r="F1592" s="67">
        <f t="shared" si="73"/>
        <v>0</v>
      </c>
    </row>
    <row r="1593" spans="1:6" x14ac:dyDescent="0.25">
      <c r="A1593" s="5" t="s">
        <v>38</v>
      </c>
      <c r="B1593" s="23">
        <v>43959</v>
      </c>
      <c r="C1593" s="4">
        <v>0</v>
      </c>
      <c r="D1593" s="26">
        <v>28</v>
      </c>
      <c r="F1593" s="67">
        <f t="shared" si="73"/>
        <v>0</v>
      </c>
    </row>
    <row r="1594" spans="1:6" x14ac:dyDescent="0.25">
      <c r="A1594" s="5" t="s">
        <v>48</v>
      </c>
      <c r="B1594" s="23">
        <v>43959</v>
      </c>
      <c r="C1594" s="4">
        <v>0</v>
      </c>
      <c r="D1594" s="26">
        <v>0</v>
      </c>
      <c r="F1594" s="67">
        <f t="shared" ref="F1594:F1608" si="74">E1594+F1569</f>
        <v>0</v>
      </c>
    </row>
    <row r="1595" spans="1:6" x14ac:dyDescent="0.25">
      <c r="A1595" s="5" t="s">
        <v>39</v>
      </c>
      <c r="B1595" s="23">
        <v>43959</v>
      </c>
      <c r="C1595" s="4">
        <v>0</v>
      </c>
      <c r="D1595" s="26">
        <v>5</v>
      </c>
      <c r="F1595" s="67">
        <f t="shared" si="74"/>
        <v>0</v>
      </c>
    </row>
    <row r="1596" spans="1:6" x14ac:dyDescent="0.25">
      <c r="A1596" s="5" t="s">
        <v>40</v>
      </c>
      <c r="B1596" s="23">
        <v>43959</v>
      </c>
      <c r="C1596" s="4">
        <v>0</v>
      </c>
      <c r="D1596" s="26">
        <v>5</v>
      </c>
      <c r="F1596" s="67">
        <f t="shared" si="74"/>
        <v>0</v>
      </c>
    </row>
    <row r="1597" spans="1:6" x14ac:dyDescent="0.25">
      <c r="A1597" s="5" t="s">
        <v>28</v>
      </c>
      <c r="B1597" s="23">
        <v>43959</v>
      </c>
      <c r="C1597" s="4">
        <v>1</v>
      </c>
      <c r="D1597" s="26">
        <v>59</v>
      </c>
      <c r="F1597" s="67">
        <f t="shared" si="74"/>
        <v>0</v>
      </c>
    </row>
    <row r="1598" spans="1:6" x14ac:dyDescent="0.25">
      <c r="A1598" s="5" t="s">
        <v>24</v>
      </c>
      <c r="B1598" s="23">
        <v>43959</v>
      </c>
      <c r="C1598" s="4">
        <v>1</v>
      </c>
      <c r="D1598" s="26">
        <v>86</v>
      </c>
      <c r="F1598" s="67">
        <f t="shared" si="74"/>
        <v>0</v>
      </c>
    </row>
    <row r="1599" spans="1:6" x14ac:dyDescent="0.25">
      <c r="A1599" s="5" t="s">
        <v>30</v>
      </c>
      <c r="B1599" s="23">
        <v>43959</v>
      </c>
      <c r="C1599" s="4">
        <v>0</v>
      </c>
      <c r="D1599" s="26">
        <v>25</v>
      </c>
      <c r="F1599" s="67">
        <f t="shared" si="74"/>
        <v>0</v>
      </c>
    </row>
    <row r="1600" spans="1:6" x14ac:dyDescent="0.25">
      <c r="A1600" s="5" t="s">
        <v>26</v>
      </c>
      <c r="B1600" s="23">
        <v>43959</v>
      </c>
      <c r="C1600" s="4">
        <v>0</v>
      </c>
      <c r="D1600" s="26">
        <v>110</v>
      </c>
      <c r="F1600" s="67">
        <f t="shared" si="74"/>
        <v>0</v>
      </c>
    </row>
    <row r="1601" spans="1:6" x14ac:dyDescent="0.25">
      <c r="A1601" s="5" t="s">
        <v>25</v>
      </c>
      <c r="B1601" s="23">
        <v>43959</v>
      </c>
      <c r="C1601" s="4">
        <v>2</v>
      </c>
      <c r="D1601" s="26">
        <v>270</v>
      </c>
      <c r="F1601" s="67">
        <f t="shared" si="74"/>
        <v>0</v>
      </c>
    </row>
    <row r="1602" spans="1:6" x14ac:dyDescent="0.25">
      <c r="A1602" s="5" t="s">
        <v>41</v>
      </c>
      <c r="B1602" s="23">
        <v>43959</v>
      </c>
      <c r="C1602" s="4">
        <v>0</v>
      </c>
      <c r="D1602" s="26">
        <v>4</v>
      </c>
      <c r="F1602" s="67">
        <f t="shared" si="74"/>
        <v>0</v>
      </c>
    </row>
    <row r="1603" spans="1:6" x14ac:dyDescent="0.25">
      <c r="A1603" s="5" t="s">
        <v>42</v>
      </c>
      <c r="B1603" s="23">
        <v>43959</v>
      </c>
      <c r="C1603" s="4">
        <v>0</v>
      </c>
      <c r="D1603" s="26">
        <v>3</v>
      </c>
      <c r="F1603" s="67">
        <f>E1603+F1579</f>
        <v>0</v>
      </c>
    </row>
    <row r="1604" spans="1:6" x14ac:dyDescent="0.25">
      <c r="A1604" s="5" t="s">
        <v>43</v>
      </c>
      <c r="B1604" s="23">
        <v>43959</v>
      </c>
      <c r="C1604" s="4">
        <v>0</v>
      </c>
      <c r="D1604" s="26">
        <v>11</v>
      </c>
      <c r="F1604" s="67">
        <f t="shared" si="74"/>
        <v>0</v>
      </c>
    </row>
    <row r="1605" spans="1:6" x14ac:dyDescent="0.25">
      <c r="A1605" s="5" t="s">
        <v>44</v>
      </c>
      <c r="B1605" s="23">
        <v>43959</v>
      </c>
      <c r="C1605" s="4">
        <v>0</v>
      </c>
      <c r="D1605" s="26">
        <v>49</v>
      </c>
      <c r="F1605" s="67">
        <f t="shared" si="74"/>
        <v>0</v>
      </c>
    </row>
    <row r="1606" spans="1:6" x14ac:dyDescent="0.25">
      <c r="A1606" s="5" t="s">
        <v>29</v>
      </c>
      <c r="B1606" s="23">
        <v>43959</v>
      </c>
      <c r="C1606" s="4">
        <v>0</v>
      </c>
      <c r="D1606" s="26">
        <v>244</v>
      </c>
      <c r="F1606" s="67">
        <f>E1606+F1582</f>
        <v>3</v>
      </c>
    </row>
    <row r="1607" spans="1:6" x14ac:dyDescent="0.25">
      <c r="A1607" s="5" t="s">
        <v>45</v>
      </c>
      <c r="B1607" s="23">
        <v>43959</v>
      </c>
      <c r="C1607" s="4">
        <v>0</v>
      </c>
      <c r="D1607" s="26">
        <v>15</v>
      </c>
      <c r="F1607" s="67">
        <f>E1607+F1583</f>
        <v>0</v>
      </c>
    </row>
    <row r="1608" spans="1:6" x14ac:dyDescent="0.25">
      <c r="A1608" s="5" t="s">
        <v>46</v>
      </c>
      <c r="B1608" s="23">
        <v>43959</v>
      </c>
      <c r="C1608" s="4">
        <v>0</v>
      </c>
      <c r="D1608" s="26">
        <v>145</v>
      </c>
      <c r="F1608" s="67">
        <f t="shared" si="74"/>
        <v>0</v>
      </c>
    </row>
    <row r="1609" spans="1:6" x14ac:dyDescent="0.25">
      <c r="A1609" s="5" t="s">
        <v>47</v>
      </c>
      <c r="B1609" s="23">
        <v>43959</v>
      </c>
      <c r="C1609" s="4">
        <v>0</v>
      </c>
      <c r="D1609" s="26">
        <v>41</v>
      </c>
      <c r="F1609" s="67">
        <f>E1609+F1585</f>
        <v>3</v>
      </c>
    </row>
    <row r="1610" spans="1:6" x14ac:dyDescent="0.25">
      <c r="A1610" s="50" t="s">
        <v>22</v>
      </c>
      <c r="B1610" s="23">
        <v>43960</v>
      </c>
      <c r="C1610" s="4">
        <v>60</v>
      </c>
      <c r="D1610" s="26">
        <v>2061</v>
      </c>
      <c r="E1610" s="4">
        <v>4</v>
      </c>
      <c r="F1610" s="67">
        <f>E1610+F1586</f>
        <v>122</v>
      </c>
    </row>
    <row r="1611" spans="1:6" x14ac:dyDescent="0.25">
      <c r="A1611" s="5" t="s">
        <v>35</v>
      </c>
      <c r="B1611" s="23">
        <v>43960</v>
      </c>
      <c r="C1611" s="4">
        <v>0</v>
      </c>
      <c r="D1611" s="26">
        <v>0</v>
      </c>
      <c r="F1611" s="67">
        <f t="shared" ref="F1611:F1617" si="75">E1611+F1587</f>
        <v>0</v>
      </c>
    </row>
    <row r="1612" spans="1:6" x14ac:dyDescent="0.25">
      <c r="A1612" s="5" t="s">
        <v>21</v>
      </c>
      <c r="B1612" s="23">
        <v>43960</v>
      </c>
      <c r="C1612" s="4">
        <v>9</v>
      </c>
      <c r="D1612" s="26">
        <v>427</v>
      </c>
      <c r="F1612" s="67">
        <f t="shared" si="75"/>
        <v>19</v>
      </c>
    </row>
    <row r="1613" spans="1:6" x14ac:dyDescent="0.25">
      <c r="A1613" s="5" t="s">
        <v>36</v>
      </c>
      <c r="B1613" s="23">
        <v>43960</v>
      </c>
      <c r="C1613" s="4">
        <v>0</v>
      </c>
      <c r="D1613" s="26">
        <v>4</v>
      </c>
      <c r="F1613" s="67">
        <f t="shared" si="75"/>
        <v>1</v>
      </c>
    </row>
    <row r="1614" spans="1:6" x14ac:dyDescent="0.25">
      <c r="A1614" s="5" t="s">
        <v>51</v>
      </c>
      <c r="B1614" s="23">
        <v>43960</v>
      </c>
      <c r="C1614" s="4">
        <v>83</v>
      </c>
      <c r="D1614" s="26">
        <v>1796</v>
      </c>
      <c r="E1614" s="4">
        <v>2</v>
      </c>
      <c r="F1614" s="67">
        <f t="shared" si="75"/>
        <v>95</v>
      </c>
    </row>
    <row r="1615" spans="1:6" x14ac:dyDescent="0.25">
      <c r="A1615" s="5" t="s">
        <v>27</v>
      </c>
      <c r="B1615" s="23">
        <v>43960</v>
      </c>
      <c r="C1615" s="4">
        <v>6</v>
      </c>
      <c r="D1615" s="26">
        <v>328</v>
      </c>
      <c r="F1615" s="67">
        <f t="shared" si="75"/>
        <v>19</v>
      </c>
    </row>
    <row r="1616" spans="1:6" x14ac:dyDescent="0.25">
      <c r="A1616" s="5" t="s">
        <v>37</v>
      </c>
      <c r="B1616" s="23">
        <v>43960</v>
      </c>
      <c r="C1616" s="4">
        <v>1</v>
      </c>
      <c r="D1616" s="26">
        <v>54</v>
      </c>
      <c r="F1616" s="67">
        <f t="shared" si="75"/>
        <v>0</v>
      </c>
    </row>
    <row r="1617" spans="1:6" x14ac:dyDescent="0.25">
      <c r="A1617" s="5" t="s">
        <v>38</v>
      </c>
      <c r="B1617" s="23">
        <v>43960</v>
      </c>
      <c r="C1617" s="4">
        <v>0</v>
      </c>
      <c r="D1617" s="26">
        <v>28</v>
      </c>
      <c r="F1617" s="67">
        <f t="shared" si="75"/>
        <v>0</v>
      </c>
    </row>
    <row r="1618" spans="1:6" x14ac:dyDescent="0.25">
      <c r="A1618" s="5" t="s">
        <v>48</v>
      </c>
      <c r="B1618" s="23">
        <v>43960</v>
      </c>
      <c r="C1618" s="4">
        <v>0</v>
      </c>
      <c r="D1618" s="26">
        <v>0</v>
      </c>
      <c r="F1618" s="67">
        <f t="shared" ref="F1618:F1632" si="76">E1618+F1593</f>
        <v>0</v>
      </c>
    </row>
    <row r="1619" spans="1:6" x14ac:dyDescent="0.25">
      <c r="A1619" s="5" t="s">
        <v>39</v>
      </c>
      <c r="B1619" s="23">
        <v>43960</v>
      </c>
      <c r="C1619" s="4">
        <v>0</v>
      </c>
      <c r="D1619" s="26">
        <v>5</v>
      </c>
      <c r="F1619" s="67">
        <f t="shared" si="76"/>
        <v>0</v>
      </c>
    </row>
    <row r="1620" spans="1:6" x14ac:dyDescent="0.25">
      <c r="A1620" s="5" t="s">
        <v>40</v>
      </c>
      <c r="B1620" s="23">
        <v>43960</v>
      </c>
      <c r="C1620" s="4">
        <v>0</v>
      </c>
      <c r="D1620" s="26">
        <v>5</v>
      </c>
      <c r="F1620" s="67">
        <f t="shared" si="76"/>
        <v>0</v>
      </c>
    </row>
    <row r="1621" spans="1:6" x14ac:dyDescent="0.25">
      <c r="A1621" s="5" t="s">
        <v>28</v>
      </c>
      <c r="B1621" s="23">
        <v>43960</v>
      </c>
      <c r="C1621" s="4">
        <v>0</v>
      </c>
      <c r="D1621" s="26">
        <v>59</v>
      </c>
      <c r="E1621" s="4">
        <v>1</v>
      </c>
      <c r="F1621" s="67">
        <f t="shared" si="76"/>
        <v>1</v>
      </c>
    </row>
    <row r="1622" spans="1:6" x14ac:dyDescent="0.25">
      <c r="A1622" s="5" t="s">
        <v>24</v>
      </c>
      <c r="B1622" s="23">
        <v>43960</v>
      </c>
      <c r="C1622" s="4">
        <v>0</v>
      </c>
      <c r="D1622" s="26">
        <v>86</v>
      </c>
      <c r="F1622" s="67">
        <f t="shared" si="76"/>
        <v>0</v>
      </c>
    </row>
    <row r="1623" spans="1:6" x14ac:dyDescent="0.25">
      <c r="A1623" s="5" t="s">
        <v>30</v>
      </c>
      <c r="B1623" s="23">
        <v>43960</v>
      </c>
      <c r="C1623" s="4">
        <v>0</v>
      </c>
      <c r="D1623" s="26">
        <v>25</v>
      </c>
      <c r="F1623" s="67">
        <f t="shared" si="76"/>
        <v>0</v>
      </c>
    </row>
    <row r="1624" spans="1:6" x14ac:dyDescent="0.25">
      <c r="A1624" s="5" t="s">
        <v>26</v>
      </c>
      <c r="B1624" s="23">
        <v>43960</v>
      </c>
      <c r="C1624" s="4">
        <v>1</v>
      </c>
      <c r="D1624" s="26">
        <v>111</v>
      </c>
      <c r="F1624" s="67">
        <f t="shared" si="76"/>
        <v>0</v>
      </c>
    </row>
    <row r="1625" spans="1:6" x14ac:dyDescent="0.25">
      <c r="A1625" s="5" t="s">
        <v>25</v>
      </c>
      <c r="B1625" s="23">
        <v>43960</v>
      </c>
      <c r="C1625" s="4">
        <v>4</v>
      </c>
      <c r="D1625" s="26">
        <v>274</v>
      </c>
      <c r="F1625" s="67">
        <f t="shared" si="76"/>
        <v>0</v>
      </c>
    </row>
    <row r="1626" spans="1:6" x14ac:dyDescent="0.25">
      <c r="A1626" s="5" t="s">
        <v>41</v>
      </c>
      <c r="B1626" s="23">
        <v>43960</v>
      </c>
      <c r="C1626" s="4">
        <v>0</v>
      </c>
      <c r="D1626" s="26">
        <v>4</v>
      </c>
      <c r="F1626" s="67">
        <f t="shared" si="76"/>
        <v>0</v>
      </c>
    </row>
    <row r="1627" spans="1:6" x14ac:dyDescent="0.25">
      <c r="A1627" s="5" t="s">
        <v>42</v>
      </c>
      <c r="B1627" s="23">
        <v>43960</v>
      </c>
      <c r="C1627" s="4">
        <v>0</v>
      </c>
      <c r="D1627" s="26">
        <v>3</v>
      </c>
      <c r="F1627" s="67">
        <f>E1627+F1603</f>
        <v>0</v>
      </c>
    </row>
    <row r="1628" spans="1:6" x14ac:dyDescent="0.25">
      <c r="A1628" s="5" t="s">
        <v>43</v>
      </c>
      <c r="B1628" s="23">
        <v>43960</v>
      </c>
      <c r="C1628" s="4">
        <v>0</v>
      </c>
      <c r="D1628" s="26">
        <v>11</v>
      </c>
      <c r="F1628" s="67">
        <f t="shared" si="76"/>
        <v>0</v>
      </c>
    </row>
    <row r="1629" spans="1:6" x14ac:dyDescent="0.25">
      <c r="A1629" s="5" t="s">
        <v>44</v>
      </c>
      <c r="B1629" s="23">
        <v>43960</v>
      </c>
      <c r="C1629" s="4">
        <v>0</v>
      </c>
      <c r="D1629" s="26">
        <v>49</v>
      </c>
      <c r="F1629" s="67">
        <f t="shared" si="76"/>
        <v>0</v>
      </c>
    </row>
    <row r="1630" spans="1:6" x14ac:dyDescent="0.25">
      <c r="A1630" s="5" t="s">
        <v>29</v>
      </c>
      <c r="B1630" s="23">
        <v>43960</v>
      </c>
      <c r="C1630" s="4">
        <v>0</v>
      </c>
      <c r="D1630" s="26">
        <v>244</v>
      </c>
      <c r="F1630" s="67">
        <f>E1630+F1606</f>
        <v>3</v>
      </c>
    </row>
    <row r="1631" spans="1:6" x14ac:dyDescent="0.25">
      <c r="A1631" s="5" t="s">
        <v>45</v>
      </c>
      <c r="B1631" s="23">
        <v>43960</v>
      </c>
      <c r="C1631" s="4">
        <v>0</v>
      </c>
      <c r="D1631" s="26">
        <v>15</v>
      </c>
      <c r="F1631" s="67">
        <f>E1631+F1607</f>
        <v>0</v>
      </c>
    </row>
    <row r="1632" spans="1:6" x14ac:dyDescent="0.25">
      <c r="A1632" s="5" t="s">
        <v>46</v>
      </c>
      <c r="B1632" s="23">
        <v>43960</v>
      </c>
      <c r="C1632" s="4">
        <v>1</v>
      </c>
      <c r="D1632" s="26">
        <v>146</v>
      </c>
      <c r="F1632" s="67">
        <f t="shared" si="76"/>
        <v>0</v>
      </c>
    </row>
    <row r="1633" spans="1:6" x14ac:dyDescent="0.25">
      <c r="A1633" s="5" t="s">
        <v>47</v>
      </c>
      <c r="B1633" s="23">
        <v>43960</v>
      </c>
      <c r="C1633" s="4">
        <v>0</v>
      </c>
      <c r="D1633" s="26">
        <v>41</v>
      </c>
      <c r="F1633" s="67">
        <f>E1633+F1609</f>
        <v>3</v>
      </c>
    </row>
    <row r="1634" spans="1:6" x14ac:dyDescent="0.25">
      <c r="A1634" s="50" t="s">
        <v>22</v>
      </c>
      <c r="B1634" s="23">
        <v>43961</v>
      </c>
      <c r="C1634" s="4">
        <v>51</v>
      </c>
      <c r="D1634" s="26">
        <v>2112</v>
      </c>
      <c r="E1634" s="4">
        <v>3</v>
      </c>
      <c r="F1634" s="67">
        <f>E1634+F1610</f>
        <v>125</v>
      </c>
    </row>
    <row r="1635" spans="1:6" x14ac:dyDescent="0.25">
      <c r="A1635" s="5" t="s">
        <v>35</v>
      </c>
      <c r="B1635" s="23">
        <v>43961</v>
      </c>
      <c r="C1635" s="4">
        <v>0</v>
      </c>
      <c r="D1635" s="26">
        <v>0</v>
      </c>
      <c r="F1635" s="67">
        <f t="shared" ref="F1635:F1641" si="77">E1635+F1611</f>
        <v>0</v>
      </c>
    </row>
    <row r="1636" spans="1:6" x14ac:dyDescent="0.25">
      <c r="A1636" s="5" t="s">
        <v>21</v>
      </c>
      <c r="B1636" s="23">
        <v>43961</v>
      </c>
      <c r="C1636" s="4">
        <v>32</v>
      </c>
      <c r="D1636" s="26">
        <v>459</v>
      </c>
      <c r="F1636" s="67">
        <f t="shared" si="77"/>
        <v>19</v>
      </c>
    </row>
    <row r="1637" spans="1:6" x14ac:dyDescent="0.25">
      <c r="A1637" s="5" t="s">
        <v>36</v>
      </c>
      <c r="B1637" s="23">
        <v>43961</v>
      </c>
      <c r="C1637" s="4">
        <v>0</v>
      </c>
      <c r="D1637" s="26">
        <v>4</v>
      </c>
      <c r="F1637" s="67">
        <f t="shared" si="77"/>
        <v>1</v>
      </c>
    </row>
    <row r="1638" spans="1:6" x14ac:dyDescent="0.25">
      <c r="A1638" s="5" t="s">
        <v>51</v>
      </c>
      <c r="B1638" s="23">
        <v>43961</v>
      </c>
      <c r="C1638" s="4">
        <v>165</v>
      </c>
      <c r="D1638" s="26">
        <v>1961</v>
      </c>
      <c r="E1638" s="4">
        <v>2</v>
      </c>
      <c r="F1638" s="67">
        <f t="shared" si="77"/>
        <v>97</v>
      </c>
    </row>
    <row r="1639" spans="1:6" x14ac:dyDescent="0.25">
      <c r="A1639" s="5" t="s">
        <v>27</v>
      </c>
      <c r="B1639" s="23">
        <v>43961</v>
      </c>
      <c r="C1639" s="4">
        <v>5</v>
      </c>
      <c r="D1639" s="26">
        <v>333</v>
      </c>
      <c r="F1639" s="67">
        <f t="shared" si="77"/>
        <v>19</v>
      </c>
    </row>
    <row r="1640" spans="1:6" x14ac:dyDescent="0.25">
      <c r="A1640" s="5" t="s">
        <v>37</v>
      </c>
      <c r="B1640" s="23">
        <v>43961</v>
      </c>
      <c r="C1640" s="4">
        <v>0</v>
      </c>
      <c r="D1640" s="26">
        <v>54</v>
      </c>
      <c r="F1640" s="67">
        <f t="shared" si="77"/>
        <v>0</v>
      </c>
    </row>
    <row r="1641" spans="1:6" x14ac:dyDescent="0.25">
      <c r="A1641" s="5" t="s">
        <v>38</v>
      </c>
      <c r="B1641" s="23">
        <v>43961</v>
      </c>
      <c r="C1641" s="4">
        <v>0</v>
      </c>
      <c r="D1641" s="26">
        <v>28</v>
      </c>
      <c r="F1641" s="67">
        <f t="shared" si="77"/>
        <v>0</v>
      </c>
    </row>
    <row r="1642" spans="1:6" x14ac:dyDescent="0.25">
      <c r="A1642" s="5" t="s">
        <v>48</v>
      </c>
      <c r="B1642" s="23">
        <v>43961</v>
      </c>
      <c r="C1642" s="4">
        <v>0</v>
      </c>
      <c r="D1642" s="26">
        <v>0</v>
      </c>
      <c r="F1642" s="67">
        <f t="shared" ref="F1642:F1656" si="78">E1642+F1617</f>
        <v>0</v>
      </c>
    </row>
    <row r="1643" spans="1:6" x14ac:dyDescent="0.25">
      <c r="A1643" s="5" t="s">
        <v>39</v>
      </c>
      <c r="B1643" s="23">
        <v>43961</v>
      </c>
      <c r="C1643" s="4">
        <v>0</v>
      </c>
      <c r="D1643" s="26">
        <v>5</v>
      </c>
      <c r="F1643" s="67">
        <f t="shared" si="78"/>
        <v>0</v>
      </c>
    </row>
    <row r="1644" spans="1:6" x14ac:dyDescent="0.25">
      <c r="A1644" s="5" t="s">
        <v>40</v>
      </c>
      <c r="B1644" s="23">
        <v>43961</v>
      </c>
      <c r="C1644" s="4">
        <v>0</v>
      </c>
      <c r="D1644" s="26">
        <v>5</v>
      </c>
      <c r="F1644" s="67">
        <f t="shared" si="78"/>
        <v>0</v>
      </c>
    </row>
    <row r="1645" spans="1:6" x14ac:dyDescent="0.25">
      <c r="A1645" s="5" t="s">
        <v>28</v>
      </c>
      <c r="B1645" s="23">
        <v>43961</v>
      </c>
      <c r="C1645" s="4">
        <v>0</v>
      </c>
      <c r="D1645" s="26">
        <v>59</v>
      </c>
      <c r="F1645" s="67">
        <f t="shared" si="78"/>
        <v>0</v>
      </c>
    </row>
    <row r="1646" spans="1:6" x14ac:dyDescent="0.25">
      <c r="A1646" s="5" t="s">
        <v>24</v>
      </c>
      <c r="B1646" s="23">
        <v>43961</v>
      </c>
      <c r="C1646" s="4">
        <v>0</v>
      </c>
      <c r="D1646" s="26">
        <v>86</v>
      </c>
      <c r="F1646" s="67">
        <f t="shared" si="78"/>
        <v>1</v>
      </c>
    </row>
    <row r="1647" spans="1:6" x14ac:dyDescent="0.25">
      <c r="A1647" s="5" t="s">
        <v>30</v>
      </c>
      <c r="B1647" s="23">
        <v>43961</v>
      </c>
      <c r="C1647" s="4">
        <v>0</v>
      </c>
      <c r="D1647" s="26">
        <v>25</v>
      </c>
      <c r="F1647" s="67">
        <f t="shared" si="78"/>
        <v>0</v>
      </c>
    </row>
    <row r="1648" spans="1:6" x14ac:dyDescent="0.25">
      <c r="A1648" s="5" t="s">
        <v>26</v>
      </c>
      <c r="B1648" s="23">
        <v>43961</v>
      </c>
      <c r="C1648" s="4">
        <v>0</v>
      </c>
      <c r="D1648" s="26">
        <v>111</v>
      </c>
      <c r="F1648" s="67">
        <f t="shared" si="78"/>
        <v>0</v>
      </c>
    </row>
    <row r="1649" spans="1:6" x14ac:dyDescent="0.25">
      <c r="A1649" s="5" t="s">
        <v>25</v>
      </c>
      <c r="B1649" s="23">
        <v>43961</v>
      </c>
      <c r="C1649" s="4">
        <v>2</v>
      </c>
      <c r="D1649" s="26">
        <v>276</v>
      </c>
      <c r="F1649" s="67">
        <f t="shared" si="78"/>
        <v>0</v>
      </c>
    </row>
    <row r="1650" spans="1:6" x14ac:dyDescent="0.25">
      <c r="A1650" s="5" t="s">
        <v>41</v>
      </c>
      <c r="B1650" s="23">
        <v>43961</v>
      </c>
      <c r="C1650" s="4">
        <v>0</v>
      </c>
      <c r="D1650" s="26">
        <v>4</v>
      </c>
      <c r="F1650" s="67">
        <f t="shared" si="78"/>
        <v>0</v>
      </c>
    </row>
    <row r="1651" spans="1:6" x14ac:dyDescent="0.25">
      <c r="A1651" s="5" t="s">
        <v>42</v>
      </c>
      <c r="B1651" s="23">
        <v>43961</v>
      </c>
      <c r="C1651" s="4">
        <v>0</v>
      </c>
      <c r="D1651" s="26">
        <v>3</v>
      </c>
      <c r="F1651" s="67">
        <f>E1651+F1627</f>
        <v>0</v>
      </c>
    </row>
    <row r="1652" spans="1:6" x14ac:dyDescent="0.25">
      <c r="A1652" s="5" t="s">
        <v>43</v>
      </c>
      <c r="B1652" s="23">
        <v>43961</v>
      </c>
      <c r="C1652" s="4">
        <v>0</v>
      </c>
      <c r="D1652" s="26">
        <v>11</v>
      </c>
      <c r="F1652" s="67">
        <f t="shared" si="78"/>
        <v>0</v>
      </c>
    </row>
    <row r="1653" spans="1:6" x14ac:dyDescent="0.25">
      <c r="A1653" s="5" t="s">
        <v>44</v>
      </c>
      <c r="B1653" s="23">
        <v>43961</v>
      </c>
      <c r="C1653" s="4">
        <v>0</v>
      </c>
      <c r="D1653" s="26">
        <v>49</v>
      </c>
      <c r="F1653" s="67">
        <f t="shared" si="78"/>
        <v>0</v>
      </c>
    </row>
    <row r="1654" spans="1:6" x14ac:dyDescent="0.25">
      <c r="A1654" s="5" t="s">
        <v>29</v>
      </c>
      <c r="B1654" s="23">
        <v>43961</v>
      </c>
      <c r="C1654" s="4">
        <v>0</v>
      </c>
      <c r="D1654" s="26">
        <v>244</v>
      </c>
      <c r="F1654" s="67">
        <f>E1654+F1630</f>
        <v>3</v>
      </c>
    </row>
    <row r="1655" spans="1:6" x14ac:dyDescent="0.25">
      <c r="A1655" s="5" t="s">
        <v>45</v>
      </c>
      <c r="B1655" s="23">
        <v>43961</v>
      </c>
      <c r="C1655" s="4">
        <v>1</v>
      </c>
      <c r="D1655" s="26">
        <v>16</v>
      </c>
      <c r="F1655" s="67">
        <f>E1655+F1631</f>
        <v>0</v>
      </c>
    </row>
    <row r="1656" spans="1:6" x14ac:dyDescent="0.25">
      <c r="A1656" s="5" t="s">
        <v>46</v>
      </c>
      <c r="B1656" s="23">
        <v>43961</v>
      </c>
      <c r="C1656" s="4">
        <v>2</v>
      </c>
      <c r="D1656" s="26">
        <v>148</v>
      </c>
      <c r="F1656" s="67">
        <f t="shared" si="78"/>
        <v>0</v>
      </c>
    </row>
    <row r="1657" spans="1:6" x14ac:dyDescent="0.25">
      <c r="A1657" s="5" t="s">
        <v>47</v>
      </c>
      <c r="B1657" s="23">
        <v>43961</v>
      </c>
      <c r="C1657" s="4">
        <v>0</v>
      </c>
      <c r="D1657" s="26">
        <v>41</v>
      </c>
      <c r="F1657" s="67">
        <f>E1657+F1633</f>
        <v>3</v>
      </c>
    </row>
    <row r="1658" spans="1:6" x14ac:dyDescent="0.25">
      <c r="A1658" s="50" t="s">
        <v>22</v>
      </c>
      <c r="B1658" s="23">
        <v>43962</v>
      </c>
      <c r="C1658" s="4">
        <v>44</v>
      </c>
      <c r="D1658" s="26">
        <v>2156</v>
      </c>
      <c r="E1658" s="4">
        <v>4</v>
      </c>
      <c r="F1658" s="67">
        <f>E1658+F1634</f>
        <v>129</v>
      </c>
    </row>
    <row r="1659" spans="1:6" x14ac:dyDescent="0.25">
      <c r="A1659" s="5" t="s">
        <v>35</v>
      </c>
      <c r="B1659" s="23">
        <v>43962</v>
      </c>
      <c r="C1659" s="4">
        <v>0</v>
      </c>
      <c r="D1659" s="26">
        <v>0</v>
      </c>
      <c r="F1659" s="67">
        <f t="shared" ref="F1659:F1665" si="79">E1659+F1635</f>
        <v>0</v>
      </c>
    </row>
    <row r="1660" spans="1:6" x14ac:dyDescent="0.25">
      <c r="A1660" s="5" t="s">
        <v>21</v>
      </c>
      <c r="B1660" s="23">
        <v>43962</v>
      </c>
      <c r="C1660" s="4">
        <v>17</v>
      </c>
      <c r="D1660" s="26">
        <v>476</v>
      </c>
      <c r="E1660" s="4">
        <v>1</v>
      </c>
      <c r="F1660" s="67">
        <f t="shared" si="79"/>
        <v>20</v>
      </c>
    </row>
    <row r="1661" spans="1:6" x14ac:dyDescent="0.25">
      <c r="A1661" s="5" t="s">
        <v>36</v>
      </c>
      <c r="B1661" s="23">
        <v>43962</v>
      </c>
      <c r="C1661" s="4">
        <v>0</v>
      </c>
      <c r="D1661" s="26">
        <v>4</v>
      </c>
      <c r="F1661" s="67">
        <f t="shared" si="79"/>
        <v>1</v>
      </c>
    </row>
    <row r="1662" spans="1:6" x14ac:dyDescent="0.25">
      <c r="A1662" s="5" t="s">
        <v>51</v>
      </c>
      <c r="B1662" s="23">
        <v>43962</v>
      </c>
      <c r="C1662" s="4">
        <v>137</v>
      </c>
      <c r="D1662" s="26">
        <v>2098</v>
      </c>
      <c r="E1662" s="4">
        <v>3</v>
      </c>
      <c r="F1662" s="67">
        <f t="shared" si="79"/>
        <v>100</v>
      </c>
    </row>
    <row r="1663" spans="1:6" x14ac:dyDescent="0.25">
      <c r="A1663" s="5" t="s">
        <v>27</v>
      </c>
      <c r="B1663" s="23">
        <v>43962</v>
      </c>
      <c r="C1663" s="4">
        <v>14</v>
      </c>
      <c r="D1663" s="26">
        <v>347</v>
      </c>
      <c r="F1663" s="67">
        <f t="shared" si="79"/>
        <v>19</v>
      </c>
    </row>
    <row r="1664" spans="1:6" x14ac:dyDescent="0.25">
      <c r="A1664" s="5" t="s">
        <v>37</v>
      </c>
      <c r="B1664" s="23">
        <v>43962</v>
      </c>
      <c r="C1664" s="4">
        <v>16</v>
      </c>
      <c r="D1664" s="26">
        <v>70</v>
      </c>
      <c r="F1664" s="67">
        <f t="shared" si="79"/>
        <v>0</v>
      </c>
    </row>
    <row r="1665" spans="1:6" x14ac:dyDescent="0.25">
      <c r="A1665" s="5" t="s">
        <v>38</v>
      </c>
      <c r="B1665" s="23">
        <v>43962</v>
      </c>
      <c r="C1665" s="4">
        <v>0</v>
      </c>
      <c r="D1665" s="26">
        <v>28</v>
      </c>
      <c r="F1665" s="67">
        <f t="shared" si="79"/>
        <v>0</v>
      </c>
    </row>
    <row r="1666" spans="1:6" x14ac:dyDescent="0.25">
      <c r="A1666" s="5" t="s">
        <v>48</v>
      </c>
      <c r="B1666" s="23">
        <v>43962</v>
      </c>
      <c r="C1666" s="4">
        <v>0</v>
      </c>
      <c r="D1666" s="26">
        <v>0</v>
      </c>
      <c r="F1666" s="67">
        <f t="shared" ref="F1666:F1680" si="80">E1666+F1641</f>
        <v>0</v>
      </c>
    </row>
    <row r="1667" spans="1:6" x14ac:dyDescent="0.25">
      <c r="A1667" s="5" t="s">
        <v>39</v>
      </c>
      <c r="B1667" s="23">
        <v>43962</v>
      </c>
      <c r="C1667" s="4">
        <v>0</v>
      </c>
      <c r="D1667" s="26">
        <v>5</v>
      </c>
      <c r="F1667" s="67">
        <f t="shared" si="80"/>
        <v>0</v>
      </c>
    </row>
    <row r="1668" spans="1:6" x14ac:dyDescent="0.25">
      <c r="A1668" s="5" t="s">
        <v>40</v>
      </c>
      <c r="B1668" s="23">
        <v>43962</v>
      </c>
      <c r="C1668" s="4">
        <v>0</v>
      </c>
      <c r="D1668" s="26">
        <v>5</v>
      </c>
      <c r="F1668" s="67">
        <f t="shared" si="80"/>
        <v>0</v>
      </c>
    </row>
    <row r="1669" spans="1:6" x14ac:dyDescent="0.25">
      <c r="A1669" s="5" t="s">
        <v>28</v>
      </c>
      <c r="B1669" s="23">
        <v>43962</v>
      </c>
      <c r="C1669" s="4">
        <v>1</v>
      </c>
      <c r="D1669" s="26">
        <v>60</v>
      </c>
      <c r="F1669" s="67">
        <f t="shared" si="80"/>
        <v>0</v>
      </c>
    </row>
    <row r="1670" spans="1:6" x14ac:dyDescent="0.25">
      <c r="A1670" s="5" t="s">
        <v>24</v>
      </c>
      <c r="B1670" s="23">
        <v>43962</v>
      </c>
      <c r="C1670" s="4">
        <v>0</v>
      </c>
      <c r="D1670" s="26">
        <v>86</v>
      </c>
      <c r="F1670" s="67">
        <f t="shared" si="80"/>
        <v>0</v>
      </c>
    </row>
    <row r="1671" spans="1:6" x14ac:dyDescent="0.25">
      <c r="A1671" s="5" t="s">
        <v>30</v>
      </c>
      <c r="B1671" s="23">
        <v>43962</v>
      </c>
      <c r="C1671" s="4">
        <v>1</v>
      </c>
      <c r="D1671" s="26">
        <v>26</v>
      </c>
      <c r="F1671" s="67">
        <f t="shared" si="80"/>
        <v>1</v>
      </c>
    </row>
    <row r="1672" spans="1:6" x14ac:dyDescent="0.25">
      <c r="A1672" s="5" t="s">
        <v>26</v>
      </c>
      <c r="B1672" s="23">
        <v>43962</v>
      </c>
      <c r="C1672" s="4">
        <v>0</v>
      </c>
      <c r="D1672" s="26">
        <v>111</v>
      </c>
      <c r="F1672" s="67">
        <f t="shared" si="80"/>
        <v>0</v>
      </c>
    </row>
    <row r="1673" spans="1:6" x14ac:dyDescent="0.25">
      <c r="A1673" s="5" t="s">
        <v>25</v>
      </c>
      <c r="B1673" s="23">
        <v>43962</v>
      </c>
      <c r="C1673" s="4">
        <v>13</v>
      </c>
      <c r="D1673" s="26">
        <v>289</v>
      </c>
      <c r="E1673" s="4">
        <v>1</v>
      </c>
      <c r="F1673" s="67">
        <f t="shared" si="80"/>
        <v>1</v>
      </c>
    </row>
    <row r="1674" spans="1:6" x14ac:dyDescent="0.25">
      <c r="A1674" s="5" t="s">
        <v>41</v>
      </c>
      <c r="B1674" s="23">
        <v>43962</v>
      </c>
      <c r="C1674" s="4">
        <v>0</v>
      </c>
      <c r="D1674" s="26">
        <v>4</v>
      </c>
      <c r="F1674" s="67">
        <f t="shared" si="80"/>
        <v>0</v>
      </c>
    </row>
    <row r="1675" spans="1:6" x14ac:dyDescent="0.25">
      <c r="A1675" s="5" t="s">
        <v>42</v>
      </c>
      <c r="B1675" s="23">
        <v>43962</v>
      </c>
      <c r="C1675" s="4">
        <v>0</v>
      </c>
      <c r="D1675" s="26">
        <v>3</v>
      </c>
      <c r="F1675" s="67">
        <f>E1675+F1651</f>
        <v>0</v>
      </c>
    </row>
    <row r="1676" spans="1:6" x14ac:dyDescent="0.25">
      <c r="A1676" s="5" t="s">
        <v>43</v>
      </c>
      <c r="B1676" s="23">
        <v>43962</v>
      </c>
      <c r="C1676" s="4">
        <v>0</v>
      </c>
      <c r="D1676" s="26">
        <v>11</v>
      </c>
      <c r="F1676" s="67">
        <f t="shared" si="80"/>
        <v>0</v>
      </c>
    </row>
    <row r="1677" spans="1:6" x14ac:dyDescent="0.25">
      <c r="A1677" s="5" t="s">
        <v>44</v>
      </c>
      <c r="B1677" s="23">
        <v>43962</v>
      </c>
      <c r="C1677" s="4">
        <v>0</v>
      </c>
      <c r="D1677" s="26">
        <v>49</v>
      </c>
      <c r="F1677" s="67">
        <f t="shared" si="80"/>
        <v>0</v>
      </c>
    </row>
    <row r="1678" spans="1:6" x14ac:dyDescent="0.25">
      <c r="A1678" s="5" t="s">
        <v>29</v>
      </c>
      <c r="B1678" s="23">
        <v>43962</v>
      </c>
      <c r="C1678" s="4">
        <v>0</v>
      </c>
      <c r="D1678" s="26">
        <v>244</v>
      </c>
      <c r="F1678" s="67">
        <f>E1678+F1654</f>
        <v>3</v>
      </c>
    </row>
    <row r="1679" spans="1:6" x14ac:dyDescent="0.25">
      <c r="A1679" s="5" t="s">
        <v>45</v>
      </c>
      <c r="B1679" s="23">
        <v>43962</v>
      </c>
      <c r="C1679" s="4">
        <v>0</v>
      </c>
      <c r="D1679" s="26">
        <v>16</v>
      </c>
      <c r="F1679" s="67">
        <f>E1679+F1655</f>
        <v>0</v>
      </c>
    </row>
    <row r="1680" spans="1:6" x14ac:dyDescent="0.25">
      <c r="A1680" s="5" t="s">
        <v>46</v>
      </c>
      <c r="B1680" s="23">
        <v>43962</v>
      </c>
      <c r="C1680" s="4">
        <v>0</v>
      </c>
      <c r="D1680" s="26">
        <v>148</v>
      </c>
      <c r="F1680" s="67">
        <f t="shared" si="80"/>
        <v>0</v>
      </c>
    </row>
    <row r="1681" spans="1:6" x14ac:dyDescent="0.25">
      <c r="A1681" s="5" t="s">
        <v>47</v>
      </c>
      <c r="B1681" s="23">
        <v>43962</v>
      </c>
      <c r="C1681" s="4">
        <v>1</v>
      </c>
      <c r="D1681" s="26">
        <v>42</v>
      </c>
      <c r="F1681" s="67">
        <f>E1681+F1657</f>
        <v>3</v>
      </c>
    </row>
    <row r="1682" spans="1:6" x14ac:dyDescent="0.25">
      <c r="A1682" s="50" t="s">
        <v>22</v>
      </c>
      <c r="B1682" s="23">
        <v>43963</v>
      </c>
      <c r="C1682" s="4">
        <v>80</v>
      </c>
      <c r="D1682" s="26">
        <v>2236</v>
      </c>
      <c r="E1682" s="4">
        <v>2</v>
      </c>
      <c r="F1682" s="67">
        <f>E1682+F1658</f>
        <v>131</v>
      </c>
    </row>
    <row r="1683" spans="1:6" x14ac:dyDescent="0.25">
      <c r="A1683" s="5" t="s">
        <v>35</v>
      </c>
      <c r="B1683" s="23">
        <v>43963</v>
      </c>
      <c r="C1683" s="4">
        <v>0</v>
      </c>
      <c r="D1683" s="26">
        <v>0</v>
      </c>
      <c r="F1683" s="67">
        <f t="shared" ref="F1683:F1689" si="81">E1683+F1659</f>
        <v>0</v>
      </c>
    </row>
    <row r="1684" spans="1:6" x14ac:dyDescent="0.25">
      <c r="A1684" s="5" t="s">
        <v>21</v>
      </c>
      <c r="B1684" s="23">
        <v>43963</v>
      </c>
      <c r="C1684" s="4">
        <v>10</v>
      </c>
      <c r="D1684" s="26">
        <v>486</v>
      </c>
      <c r="E1684" s="4">
        <v>1</v>
      </c>
      <c r="F1684" s="67">
        <f t="shared" si="81"/>
        <v>21</v>
      </c>
    </row>
    <row r="1685" spans="1:6" x14ac:dyDescent="0.25">
      <c r="A1685" s="5" t="s">
        <v>36</v>
      </c>
      <c r="B1685" s="23">
        <v>43963</v>
      </c>
      <c r="C1685" s="4">
        <v>0</v>
      </c>
      <c r="D1685" s="26">
        <v>4</v>
      </c>
      <c r="F1685" s="67">
        <f t="shared" si="81"/>
        <v>1</v>
      </c>
    </row>
    <row r="1686" spans="1:6" x14ac:dyDescent="0.25">
      <c r="A1686" s="5" t="s">
        <v>51</v>
      </c>
      <c r="B1686" s="23">
        <v>43963</v>
      </c>
      <c r="C1686" s="4">
        <v>188</v>
      </c>
      <c r="D1686" s="26">
        <v>2286</v>
      </c>
      <c r="E1686" s="4">
        <v>1</v>
      </c>
      <c r="F1686" s="67">
        <f t="shared" si="81"/>
        <v>101</v>
      </c>
    </row>
    <row r="1687" spans="1:6" x14ac:dyDescent="0.25">
      <c r="A1687" s="5" t="s">
        <v>27</v>
      </c>
      <c r="B1687" s="23">
        <v>43963</v>
      </c>
      <c r="C1687" s="4">
        <v>3</v>
      </c>
      <c r="D1687" s="26">
        <v>350</v>
      </c>
      <c r="E1687" s="4">
        <v>1</v>
      </c>
      <c r="F1687" s="67">
        <f t="shared" si="81"/>
        <v>20</v>
      </c>
    </row>
    <row r="1688" spans="1:6" x14ac:dyDescent="0.25">
      <c r="A1688" s="5" t="s">
        <v>37</v>
      </c>
      <c r="B1688" s="23">
        <v>43963</v>
      </c>
      <c r="C1688" s="4">
        <v>1</v>
      </c>
      <c r="D1688" s="26">
        <v>71</v>
      </c>
      <c r="F1688" s="67">
        <f t="shared" si="81"/>
        <v>0</v>
      </c>
    </row>
    <row r="1689" spans="1:6" x14ac:dyDescent="0.25">
      <c r="A1689" s="5" t="s">
        <v>38</v>
      </c>
      <c r="B1689" s="23">
        <v>43963</v>
      </c>
      <c r="C1689" s="4">
        <v>0</v>
      </c>
      <c r="D1689" s="26">
        <v>28</v>
      </c>
      <c r="F1689" s="67">
        <f t="shared" si="81"/>
        <v>0</v>
      </c>
    </row>
    <row r="1690" spans="1:6" x14ac:dyDescent="0.25">
      <c r="A1690" s="5" t="s">
        <v>48</v>
      </c>
      <c r="B1690" s="23">
        <v>43963</v>
      </c>
      <c r="C1690" s="4">
        <v>0</v>
      </c>
      <c r="D1690" s="26">
        <v>0</v>
      </c>
      <c r="F1690" s="67">
        <f t="shared" ref="F1690:F1704" si="82">E1690+F1665</f>
        <v>0</v>
      </c>
    </row>
    <row r="1691" spans="1:6" x14ac:dyDescent="0.25">
      <c r="A1691" s="5" t="s">
        <v>39</v>
      </c>
      <c r="B1691" s="23">
        <v>43963</v>
      </c>
      <c r="C1691" s="4">
        <v>0</v>
      </c>
      <c r="D1691" s="26">
        <v>5</v>
      </c>
      <c r="F1691" s="67">
        <f t="shared" si="82"/>
        <v>0</v>
      </c>
    </row>
    <row r="1692" spans="1:6" x14ac:dyDescent="0.25">
      <c r="A1692" s="5" t="s">
        <v>40</v>
      </c>
      <c r="B1692" s="23">
        <v>43963</v>
      </c>
      <c r="C1692" s="4">
        <v>0</v>
      </c>
      <c r="D1692" s="26">
        <v>5</v>
      </c>
      <c r="F1692" s="67">
        <f t="shared" si="82"/>
        <v>0</v>
      </c>
    </row>
    <row r="1693" spans="1:6" x14ac:dyDescent="0.25">
      <c r="A1693" s="5" t="s">
        <v>28</v>
      </c>
      <c r="B1693" s="23">
        <v>43963</v>
      </c>
      <c r="C1693" s="4">
        <v>0</v>
      </c>
      <c r="D1693" s="26">
        <v>60</v>
      </c>
      <c r="F1693" s="67">
        <f t="shared" si="82"/>
        <v>0</v>
      </c>
    </row>
    <row r="1694" spans="1:6" x14ac:dyDescent="0.25">
      <c r="A1694" s="5" t="s">
        <v>24</v>
      </c>
      <c r="B1694" s="23">
        <v>43963</v>
      </c>
      <c r="C1694" s="4">
        <v>1</v>
      </c>
      <c r="D1694" s="26">
        <v>87</v>
      </c>
      <c r="F1694" s="67">
        <f t="shared" si="82"/>
        <v>0</v>
      </c>
    </row>
    <row r="1695" spans="1:6" x14ac:dyDescent="0.25">
      <c r="A1695" s="5" t="s">
        <v>30</v>
      </c>
      <c r="B1695" s="23">
        <v>43963</v>
      </c>
      <c r="C1695" s="4">
        <v>0</v>
      </c>
      <c r="D1695" s="26">
        <v>26</v>
      </c>
      <c r="F1695" s="67">
        <f t="shared" si="82"/>
        <v>0</v>
      </c>
    </row>
    <row r="1696" spans="1:6" x14ac:dyDescent="0.25">
      <c r="A1696" s="5" t="s">
        <v>26</v>
      </c>
      <c r="B1696" s="23">
        <v>43963</v>
      </c>
      <c r="C1696" s="4">
        <v>0</v>
      </c>
      <c r="D1696" s="26">
        <v>111</v>
      </c>
      <c r="F1696" s="67">
        <f t="shared" si="82"/>
        <v>1</v>
      </c>
    </row>
    <row r="1697" spans="1:6" x14ac:dyDescent="0.25">
      <c r="A1697" s="5" t="s">
        <v>25</v>
      </c>
      <c r="B1697" s="23">
        <v>43963</v>
      </c>
      <c r="C1697" s="4">
        <v>1</v>
      </c>
      <c r="D1697" s="26">
        <v>290</v>
      </c>
      <c r="F1697" s="67">
        <f t="shared" si="82"/>
        <v>0</v>
      </c>
    </row>
    <row r="1698" spans="1:6" x14ac:dyDescent="0.25">
      <c r="A1698" s="5" t="s">
        <v>41</v>
      </c>
      <c r="B1698" s="23">
        <v>43963</v>
      </c>
      <c r="C1698" s="4">
        <v>1</v>
      </c>
      <c r="D1698" s="26">
        <v>5</v>
      </c>
      <c r="F1698" s="67">
        <f t="shared" si="82"/>
        <v>1</v>
      </c>
    </row>
    <row r="1699" spans="1:6" x14ac:dyDescent="0.25">
      <c r="A1699" s="5" t="s">
        <v>42</v>
      </c>
      <c r="B1699" s="23">
        <v>43963</v>
      </c>
      <c r="C1699" s="4">
        <v>0</v>
      </c>
      <c r="D1699" s="26">
        <v>3</v>
      </c>
      <c r="F1699" s="67">
        <f>E1699+F1675</f>
        <v>0</v>
      </c>
    </row>
    <row r="1700" spans="1:6" x14ac:dyDescent="0.25">
      <c r="A1700" s="5" t="s">
        <v>43</v>
      </c>
      <c r="B1700" s="23">
        <v>43963</v>
      </c>
      <c r="C1700" s="4">
        <v>0</v>
      </c>
      <c r="D1700" s="26">
        <v>11</v>
      </c>
      <c r="F1700" s="67">
        <f t="shared" si="82"/>
        <v>0</v>
      </c>
    </row>
    <row r="1701" spans="1:6" x14ac:dyDescent="0.25">
      <c r="A1701" s="5" t="s">
        <v>44</v>
      </c>
      <c r="B1701" s="23">
        <v>43963</v>
      </c>
      <c r="C1701" s="4">
        <v>0</v>
      </c>
      <c r="D1701" s="26">
        <v>49</v>
      </c>
      <c r="F1701" s="67">
        <f t="shared" si="82"/>
        <v>0</v>
      </c>
    </row>
    <row r="1702" spans="1:6" x14ac:dyDescent="0.25">
      <c r="A1702" s="5" t="s">
        <v>29</v>
      </c>
      <c r="B1702" s="23">
        <v>43963</v>
      </c>
      <c r="C1702" s="4">
        <v>0</v>
      </c>
      <c r="D1702" s="26">
        <v>244</v>
      </c>
      <c r="F1702" s="67">
        <f>E1702+F1678</f>
        <v>3</v>
      </c>
    </row>
    <row r="1703" spans="1:6" x14ac:dyDescent="0.25">
      <c r="A1703" s="5" t="s">
        <v>45</v>
      </c>
      <c r="B1703" s="23">
        <v>43963</v>
      </c>
      <c r="C1703" s="4">
        <v>0</v>
      </c>
      <c r="D1703" s="26">
        <v>16</v>
      </c>
      <c r="F1703" s="67">
        <f>E1703+F1679</f>
        <v>0</v>
      </c>
    </row>
    <row r="1704" spans="1:6" x14ac:dyDescent="0.25">
      <c r="A1704" s="5" t="s">
        <v>46</v>
      </c>
      <c r="B1704" s="23">
        <v>43963</v>
      </c>
      <c r="C1704" s="4">
        <v>0</v>
      </c>
      <c r="D1704" s="26">
        <v>148</v>
      </c>
      <c r="F1704" s="67">
        <f t="shared" si="82"/>
        <v>0</v>
      </c>
    </row>
    <row r="1705" spans="1:6" x14ac:dyDescent="0.25">
      <c r="A1705" s="5" t="s">
        <v>47</v>
      </c>
      <c r="B1705" s="23">
        <v>43963</v>
      </c>
      <c r="C1705" s="4">
        <v>0</v>
      </c>
      <c r="D1705" s="26">
        <v>42</v>
      </c>
      <c r="F1705" s="67">
        <f>E1705+F1681</f>
        <v>3</v>
      </c>
    </row>
    <row r="1706" spans="1:6" x14ac:dyDescent="0.25">
      <c r="A1706" s="50" t="s">
        <v>22</v>
      </c>
      <c r="B1706" s="23">
        <v>43964</v>
      </c>
      <c r="C1706" s="4">
        <v>96</v>
      </c>
      <c r="D1706" s="26">
        <v>2332</v>
      </c>
      <c r="E1706" s="4">
        <v>4</v>
      </c>
      <c r="F1706" s="67">
        <f>E1706+F1682</f>
        <v>135</v>
      </c>
    </row>
    <row r="1707" spans="1:6" x14ac:dyDescent="0.25">
      <c r="A1707" s="5" t="s">
        <v>35</v>
      </c>
      <c r="B1707" s="23">
        <v>43964</v>
      </c>
      <c r="C1707" s="4">
        <v>0</v>
      </c>
      <c r="D1707" s="26">
        <v>0</v>
      </c>
      <c r="F1707" s="67">
        <f t="shared" ref="F1707:F1713" si="83">E1707+F1683</f>
        <v>0</v>
      </c>
    </row>
    <row r="1708" spans="1:6" x14ac:dyDescent="0.25">
      <c r="A1708" s="5" t="s">
        <v>21</v>
      </c>
      <c r="B1708" s="23">
        <v>43964</v>
      </c>
      <c r="C1708" s="4">
        <v>18</v>
      </c>
      <c r="D1708" s="26">
        <v>504</v>
      </c>
      <c r="E1708" s="4">
        <v>1</v>
      </c>
      <c r="F1708" s="67">
        <f t="shared" si="83"/>
        <v>22</v>
      </c>
    </row>
    <row r="1709" spans="1:6" x14ac:dyDescent="0.25">
      <c r="A1709" s="5" t="s">
        <v>36</v>
      </c>
      <c r="B1709" s="23">
        <v>43964</v>
      </c>
      <c r="C1709" s="4">
        <v>0</v>
      </c>
      <c r="D1709" s="26">
        <v>4</v>
      </c>
      <c r="F1709" s="67">
        <f t="shared" si="83"/>
        <v>1</v>
      </c>
    </row>
    <row r="1710" spans="1:6" x14ac:dyDescent="0.25">
      <c r="A1710" s="5" t="s">
        <v>51</v>
      </c>
      <c r="B1710" s="23">
        <v>43964</v>
      </c>
      <c r="C1710" s="4">
        <v>179</v>
      </c>
      <c r="D1710" s="26">
        <v>2465</v>
      </c>
      <c r="E1710" s="4">
        <v>5</v>
      </c>
      <c r="F1710" s="67">
        <f t="shared" si="83"/>
        <v>106</v>
      </c>
    </row>
    <row r="1711" spans="1:6" x14ac:dyDescent="0.25">
      <c r="A1711" s="5" t="s">
        <v>27</v>
      </c>
      <c r="B1711" s="23">
        <v>43964</v>
      </c>
      <c r="C1711" s="4">
        <v>11</v>
      </c>
      <c r="D1711" s="26">
        <v>361</v>
      </c>
      <c r="F1711" s="67">
        <f t="shared" si="83"/>
        <v>20</v>
      </c>
    </row>
    <row r="1712" spans="1:6" x14ac:dyDescent="0.25">
      <c r="A1712" s="5" t="s">
        <v>37</v>
      </c>
      <c r="B1712" s="23">
        <v>43964</v>
      </c>
      <c r="C1712" s="4">
        <v>5</v>
      </c>
      <c r="D1712" s="26">
        <v>76</v>
      </c>
      <c r="F1712" s="67">
        <f t="shared" si="83"/>
        <v>0</v>
      </c>
    </row>
    <row r="1713" spans="1:6" x14ac:dyDescent="0.25">
      <c r="A1713" s="5" t="s">
        <v>38</v>
      </c>
      <c r="B1713" s="23">
        <v>43964</v>
      </c>
      <c r="C1713" s="4">
        <v>1</v>
      </c>
      <c r="D1713" s="26">
        <v>29</v>
      </c>
      <c r="F1713" s="67">
        <f t="shared" si="83"/>
        <v>0</v>
      </c>
    </row>
    <row r="1714" spans="1:6" x14ac:dyDescent="0.25">
      <c r="A1714" s="5" t="s">
        <v>48</v>
      </c>
      <c r="B1714" s="23">
        <v>43964</v>
      </c>
      <c r="C1714" s="4">
        <v>0</v>
      </c>
      <c r="D1714" s="26">
        <v>0</v>
      </c>
      <c r="F1714" s="67">
        <f t="shared" ref="F1714:F1728" si="84">E1714+F1689</f>
        <v>0</v>
      </c>
    </row>
    <row r="1715" spans="1:6" x14ac:dyDescent="0.25">
      <c r="A1715" s="5" t="s">
        <v>39</v>
      </c>
      <c r="B1715" s="23">
        <v>43964</v>
      </c>
      <c r="C1715" s="4">
        <v>0</v>
      </c>
      <c r="D1715" s="26">
        <v>5</v>
      </c>
      <c r="F1715" s="67">
        <f t="shared" si="84"/>
        <v>0</v>
      </c>
    </row>
    <row r="1716" spans="1:6" x14ac:dyDescent="0.25">
      <c r="A1716" s="5" t="s">
        <v>40</v>
      </c>
      <c r="B1716" s="23">
        <v>43964</v>
      </c>
      <c r="C1716" s="4">
        <v>0</v>
      </c>
      <c r="D1716" s="26">
        <v>5</v>
      </c>
      <c r="F1716" s="67">
        <f t="shared" si="84"/>
        <v>0</v>
      </c>
    </row>
    <row r="1717" spans="1:6" x14ac:dyDescent="0.25">
      <c r="A1717" s="5" t="s">
        <v>28</v>
      </c>
      <c r="B1717" s="23">
        <v>43964</v>
      </c>
      <c r="C1717" s="4">
        <v>0</v>
      </c>
      <c r="D1717" s="26">
        <v>60</v>
      </c>
      <c r="F1717" s="67">
        <f t="shared" si="84"/>
        <v>0</v>
      </c>
    </row>
    <row r="1718" spans="1:6" x14ac:dyDescent="0.25">
      <c r="A1718" s="5" t="s">
        <v>24</v>
      </c>
      <c r="B1718" s="23">
        <v>43964</v>
      </c>
      <c r="C1718" s="4">
        <v>1</v>
      </c>
      <c r="D1718" s="26">
        <v>88</v>
      </c>
      <c r="F1718" s="67">
        <f t="shared" si="84"/>
        <v>0</v>
      </c>
    </row>
    <row r="1719" spans="1:6" x14ac:dyDescent="0.25">
      <c r="A1719" s="5" t="s">
        <v>30</v>
      </c>
      <c r="B1719" s="23">
        <v>43964</v>
      </c>
      <c r="C1719" s="4">
        <v>-1</v>
      </c>
      <c r="D1719" s="26">
        <v>25</v>
      </c>
      <c r="F1719" s="67">
        <f t="shared" si="84"/>
        <v>0</v>
      </c>
    </row>
    <row r="1720" spans="1:6" x14ac:dyDescent="0.25">
      <c r="A1720" s="5" t="s">
        <v>26</v>
      </c>
      <c r="B1720" s="23">
        <v>43964</v>
      </c>
      <c r="C1720" s="4">
        <v>2</v>
      </c>
      <c r="D1720" s="26">
        <v>113</v>
      </c>
      <c r="F1720" s="67">
        <f t="shared" si="84"/>
        <v>0</v>
      </c>
    </row>
    <row r="1721" spans="1:6" x14ac:dyDescent="0.25">
      <c r="A1721" s="5" t="s">
        <v>25</v>
      </c>
      <c r="B1721" s="23">
        <v>43964</v>
      </c>
      <c r="C1721" s="4">
        <v>4</v>
      </c>
      <c r="D1721" s="26">
        <v>294</v>
      </c>
      <c r="F1721" s="67">
        <f t="shared" si="84"/>
        <v>1</v>
      </c>
    </row>
    <row r="1722" spans="1:6" x14ac:dyDescent="0.25">
      <c r="A1722" s="5" t="s">
        <v>41</v>
      </c>
      <c r="B1722" s="23">
        <v>43964</v>
      </c>
      <c r="C1722" s="4">
        <v>0</v>
      </c>
      <c r="D1722" s="26">
        <v>5</v>
      </c>
      <c r="F1722" s="67">
        <f t="shared" si="84"/>
        <v>0</v>
      </c>
    </row>
    <row r="1723" spans="1:6" x14ac:dyDescent="0.25">
      <c r="A1723" s="5" t="s">
        <v>42</v>
      </c>
      <c r="B1723" s="23">
        <v>43964</v>
      </c>
      <c r="C1723" s="4">
        <v>0</v>
      </c>
      <c r="D1723" s="26">
        <v>3</v>
      </c>
      <c r="F1723" s="67">
        <f>E1723+F1699</f>
        <v>0</v>
      </c>
    </row>
    <row r="1724" spans="1:6" x14ac:dyDescent="0.25">
      <c r="A1724" s="5" t="s">
        <v>43</v>
      </c>
      <c r="B1724" s="23">
        <v>43964</v>
      </c>
      <c r="C1724" s="4">
        <v>0</v>
      </c>
      <c r="D1724" s="26">
        <v>11</v>
      </c>
      <c r="F1724" s="67">
        <f t="shared" si="84"/>
        <v>0</v>
      </c>
    </row>
    <row r="1725" spans="1:6" x14ac:dyDescent="0.25">
      <c r="A1725" s="5" t="s">
        <v>44</v>
      </c>
      <c r="B1725" s="23">
        <v>43964</v>
      </c>
      <c r="C1725" s="4">
        <v>0</v>
      </c>
      <c r="D1725" s="26">
        <v>49</v>
      </c>
      <c r="F1725" s="67">
        <f t="shared" si="84"/>
        <v>0</v>
      </c>
    </row>
    <row r="1726" spans="1:6" x14ac:dyDescent="0.25">
      <c r="A1726" s="5" t="s">
        <v>29</v>
      </c>
      <c r="B1726" s="23">
        <v>43964</v>
      </c>
      <c r="C1726" s="4">
        <v>0</v>
      </c>
      <c r="D1726" s="26">
        <v>244</v>
      </c>
      <c r="F1726" s="67">
        <f>E1726+F1702</f>
        <v>3</v>
      </c>
    </row>
    <row r="1727" spans="1:6" x14ac:dyDescent="0.25">
      <c r="A1727" s="5" t="s">
        <v>45</v>
      </c>
      <c r="B1727" s="23">
        <v>43964</v>
      </c>
      <c r="C1727" s="4">
        <v>0</v>
      </c>
      <c r="D1727" s="26">
        <v>16</v>
      </c>
      <c r="F1727" s="67">
        <f>E1727+F1703</f>
        <v>0</v>
      </c>
    </row>
    <row r="1728" spans="1:6" x14ac:dyDescent="0.25">
      <c r="A1728" s="5" t="s">
        <v>46</v>
      </c>
      <c r="B1728" s="23">
        <v>43964</v>
      </c>
      <c r="C1728" s="4">
        <v>0</v>
      </c>
      <c r="D1728" s="26">
        <v>148</v>
      </c>
      <c r="F1728" s="67">
        <f t="shared" si="84"/>
        <v>0</v>
      </c>
    </row>
    <row r="1729" spans="1:6" x14ac:dyDescent="0.25">
      <c r="A1729" s="5" t="s">
        <v>47</v>
      </c>
      <c r="B1729" s="23">
        <v>43964</v>
      </c>
      <c r="C1729" s="4">
        <v>0</v>
      </c>
      <c r="D1729" s="26">
        <v>42</v>
      </c>
      <c r="F1729" s="67">
        <f>E1729+F1705</f>
        <v>3</v>
      </c>
    </row>
    <row r="1730" spans="1:6" x14ac:dyDescent="0.25">
      <c r="A1730" s="50" t="s">
        <v>22</v>
      </c>
      <c r="B1730" s="23">
        <v>43965</v>
      </c>
      <c r="C1730" s="4">
        <v>79</v>
      </c>
      <c r="D1730" s="26">
        <v>2411</v>
      </c>
      <c r="E1730" s="4">
        <v>11</v>
      </c>
      <c r="F1730" s="67">
        <f>E1730+F1706</f>
        <v>146</v>
      </c>
    </row>
    <row r="1731" spans="1:6" x14ac:dyDescent="0.25">
      <c r="A1731" s="5" t="s">
        <v>35</v>
      </c>
      <c r="B1731" s="23">
        <v>43965</v>
      </c>
      <c r="C1731" s="4">
        <v>0</v>
      </c>
      <c r="D1731" s="26">
        <v>0</v>
      </c>
      <c r="F1731" s="67">
        <f t="shared" ref="F1731:F1737" si="85">E1731+F1707</f>
        <v>0</v>
      </c>
    </row>
    <row r="1732" spans="1:6" x14ac:dyDescent="0.25">
      <c r="A1732" s="5" t="s">
        <v>21</v>
      </c>
      <c r="B1732" s="23">
        <v>43965</v>
      </c>
      <c r="C1732" s="4">
        <v>9</v>
      </c>
      <c r="D1732" s="26">
        <v>513</v>
      </c>
      <c r="E1732" s="4">
        <v>1</v>
      </c>
      <c r="F1732" s="67">
        <f t="shared" si="85"/>
        <v>23</v>
      </c>
    </row>
    <row r="1733" spans="1:6" x14ac:dyDescent="0.25">
      <c r="A1733" s="5" t="s">
        <v>36</v>
      </c>
      <c r="B1733" s="23">
        <v>43965</v>
      </c>
      <c r="C1733" s="4">
        <v>0</v>
      </c>
      <c r="D1733" s="26">
        <v>4</v>
      </c>
      <c r="F1733" s="67">
        <f t="shared" si="85"/>
        <v>1</v>
      </c>
    </row>
    <row r="1734" spans="1:6" x14ac:dyDescent="0.25">
      <c r="A1734" s="5" t="s">
        <v>51</v>
      </c>
      <c r="B1734" s="23">
        <v>43965</v>
      </c>
      <c r="C1734" s="4">
        <v>153</v>
      </c>
      <c r="D1734" s="26">
        <v>2618</v>
      </c>
      <c r="E1734" s="4">
        <v>10</v>
      </c>
      <c r="F1734" s="67">
        <f t="shared" si="85"/>
        <v>116</v>
      </c>
    </row>
    <row r="1735" spans="1:6" x14ac:dyDescent="0.25">
      <c r="A1735" s="5" t="s">
        <v>27</v>
      </c>
      <c r="B1735" s="23">
        <v>43965</v>
      </c>
      <c r="C1735" s="4">
        <v>5</v>
      </c>
      <c r="D1735" s="26">
        <v>366</v>
      </c>
      <c r="E1735" s="4">
        <v>1</v>
      </c>
      <c r="F1735" s="67">
        <f t="shared" si="85"/>
        <v>21</v>
      </c>
    </row>
    <row r="1736" spans="1:6" x14ac:dyDescent="0.25">
      <c r="A1736" s="5" t="s">
        <v>37</v>
      </c>
      <c r="B1736" s="23">
        <v>43965</v>
      </c>
      <c r="C1736" s="4">
        <v>3</v>
      </c>
      <c r="D1736" s="26">
        <v>79</v>
      </c>
      <c r="F1736" s="67">
        <f t="shared" si="85"/>
        <v>0</v>
      </c>
    </row>
    <row r="1737" spans="1:6" x14ac:dyDescent="0.25">
      <c r="A1737" s="5" t="s">
        <v>38</v>
      </c>
      <c r="B1737" s="23">
        <v>43965</v>
      </c>
      <c r="C1737" s="4">
        <v>0</v>
      </c>
      <c r="D1737" s="26">
        <v>29</v>
      </c>
      <c r="F1737" s="67">
        <f t="shared" si="85"/>
        <v>0</v>
      </c>
    </row>
    <row r="1738" spans="1:6" x14ac:dyDescent="0.25">
      <c r="A1738" s="5" t="s">
        <v>48</v>
      </c>
      <c r="B1738" s="23">
        <v>43965</v>
      </c>
      <c r="C1738" s="4">
        <v>0</v>
      </c>
      <c r="D1738" s="26">
        <v>0</v>
      </c>
      <c r="F1738" s="67">
        <f t="shared" ref="F1738:F1752" si="86">E1738+F1713</f>
        <v>0</v>
      </c>
    </row>
    <row r="1739" spans="1:6" x14ac:dyDescent="0.25">
      <c r="A1739" s="5" t="s">
        <v>39</v>
      </c>
      <c r="B1739" s="23">
        <v>43965</v>
      </c>
      <c r="C1739" s="4">
        <v>0</v>
      </c>
      <c r="D1739" s="26">
        <v>5</v>
      </c>
      <c r="F1739" s="67">
        <f t="shared" si="86"/>
        <v>0</v>
      </c>
    </row>
    <row r="1740" spans="1:6" x14ac:dyDescent="0.25">
      <c r="A1740" s="5" t="s">
        <v>40</v>
      </c>
      <c r="B1740" s="23">
        <v>43965</v>
      </c>
      <c r="C1740" s="4">
        <v>0</v>
      </c>
      <c r="D1740" s="26">
        <v>5</v>
      </c>
      <c r="F1740" s="67">
        <f t="shared" si="86"/>
        <v>0</v>
      </c>
    </row>
    <row r="1741" spans="1:6" x14ac:dyDescent="0.25">
      <c r="A1741" s="5" t="s">
        <v>28</v>
      </c>
      <c r="B1741" s="23">
        <v>43965</v>
      </c>
      <c r="C1741" s="4">
        <v>0</v>
      </c>
      <c r="D1741" s="26">
        <v>60</v>
      </c>
      <c r="F1741" s="67">
        <f t="shared" si="86"/>
        <v>0</v>
      </c>
    </row>
    <row r="1742" spans="1:6" x14ac:dyDescent="0.25">
      <c r="A1742" s="5" t="s">
        <v>24</v>
      </c>
      <c r="B1742" s="23">
        <v>43965</v>
      </c>
      <c r="C1742" s="4">
        <v>0</v>
      </c>
      <c r="D1742" s="26">
        <v>88</v>
      </c>
      <c r="F1742" s="67">
        <f t="shared" si="86"/>
        <v>0</v>
      </c>
    </row>
    <row r="1743" spans="1:6" x14ac:dyDescent="0.25">
      <c r="A1743" s="5" t="s">
        <v>30</v>
      </c>
      <c r="B1743" s="23">
        <v>43965</v>
      </c>
      <c r="C1743" s="4">
        <v>0</v>
      </c>
      <c r="D1743" s="26">
        <v>25</v>
      </c>
      <c r="F1743" s="67">
        <f t="shared" si="86"/>
        <v>0</v>
      </c>
    </row>
    <row r="1744" spans="1:6" x14ac:dyDescent="0.25">
      <c r="A1744" s="5" t="s">
        <v>26</v>
      </c>
      <c r="B1744" s="23">
        <v>43965</v>
      </c>
      <c r="C1744" s="4">
        <v>1</v>
      </c>
      <c r="D1744" s="26">
        <v>114</v>
      </c>
      <c r="F1744" s="67">
        <f t="shared" si="86"/>
        <v>0</v>
      </c>
    </row>
    <row r="1745" spans="1:6" x14ac:dyDescent="0.25">
      <c r="A1745" s="5" t="s">
        <v>25</v>
      </c>
      <c r="B1745" s="23">
        <v>43965</v>
      </c>
      <c r="C1745" s="4">
        <v>4</v>
      </c>
      <c r="D1745" s="26">
        <v>298</v>
      </c>
      <c r="E1745" s="4">
        <v>1</v>
      </c>
      <c r="F1745" s="67">
        <f t="shared" si="86"/>
        <v>1</v>
      </c>
    </row>
    <row r="1746" spans="1:6" x14ac:dyDescent="0.25">
      <c r="A1746" s="5" t="s">
        <v>41</v>
      </c>
      <c r="B1746" s="23">
        <v>43965</v>
      </c>
      <c r="C1746" s="4">
        <v>0</v>
      </c>
      <c r="D1746" s="26">
        <v>5</v>
      </c>
      <c r="F1746" s="67">
        <f t="shared" si="86"/>
        <v>1</v>
      </c>
    </row>
    <row r="1747" spans="1:6" x14ac:dyDescent="0.25">
      <c r="A1747" s="5" t="s">
        <v>42</v>
      </c>
      <c r="B1747" s="23">
        <v>43965</v>
      </c>
      <c r="C1747" s="4">
        <v>0</v>
      </c>
      <c r="D1747" s="26">
        <v>3</v>
      </c>
      <c r="F1747" s="67">
        <f>E1747+F1723</f>
        <v>0</v>
      </c>
    </row>
    <row r="1748" spans="1:6" x14ac:dyDescent="0.25">
      <c r="A1748" s="5" t="s">
        <v>43</v>
      </c>
      <c r="B1748" s="23">
        <v>43965</v>
      </c>
      <c r="C1748" s="4">
        <v>0</v>
      </c>
      <c r="D1748" s="26">
        <v>11</v>
      </c>
      <c r="F1748" s="67">
        <f t="shared" si="86"/>
        <v>0</v>
      </c>
    </row>
    <row r="1749" spans="1:6" x14ac:dyDescent="0.25">
      <c r="A1749" s="5" t="s">
        <v>44</v>
      </c>
      <c r="B1749" s="23">
        <v>43965</v>
      </c>
      <c r="C1749" s="4">
        <v>0</v>
      </c>
      <c r="D1749" s="26">
        <v>49</v>
      </c>
      <c r="F1749" s="67">
        <f t="shared" si="86"/>
        <v>0</v>
      </c>
    </row>
    <row r="1750" spans="1:6" x14ac:dyDescent="0.25">
      <c r="A1750" s="5" t="s">
        <v>29</v>
      </c>
      <c r="B1750" s="23">
        <v>43965</v>
      </c>
      <c r="C1750" s="4">
        <v>0</v>
      </c>
      <c r="D1750" s="26">
        <v>244</v>
      </c>
      <c r="F1750" s="67">
        <f>E1750+F1726</f>
        <v>3</v>
      </c>
    </row>
    <row r="1751" spans="1:6" x14ac:dyDescent="0.25">
      <c r="A1751" s="5" t="s">
        <v>45</v>
      </c>
      <c r="B1751" s="23">
        <v>43965</v>
      </c>
      <c r="C1751" s="4">
        <v>0</v>
      </c>
      <c r="D1751" s="26">
        <v>16</v>
      </c>
      <c r="F1751" s="67">
        <f>E1751+F1727</f>
        <v>0</v>
      </c>
    </row>
    <row r="1752" spans="1:6" x14ac:dyDescent="0.25">
      <c r="A1752" s="5" t="s">
        <v>46</v>
      </c>
      <c r="B1752" s="23">
        <v>43965</v>
      </c>
      <c r="C1752" s="4">
        <v>0</v>
      </c>
      <c r="D1752" s="26">
        <v>148</v>
      </c>
      <c r="F1752" s="67">
        <f t="shared" si="86"/>
        <v>0</v>
      </c>
    </row>
    <row r="1753" spans="1:6" x14ac:dyDescent="0.25">
      <c r="A1753" s="5" t="s">
        <v>47</v>
      </c>
      <c r="B1753" s="23">
        <v>43965</v>
      </c>
      <c r="C1753" s="4">
        <v>0</v>
      </c>
      <c r="D1753" s="26">
        <v>42</v>
      </c>
      <c r="F1753" s="67">
        <f>E1753+F1729</f>
        <v>3</v>
      </c>
    </row>
    <row r="1754" spans="1:6" x14ac:dyDescent="0.25">
      <c r="A1754" s="50" t="s">
        <v>22</v>
      </c>
      <c r="B1754" s="23">
        <v>43966</v>
      </c>
      <c r="C1754" s="4">
        <v>86</v>
      </c>
      <c r="D1754" s="26">
        <v>2497</v>
      </c>
      <c r="E1754" s="4">
        <v>2</v>
      </c>
      <c r="F1754" s="67">
        <f>E1754+F1730</f>
        <v>148</v>
      </c>
    </row>
    <row r="1755" spans="1:6" x14ac:dyDescent="0.25">
      <c r="A1755" s="5" t="s">
        <v>35</v>
      </c>
      <c r="B1755" s="23">
        <v>43966</v>
      </c>
      <c r="C1755" s="4">
        <v>0</v>
      </c>
      <c r="D1755" s="26">
        <v>0</v>
      </c>
      <c r="F1755" s="67">
        <f t="shared" ref="F1755:F1761" si="87">E1755+F1731</f>
        <v>0</v>
      </c>
    </row>
    <row r="1756" spans="1:6" x14ac:dyDescent="0.25">
      <c r="A1756" s="5" t="s">
        <v>21</v>
      </c>
      <c r="B1756" s="23">
        <v>43966</v>
      </c>
      <c r="C1756" s="4">
        <v>25</v>
      </c>
      <c r="D1756" s="26">
        <v>538</v>
      </c>
      <c r="E1756" s="4">
        <v>1</v>
      </c>
      <c r="F1756" s="67">
        <f t="shared" si="87"/>
        <v>24</v>
      </c>
    </row>
    <row r="1757" spans="1:6" x14ac:dyDescent="0.25">
      <c r="A1757" s="5" t="s">
        <v>36</v>
      </c>
      <c r="B1757" s="23">
        <v>43966</v>
      </c>
      <c r="C1757" s="4">
        <v>0</v>
      </c>
      <c r="D1757" s="26">
        <v>4</v>
      </c>
      <c r="F1757" s="67">
        <f t="shared" si="87"/>
        <v>1</v>
      </c>
    </row>
    <row r="1758" spans="1:6" x14ac:dyDescent="0.25">
      <c r="A1758" s="5" t="s">
        <v>51</v>
      </c>
      <c r="B1758" s="23">
        <v>43966</v>
      </c>
      <c r="C1758" s="4">
        <v>214</v>
      </c>
      <c r="D1758" s="26">
        <v>2832</v>
      </c>
      <c r="F1758" s="67">
        <f t="shared" si="87"/>
        <v>116</v>
      </c>
    </row>
    <row r="1759" spans="1:6" x14ac:dyDescent="0.25">
      <c r="A1759" s="5" t="s">
        <v>27</v>
      </c>
      <c r="B1759" s="23">
        <v>43966</v>
      </c>
      <c r="C1759" s="4">
        <v>3</v>
      </c>
      <c r="D1759" s="26">
        <v>369</v>
      </c>
      <c r="F1759" s="67">
        <f t="shared" si="87"/>
        <v>21</v>
      </c>
    </row>
    <row r="1760" spans="1:6" x14ac:dyDescent="0.25">
      <c r="A1760" s="5" t="s">
        <v>37</v>
      </c>
      <c r="B1760" s="23">
        <v>43966</v>
      </c>
      <c r="C1760" s="4">
        <v>0</v>
      </c>
      <c r="D1760" s="26">
        <v>79</v>
      </c>
      <c r="F1760" s="67">
        <f t="shared" si="87"/>
        <v>0</v>
      </c>
    </row>
    <row r="1761" spans="1:6" x14ac:dyDescent="0.25">
      <c r="A1761" s="5" t="s">
        <v>38</v>
      </c>
      <c r="B1761" s="23">
        <v>43966</v>
      </c>
      <c r="C1761" s="4">
        <v>0</v>
      </c>
      <c r="D1761" s="26">
        <v>29</v>
      </c>
      <c r="F1761" s="67">
        <f t="shared" si="87"/>
        <v>0</v>
      </c>
    </row>
    <row r="1762" spans="1:6" x14ac:dyDescent="0.25">
      <c r="A1762" s="5" t="s">
        <v>48</v>
      </c>
      <c r="B1762" s="23">
        <v>43966</v>
      </c>
      <c r="C1762" s="4">
        <v>0</v>
      </c>
      <c r="D1762" s="26">
        <v>0</v>
      </c>
      <c r="F1762" s="67">
        <f t="shared" ref="F1762:F1776" si="88">E1762+F1737</f>
        <v>0</v>
      </c>
    </row>
    <row r="1763" spans="1:6" x14ac:dyDescent="0.25">
      <c r="A1763" s="5" t="s">
        <v>39</v>
      </c>
      <c r="B1763" s="23">
        <v>43966</v>
      </c>
      <c r="C1763" s="4">
        <v>0</v>
      </c>
      <c r="D1763" s="26">
        <v>5</v>
      </c>
      <c r="F1763" s="67">
        <f t="shared" si="88"/>
        <v>0</v>
      </c>
    </row>
    <row r="1764" spans="1:6" x14ac:dyDescent="0.25">
      <c r="A1764" s="5" t="s">
        <v>40</v>
      </c>
      <c r="B1764" s="23">
        <v>43966</v>
      </c>
      <c r="C1764" s="4">
        <v>0</v>
      </c>
      <c r="D1764" s="26">
        <v>5</v>
      </c>
      <c r="F1764" s="67">
        <f t="shared" si="88"/>
        <v>0</v>
      </c>
    </row>
    <row r="1765" spans="1:6" x14ac:dyDescent="0.25">
      <c r="A1765" s="5" t="s">
        <v>28</v>
      </c>
      <c r="B1765" s="23">
        <v>43966</v>
      </c>
      <c r="C1765" s="4">
        <v>0</v>
      </c>
      <c r="D1765" s="26">
        <v>60</v>
      </c>
      <c r="F1765" s="67">
        <f t="shared" si="88"/>
        <v>0</v>
      </c>
    </row>
    <row r="1766" spans="1:6" x14ac:dyDescent="0.25">
      <c r="A1766" s="5" t="s">
        <v>24</v>
      </c>
      <c r="B1766" s="23">
        <v>43966</v>
      </c>
      <c r="C1766" s="4">
        <v>-1</v>
      </c>
      <c r="D1766" s="26">
        <v>87</v>
      </c>
      <c r="F1766" s="67">
        <f t="shared" si="88"/>
        <v>0</v>
      </c>
    </row>
    <row r="1767" spans="1:6" x14ac:dyDescent="0.25">
      <c r="A1767" s="5" t="s">
        <v>30</v>
      </c>
      <c r="B1767" s="23">
        <v>43966</v>
      </c>
      <c r="C1767" s="4">
        <v>0</v>
      </c>
      <c r="D1767" s="26">
        <v>25</v>
      </c>
      <c r="F1767" s="67">
        <f t="shared" si="88"/>
        <v>0</v>
      </c>
    </row>
    <row r="1768" spans="1:6" x14ac:dyDescent="0.25">
      <c r="A1768" s="5" t="s">
        <v>26</v>
      </c>
      <c r="B1768" s="23">
        <v>43966</v>
      </c>
      <c r="C1768" s="4">
        <v>0</v>
      </c>
      <c r="D1768" s="26">
        <v>114</v>
      </c>
      <c r="F1768" s="67">
        <f t="shared" si="88"/>
        <v>0</v>
      </c>
    </row>
    <row r="1769" spans="1:6" x14ac:dyDescent="0.25">
      <c r="A1769" s="5" t="s">
        <v>25</v>
      </c>
      <c r="B1769" s="23">
        <v>43966</v>
      </c>
      <c r="C1769" s="4">
        <v>17</v>
      </c>
      <c r="D1769" s="26">
        <v>315</v>
      </c>
      <c r="F1769" s="67">
        <f t="shared" si="88"/>
        <v>0</v>
      </c>
    </row>
    <row r="1770" spans="1:6" x14ac:dyDescent="0.25">
      <c r="A1770" s="5" t="s">
        <v>41</v>
      </c>
      <c r="B1770" s="23">
        <v>43966</v>
      </c>
      <c r="C1770" s="4">
        <v>0</v>
      </c>
      <c r="D1770" s="26">
        <v>5</v>
      </c>
      <c r="F1770" s="67">
        <f t="shared" si="88"/>
        <v>1</v>
      </c>
    </row>
    <row r="1771" spans="1:6" x14ac:dyDescent="0.25">
      <c r="A1771" s="5" t="s">
        <v>42</v>
      </c>
      <c r="B1771" s="23">
        <v>43966</v>
      </c>
      <c r="C1771" s="4">
        <v>0</v>
      </c>
      <c r="D1771" s="26">
        <v>3</v>
      </c>
      <c r="F1771" s="67">
        <f>E1771+F1747</f>
        <v>0</v>
      </c>
    </row>
    <row r="1772" spans="1:6" x14ac:dyDescent="0.25">
      <c r="A1772" s="5" t="s">
        <v>43</v>
      </c>
      <c r="B1772" s="23">
        <v>43966</v>
      </c>
      <c r="C1772" s="4">
        <v>0</v>
      </c>
      <c r="D1772" s="26">
        <v>11</v>
      </c>
      <c r="F1772" s="67">
        <f t="shared" si="88"/>
        <v>0</v>
      </c>
    </row>
    <row r="1773" spans="1:6" x14ac:dyDescent="0.25">
      <c r="A1773" s="5" t="s">
        <v>44</v>
      </c>
      <c r="B1773" s="23">
        <v>43966</v>
      </c>
      <c r="C1773" s="4">
        <v>0</v>
      </c>
      <c r="D1773" s="26">
        <v>49</v>
      </c>
      <c r="F1773" s="67">
        <f t="shared" si="88"/>
        <v>0</v>
      </c>
    </row>
    <row r="1774" spans="1:6" x14ac:dyDescent="0.25">
      <c r="A1774" s="5" t="s">
        <v>29</v>
      </c>
      <c r="B1774" s="23">
        <v>43966</v>
      </c>
      <c r="C1774" s="4">
        <v>0</v>
      </c>
      <c r="D1774" s="26">
        <v>244</v>
      </c>
      <c r="F1774" s="67">
        <f>E1774+F1750</f>
        <v>3</v>
      </c>
    </row>
    <row r="1775" spans="1:6" x14ac:dyDescent="0.25">
      <c r="A1775" s="5" t="s">
        <v>45</v>
      </c>
      <c r="B1775" s="23">
        <v>43966</v>
      </c>
      <c r="C1775" s="4">
        <v>0</v>
      </c>
      <c r="D1775" s="26">
        <v>16</v>
      </c>
      <c r="F1775" s="67">
        <f>E1775+F1751</f>
        <v>0</v>
      </c>
    </row>
    <row r="1776" spans="1:6" x14ac:dyDescent="0.25">
      <c r="A1776" s="5" t="s">
        <v>46</v>
      </c>
      <c r="B1776" s="23">
        <v>43966</v>
      </c>
      <c r="C1776" s="4">
        <v>0</v>
      </c>
      <c r="D1776" s="26">
        <v>148</v>
      </c>
      <c r="F1776" s="67">
        <f t="shared" si="88"/>
        <v>0</v>
      </c>
    </row>
    <row r="1777" spans="1:6" x14ac:dyDescent="0.25">
      <c r="A1777" s="5" t="s">
        <v>47</v>
      </c>
      <c r="B1777" s="23">
        <v>43966</v>
      </c>
      <c r="C1777" s="4">
        <v>0</v>
      </c>
      <c r="D1777" s="26">
        <v>42</v>
      </c>
      <c r="F1777" s="67">
        <f>E1777+F1753</f>
        <v>3</v>
      </c>
    </row>
    <row r="1778" spans="1:6" x14ac:dyDescent="0.25">
      <c r="A1778" s="50" t="s">
        <v>22</v>
      </c>
      <c r="B1778" s="23">
        <v>43967</v>
      </c>
      <c r="C1778" s="4">
        <v>97</v>
      </c>
      <c r="D1778" s="26">
        <v>2594</v>
      </c>
      <c r="E1778" s="4">
        <v>2</v>
      </c>
      <c r="F1778" s="67">
        <f>E1778+F1754</f>
        <v>150</v>
      </c>
    </row>
    <row r="1779" spans="1:6" x14ac:dyDescent="0.25">
      <c r="A1779" s="5" t="s">
        <v>35</v>
      </c>
      <c r="B1779" s="23">
        <v>43967</v>
      </c>
      <c r="C1779" s="4">
        <v>0</v>
      </c>
      <c r="D1779" s="26">
        <v>0</v>
      </c>
      <c r="F1779" s="67">
        <f t="shared" ref="F1779:F1785" si="89">E1779+F1755</f>
        <v>0</v>
      </c>
    </row>
    <row r="1780" spans="1:6" x14ac:dyDescent="0.25">
      <c r="A1780" s="5" t="s">
        <v>21</v>
      </c>
      <c r="B1780" s="23">
        <v>43967</v>
      </c>
      <c r="C1780" s="4">
        <v>21</v>
      </c>
      <c r="D1780" s="26">
        <v>559</v>
      </c>
      <c r="E1780" s="4">
        <v>1</v>
      </c>
      <c r="F1780" s="67">
        <f t="shared" si="89"/>
        <v>25</v>
      </c>
    </row>
    <row r="1781" spans="1:6" x14ac:dyDescent="0.25">
      <c r="A1781" s="5" t="s">
        <v>36</v>
      </c>
      <c r="B1781" s="23">
        <v>43967</v>
      </c>
      <c r="C1781" s="4">
        <v>0</v>
      </c>
      <c r="D1781" s="26">
        <v>4</v>
      </c>
      <c r="F1781" s="67">
        <f t="shared" si="89"/>
        <v>1</v>
      </c>
    </row>
    <row r="1782" spans="1:6" x14ac:dyDescent="0.25">
      <c r="A1782" s="5" t="s">
        <v>51</v>
      </c>
      <c r="B1782" s="23">
        <v>43967</v>
      </c>
      <c r="C1782" s="4">
        <v>193</v>
      </c>
      <c r="D1782" s="26">
        <v>3025</v>
      </c>
      <c r="E1782" s="4">
        <v>4</v>
      </c>
      <c r="F1782" s="67">
        <f t="shared" si="89"/>
        <v>120</v>
      </c>
    </row>
    <row r="1783" spans="1:6" x14ac:dyDescent="0.25">
      <c r="A1783" s="5" t="s">
        <v>27</v>
      </c>
      <c r="B1783" s="23">
        <v>43967</v>
      </c>
      <c r="C1783" s="4">
        <v>9</v>
      </c>
      <c r="D1783" s="26">
        <v>378</v>
      </c>
      <c r="F1783" s="67">
        <f t="shared" si="89"/>
        <v>21</v>
      </c>
    </row>
    <row r="1784" spans="1:6" x14ac:dyDescent="0.25">
      <c r="A1784" s="5" t="s">
        <v>37</v>
      </c>
      <c r="B1784" s="23">
        <v>43967</v>
      </c>
      <c r="C1784" s="4">
        <v>0</v>
      </c>
      <c r="D1784" s="26">
        <v>79</v>
      </c>
      <c r="F1784" s="67">
        <f t="shared" si="89"/>
        <v>0</v>
      </c>
    </row>
    <row r="1785" spans="1:6" x14ac:dyDescent="0.25">
      <c r="A1785" s="5" t="s">
        <v>38</v>
      </c>
      <c r="B1785" s="23">
        <v>43967</v>
      </c>
      <c r="C1785" s="4">
        <v>0</v>
      </c>
      <c r="D1785" s="26">
        <v>29</v>
      </c>
      <c r="F1785" s="67">
        <f t="shared" si="89"/>
        <v>0</v>
      </c>
    </row>
    <row r="1786" spans="1:6" x14ac:dyDescent="0.25">
      <c r="A1786" s="5" t="s">
        <v>48</v>
      </c>
      <c r="B1786" s="23">
        <v>43967</v>
      </c>
      <c r="C1786" s="4">
        <v>0</v>
      </c>
      <c r="D1786" s="26">
        <v>0</v>
      </c>
      <c r="F1786" s="67">
        <f t="shared" ref="F1786:F1800" si="90">E1786+F1761</f>
        <v>0</v>
      </c>
    </row>
    <row r="1787" spans="1:6" x14ac:dyDescent="0.25">
      <c r="A1787" s="5" t="s">
        <v>39</v>
      </c>
      <c r="B1787" s="23">
        <v>43967</v>
      </c>
      <c r="C1787" s="4">
        <v>0</v>
      </c>
      <c r="D1787" s="26">
        <v>5</v>
      </c>
      <c r="F1787" s="67">
        <f t="shared" si="90"/>
        <v>0</v>
      </c>
    </row>
    <row r="1788" spans="1:6" x14ac:dyDescent="0.25">
      <c r="A1788" s="5" t="s">
        <v>40</v>
      </c>
      <c r="B1788" s="23">
        <v>43967</v>
      </c>
      <c r="C1788" s="4">
        <v>0</v>
      </c>
      <c r="D1788" s="26">
        <v>5</v>
      </c>
      <c r="F1788" s="67">
        <f t="shared" si="90"/>
        <v>0</v>
      </c>
    </row>
    <row r="1789" spans="1:6" x14ac:dyDescent="0.25">
      <c r="A1789" s="5" t="s">
        <v>28</v>
      </c>
      <c r="B1789" s="23">
        <v>43967</v>
      </c>
      <c r="C1789" s="4">
        <v>0</v>
      </c>
      <c r="D1789" s="26">
        <v>60</v>
      </c>
      <c r="F1789" s="67">
        <f t="shared" si="90"/>
        <v>0</v>
      </c>
    </row>
    <row r="1790" spans="1:6" x14ac:dyDescent="0.25">
      <c r="A1790" s="5" t="s">
        <v>24</v>
      </c>
      <c r="B1790" s="23">
        <v>43967</v>
      </c>
      <c r="C1790" s="4">
        <v>0</v>
      </c>
      <c r="D1790" s="26">
        <v>87</v>
      </c>
      <c r="F1790" s="67">
        <f t="shared" si="90"/>
        <v>0</v>
      </c>
    </row>
    <row r="1791" spans="1:6" x14ac:dyDescent="0.25">
      <c r="A1791" s="5" t="s">
        <v>30</v>
      </c>
      <c r="B1791" s="23">
        <v>43967</v>
      </c>
      <c r="C1791" s="4">
        <v>0</v>
      </c>
      <c r="D1791" s="26">
        <v>25</v>
      </c>
      <c r="F1791" s="67">
        <f t="shared" si="90"/>
        <v>0</v>
      </c>
    </row>
    <row r="1792" spans="1:6" x14ac:dyDescent="0.25">
      <c r="A1792" s="5" t="s">
        <v>26</v>
      </c>
      <c r="B1792" s="23">
        <v>43967</v>
      </c>
      <c r="C1792" s="4">
        <v>0</v>
      </c>
      <c r="D1792" s="26">
        <v>114</v>
      </c>
      <c r="F1792" s="67">
        <f t="shared" si="90"/>
        <v>0</v>
      </c>
    </row>
    <row r="1793" spans="1:6" x14ac:dyDescent="0.25">
      <c r="A1793" s="5" t="s">
        <v>25</v>
      </c>
      <c r="B1793" s="23">
        <v>43967</v>
      </c>
      <c r="C1793" s="4">
        <v>6</v>
      </c>
      <c r="D1793" s="26">
        <v>321</v>
      </c>
      <c r="F1793" s="67">
        <f t="shared" si="90"/>
        <v>0</v>
      </c>
    </row>
    <row r="1794" spans="1:6" x14ac:dyDescent="0.25">
      <c r="A1794" s="5" t="s">
        <v>41</v>
      </c>
      <c r="B1794" s="23">
        <v>43967</v>
      </c>
      <c r="C1794" s="4">
        <v>0</v>
      </c>
      <c r="D1794" s="26">
        <v>5</v>
      </c>
      <c r="F1794" s="67">
        <f t="shared" si="90"/>
        <v>0</v>
      </c>
    </row>
    <row r="1795" spans="1:6" x14ac:dyDescent="0.25">
      <c r="A1795" s="5" t="s">
        <v>42</v>
      </c>
      <c r="B1795" s="23">
        <v>43967</v>
      </c>
      <c r="C1795" s="4">
        <v>0</v>
      </c>
      <c r="D1795" s="26">
        <v>3</v>
      </c>
      <c r="F1795" s="67">
        <f>E1795+F1771</f>
        <v>0</v>
      </c>
    </row>
    <row r="1796" spans="1:6" x14ac:dyDescent="0.25">
      <c r="A1796" s="5" t="s">
        <v>43</v>
      </c>
      <c r="B1796" s="23">
        <v>43967</v>
      </c>
      <c r="C1796" s="4">
        <v>0</v>
      </c>
      <c r="D1796" s="26">
        <v>11</v>
      </c>
      <c r="F1796" s="67">
        <f t="shared" si="90"/>
        <v>0</v>
      </c>
    </row>
    <row r="1797" spans="1:6" x14ac:dyDescent="0.25">
      <c r="A1797" s="5" t="s">
        <v>44</v>
      </c>
      <c r="B1797" s="23">
        <v>43967</v>
      </c>
      <c r="C1797" s="4">
        <v>0</v>
      </c>
      <c r="D1797" s="26">
        <v>49</v>
      </c>
      <c r="F1797" s="67">
        <f t="shared" si="90"/>
        <v>0</v>
      </c>
    </row>
    <row r="1798" spans="1:6" x14ac:dyDescent="0.25">
      <c r="A1798" s="5" t="s">
        <v>29</v>
      </c>
      <c r="B1798" s="23">
        <v>43967</v>
      </c>
      <c r="C1798" s="4">
        <v>1</v>
      </c>
      <c r="D1798" s="26">
        <v>245</v>
      </c>
      <c r="F1798" s="67">
        <f>E1798+F1774</f>
        <v>3</v>
      </c>
    </row>
    <row r="1799" spans="1:6" x14ac:dyDescent="0.25">
      <c r="A1799" s="5" t="s">
        <v>45</v>
      </c>
      <c r="B1799" s="23">
        <v>43967</v>
      </c>
      <c r="C1799" s="4">
        <v>0</v>
      </c>
      <c r="D1799" s="26">
        <v>16</v>
      </c>
      <c r="F1799" s="67">
        <f>E1799+F1775</f>
        <v>0</v>
      </c>
    </row>
    <row r="1800" spans="1:6" x14ac:dyDescent="0.25">
      <c r="A1800" s="5" t="s">
        <v>46</v>
      </c>
      <c r="B1800" s="23">
        <v>43967</v>
      </c>
      <c r="C1800" s="4">
        <v>0</v>
      </c>
      <c r="D1800" s="26">
        <v>148</v>
      </c>
      <c r="F1800" s="67">
        <f t="shared" si="90"/>
        <v>0</v>
      </c>
    </row>
    <row r="1801" spans="1:6" x14ac:dyDescent="0.25">
      <c r="A1801" s="5" t="s">
        <v>47</v>
      </c>
      <c r="B1801" s="23">
        <v>43967</v>
      </c>
      <c r="C1801" s="4">
        <v>0</v>
      </c>
      <c r="D1801" s="26">
        <v>42</v>
      </c>
      <c r="F1801" s="67">
        <f>E1801+F1777</f>
        <v>3</v>
      </c>
    </row>
    <row r="1802" spans="1:6" x14ac:dyDescent="0.25">
      <c r="A1802" s="50" t="s">
        <v>22</v>
      </c>
      <c r="B1802" s="23">
        <v>43968</v>
      </c>
      <c r="C1802" s="4">
        <v>74</v>
      </c>
      <c r="D1802" s="26">
        <v>2668</v>
      </c>
      <c r="E1802" s="4">
        <v>3</v>
      </c>
      <c r="F1802" s="67">
        <f>E1802+F1778</f>
        <v>153</v>
      </c>
    </row>
    <row r="1803" spans="1:6" x14ac:dyDescent="0.25">
      <c r="A1803" s="5" t="s">
        <v>35</v>
      </c>
      <c r="B1803" s="23">
        <v>43968</v>
      </c>
      <c r="C1803" s="4">
        <v>0</v>
      </c>
      <c r="D1803" s="26">
        <v>0</v>
      </c>
      <c r="F1803" s="67">
        <f t="shared" ref="F1803:F1809" si="91">E1803+F1779</f>
        <v>0</v>
      </c>
    </row>
    <row r="1804" spans="1:6" x14ac:dyDescent="0.25">
      <c r="A1804" s="5" t="s">
        <v>21</v>
      </c>
      <c r="B1804" s="23">
        <v>43968</v>
      </c>
      <c r="C1804" s="4">
        <v>19</v>
      </c>
      <c r="D1804" s="26">
        <v>578</v>
      </c>
      <c r="E1804" s="4">
        <v>2</v>
      </c>
      <c r="F1804" s="67">
        <f t="shared" si="91"/>
        <v>27</v>
      </c>
    </row>
    <row r="1805" spans="1:6" x14ac:dyDescent="0.25">
      <c r="A1805" s="5" t="s">
        <v>36</v>
      </c>
      <c r="B1805" s="23">
        <v>43968</v>
      </c>
      <c r="C1805" s="4">
        <v>0</v>
      </c>
      <c r="D1805" s="26">
        <v>4</v>
      </c>
      <c r="F1805" s="67">
        <f t="shared" si="91"/>
        <v>1</v>
      </c>
    </row>
    <row r="1806" spans="1:6" x14ac:dyDescent="0.25">
      <c r="A1806" s="5" t="s">
        <v>51</v>
      </c>
      <c r="B1806" s="23">
        <v>43968</v>
      </c>
      <c r="C1806" s="4">
        <v>147</v>
      </c>
      <c r="D1806" s="26">
        <v>3172</v>
      </c>
      <c r="E1806" s="4">
        <v>2</v>
      </c>
      <c r="F1806" s="67">
        <f t="shared" si="91"/>
        <v>122</v>
      </c>
    </row>
    <row r="1807" spans="1:6" x14ac:dyDescent="0.25">
      <c r="A1807" s="5" t="s">
        <v>27</v>
      </c>
      <c r="B1807" s="23">
        <v>43968</v>
      </c>
      <c r="C1807" s="4">
        <v>20</v>
      </c>
      <c r="D1807" s="26">
        <v>398</v>
      </c>
      <c r="E1807" s="4">
        <v>2</v>
      </c>
      <c r="F1807" s="67">
        <f t="shared" si="91"/>
        <v>23</v>
      </c>
    </row>
    <row r="1808" spans="1:6" x14ac:dyDescent="0.25">
      <c r="A1808" s="5" t="s">
        <v>37</v>
      </c>
      <c r="B1808" s="23">
        <v>43968</v>
      </c>
      <c r="C1808" s="4">
        <v>0</v>
      </c>
      <c r="D1808" s="26">
        <v>79</v>
      </c>
      <c r="F1808" s="67">
        <f t="shared" si="91"/>
        <v>0</v>
      </c>
    </row>
    <row r="1809" spans="1:6" x14ac:dyDescent="0.25">
      <c r="A1809" s="5" t="s">
        <v>38</v>
      </c>
      <c r="B1809" s="23">
        <v>43968</v>
      </c>
      <c r="C1809" s="4">
        <v>0</v>
      </c>
      <c r="D1809" s="26">
        <v>29</v>
      </c>
      <c r="F1809" s="67">
        <f t="shared" si="91"/>
        <v>0</v>
      </c>
    </row>
    <row r="1810" spans="1:6" x14ac:dyDescent="0.25">
      <c r="A1810" s="5" t="s">
        <v>48</v>
      </c>
      <c r="B1810" s="23">
        <v>43968</v>
      </c>
      <c r="C1810" s="4">
        <v>0</v>
      </c>
      <c r="D1810" s="26">
        <v>0</v>
      </c>
      <c r="F1810" s="67">
        <f t="shared" ref="F1810:F1824" si="92">E1810+F1785</f>
        <v>0</v>
      </c>
    </row>
    <row r="1811" spans="1:6" x14ac:dyDescent="0.25">
      <c r="A1811" s="5" t="s">
        <v>39</v>
      </c>
      <c r="B1811" s="23">
        <v>43968</v>
      </c>
      <c r="C1811" s="4">
        <v>0</v>
      </c>
      <c r="D1811" s="26">
        <v>5</v>
      </c>
      <c r="F1811" s="67">
        <f t="shared" si="92"/>
        <v>0</v>
      </c>
    </row>
    <row r="1812" spans="1:6" x14ac:dyDescent="0.25">
      <c r="A1812" s="5" t="s">
        <v>40</v>
      </c>
      <c r="B1812" s="23">
        <v>43968</v>
      </c>
      <c r="C1812" s="4">
        <v>0</v>
      </c>
      <c r="D1812" s="26">
        <v>5</v>
      </c>
      <c r="F1812" s="67">
        <f t="shared" si="92"/>
        <v>0</v>
      </c>
    </row>
    <row r="1813" spans="1:6" x14ac:dyDescent="0.25">
      <c r="A1813" s="5" t="s">
        <v>28</v>
      </c>
      <c r="B1813" s="23">
        <v>43968</v>
      </c>
      <c r="C1813" s="4">
        <v>1</v>
      </c>
      <c r="D1813" s="26">
        <v>61</v>
      </c>
      <c r="F1813" s="67">
        <f t="shared" si="92"/>
        <v>0</v>
      </c>
    </row>
    <row r="1814" spans="1:6" x14ac:dyDescent="0.25">
      <c r="A1814" s="5" t="s">
        <v>24</v>
      </c>
      <c r="B1814" s="23">
        <v>43968</v>
      </c>
      <c r="C1814" s="4">
        <v>0</v>
      </c>
      <c r="D1814" s="26">
        <v>87</v>
      </c>
      <c r="F1814" s="67">
        <f t="shared" si="92"/>
        <v>0</v>
      </c>
    </row>
    <row r="1815" spans="1:6" x14ac:dyDescent="0.25">
      <c r="A1815" s="5" t="s">
        <v>30</v>
      </c>
      <c r="B1815" s="23">
        <v>43968</v>
      </c>
      <c r="C1815" s="4">
        <v>0</v>
      </c>
      <c r="D1815" s="26">
        <v>25</v>
      </c>
      <c r="F1815" s="67">
        <f t="shared" si="92"/>
        <v>0</v>
      </c>
    </row>
    <row r="1816" spans="1:6" x14ac:dyDescent="0.25">
      <c r="A1816" s="5" t="s">
        <v>26</v>
      </c>
      <c r="B1816" s="23">
        <v>43968</v>
      </c>
      <c r="C1816" s="4">
        <v>0</v>
      </c>
      <c r="D1816" s="26">
        <v>114</v>
      </c>
      <c r="F1816" s="67">
        <f t="shared" si="92"/>
        <v>0</v>
      </c>
    </row>
    <row r="1817" spans="1:6" x14ac:dyDescent="0.25">
      <c r="A1817" s="5" t="s">
        <v>25</v>
      </c>
      <c r="B1817" s="23">
        <v>43968</v>
      </c>
      <c r="C1817" s="4">
        <v>2</v>
      </c>
      <c r="D1817" s="26">
        <v>323</v>
      </c>
      <c r="E1817" s="4">
        <v>1</v>
      </c>
      <c r="F1817" s="67">
        <f t="shared" si="92"/>
        <v>1</v>
      </c>
    </row>
    <row r="1818" spans="1:6" x14ac:dyDescent="0.25">
      <c r="A1818" s="5" t="s">
        <v>41</v>
      </c>
      <c r="B1818" s="23">
        <v>43968</v>
      </c>
      <c r="C1818" s="4">
        <v>0</v>
      </c>
      <c r="D1818" s="26">
        <v>5</v>
      </c>
      <c r="F1818" s="67">
        <f t="shared" si="92"/>
        <v>0</v>
      </c>
    </row>
    <row r="1819" spans="1:6" x14ac:dyDescent="0.25">
      <c r="A1819" s="5" t="s">
        <v>42</v>
      </c>
      <c r="B1819" s="23">
        <v>43968</v>
      </c>
      <c r="C1819" s="4">
        <v>0</v>
      </c>
      <c r="D1819" s="26">
        <v>3</v>
      </c>
      <c r="F1819" s="67">
        <f>E1819+F1795</f>
        <v>0</v>
      </c>
    </row>
    <row r="1820" spans="1:6" x14ac:dyDescent="0.25">
      <c r="A1820" s="5" t="s">
        <v>43</v>
      </c>
      <c r="B1820" s="23">
        <v>43968</v>
      </c>
      <c r="C1820" s="4">
        <v>0</v>
      </c>
      <c r="D1820" s="26">
        <v>11</v>
      </c>
      <c r="F1820" s="67">
        <f t="shared" si="92"/>
        <v>0</v>
      </c>
    </row>
    <row r="1821" spans="1:6" x14ac:dyDescent="0.25">
      <c r="A1821" s="5" t="s">
        <v>44</v>
      </c>
      <c r="B1821" s="23">
        <v>43968</v>
      </c>
      <c r="C1821" s="4">
        <v>0</v>
      </c>
      <c r="D1821" s="26">
        <v>49</v>
      </c>
      <c r="F1821" s="67">
        <f t="shared" si="92"/>
        <v>0</v>
      </c>
    </row>
    <row r="1822" spans="1:6" x14ac:dyDescent="0.25">
      <c r="A1822" s="5" t="s">
        <v>29</v>
      </c>
      <c r="B1822" s="23">
        <v>43968</v>
      </c>
      <c r="C1822" s="4">
        <v>0</v>
      </c>
      <c r="D1822" s="26">
        <v>245</v>
      </c>
      <c r="F1822" s="67">
        <f>E1822+F1798</f>
        <v>3</v>
      </c>
    </row>
    <row r="1823" spans="1:6" x14ac:dyDescent="0.25">
      <c r="A1823" s="5" t="s">
        <v>45</v>
      </c>
      <c r="B1823" s="23">
        <v>43968</v>
      </c>
      <c r="C1823" s="4">
        <v>0</v>
      </c>
      <c r="D1823" s="26">
        <v>16</v>
      </c>
      <c r="F1823" s="67">
        <f>E1823+F1799</f>
        <v>0</v>
      </c>
    </row>
    <row r="1824" spans="1:6" x14ac:dyDescent="0.25">
      <c r="A1824" s="5" t="s">
        <v>46</v>
      </c>
      <c r="B1824" s="23">
        <v>43968</v>
      </c>
      <c r="C1824" s="4">
        <v>0</v>
      </c>
      <c r="D1824" s="26">
        <v>148</v>
      </c>
      <c r="F1824" s="67">
        <f t="shared" si="92"/>
        <v>0</v>
      </c>
    </row>
    <row r="1825" spans="1:6" x14ac:dyDescent="0.25">
      <c r="A1825" s="5" t="s">
        <v>47</v>
      </c>
      <c r="B1825" s="23">
        <v>43968</v>
      </c>
      <c r="C1825" s="4">
        <v>0</v>
      </c>
      <c r="D1825" s="26">
        <v>42</v>
      </c>
      <c r="F1825" s="67">
        <f>E1825+F1801</f>
        <v>3</v>
      </c>
    </row>
    <row r="1826" spans="1:6" x14ac:dyDescent="0.25">
      <c r="A1826" s="50" t="s">
        <v>22</v>
      </c>
      <c r="B1826" s="23">
        <v>43969</v>
      </c>
      <c r="C1826" s="4">
        <v>93</v>
      </c>
      <c r="D1826" s="26">
        <v>2761</v>
      </c>
      <c r="E1826" s="4">
        <v>2</v>
      </c>
      <c r="F1826" s="67">
        <f>E1826+F1802</f>
        <v>155</v>
      </c>
    </row>
    <row r="1827" spans="1:6" x14ac:dyDescent="0.25">
      <c r="A1827" s="5" t="s">
        <v>35</v>
      </c>
      <c r="B1827" s="23">
        <v>43969</v>
      </c>
      <c r="C1827" s="4">
        <v>0</v>
      </c>
      <c r="D1827" s="26">
        <v>0</v>
      </c>
      <c r="F1827" s="67">
        <f t="shared" ref="F1827:F1833" si="93">E1827+F1803</f>
        <v>0</v>
      </c>
    </row>
    <row r="1828" spans="1:6" x14ac:dyDescent="0.25">
      <c r="A1828" s="5" t="s">
        <v>21</v>
      </c>
      <c r="B1828" s="23">
        <v>43969</v>
      </c>
      <c r="C1828" s="4">
        <v>13</v>
      </c>
      <c r="D1828" s="26">
        <v>591</v>
      </c>
      <c r="E1828" s="4">
        <v>2</v>
      </c>
      <c r="F1828" s="67">
        <f t="shared" si="93"/>
        <v>29</v>
      </c>
    </row>
    <row r="1829" spans="1:6" x14ac:dyDescent="0.25">
      <c r="A1829" s="5" t="s">
        <v>36</v>
      </c>
      <c r="B1829" s="23">
        <v>43969</v>
      </c>
      <c r="C1829" s="4">
        <v>0</v>
      </c>
      <c r="D1829" s="26">
        <v>4</v>
      </c>
      <c r="F1829" s="67">
        <f t="shared" si="93"/>
        <v>1</v>
      </c>
    </row>
    <row r="1830" spans="1:6" x14ac:dyDescent="0.25">
      <c r="A1830" s="5" t="s">
        <v>51</v>
      </c>
      <c r="B1830" s="23">
        <v>43969</v>
      </c>
      <c r="C1830" s="4">
        <v>169</v>
      </c>
      <c r="D1830" s="26">
        <v>3341</v>
      </c>
      <c r="E1830" s="4">
        <v>5</v>
      </c>
      <c r="F1830" s="67">
        <f t="shared" si="93"/>
        <v>127</v>
      </c>
    </row>
    <row r="1831" spans="1:6" x14ac:dyDescent="0.25">
      <c r="A1831" s="5" t="s">
        <v>27</v>
      </c>
      <c r="B1831" s="23">
        <v>43969</v>
      </c>
      <c r="C1831" s="4">
        <v>20</v>
      </c>
      <c r="D1831" s="26">
        <v>418</v>
      </c>
      <c r="F1831" s="67">
        <f t="shared" si="93"/>
        <v>23</v>
      </c>
    </row>
    <row r="1832" spans="1:6" x14ac:dyDescent="0.25">
      <c r="A1832" s="5" t="s">
        <v>37</v>
      </c>
      <c r="B1832" s="23">
        <v>43969</v>
      </c>
      <c r="C1832" s="4">
        <v>-1</v>
      </c>
      <c r="D1832" s="26">
        <v>78</v>
      </c>
      <c r="F1832" s="67">
        <f t="shared" si="93"/>
        <v>0</v>
      </c>
    </row>
    <row r="1833" spans="1:6" x14ac:dyDescent="0.25">
      <c r="A1833" s="5" t="s">
        <v>38</v>
      </c>
      <c r="B1833" s="23">
        <v>43969</v>
      </c>
      <c r="C1833" s="4">
        <v>0</v>
      </c>
      <c r="D1833" s="26">
        <v>29</v>
      </c>
      <c r="F1833" s="67">
        <f t="shared" si="93"/>
        <v>0</v>
      </c>
    </row>
    <row r="1834" spans="1:6" x14ac:dyDescent="0.25">
      <c r="A1834" s="5" t="s">
        <v>48</v>
      </c>
      <c r="B1834" s="23">
        <v>43969</v>
      </c>
      <c r="C1834" s="4">
        <v>0</v>
      </c>
      <c r="D1834" s="26">
        <v>0</v>
      </c>
      <c r="F1834" s="67">
        <f t="shared" ref="F1834:F1848" si="94">E1834+F1809</f>
        <v>0</v>
      </c>
    </row>
    <row r="1835" spans="1:6" x14ac:dyDescent="0.25">
      <c r="A1835" s="5" t="s">
        <v>39</v>
      </c>
      <c r="B1835" s="23">
        <v>43969</v>
      </c>
      <c r="C1835" s="4">
        <v>0</v>
      </c>
      <c r="D1835" s="26">
        <v>5</v>
      </c>
      <c r="F1835" s="67">
        <f t="shared" si="94"/>
        <v>0</v>
      </c>
    </row>
    <row r="1836" spans="1:6" x14ac:dyDescent="0.25">
      <c r="A1836" s="5" t="s">
        <v>40</v>
      </c>
      <c r="B1836" s="23">
        <v>43969</v>
      </c>
      <c r="C1836" s="4">
        <v>0</v>
      </c>
      <c r="D1836" s="26">
        <v>5</v>
      </c>
      <c r="F1836" s="67">
        <f t="shared" si="94"/>
        <v>0</v>
      </c>
    </row>
    <row r="1837" spans="1:6" x14ac:dyDescent="0.25">
      <c r="A1837" s="5" t="s">
        <v>28</v>
      </c>
      <c r="B1837" s="23">
        <v>43969</v>
      </c>
      <c r="C1837" s="4">
        <v>2</v>
      </c>
      <c r="D1837" s="26">
        <v>63</v>
      </c>
      <c r="F1837" s="67">
        <f t="shared" si="94"/>
        <v>0</v>
      </c>
    </row>
    <row r="1838" spans="1:6" x14ac:dyDescent="0.25">
      <c r="A1838" s="5" t="s">
        <v>24</v>
      </c>
      <c r="B1838" s="23">
        <v>43969</v>
      </c>
      <c r="C1838" s="4">
        <v>0</v>
      </c>
      <c r="D1838" s="26">
        <v>87</v>
      </c>
      <c r="F1838" s="67">
        <f t="shared" si="94"/>
        <v>0</v>
      </c>
    </row>
    <row r="1839" spans="1:6" x14ac:dyDescent="0.25">
      <c r="A1839" s="5" t="s">
        <v>30</v>
      </c>
      <c r="B1839" s="23">
        <v>43969</v>
      </c>
      <c r="C1839" s="4">
        <v>0</v>
      </c>
      <c r="D1839" s="26">
        <v>25</v>
      </c>
      <c r="F1839" s="67">
        <f t="shared" si="94"/>
        <v>0</v>
      </c>
    </row>
    <row r="1840" spans="1:6" x14ac:dyDescent="0.25">
      <c r="A1840" s="5" t="s">
        <v>26</v>
      </c>
      <c r="B1840" s="23">
        <v>43969</v>
      </c>
      <c r="C1840" s="4">
        <v>0</v>
      </c>
      <c r="D1840" s="26">
        <v>114</v>
      </c>
      <c r="F1840" s="67">
        <f t="shared" si="94"/>
        <v>0</v>
      </c>
    </row>
    <row r="1841" spans="1:6" x14ac:dyDescent="0.25">
      <c r="A1841" s="5" t="s">
        <v>25</v>
      </c>
      <c r="B1841" s="23">
        <v>43969</v>
      </c>
      <c r="C1841" s="4">
        <v>2</v>
      </c>
      <c r="D1841" s="26">
        <v>325</v>
      </c>
      <c r="F1841" s="67">
        <f t="shared" si="94"/>
        <v>0</v>
      </c>
    </row>
    <row r="1842" spans="1:6" x14ac:dyDescent="0.25">
      <c r="A1842" s="5" t="s">
        <v>41</v>
      </c>
      <c r="B1842" s="23">
        <v>43969</v>
      </c>
      <c r="C1842" s="4">
        <v>0</v>
      </c>
      <c r="D1842" s="26">
        <v>5</v>
      </c>
      <c r="F1842" s="67">
        <f t="shared" si="94"/>
        <v>1</v>
      </c>
    </row>
    <row r="1843" spans="1:6" x14ac:dyDescent="0.25">
      <c r="A1843" s="5" t="s">
        <v>42</v>
      </c>
      <c r="B1843" s="23">
        <v>43969</v>
      </c>
      <c r="C1843" s="4">
        <v>1</v>
      </c>
      <c r="D1843" s="26">
        <v>4</v>
      </c>
      <c r="F1843" s="67">
        <f>E1843+F1819</f>
        <v>0</v>
      </c>
    </row>
    <row r="1844" spans="1:6" x14ac:dyDescent="0.25">
      <c r="A1844" s="5" t="s">
        <v>43</v>
      </c>
      <c r="B1844" s="23">
        <v>43969</v>
      </c>
      <c r="C1844" s="4">
        <v>0</v>
      </c>
      <c r="D1844" s="26">
        <v>11</v>
      </c>
      <c r="F1844" s="67">
        <f t="shared" si="94"/>
        <v>0</v>
      </c>
    </row>
    <row r="1845" spans="1:6" x14ac:dyDescent="0.25">
      <c r="A1845" s="5" t="s">
        <v>44</v>
      </c>
      <c r="B1845" s="23">
        <v>43969</v>
      </c>
      <c r="C1845" s="4">
        <v>0</v>
      </c>
      <c r="D1845" s="26">
        <v>49</v>
      </c>
      <c r="F1845" s="67">
        <f t="shared" si="94"/>
        <v>0</v>
      </c>
    </row>
    <row r="1846" spans="1:6" x14ac:dyDescent="0.25">
      <c r="A1846" s="5" t="s">
        <v>29</v>
      </c>
      <c r="B1846" s="23">
        <v>43969</v>
      </c>
      <c r="C1846" s="4">
        <v>4</v>
      </c>
      <c r="D1846" s="26">
        <v>249</v>
      </c>
      <c r="F1846" s="67">
        <f>E1846+F1822</f>
        <v>3</v>
      </c>
    </row>
    <row r="1847" spans="1:6" x14ac:dyDescent="0.25">
      <c r="A1847" s="5" t="s">
        <v>45</v>
      </c>
      <c r="B1847" s="23">
        <v>43969</v>
      </c>
      <c r="C1847" s="4">
        <v>0</v>
      </c>
      <c r="D1847" s="26">
        <v>16</v>
      </c>
      <c r="F1847" s="67">
        <f>E1847+F1823</f>
        <v>0</v>
      </c>
    </row>
    <row r="1848" spans="1:6" x14ac:dyDescent="0.25">
      <c r="A1848" s="5" t="s">
        <v>46</v>
      </c>
      <c r="B1848" s="23">
        <v>43969</v>
      </c>
      <c r="C1848" s="4">
        <v>0</v>
      </c>
      <c r="D1848" s="26">
        <v>148</v>
      </c>
      <c r="F1848" s="67">
        <f t="shared" si="94"/>
        <v>0</v>
      </c>
    </row>
    <row r="1849" spans="1:6" x14ac:dyDescent="0.25">
      <c r="A1849" s="5" t="s">
        <v>47</v>
      </c>
      <c r="B1849" s="23">
        <v>43969</v>
      </c>
      <c r="C1849" s="4">
        <v>0</v>
      </c>
      <c r="D1849" s="26">
        <v>42</v>
      </c>
      <c r="F1849" s="67">
        <f>E1849+F1825</f>
        <v>3</v>
      </c>
    </row>
    <row r="1850" spans="1:6" x14ac:dyDescent="0.25">
      <c r="A1850" s="50" t="s">
        <v>22</v>
      </c>
      <c r="B1850" s="23">
        <v>43970</v>
      </c>
      <c r="C1850" s="4">
        <v>157</v>
      </c>
      <c r="D1850" s="26">
        <v>2918</v>
      </c>
      <c r="E1850" s="4">
        <v>2</v>
      </c>
      <c r="F1850" s="67">
        <f>E1850+F1826</f>
        <v>157</v>
      </c>
    </row>
    <row r="1851" spans="1:6" x14ac:dyDescent="0.25">
      <c r="A1851" s="5" t="s">
        <v>35</v>
      </c>
      <c r="B1851" s="23">
        <v>43970</v>
      </c>
      <c r="C1851" s="4">
        <v>0</v>
      </c>
      <c r="D1851" s="26">
        <v>0</v>
      </c>
      <c r="F1851" s="67">
        <f t="shared" ref="F1851:F1857" si="95">E1851+F1827</f>
        <v>0</v>
      </c>
    </row>
    <row r="1852" spans="1:6" x14ac:dyDescent="0.25">
      <c r="A1852" s="5" t="s">
        <v>21</v>
      </c>
      <c r="B1852" s="23">
        <v>43970</v>
      </c>
      <c r="C1852" s="4">
        <v>34</v>
      </c>
      <c r="D1852" s="26">
        <v>625</v>
      </c>
      <c r="E1852" s="4">
        <v>4</v>
      </c>
      <c r="F1852" s="67">
        <f t="shared" si="95"/>
        <v>33</v>
      </c>
    </row>
    <row r="1853" spans="1:6" x14ac:dyDescent="0.25">
      <c r="A1853" s="5" t="s">
        <v>36</v>
      </c>
      <c r="B1853" s="23">
        <v>43970</v>
      </c>
      <c r="C1853" s="4">
        <v>0</v>
      </c>
      <c r="D1853" s="26">
        <v>4</v>
      </c>
      <c r="F1853" s="67">
        <f t="shared" si="95"/>
        <v>1</v>
      </c>
    </row>
    <row r="1854" spans="1:6" x14ac:dyDescent="0.25">
      <c r="A1854" s="5" t="s">
        <v>51</v>
      </c>
      <c r="B1854" s="23">
        <v>43970</v>
      </c>
      <c r="C1854" s="4">
        <v>224</v>
      </c>
      <c r="D1854" s="26">
        <v>3565</v>
      </c>
      <c r="E1854" s="4">
        <v>5</v>
      </c>
      <c r="F1854" s="67">
        <f t="shared" si="95"/>
        <v>132</v>
      </c>
    </row>
    <row r="1855" spans="1:6" x14ac:dyDescent="0.25">
      <c r="A1855" s="5" t="s">
        <v>27</v>
      </c>
      <c r="B1855" s="23">
        <v>43970</v>
      </c>
      <c r="C1855" s="4">
        <v>9</v>
      </c>
      <c r="D1855" s="26">
        <v>427</v>
      </c>
      <c r="F1855" s="67">
        <f t="shared" si="95"/>
        <v>23</v>
      </c>
    </row>
    <row r="1856" spans="1:6" x14ac:dyDescent="0.25">
      <c r="A1856" s="5" t="s">
        <v>37</v>
      </c>
      <c r="B1856" s="23">
        <v>43970</v>
      </c>
      <c r="C1856" s="4">
        <v>0</v>
      </c>
      <c r="D1856" s="26">
        <v>78</v>
      </c>
      <c r="F1856" s="67">
        <f t="shared" si="95"/>
        <v>0</v>
      </c>
    </row>
    <row r="1857" spans="1:6" x14ac:dyDescent="0.25">
      <c r="A1857" s="5" t="s">
        <v>38</v>
      </c>
      <c r="B1857" s="23">
        <v>43970</v>
      </c>
      <c r="C1857" s="4">
        <v>0</v>
      </c>
      <c r="D1857" s="26">
        <v>29</v>
      </c>
      <c r="F1857" s="67">
        <f t="shared" si="95"/>
        <v>0</v>
      </c>
    </row>
    <row r="1858" spans="1:6" x14ac:dyDescent="0.25">
      <c r="A1858" s="5" t="s">
        <v>48</v>
      </c>
      <c r="B1858" s="23">
        <v>43970</v>
      </c>
      <c r="C1858" s="4">
        <v>0</v>
      </c>
      <c r="D1858" s="26">
        <v>0</v>
      </c>
      <c r="F1858" s="67">
        <f t="shared" ref="F1858:F1872" si="96">E1858+F1833</f>
        <v>0</v>
      </c>
    </row>
    <row r="1859" spans="1:6" x14ac:dyDescent="0.25">
      <c r="A1859" s="5" t="s">
        <v>39</v>
      </c>
      <c r="B1859" s="23">
        <v>43970</v>
      </c>
      <c r="C1859" s="4">
        <v>0</v>
      </c>
      <c r="D1859" s="26">
        <v>5</v>
      </c>
      <c r="F1859" s="67">
        <f t="shared" si="96"/>
        <v>0</v>
      </c>
    </row>
    <row r="1860" spans="1:6" x14ac:dyDescent="0.25">
      <c r="A1860" s="5" t="s">
        <v>40</v>
      </c>
      <c r="B1860" s="23">
        <v>43970</v>
      </c>
      <c r="C1860" s="4">
        <v>0</v>
      </c>
      <c r="D1860" s="26">
        <v>5</v>
      </c>
      <c r="F1860" s="67">
        <f t="shared" si="96"/>
        <v>0</v>
      </c>
    </row>
    <row r="1861" spans="1:6" x14ac:dyDescent="0.25">
      <c r="A1861" s="5" t="s">
        <v>28</v>
      </c>
      <c r="B1861" s="23">
        <v>43970</v>
      </c>
      <c r="C1861" s="4">
        <v>0</v>
      </c>
      <c r="D1861" s="26">
        <v>63</v>
      </c>
      <c r="F1861" s="67">
        <f t="shared" si="96"/>
        <v>0</v>
      </c>
    </row>
    <row r="1862" spans="1:6" x14ac:dyDescent="0.25">
      <c r="A1862" s="5" t="s">
        <v>24</v>
      </c>
      <c r="B1862" s="23">
        <v>43970</v>
      </c>
      <c r="C1862" s="4">
        <v>2</v>
      </c>
      <c r="D1862" s="26">
        <v>89</v>
      </c>
      <c r="F1862" s="67">
        <f t="shared" si="96"/>
        <v>0</v>
      </c>
    </row>
    <row r="1863" spans="1:6" x14ac:dyDescent="0.25">
      <c r="A1863" s="5" t="s">
        <v>30</v>
      </c>
      <c r="B1863" s="23">
        <v>43970</v>
      </c>
      <c r="C1863" s="4">
        <v>0</v>
      </c>
      <c r="D1863" s="26">
        <v>25</v>
      </c>
      <c r="F1863" s="67">
        <f t="shared" si="96"/>
        <v>0</v>
      </c>
    </row>
    <row r="1864" spans="1:6" x14ac:dyDescent="0.25">
      <c r="A1864" s="5" t="s">
        <v>26</v>
      </c>
      <c r="B1864" s="23">
        <v>43970</v>
      </c>
      <c r="C1864" s="4">
        <v>0</v>
      </c>
      <c r="D1864" s="26">
        <v>114</v>
      </c>
      <c r="F1864" s="67">
        <f t="shared" si="96"/>
        <v>0</v>
      </c>
    </row>
    <row r="1865" spans="1:6" x14ac:dyDescent="0.25">
      <c r="A1865" s="5" t="s">
        <v>25</v>
      </c>
      <c r="B1865" s="23">
        <v>43970</v>
      </c>
      <c r="C1865" s="4">
        <v>6</v>
      </c>
      <c r="D1865" s="26">
        <v>331</v>
      </c>
      <c r="F1865" s="67">
        <f t="shared" si="96"/>
        <v>0</v>
      </c>
    </row>
    <row r="1866" spans="1:6" x14ac:dyDescent="0.25">
      <c r="A1866" s="5" t="s">
        <v>41</v>
      </c>
      <c r="B1866" s="23">
        <v>43970</v>
      </c>
      <c r="C1866" s="4">
        <v>0</v>
      </c>
      <c r="D1866" s="26">
        <v>5</v>
      </c>
      <c r="F1866" s="67">
        <f t="shared" si="96"/>
        <v>0</v>
      </c>
    </row>
    <row r="1867" spans="1:6" x14ac:dyDescent="0.25">
      <c r="A1867" s="5" t="s">
        <v>42</v>
      </c>
      <c r="B1867" s="23">
        <v>43970</v>
      </c>
      <c r="C1867" s="4">
        <v>0</v>
      </c>
      <c r="D1867" s="26">
        <v>4</v>
      </c>
      <c r="F1867" s="67">
        <f>E1867+F1843</f>
        <v>0</v>
      </c>
    </row>
    <row r="1868" spans="1:6" x14ac:dyDescent="0.25">
      <c r="A1868" s="5" t="s">
        <v>43</v>
      </c>
      <c r="B1868" s="23">
        <v>43970</v>
      </c>
      <c r="C1868" s="4">
        <v>0</v>
      </c>
      <c r="D1868" s="26">
        <v>11</v>
      </c>
      <c r="F1868" s="67">
        <f t="shared" si="96"/>
        <v>0</v>
      </c>
    </row>
    <row r="1869" spans="1:6" x14ac:dyDescent="0.25">
      <c r="A1869" s="5" t="s">
        <v>44</v>
      </c>
      <c r="B1869" s="23">
        <v>43970</v>
      </c>
      <c r="C1869" s="4">
        <v>0</v>
      </c>
      <c r="D1869" s="26">
        <v>49</v>
      </c>
      <c r="F1869" s="67">
        <f t="shared" si="96"/>
        <v>0</v>
      </c>
    </row>
    <row r="1870" spans="1:6" x14ac:dyDescent="0.25">
      <c r="A1870" s="5" t="s">
        <v>29</v>
      </c>
      <c r="B1870" s="23">
        <v>43970</v>
      </c>
      <c r="C1870" s="4">
        <v>0</v>
      </c>
      <c r="D1870" s="26">
        <v>249</v>
      </c>
      <c r="F1870" s="67">
        <f>E1870+F1846</f>
        <v>3</v>
      </c>
    </row>
    <row r="1871" spans="1:6" x14ac:dyDescent="0.25">
      <c r="A1871" s="5" t="s">
        <v>45</v>
      </c>
      <c r="B1871" s="23">
        <v>43970</v>
      </c>
      <c r="C1871" s="4">
        <v>6</v>
      </c>
      <c r="D1871" s="26">
        <v>22</v>
      </c>
      <c r="F1871" s="67">
        <f>E1871+F1847</f>
        <v>0</v>
      </c>
    </row>
    <row r="1872" spans="1:6" x14ac:dyDescent="0.25">
      <c r="A1872" s="5" t="s">
        <v>46</v>
      </c>
      <c r="B1872" s="23">
        <v>43970</v>
      </c>
      <c r="C1872" s="4">
        <v>0</v>
      </c>
      <c r="D1872" s="26">
        <v>148</v>
      </c>
      <c r="F1872" s="67">
        <f t="shared" si="96"/>
        <v>0</v>
      </c>
    </row>
    <row r="1873" spans="1:6" x14ac:dyDescent="0.25">
      <c r="A1873" s="5" t="s">
        <v>47</v>
      </c>
      <c r="B1873" s="23">
        <v>43970</v>
      </c>
      <c r="C1873" s="4">
        <v>0</v>
      </c>
      <c r="D1873" s="26">
        <v>42</v>
      </c>
      <c r="F1873" s="67">
        <f>E1873+F1849</f>
        <v>3</v>
      </c>
    </row>
    <row r="1874" spans="1:6" x14ac:dyDescent="0.25">
      <c r="A1874" s="50" t="s">
        <v>22</v>
      </c>
      <c r="B1874" s="23">
        <v>43971</v>
      </c>
      <c r="C1874" s="4">
        <v>178</v>
      </c>
      <c r="D1874" s="26">
        <v>3096</v>
      </c>
      <c r="E1874" s="4">
        <v>5</v>
      </c>
      <c r="F1874" s="67">
        <f>E1874+F1850</f>
        <v>162</v>
      </c>
    </row>
    <row r="1875" spans="1:6" x14ac:dyDescent="0.25">
      <c r="A1875" s="5" t="s">
        <v>35</v>
      </c>
      <c r="B1875" s="23">
        <v>43971</v>
      </c>
      <c r="C1875" s="4">
        <v>0</v>
      </c>
      <c r="D1875" s="26">
        <v>0</v>
      </c>
      <c r="F1875" s="67">
        <f t="shared" ref="F1875:F1881" si="97">E1875+F1851</f>
        <v>0</v>
      </c>
    </row>
    <row r="1876" spans="1:6" x14ac:dyDescent="0.25">
      <c r="A1876" s="5" t="s">
        <v>21</v>
      </c>
      <c r="B1876" s="23">
        <v>43971</v>
      </c>
      <c r="C1876" s="4">
        <v>35</v>
      </c>
      <c r="D1876" s="26">
        <v>660</v>
      </c>
      <c r="E1876" s="4">
        <v>1</v>
      </c>
      <c r="F1876" s="67">
        <f t="shared" si="97"/>
        <v>34</v>
      </c>
    </row>
    <row r="1877" spans="1:6" x14ac:dyDescent="0.25">
      <c r="A1877" s="5" t="s">
        <v>36</v>
      </c>
      <c r="B1877" s="23">
        <v>43971</v>
      </c>
      <c r="C1877" s="4">
        <v>0</v>
      </c>
      <c r="D1877" s="26">
        <v>4</v>
      </c>
      <c r="F1877" s="67">
        <f t="shared" si="97"/>
        <v>1</v>
      </c>
    </row>
    <row r="1878" spans="1:6" x14ac:dyDescent="0.25">
      <c r="A1878" s="5" t="s">
        <v>51</v>
      </c>
      <c r="B1878" s="23">
        <v>43971</v>
      </c>
      <c r="C1878" s="4">
        <v>257</v>
      </c>
      <c r="D1878" s="26">
        <v>3822</v>
      </c>
      <c r="E1878" s="4">
        <v>2</v>
      </c>
      <c r="F1878" s="67">
        <f>E1878+F1854</f>
        <v>134</v>
      </c>
    </row>
    <row r="1879" spans="1:6" x14ac:dyDescent="0.25">
      <c r="A1879" s="5" t="s">
        <v>27</v>
      </c>
      <c r="B1879" s="23">
        <v>43971</v>
      </c>
      <c r="C1879" s="4">
        <v>2</v>
      </c>
      <c r="D1879" s="26">
        <v>429</v>
      </c>
      <c r="E1879" s="4">
        <v>1</v>
      </c>
      <c r="F1879" s="67">
        <f t="shared" si="97"/>
        <v>24</v>
      </c>
    </row>
    <row r="1880" spans="1:6" x14ac:dyDescent="0.25">
      <c r="A1880" s="5" t="s">
        <v>37</v>
      </c>
      <c r="B1880" s="23">
        <v>43971</v>
      </c>
      <c r="C1880" s="4">
        <v>0</v>
      </c>
      <c r="D1880" s="26">
        <v>78</v>
      </c>
      <c r="F1880" s="67">
        <f t="shared" si="97"/>
        <v>0</v>
      </c>
    </row>
    <row r="1881" spans="1:6" x14ac:dyDescent="0.25">
      <c r="A1881" s="5" t="s">
        <v>38</v>
      </c>
      <c r="B1881" s="23">
        <v>43971</v>
      </c>
      <c r="C1881" s="4">
        <v>0</v>
      </c>
      <c r="D1881" s="26">
        <v>29</v>
      </c>
      <c r="F1881" s="67">
        <f t="shared" si="97"/>
        <v>0</v>
      </c>
    </row>
    <row r="1882" spans="1:6" x14ac:dyDescent="0.25">
      <c r="A1882" s="5" t="s">
        <v>48</v>
      </c>
      <c r="B1882" s="23">
        <v>43971</v>
      </c>
      <c r="C1882" s="4">
        <v>0</v>
      </c>
      <c r="D1882" s="26">
        <v>0</v>
      </c>
      <c r="F1882" s="67">
        <f t="shared" ref="F1882:F1896" si="98">E1882+F1857</f>
        <v>0</v>
      </c>
    </row>
    <row r="1883" spans="1:6" x14ac:dyDescent="0.25">
      <c r="A1883" s="5" t="s">
        <v>39</v>
      </c>
      <c r="B1883" s="23">
        <v>43971</v>
      </c>
      <c r="C1883" s="4">
        <v>0</v>
      </c>
      <c r="D1883" s="26">
        <v>5</v>
      </c>
      <c r="F1883" s="67">
        <f t="shared" si="98"/>
        <v>0</v>
      </c>
    </row>
    <row r="1884" spans="1:6" x14ac:dyDescent="0.25">
      <c r="A1884" s="5" t="s">
        <v>40</v>
      </c>
      <c r="B1884" s="23">
        <v>43971</v>
      </c>
      <c r="C1884" s="4">
        <v>0</v>
      </c>
      <c r="D1884" s="26">
        <v>5</v>
      </c>
      <c r="F1884" s="67">
        <f t="shared" si="98"/>
        <v>0</v>
      </c>
    </row>
    <row r="1885" spans="1:6" x14ac:dyDescent="0.25">
      <c r="A1885" s="5" t="s">
        <v>28</v>
      </c>
      <c r="B1885" s="23">
        <v>43971</v>
      </c>
      <c r="C1885" s="4">
        <v>0</v>
      </c>
      <c r="D1885" s="26">
        <v>63</v>
      </c>
      <c r="F1885" s="67">
        <f t="shared" si="98"/>
        <v>0</v>
      </c>
    </row>
    <row r="1886" spans="1:6" x14ac:dyDescent="0.25">
      <c r="A1886" s="5" t="s">
        <v>24</v>
      </c>
      <c r="B1886" s="23">
        <v>43971</v>
      </c>
      <c r="C1886" s="4">
        <v>0</v>
      </c>
      <c r="D1886" s="26">
        <v>89</v>
      </c>
      <c r="F1886" s="67">
        <f t="shared" si="98"/>
        <v>0</v>
      </c>
    </row>
    <row r="1887" spans="1:6" x14ac:dyDescent="0.25">
      <c r="A1887" s="5" t="s">
        <v>30</v>
      </c>
      <c r="B1887" s="23">
        <v>43971</v>
      </c>
      <c r="C1887" s="4">
        <v>0</v>
      </c>
      <c r="D1887" s="26">
        <v>25</v>
      </c>
      <c r="F1887" s="67">
        <f t="shared" si="98"/>
        <v>0</v>
      </c>
    </row>
    <row r="1888" spans="1:6" x14ac:dyDescent="0.25">
      <c r="A1888" s="5" t="s">
        <v>26</v>
      </c>
      <c r="B1888" s="23">
        <v>43971</v>
      </c>
      <c r="C1888" s="4">
        <v>0</v>
      </c>
      <c r="D1888" s="26">
        <v>114</v>
      </c>
      <c r="F1888" s="67">
        <f t="shared" si="98"/>
        <v>0</v>
      </c>
    </row>
    <row r="1889" spans="1:6" x14ac:dyDescent="0.25">
      <c r="A1889" s="5" t="s">
        <v>25</v>
      </c>
      <c r="B1889" s="23">
        <v>43971</v>
      </c>
      <c r="C1889" s="4">
        <v>2</v>
      </c>
      <c r="D1889" s="26">
        <v>333</v>
      </c>
      <c r="E1889" s="4">
        <v>1</v>
      </c>
      <c r="F1889" s="67">
        <f t="shared" si="98"/>
        <v>1</v>
      </c>
    </row>
    <row r="1890" spans="1:6" x14ac:dyDescent="0.25">
      <c r="A1890" s="5" t="s">
        <v>41</v>
      </c>
      <c r="B1890" s="23">
        <v>43971</v>
      </c>
      <c r="C1890" s="4">
        <v>0</v>
      </c>
      <c r="D1890" s="26">
        <v>5</v>
      </c>
      <c r="F1890" s="67">
        <f t="shared" si="98"/>
        <v>0</v>
      </c>
    </row>
    <row r="1891" spans="1:6" x14ac:dyDescent="0.25">
      <c r="A1891" s="5" t="s">
        <v>42</v>
      </c>
      <c r="B1891" s="23">
        <v>43971</v>
      </c>
      <c r="C1891" s="4">
        <v>0</v>
      </c>
      <c r="D1891" s="26">
        <v>4</v>
      </c>
      <c r="F1891" s="67">
        <f>E1891+F1867</f>
        <v>0</v>
      </c>
    </row>
    <row r="1892" spans="1:6" x14ac:dyDescent="0.25">
      <c r="A1892" s="5" t="s">
        <v>43</v>
      </c>
      <c r="B1892" s="23">
        <v>43971</v>
      </c>
      <c r="C1892" s="4">
        <v>0</v>
      </c>
      <c r="D1892" s="26">
        <v>11</v>
      </c>
      <c r="F1892" s="67">
        <f t="shared" si="98"/>
        <v>0</v>
      </c>
    </row>
    <row r="1893" spans="1:6" x14ac:dyDescent="0.25">
      <c r="A1893" s="5" t="s">
        <v>44</v>
      </c>
      <c r="B1893" s="23">
        <v>43971</v>
      </c>
      <c r="C1893" s="4">
        <v>0</v>
      </c>
      <c r="D1893" s="26">
        <v>49</v>
      </c>
      <c r="F1893" s="67">
        <f t="shared" si="98"/>
        <v>0</v>
      </c>
    </row>
    <row r="1894" spans="1:6" x14ac:dyDescent="0.25">
      <c r="A1894" s="5" t="s">
        <v>29</v>
      </c>
      <c r="B1894" s="23">
        <v>43971</v>
      </c>
      <c r="C1894" s="4">
        <v>0</v>
      </c>
      <c r="D1894" s="26">
        <v>249</v>
      </c>
      <c r="F1894" s="67">
        <f>E1894+F1870</f>
        <v>3</v>
      </c>
    </row>
    <row r="1895" spans="1:6" x14ac:dyDescent="0.25">
      <c r="A1895" s="5" t="s">
        <v>45</v>
      </c>
      <c r="B1895" s="23">
        <v>43971</v>
      </c>
      <c r="C1895" s="4">
        <v>0</v>
      </c>
      <c r="D1895" s="26">
        <v>22</v>
      </c>
      <c r="F1895" s="67">
        <f>E1895+F1871</f>
        <v>0</v>
      </c>
    </row>
    <row r="1896" spans="1:6" x14ac:dyDescent="0.25">
      <c r="A1896" s="5" t="s">
        <v>46</v>
      </c>
      <c r="B1896" s="23">
        <v>43971</v>
      </c>
      <c r="C1896" s="4">
        <v>0</v>
      </c>
      <c r="D1896" s="26">
        <v>148</v>
      </c>
      <c r="F1896" s="67">
        <f t="shared" si="98"/>
        <v>0</v>
      </c>
    </row>
    <row r="1897" spans="1:6" x14ac:dyDescent="0.25">
      <c r="A1897" s="5" t="s">
        <v>47</v>
      </c>
      <c r="B1897" s="23">
        <v>43971</v>
      </c>
      <c r="C1897" s="4">
        <v>0</v>
      </c>
      <c r="D1897" s="26">
        <v>42</v>
      </c>
      <c r="F1897" s="67">
        <f>E1897+F1873</f>
        <v>3</v>
      </c>
    </row>
    <row r="1898" spans="1:6" x14ac:dyDescent="0.25">
      <c r="A1898" s="50" t="s">
        <v>22</v>
      </c>
      <c r="B1898" s="23">
        <v>43972</v>
      </c>
      <c r="C1898" s="4">
        <v>213</v>
      </c>
      <c r="D1898" s="26">
        <v>3309</v>
      </c>
      <c r="E1898" s="4">
        <v>9</v>
      </c>
      <c r="F1898" s="67">
        <f>E1898+F1874</f>
        <v>171</v>
      </c>
    </row>
    <row r="1899" spans="1:6" x14ac:dyDescent="0.25">
      <c r="A1899" s="5" t="s">
        <v>35</v>
      </c>
      <c r="B1899" s="23">
        <v>43972</v>
      </c>
      <c r="C1899" s="4">
        <v>0</v>
      </c>
      <c r="D1899" s="26">
        <v>0</v>
      </c>
      <c r="F1899" s="67">
        <f t="shared" ref="F1899:F1905" si="99">E1899+F1875</f>
        <v>0</v>
      </c>
    </row>
    <row r="1900" spans="1:6" x14ac:dyDescent="0.25">
      <c r="A1900" s="5" t="s">
        <v>21</v>
      </c>
      <c r="B1900" s="23">
        <v>43972</v>
      </c>
      <c r="C1900" s="4">
        <v>34</v>
      </c>
      <c r="D1900" s="26">
        <v>694</v>
      </c>
      <c r="E1900" s="4">
        <v>2</v>
      </c>
      <c r="F1900" s="67">
        <f t="shared" si="99"/>
        <v>36</v>
      </c>
    </row>
    <row r="1901" spans="1:6" x14ac:dyDescent="0.25">
      <c r="A1901" s="5" t="s">
        <v>36</v>
      </c>
      <c r="B1901" s="23">
        <v>43972</v>
      </c>
      <c r="C1901" s="4">
        <v>0</v>
      </c>
      <c r="D1901" s="26">
        <v>4</v>
      </c>
      <c r="F1901" s="67">
        <f t="shared" si="99"/>
        <v>1</v>
      </c>
    </row>
    <row r="1902" spans="1:6" x14ac:dyDescent="0.25">
      <c r="A1902" s="5" t="s">
        <v>51</v>
      </c>
      <c r="B1902" s="23">
        <v>43972</v>
      </c>
      <c r="C1902" s="4">
        <v>379</v>
      </c>
      <c r="D1902" s="26">
        <v>4201</v>
      </c>
      <c r="E1902" s="4">
        <v>2</v>
      </c>
      <c r="F1902" s="67">
        <f>E1902+F1878</f>
        <v>136</v>
      </c>
    </row>
    <row r="1903" spans="1:6" x14ac:dyDescent="0.25">
      <c r="A1903" s="5" t="s">
        <v>27</v>
      </c>
      <c r="B1903" s="23">
        <v>43972</v>
      </c>
      <c r="C1903" s="4">
        <v>12</v>
      </c>
      <c r="D1903" s="26">
        <v>441</v>
      </c>
      <c r="F1903" s="67">
        <f t="shared" si="99"/>
        <v>24</v>
      </c>
    </row>
    <row r="1904" spans="1:6" x14ac:dyDescent="0.25">
      <c r="A1904" s="5" t="s">
        <v>37</v>
      </c>
      <c r="B1904" s="23">
        <v>43972</v>
      </c>
      <c r="C1904" s="4">
        <v>0</v>
      </c>
      <c r="D1904" s="26">
        <v>78</v>
      </c>
      <c r="F1904" s="67">
        <f t="shared" si="99"/>
        <v>0</v>
      </c>
    </row>
    <row r="1905" spans="1:6" x14ac:dyDescent="0.25">
      <c r="A1905" s="5" t="s">
        <v>38</v>
      </c>
      <c r="B1905" s="23">
        <v>43972</v>
      </c>
      <c r="C1905" s="4">
        <v>0</v>
      </c>
      <c r="D1905" s="26">
        <v>29</v>
      </c>
      <c r="F1905" s="67">
        <f t="shared" si="99"/>
        <v>0</v>
      </c>
    </row>
    <row r="1906" spans="1:6" x14ac:dyDescent="0.25">
      <c r="A1906" s="5" t="s">
        <v>48</v>
      </c>
      <c r="B1906" s="23">
        <v>43972</v>
      </c>
      <c r="C1906" s="4">
        <v>0</v>
      </c>
      <c r="D1906" s="26">
        <v>0</v>
      </c>
      <c r="F1906" s="67">
        <f t="shared" ref="F1906:F1920" si="100">E1906+F1881</f>
        <v>0</v>
      </c>
    </row>
    <row r="1907" spans="1:6" x14ac:dyDescent="0.25">
      <c r="A1907" s="5" t="s">
        <v>39</v>
      </c>
      <c r="B1907" s="23">
        <v>43972</v>
      </c>
      <c r="C1907" s="4">
        <v>0</v>
      </c>
      <c r="D1907" s="26">
        <v>5</v>
      </c>
      <c r="F1907" s="67">
        <f t="shared" si="100"/>
        <v>0</v>
      </c>
    </row>
    <row r="1908" spans="1:6" x14ac:dyDescent="0.25">
      <c r="A1908" s="5" t="s">
        <v>40</v>
      </c>
      <c r="B1908" s="23">
        <v>43972</v>
      </c>
      <c r="C1908" s="4">
        <v>0</v>
      </c>
      <c r="D1908" s="26">
        <v>5</v>
      </c>
      <c r="F1908" s="67">
        <f t="shared" si="100"/>
        <v>0</v>
      </c>
    </row>
    <row r="1909" spans="1:6" x14ac:dyDescent="0.25">
      <c r="A1909" s="5" t="s">
        <v>28</v>
      </c>
      <c r="B1909" s="23">
        <v>43972</v>
      </c>
      <c r="C1909" s="4">
        <v>0</v>
      </c>
      <c r="D1909" s="26">
        <v>63</v>
      </c>
      <c r="F1909" s="67">
        <f t="shared" si="100"/>
        <v>0</v>
      </c>
    </row>
    <row r="1910" spans="1:6" x14ac:dyDescent="0.25">
      <c r="A1910" s="5" t="s">
        <v>24</v>
      </c>
      <c r="B1910" s="23">
        <v>43972</v>
      </c>
      <c r="C1910" s="4">
        <v>1</v>
      </c>
      <c r="D1910" s="26">
        <v>90</v>
      </c>
      <c r="F1910" s="67">
        <f t="shared" si="100"/>
        <v>0</v>
      </c>
    </row>
    <row r="1911" spans="1:6" x14ac:dyDescent="0.25">
      <c r="A1911" s="5" t="s">
        <v>30</v>
      </c>
      <c r="B1911" s="23">
        <v>43972</v>
      </c>
      <c r="C1911" s="4">
        <v>0</v>
      </c>
      <c r="D1911" s="26">
        <v>25</v>
      </c>
      <c r="F1911" s="67">
        <f t="shared" si="100"/>
        <v>0</v>
      </c>
    </row>
    <row r="1912" spans="1:6" x14ac:dyDescent="0.25">
      <c r="A1912" s="5" t="s">
        <v>26</v>
      </c>
      <c r="B1912" s="23">
        <v>43972</v>
      </c>
      <c r="C1912" s="4">
        <v>0</v>
      </c>
      <c r="D1912" s="26">
        <v>114</v>
      </c>
      <c r="F1912" s="67">
        <f t="shared" si="100"/>
        <v>0</v>
      </c>
    </row>
    <row r="1913" spans="1:6" x14ac:dyDescent="0.25">
      <c r="A1913" s="5" t="s">
        <v>25</v>
      </c>
      <c r="B1913" s="23">
        <v>43972</v>
      </c>
      <c r="C1913" s="4">
        <v>3</v>
      </c>
      <c r="D1913" s="26">
        <v>336</v>
      </c>
      <c r="F1913" s="67">
        <f t="shared" si="100"/>
        <v>0</v>
      </c>
    </row>
    <row r="1914" spans="1:6" x14ac:dyDescent="0.25">
      <c r="A1914" s="5" t="s">
        <v>41</v>
      </c>
      <c r="B1914" s="23">
        <v>43972</v>
      </c>
      <c r="C1914" s="4">
        <v>0</v>
      </c>
      <c r="D1914" s="26">
        <v>5</v>
      </c>
      <c r="F1914" s="67">
        <f t="shared" si="100"/>
        <v>1</v>
      </c>
    </row>
    <row r="1915" spans="1:6" x14ac:dyDescent="0.25">
      <c r="A1915" s="5" t="s">
        <v>42</v>
      </c>
      <c r="B1915" s="23">
        <v>43972</v>
      </c>
      <c r="C1915" s="4">
        <v>0</v>
      </c>
      <c r="D1915" s="26">
        <v>4</v>
      </c>
      <c r="F1915" s="67">
        <f>E1915+F1891</f>
        <v>0</v>
      </c>
    </row>
    <row r="1916" spans="1:6" x14ac:dyDescent="0.25">
      <c r="A1916" s="5" t="s">
        <v>43</v>
      </c>
      <c r="B1916" s="23">
        <v>43972</v>
      </c>
      <c r="C1916" s="4">
        <v>0</v>
      </c>
      <c r="D1916" s="26">
        <v>11</v>
      </c>
      <c r="F1916" s="67">
        <f t="shared" si="100"/>
        <v>0</v>
      </c>
    </row>
    <row r="1917" spans="1:6" x14ac:dyDescent="0.25">
      <c r="A1917" s="5" t="s">
        <v>44</v>
      </c>
      <c r="B1917" s="23">
        <v>43972</v>
      </c>
      <c r="C1917" s="4">
        <v>0</v>
      </c>
      <c r="D1917" s="26">
        <v>49</v>
      </c>
      <c r="F1917" s="67">
        <f t="shared" si="100"/>
        <v>0</v>
      </c>
    </row>
    <row r="1918" spans="1:6" x14ac:dyDescent="0.25">
      <c r="A1918" s="5" t="s">
        <v>29</v>
      </c>
      <c r="B1918" s="23">
        <v>43972</v>
      </c>
      <c r="C1918" s="4">
        <v>5</v>
      </c>
      <c r="D1918" s="26">
        <v>254</v>
      </c>
      <c r="F1918" s="67">
        <f>E1918+F1894</f>
        <v>3</v>
      </c>
    </row>
    <row r="1919" spans="1:6" x14ac:dyDescent="0.25">
      <c r="A1919" s="5" t="s">
        <v>45</v>
      </c>
      <c r="B1919" s="23">
        <v>43972</v>
      </c>
      <c r="C1919" s="4">
        <v>0</v>
      </c>
      <c r="D1919" s="26">
        <v>22</v>
      </c>
      <c r="F1919" s="67">
        <f>E1919+F1895</f>
        <v>0</v>
      </c>
    </row>
    <row r="1920" spans="1:6" x14ac:dyDescent="0.25">
      <c r="A1920" s="5" t="s">
        <v>46</v>
      </c>
      <c r="B1920" s="23">
        <v>43972</v>
      </c>
      <c r="C1920" s="4">
        <v>0</v>
      </c>
      <c r="D1920" s="26">
        <v>148</v>
      </c>
      <c r="F1920" s="67">
        <f t="shared" si="100"/>
        <v>0</v>
      </c>
    </row>
    <row r="1921" spans="1:6" x14ac:dyDescent="0.25">
      <c r="A1921" s="5" t="s">
        <v>47</v>
      </c>
      <c r="B1921" s="23">
        <v>43972</v>
      </c>
      <c r="C1921" s="4">
        <v>1</v>
      </c>
      <c r="D1921" s="26">
        <v>43</v>
      </c>
      <c r="F1921" s="67">
        <f>E1921+F1897</f>
        <v>3</v>
      </c>
    </row>
    <row r="1922" spans="1:6" x14ac:dyDescent="0.25">
      <c r="A1922" s="50" t="s">
        <v>22</v>
      </c>
      <c r="B1922" s="23">
        <v>43973</v>
      </c>
      <c r="C1922" s="4">
        <v>266</v>
      </c>
      <c r="D1922" s="26">
        <v>3575</v>
      </c>
      <c r="E1922" s="4">
        <v>5</v>
      </c>
      <c r="F1922" s="67">
        <f>E1922+F1898</f>
        <v>176</v>
      </c>
    </row>
    <row r="1923" spans="1:6" x14ac:dyDescent="0.25">
      <c r="A1923" s="5" t="s">
        <v>35</v>
      </c>
      <c r="B1923" s="23">
        <v>43973</v>
      </c>
      <c r="C1923" s="4">
        <v>0</v>
      </c>
      <c r="D1923" s="26">
        <v>0</v>
      </c>
      <c r="F1923" s="67">
        <f t="shared" ref="F1923:F1929" si="101">E1923+F1899</f>
        <v>0</v>
      </c>
    </row>
    <row r="1924" spans="1:6" x14ac:dyDescent="0.25">
      <c r="A1924" s="5" t="s">
        <v>21</v>
      </c>
      <c r="B1924" s="23">
        <v>43973</v>
      </c>
      <c r="C1924" s="4">
        <v>27</v>
      </c>
      <c r="D1924" s="26">
        <v>721</v>
      </c>
      <c r="E1924" s="4">
        <v>2</v>
      </c>
      <c r="F1924" s="67">
        <f t="shared" si="101"/>
        <v>38</v>
      </c>
    </row>
    <row r="1925" spans="1:6" x14ac:dyDescent="0.25">
      <c r="A1925" s="5" t="s">
        <v>36</v>
      </c>
      <c r="B1925" s="23">
        <v>43973</v>
      </c>
      <c r="C1925" s="4">
        <v>0</v>
      </c>
      <c r="D1925" s="26">
        <v>4</v>
      </c>
      <c r="F1925" s="67">
        <f t="shared" si="101"/>
        <v>1</v>
      </c>
    </row>
    <row r="1926" spans="1:6" x14ac:dyDescent="0.25">
      <c r="A1926" s="5" t="s">
        <v>51</v>
      </c>
      <c r="B1926" s="23">
        <v>43973</v>
      </c>
      <c r="C1926" s="4">
        <v>404</v>
      </c>
      <c r="D1926" s="26">
        <v>4605</v>
      </c>
      <c r="E1926" s="4">
        <v>7</v>
      </c>
      <c r="F1926" s="67">
        <f t="shared" si="101"/>
        <v>143</v>
      </c>
    </row>
    <row r="1927" spans="1:6" x14ac:dyDescent="0.25">
      <c r="A1927" s="5" t="s">
        <v>27</v>
      </c>
      <c r="B1927" s="23">
        <v>43973</v>
      </c>
      <c r="C1927" s="4">
        <v>9</v>
      </c>
      <c r="D1927" s="26">
        <v>450</v>
      </c>
      <c r="E1927" s="4">
        <v>1</v>
      </c>
      <c r="F1927" s="67">
        <f t="shared" si="101"/>
        <v>25</v>
      </c>
    </row>
    <row r="1928" spans="1:6" x14ac:dyDescent="0.25">
      <c r="A1928" s="5" t="s">
        <v>37</v>
      </c>
      <c r="B1928" s="23">
        <v>43973</v>
      </c>
      <c r="C1928" s="4">
        <v>0</v>
      </c>
      <c r="D1928" s="26">
        <v>78</v>
      </c>
      <c r="F1928" s="67">
        <f t="shared" si="101"/>
        <v>0</v>
      </c>
    </row>
    <row r="1929" spans="1:6" x14ac:dyDescent="0.25">
      <c r="A1929" s="5" t="s">
        <v>38</v>
      </c>
      <c r="B1929" s="23">
        <v>43973</v>
      </c>
      <c r="C1929" s="4">
        <v>0</v>
      </c>
      <c r="D1929" s="26">
        <v>29</v>
      </c>
      <c r="F1929" s="67">
        <f t="shared" si="101"/>
        <v>0</v>
      </c>
    </row>
    <row r="1930" spans="1:6" x14ac:dyDescent="0.25">
      <c r="A1930" s="5" t="s">
        <v>48</v>
      </c>
      <c r="B1930" s="23">
        <v>43973</v>
      </c>
      <c r="C1930" s="4">
        <v>0</v>
      </c>
      <c r="D1930" s="26">
        <v>0</v>
      </c>
      <c r="F1930" s="67">
        <f t="shared" ref="F1930:F1944" si="102">E1930+F1905</f>
        <v>0</v>
      </c>
    </row>
    <row r="1931" spans="1:6" x14ac:dyDescent="0.25">
      <c r="A1931" s="5" t="s">
        <v>39</v>
      </c>
      <c r="B1931" s="23">
        <v>43973</v>
      </c>
      <c r="C1931" s="4">
        <v>0</v>
      </c>
      <c r="D1931" s="26">
        <v>5</v>
      </c>
      <c r="F1931" s="67">
        <f t="shared" si="102"/>
        <v>0</v>
      </c>
    </row>
    <row r="1932" spans="1:6" x14ac:dyDescent="0.25">
      <c r="A1932" s="5" t="s">
        <v>40</v>
      </c>
      <c r="B1932" s="23">
        <v>43973</v>
      </c>
      <c r="C1932" s="4">
        <v>0</v>
      </c>
      <c r="D1932" s="26">
        <v>5</v>
      </c>
      <c r="F1932" s="67">
        <f t="shared" si="102"/>
        <v>0</v>
      </c>
    </row>
    <row r="1933" spans="1:6" x14ac:dyDescent="0.25">
      <c r="A1933" s="5" t="s">
        <v>28</v>
      </c>
      <c r="B1933" s="23">
        <v>43973</v>
      </c>
      <c r="C1933" s="4">
        <v>0</v>
      </c>
      <c r="D1933" s="26">
        <v>63</v>
      </c>
      <c r="F1933" s="67">
        <f t="shared" si="102"/>
        <v>0</v>
      </c>
    </row>
    <row r="1934" spans="1:6" x14ac:dyDescent="0.25">
      <c r="A1934" s="5" t="s">
        <v>24</v>
      </c>
      <c r="B1934" s="23">
        <v>43973</v>
      </c>
      <c r="C1934" s="4">
        <v>0</v>
      </c>
      <c r="D1934" s="26">
        <v>90</v>
      </c>
      <c r="F1934" s="67">
        <f t="shared" si="102"/>
        <v>0</v>
      </c>
    </row>
    <row r="1935" spans="1:6" x14ac:dyDescent="0.25">
      <c r="A1935" s="5" t="s">
        <v>30</v>
      </c>
      <c r="B1935" s="23">
        <v>43973</v>
      </c>
      <c r="C1935" s="4">
        <v>0</v>
      </c>
      <c r="D1935" s="26">
        <v>25</v>
      </c>
      <c r="F1935" s="67">
        <f t="shared" si="102"/>
        <v>0</v>
      </c>
    </row>
    <row r="1936" spans="1:6" x14ac:dyDescent="0.25">
      <c r="A1936" s="5" t="s">
        <v>26</v>
      </c>
      <c r="B1936" s="23">
        <v>43973</v>
      </c>
      <c r="C1936" s="4">
        <v>0</v>
      </c>
      <c r="D1936" s="26">
        <v>114</v>
      </c>
      <c r="F1936" s="67">
        <f t="shared" si="102"/>
        <v>0</v>
      </c>
    </row>
    <row r="1937" spans="1:6" x14ac:dyDescent="0.25">
      <c r="A1937" s="5" t="s">
        <v>25</v>
      </c>
      <c r="B1937" s="23">
        <v>43973</v>
      </c>
      <c r="C1937" s="4">
        <v>6</v>
      </c>
      <c r="D1937" s="26">
        <v>342</v>
      </c>
      <c r="E1937" s="4">
        <v>2</v>
      </c>
      <c r="F1937" s="67">
        <f t="shared" si="102"/>
        <v>2</v>
      </c>
    </row>
    <row r="1938" spans="1:6" x14ac:dyDescent="0.25">
      <c r="A1938" s="5" t="s">
        <v>41</v>
      </c>
      <c r="B1938" s="23">
        <v>43973</v>
      </c>
      <c r="C1938" s="4">
        <v>2</v>
      </c>
      <c r="D1938" s="26">
        <v>7</v>
      </c>
      <c r="F1938" s="67">
        <f t="shared" si="102"/>
        <v>0</v>
      </c>
    </row>
    <row r="1939" spans="1:6" x14ac:dyDescent="0.25">
      <c r="A1939" s="5" t="s">
        <v>42</v>
      </c>
      <c r="B1939" s="23">
        <v>43973</v>
      </c>
      <c r="C1939" s="4">
        <v>0</v>
      </c>
      <c r="D1939" s="26">
        <v>4</v>
      </c>
      <c r="F1939" s="67">
        <f>E1939+F1915</f>
        <v>0</v>
      </c>
    </row>
    <row r="1940" spans="1:6" x14ac:dyDescent="0.25">
      <c r="A1940" s="5" t="s">
        <v>43</v>
      </c>
      <c r="B1940" s="23">
        <v>43973</v>
      </c>
      <c r="C1940" s="4">
        <v>0</v>
      </c>
      <c r="D1940" s="26">
        <v>11</v>
      </c>
      <c r="F1940" s="67">
        <f t="shared" si="102"/>
        <v>0</v>
      </c>
    </row>
    <row r="1941" spans="1:6" x14ac:dyDescent="0.25">
      <c r="A1941" s="5" t="s">
        <v>44</v>
      </c>
      <c r="B1941" s="23">
        <v>43973</v>
      </c>
      <c r="C1941" s="4">
        <v>0</v>
      </c>
      <c r="D1941" s="26">
        <v>49</v>
      </c>
      <c r="F1941" s="67">
        <f t="shared" si="102"/>
        <v>0</v>
      </c>
    </row>
    <row r="1942" spans="1:6" x14ac:dyDescent="0.25">
      <c r="A1942" s="5" t="s">
        <v>29</v>
      </c>
      <c r="B1942" s="23">
        <v>43973</v>
      </c>
      <c r="C1942" s="4">
        <v>4</v>
      </c>
      <c r="D1942" s="26">
        <v>258</v>
      </c>
      <c r="F1942" s="67">
        <f>E1942+F1918</f>
        <v>3</v>
      </c>
    </row>
    <row r="1943" spans="1:6" x14ac:dyDescent="0.25">
      <c r="A1943" s="5" t="s">
        <v>45</v>
      </c>
      <c r="B1943" s="23">
        <v>43973</v>
      </c>
      <c r="C1943" s="4">
        <v>0</v>
      </c>
      <c r="D1943" s="26">
        <v>22</v>
      </c>
      <c r="F1943" s="67">
        <f>E1943+F1919</f>
        <v>0</v>
      </c>
    </row>
    <row r="1944" spans="1:6" x14ac:dyDescent="0.25">
      <c r="A1944" s="5" t="s">
        <v>46</v>
      </c>
      <c r="B1944" s="23">
        <v>43973</v>
      </c>
      <c r="C1944" s="4">
        <v>0</v>
      </c>
      <c r="D1944" s="26">
        <v>148</v>
      </c>
      <c r="F1944" s="67">
        <f t="shared" si="102"/>
        <v>0</v>
      </c>
    </row>
    <row r="1945" spans="1:6" x14ac:dyDescent="0.25">
      <c r="A1945" s="5" t="s">
        <v>47</v>
      </c>
      <c r="B1945" s="23">
        <v>43973</v>
      </c>
      <c r="C1945" s="4">
        <v>0</v>
      </c>
      <c r="D1945" s="26">
        <v>43</v>
      </c>
      <c r="F1945" s="67">
        <f>E1945+F1921</f>
        <v>3</v>
      </c>
    </row>
    <row r="1946" spans="1:6" x14ac:dyDescent="0.25">
      <c r="A1946" s="50" t="s">
        <v>22</v>
      </c>
      <c r="B1946" s="23">
        <v>43974</v>
      </c>
      <c r="C1946" s="4">
        <v>289</v>
      </c>
      <c r="D1946" s="26">
        <v>3864</v>
      </c>
      <c r="E1946" s="4">
        <v>4</v>
      </c>
      <c r="F1946" s="67">
        <f>E1946+F1922</f>
        <v>180</v>
      </c>
    </row>
    <row r="1947" spans="1:6" x14ac:dyDescent="0.25">
      <c r="A1947" s="5" t="s">
        <v>35</v>
      </c>
      <c r="B1947" s="23">
        <v>43974</v>
      </c>
      <c r="C1947" s="4">
        <v>0</v>
      </c>
      <c r="D1947" s="26">
        <v>0</v>
      </c>
      <c r="F1947" s="67">
        <f t="shared" ref="F1947:F1953" si="103">E1947+F1923</f>
        <v>0</v>
      </c>
    </row>
    <row r="1948" spans="1:6" x14ac:dyDescent="0.25">
      <c r="A1948" s="5" t="s">
        <v>21</v>
      </c>
      <c r="B1948" s="23">
        <v>43974</v>
      </c>
      <c r="C1948" s="4">
        <v>7</v>
      </c>
      <c r="D1948" s="26">
        <v>728</v>
      </c>
      <c r="E1948" s="4">
        <v>2</v>
      </c>
      <c r="F1948" s="67">
        <f t="shared" si="103"/>
        <v>40</v>
      </c>
    </row>
    <row r="1949" spans="1:6" x14ac:dyDescent="0.25">
      <c r="A1949" s="5" t="s">
        <v>36</v>
      </c>
      <c r="B1949" s="23">
        <v>43974</v>
      </c>
      <c r="C1949" s="4">
        <v>0</v>
      </c>
      <c r="D1949" s="26">
        <v>4</v>
      </c>
      <c r="F1949" s="67">
        <f t="shared" si="103"/>
        <v>1</v>
      </c>
    </row>
    <row r="1950" spans="1:6" x14ac:dyDescent="0.25">
      <c r="A1950" s="5" t="s">
        <v>51</v>
      </c>
      <c r="B1950" s="23">
        <v>43974</v>
      </c>
      <c r="C1950" s="4">
        <v>400</v>
      </c>
      <c r="D1950" s="26">
        <v>5005</v>
      </c>
      <c r="E1950" s="4">
        <v>6</v>
      </c>
      <c r="F1950" s="67">
        <f t="shared" si="103"/>
        <v>149</v>
      </c>
    </row>
    <row r="1951" spans="1:6" x14ac:dyDescent="0.25">
      <c r="A1951" s="5" t="s">
        <v>27</v>
      </c>
      <c r="B1951" s="23">
        <v>43974</v>
      </c>
      <c r="C1951" s="4">
        <v>0</v>
      </c>
      <c r="D1951" s="26">
        <v>450</v>
      </c>
      <c r="F1951" s="67">
        <f t="shared" si="103"/>
        <v>25</v>
      </c>
    </row>
    <row r="1952" spans="1:6" x14ac:dyDescent="0.25">
      <c r="A1952" s="5" t="s">
        <v>37</v>
      </c>
      <c r="B1952" s="23">
        <v>43974</v>
      </c>
      <c r="C1952" s="4">
        <v>0</v>
      </c>
      <c r="D1952" s="26">
        <v>78</v>
      </c>
      <c r="F1952" s="67">
        <f t="shared" si="103"/>
        <v>0</v>
      </c>
    </row>
    <row r="1953" spans="1:6" x14ac:dyDescent="0.25">
      <c r="A1953" s="5" t="s">
        <v>38</v>
      </c>
      <c r="B1953" s="23">
        <v>43974</v>
      </c>
      <c r="C1953" s="4">
        <v>0</v>
      </c>
      <c r="D1953" s="26">
        <v>29</v>
      </c>
      <c r="F1953" s="67">
        <f t="shared" si="103"/>
        <v>0</v>
      </c>
    </row>
    <row r="1954" spans="1:6" x14ac:dyDescent="0.25">
      <c r="A1954" s="5" t="s">
        <v>48</v>
      </c>
      <c r="B1954" s="23">
        <v>43974</v>
      </c>
      <c r="C1954" s="4">
        <v>0</v>
      </c>
      <c r="D1954" s="26">
        <v>0</v>
      </c>
      <c r="F1954" s="67">
        <f t="shared" ref="F1954:F1968" si="104">E1954+F1929</f>
        <v>0</v>
      </c>
    </row>
    <row r="1955" spans="1:6" x14ac:dyDescent="0.25">
      <c r="A1955" s="5" t="s">
        <v>39</v>
      </c>
      <c r="B1955" s="23">
        <v>43974</v>
      </c>
      <c r="C1955" s="4">
        <v>0</v>
      </c>
      <c r="D1955" s="26">
        <v>5</v>
      </c>
      <c r="F1955" s="67">
        <f t="shared" si="104"/>
        <v>0</v>
      </c>
    </row>
    <row r="1956" spans="1:6" x14ac:dyDescent="0.25">
      <c r="A1956" s="5" t="s">
        <v>40</v>
      </c>
      <c r="B1956" s="23">
        <v>43974</v>
      </c>
      <c r="C1956" s="4">
        <v>0</v>
      </c>
      <c r="D1956" s="26">
        <v>5</v>
      </c>
      <c r="F1956" s="67">
        <f t="shared" si="104"/>
        <v>0</v>
      </c>
    </row>
    <row r="1957" spans="1:6" x14ac:dyDescent="0.25">
      <c r="A1957" s="5" t="s">
        <v>28</v>
      </c>
      <c r="B1957" s="23">
        <v>43974</v>
      </c>
      <c r="C1957" s="4">
        <v>0</v>
      </c>
      <c r="D1957" s="26">
        <v>63</v>
      </c>
      <c r="F1957" s="67">
        <f t="shared" si="104"/>
        <v>0</v>
      </c>
    </row>
    <row r="1958" spans="1:6" x14ac:dyDescent="0.25">
      <c r="A1958" s="5" t="s">
        <v>24</v>
      </c>
      <c r="B1958" s="23">
        <v>43974</v>
      </c>
      <c r="C1958" s="4">
        <v>0</v>
      </c>
      <c r="D1958" s="26">
        <v>90</v>
      </c>
      <c r="F1958" s="67">
        <f t="shared" si="104"/>
        <v>0</v>
      </c>
    </row>
    <row r="1959" spans="1:6" x14ac:dyDescent="0.25">
      <c r="A1959" s="5" t="s">
        <v>30</v>
      </c>
      <c r="B1959" s="23">
        <v>43974</v>
      </c>
      <c r="C1959" s="4">
        <v>0</v>
      </c>
      <c r="D1959" s="26">
        <v>25</v>
      </c>
      <c r="F1959" s="67">
        <f t="shared" si="104"/>
        <v>0</v>
      </c>
    </row>
    <row r="1960" spans="1:6" x14ac:dyDescent="0.25">
      <c r="A1960" s="5" t="s">
        <v>26</v>
      </c>
      <c r="B1960" s="23">
        <v>43974</v>
      </c>
      <c r="C1960" s="4">
        <v>0</v>
      </c>
      <c r="D1960" s="26">
        <v>114</v>
      </c>
      <c r="F1960" s="67">
        <f t="shared" si="104"/>
        <v>0</v>
      </c>
    </row>
    <row r="1961" spans="1:6" x14ac:dyDescent="0.25">
      <c r="A1961" s="5" t="s">
        <v>25</v>
      </c>
      <c r="B1961" s="23">
        <v>43974</v>
      </c>
      <c r="C1961" s="4">
        <v>5</v>
      </c>
      <c r="D1961" s="26">
        <v>347</v>
      </c>
      <c r="F1961" s="67">
        <f t="shared" si="104"/>
        <v>0</v>
      </c>
    </row>
    <row r="1962" spans="1:6" x14ac:dyDescent="0.25">
      <c r="A1962" s="5" t="s">
        <v>41</v>
      </c>
      <c r="B1962" s="23">
        <v>43974</v>
      </c>
      <c r="C1962" s="4">
        <v>0</v>
      </c>
      <c r="D1962" s="26">
        <v>7</v>
      </c>
      <c r="F1962" s="67">
        <f t="shared" si="104"/>
        <v>2</v>
      </c>
    </row>
    <row r="1963" spans="1:6" x14ac:dyDescent="0.25">
      <c r="A1963" s="5" t="s">
        <v>42</v>
      </c>
      <c r="B1963" s="23">
        <v>43974</v>
      </c>
      <c r="C1963" s="4">
        <v>0</v>
      </c>
      <c r="D1963" s="26">
        <v>4</v>
      </c>
      <c r="F1963" s="67">
        <f>E1963+F1939</f>
        <v>0</v>
      </c>
    </row>
    <row r="1964" spans="1:6" x14ac:dyDescent="0.25">
      <c r="A1964" s="5" t="s">
        <v>43</v>
      </c>
      <c r="B1964" s="23">
        <v>43974</v>
      </c>
      <c r="C1964" s="4">
        <v>0</v>
      </c>
      <c r="D1964" s="26">
        <v>11</v>
      </c>
      <c r="F1964" s="67">
        <f t="shared" si="104"/>
        <v>0</v>
      </c>
    </row>
    <row r="1965" spans="1:6" x14ac:dyDescent="0.25">
      <c r="A1965" s="5" t="s">
        <v>44</v>
      </c>
      <c r="B1965" s="23">
        <v>43974</v>
      </c>
      <c r="C1965" s="4">
        <v>0</v>
      </c>
      <c r="D1965" s="26">
        <v>49</v>
      </c>
      <c r="F1965" s="67">
        <f t="shared" si="104"/>
        <v>0</v>
      </c>
    </row>
    <row r="1966" spans="1:6" x14ac:dyDescent="0.25">
      <c r="A1966" s="5" t="s">
        <v>29</v>
      </c>
      <c r="B1966" s="23">
        <v>43974</v>
      </c>
      <c r="C1966" s="4">
        <v>0</v>
      </c>
      <c r="D1966" s="26">
        <v>258</v>
      </c>
      <c r="F1966" s="67">
        <f>E1966+F1942</f>
        <v>3</v>
      </c>
    </row>
    <row r="1967" spans="1:6" x14ac:dyDescent="0.25">
      <c r="A1967" s="5" t="s">
        <v>45</v>
      </c>
      <c r="B1967" s="23">
        <v>43974</v>
      </c>
      <c r="C1967" s="4">
        <v>0</v>
      </c>
      <c r="D1967" s="26">
        <v>22</v>
      </c>
      <c r="F1967" s="67">
        <f>E1967+F1943</f>
        <v>0</v>
      </c>
    </row>
    <row r="1968" spans="1:6" x14ac:dyDescent="0.25">
      <c r="A1968" s="5" t="s">
        <v>46</v>
      </c>
      <c r="B1968" s="23">
        <v>43974</v>
      </c>
      <c r="C1968" s="4">
        <v>0</v>
      </c>
      <c r="D1968" s="26">
        <v>148</v>
      </c>
      <c r="F1968" s="67">
        <f t="shared" si="104"/>
        <v>0</v>
      </c>
    </row>
    <row r="1969" spans="1:6" x14ac:dyDescent="0.25">
      <c r="A1969" s="5" t="s">
        <v>47</v>
      </c>
      <c r="B1969" s="23">
        <v>43974</v>
      </c>
      <c r="C1969" s="4">
        <v>2</v>
      </c>
      <c r="D1969" s="26">
        <v>45</v>
      </c>
      <c r="F1969" s="67">
        <f>E1969+F1945</f>
        <v>3</v>
      </c>
    </row>
    <row r="1970" spans="1:6" x14ac:dyDescent="0.25">
      <c r="A1970" s="50" t="s">
        <v>22</v>
      </c>
      <c r="B1970" s="23">
        <v>43975</v>
      </c>
      <c r="C1970" s="4">
        <v>196</v>
      </c>
      <c r="D1970" s="26">
        <v>4060</v>
      </c>
      <c r="E1970" s="4">
        <v>2</v>
      </c>
      <c r="F1970" s="67">
        <f>E1970+F1946</f>
        <v>182</v>
      </c>
    </row>
    <row r="1971" spans="1:6" x14ac:dyDescent="0.25">
      <c r="A1971" s="5" t="s">
        <v>35</v>
      </c>
      <c r="B1971" s="23">
        <v>43975</v>
      </c>
      <c r="C1971" s="4">
        <v>0</v>
      </c>
      <c r="D1971" s="26">
        <v>0</v>
      </c>
      <c r="F1971" s="67">
        <f t="shared" ref="F1971:F1977" si="105">E1971+F1947</f>
        <v>0</v>
      </c>
    </row>
    <row r="1972" spans="1:6" x14ac:dyDescent="0.25">
      <c r="A1972" s="5" t="s">
        <v>21</v>
      </c>
      <c r="B1972" s="23">
        <v>43975</v>
      </c>
      <c r="C1972" s="4">
        <v>20</v>
      </c>
      <c r="D1972" s="26">
        <v>748</v>
      </c>
      <c r="E1972" s="4">
        <v>2</v>
      </c>
      <c r="F1972" s="67">
        <f t="shared" si="105"/>
        <v>42</v>
      </c>
    </row>
    <row r="1973" spans="1:6" x14ac:dyDescent="0.25">
      <c r="A1973" s="5" t="s">
        <v>36</v>
      </c>
      <c r="B1973" s="23">
        <v>43975</v>
      </c>
      <c r="C1973" s="4">
        <v>0</v>
      </c>
      <c r="D1973" s="26">
        <v>4</v>
      </c>
      <c r="F1973" s="67">
        <f t="shared" si="105"/>
        <v>1</v>
      </c>
    </row>
    <row r="1974" spans="1:6" x14ac:dyDescent="0.25">
      <c r="A1974" s="5" t="s">
        <v>51</v>
      </c>
      <c r="B1974" s="23">
        <v>43975</v>
      </c>
      <c r="C1974" s="4">
        <v>495</v>
      </c>
      <c r="D1974" s="26">
        <v>5500</v>
      </c>
      <c r="E1974" s="4">
        <v>3</v>
      </c>
      <c r="F1974" s="67">
        <f t="shared" si="105"/>
        <v>152</v>
      </c>
    </row>
    <row r="1975" spans="1:6" x14ac:dyDescent="0.25">
      <c r="A1975" s="5" t="s">
        <v>27</v>
      </c>
      <c r="B1975" s="23">
        <v>43975</v>
      </c>
      <c r="C1975" s="4">
        <v>6</v>
      </c>
      <c r="D1975" s="26">
        <v>456</v>
      </c>
      <c r="F1975" s="67">
        <f t="shared" si="105"/>
        <v>25</v>
      </c>
    </row>
    <row r="1976" spans="1:6" x14ac:dyDescent="0.25">
      <c r="A1976" s="5" t="s">
        <v>37</v>
      </c>
      <c r="B1976" s="23">
        <v>43975</v>
      </c>
      <c r="C1976" s="4">
        <v>0</v>
      </c>
      <c r="D1976" s="26">
        <v>78</v>
      </c>
      <c r="F1976" s="67">
        <f t="shared" si="105"/>
        <v>0</v>
      </c>
    </row>
    <row r="1977" spans="1:6" x14ac:dyDescent="0.25">
      <c r="A1977" s="5" t="s">
        <v>38</v>
      </c>
      <c r="B1977" s="23">
        <v>43975</v>
      </c>
      <c r="C1977" s="4">
        <v>0</v>
      </c>
      <c r="D1977" s="26">
        <v>29</v>
      </c>
      <c r="F1977" s="67">
        <f t="shared" si="105"/>
        <v>0</v>
      </c>
    </row>
    <row r="1978" spans="1:6" x14ac:dyDescent="0.25">
      <c r="A1978" s="5" t="s">
        <v>48</v>
      </c>
      <c r="B1978" s="23">
        <v>43975</v>
      </c>
      <c r="C1978" s="4">
        <v>0</v>
      </c>
      <c r="D1978" s="26">
        <v>0</v>
      </c>
      <c r="F1978" s="67">
        <f t="shared" ref="F1978:F1992" si="106">E1978+F1953</f>
        <v>0</v>
      </c>
    </row>
    <row r="1979" spans="1:6" x14ac:dyDescent="0.25">
      <c r="A1979" s="5" t="s">
        <v>39</v>
      </c>
      <c r="B1979" s="23">
        <v>43975</v>
      </c>
      <c r="C1979" s="4">
        <v>0</v>
      </c>
      <c r="D1979" s="26">
        <v>5</v>
      </c>
      <c r="F1979" s="67">
        <f t="shared" si="106"/>
        <v>0</v>
      </c>
    </row>
    <row r="1980" spans="1:6" x14ac:dyDescent="0.25">
      <c r="A1980" s="5" t="s">
        <v>40</v>
      </c>
      <c r="B1980" s="23">
        <v>43975</v>
      </c>
      <c r="C1980" s="4">
        <v>0</v>
      </c>
      <c r="D1980" s="26">
        <v>5</v>
      </c>
      <c r="F1980" s="67">
        <f t="shared" si="106"/>
        <v>0</v>
      </c>
    </row>
    <row r="1981" spans="1:6" x14ac:dyDescent="0.25">
      <c r="A1981" s="5" t="s">
        <v>28</v>
      </c>
      <c r="B1981" s="23">
        <v>43975</v>
      </c>
      <c r="C1981" s="4">
        <v>0</v>
      </c>
      <c r="D1981" s="26">
        <v>63</v>
      </c>
      <c r="F1981" s="67">
        <f t="shared" si="106"/>
        <v>0</v>
      </c>
    </row>
    <row r="1982" spans="1:6" x14ac:dyDescent="0.25">
      <c r="A1982" s="5" t="s">
        <v>24</v>
      </c>
      <c r="B1982" s="23">
        <v>43975</v>
      </c>
      <c r="C1982" s="4">
        <v>0</v>
      </c>
      <c r="D1982" s="26">
        <v>90</v>
      </c>
      <c r="F1982" s="67">
        <f t="shared" si="106"/>
        <v>0</v>
      </c>
    </row>
    <row r="1983" spans="1:6" x14ac:dyDescent="0.25">
      <c r="A1983" s="5" t="s">
        <v>30</v>
      </c>
      <c r="B1983" s="23">
        <v>43975</v>
      </c>
      <c r="C1983" s="4">
        <v>0</v>
      </c>
      <c r="D1983" s="26">
        <v>25</v>
      </c>
      <c r="F1983" s="67">
        <f t="shared" si="106"/>
        <v>0</v>
      </c>
    </row>
    <row r="1984" spans="1:6" x14ac:dyDescent="0.25">
      <c r="A1984" s="5" t="s">
        <v>26</v>
      </c>
      <c r="B1984" s="23">
        <v>43975</v>
      </c>
      <c r="C1984" s="4">
        <v>1</v>
      </c>
      <c r="D1984" s="26">
        <v>115</v>
      </c>
      <c r="F1984" s="67">
        <f t="shared" si="106"/>
        <v>0</v>
      </c>
    </row>
    <row r="1985" spans="1:6" x14ac:dyDescent="0.25">
      <c r="A1985" s="5" t="s">
        <v>25</v>
      </c>
      <c r="B1985" s="23">
        <v>43975</v>
      </c>
      <c r="C1985" s="4">
        <v>5</v>
      </c>
      <c r="D1985" s="26">
        <v>352</v>
      </c>
      <c r="F1985" s="67">
        <f t="shared" si="106"/>
        <v>0</v>
      </c>
    </row>
    <row r="1986" spans="1:6" x14ac:dyDescent="0.25">
      <c r="A1986" s="5" t="s">
        <v>41</v>
      </c>
      <c r="B1986" s="23">
        <v>43975</v>
      </c>
      <c r="C1986" s="4">
        <v>0</v>
      </c>
      <c r="D1986" s="26">
        <v>7</v>
      </c>
      <c r="F1986" s="67">
        <f t="shared" si="106"/>
        <v>0</v>
      </c>
    </row>
    <row r="1987" spans="1:6" x14ac:dyDescent="0.25">
      <c r="A1987" s="5" t="s">
        <v>42</v>
      </c>
      <c r="B1987" s="23">
        <v>43975</v>
      </c>
      <c r="C1987" s="4">
        <v>0</v>
      </c>
      <c r="D1987" s="26">
        <v>4</v>
      </c>
      <c r="F1987" s="67">
        <f>E1987+F1963</f>
        <v>0</v>
      </c>
    </row>
    <row r="1988" spans="1:6" x14ac:dyDescent="0.25">
      <c r="A1988" s="5" t="s">
        <v>43</v>
      </c>
      <c r="B1988" s="23">
        <v>43975</v>
      </c>
      <c r="C1988" s="4">
        <v>0</v>
      </c>
      <c r="D1988" s="26">
        <v>11</v>
      </c>
      <c r="F1988" s="67">
        <f t="shared" si="106"/>
        <v>0</v>
      </c>
    </row>
    <row r="1989" spans="1:6" x14ac:dyDescent="0.25">
      <c r="A1989" s="5" t="s">
        <v>44</v>
      </c>
      <c r="B1989" s="23">
        <v>43975</v>
      </c>
      <c r="C1989" s="4">
        <v>0</v>
      </c>
      <c r="D1989" s="26">
        <v>49</v>
      </c>
      <c r="F1989" s="67">
        <f t="shared" si="106"/>
        <v>0</v>
      </c>
    </row>
    <row r="1990" spans="1:6" x14ac:dyDescent="0.25">
      <c r="A1990" s="5" t="s">
        <v>29</v>
      </c>
      <c r="B1990" s="23">
        <v>43975</v>
      </c>
      <c r="C1990" s="4">
        <v>0</v>
      </c>
      <c r="D1990" s="26">
        <v>258</v>
      </c>
      <c r="F1990" s="67">
        <f>E1990+F1966</f>
        <v>3</v>
      </c>
    </row>
    <row r="1991" spans="1:6" x14ac:dyDescent="0.25">
      <c r="A1991" s="5" t="s">
        <v>45</v>
      </c>
      <c r="B1991" s="23">
        <v>43975</v>
      </c>
      <c r="C1991" s="4">
        <v>0</v>
      </c>
      <c r="D1991" s="26">
        <v>22</v>
      </c>
      <c r="F1991" s="67">
        <f>E1991+F1967</f>
        <v>0</v>
      </c>
    </row>
    <row r="1992" spans="1:6" x14ac:dyDescent="0.25">
      <c r="A1992" s="5" t="s">
        <v>46</v>
      </c>
      <c r="B1992" s="23">
        <v>43975</v>
      </c>
      <c r="C1992" s="4">
        <v>0</v>
      </c>
      <c r="D1992" s="26">
        <v>148</v>
      </c>
      <c r="F1992" s="67">
        <f t="shared" si="106"/>
        <v>0</v>
      </c>
    </row>
    <row r="1993" spans="1:6" x14ac:dyDescent="0.25">
      <c r="A1993" s="5" t="s">
        <v>47</v>
      </c>
      <c r="B1993" s="23">
        <v>43975</v>
      </c>
      <c r="C1993" s="4">
        <v>0</v>
      </c>
      <c r="D1993" s="26">
        <v>45</v>
      </c>
      <c r="F1993" s="67">
        <f>E1993+F1969</f>
        <v>3</v>
      </c>
    </row>
    <row r="1994" spans="1:6" x14ac:dyDescent="0.25">
      <c r="A1994" s="50" t="s">
        <v>22</v>
      </c>
      <c r="B1994" s="23">
        <v>43976</v>
      </c>
      <c r="C1994" s="4">
        <v>159</v>
      </c>
      <c r="D1994" s="26">
        <v>4219</v>
      </c>
      <c r="E1994" s="4">
        <v>5</v>
      </c>
      <c r="F1994" s="67">
        <f>E1994+F1970</f>
        <v>187</v>
      </c>
    </row>
    <row r="1995" spans="1:6" x14ac:dyDescent="0.25">
      <c r="A1995" s="5" t="s">
        <v>35</v>
      </c>
      <c r="B1995" s="23">
        <v>43976</v>
      </c>
      <c r="C1995" s="4">
        <v>0</v>
      </c>
      <c r="D1995" s="26">
        <v>0</v>
      </c>
      <c r="F1995" s="67">
        <f t="shared" ref="F1995:F2001" si="107">E1995+F1971</f>
        <v>0</v>
      </c>
    </row>
    <row r="1996" spans="1:6" x14ac:dyDescent="0.25">
      <c r="A1996" s="5" t="s">
        <v>21</v>
      </c>
      <c r="B1996" s="23">
        <v>43976</v>
      </c>
      <c r="C1996" s="4">
        <v>9</v>
      </c>
      <c r="D1996" s="26">
        <v>757</v>
      </c>
      <c r="F1996" s="67">
        <f t="shared" si="107"/>
        <v>42</v>
      </c>
    </row>
    <row r="1997" spans="1:6" x14ac:dyDescent="0.25">
      <c r="A1997" s="5" t="s">
        <v>36</v>
      </c>
      <c r="B1997" s="23">
        <v>43976</v>
      </c>
      <c r="C1997" s="4">
        <v>0</v>
      </c>
      <c r="D1997" s="26">
        <v>4</v>
      </c>
      <c r="F1997" s="67">
        <f t="shared" si="107"/>
        <v>1</v>
      </c>
    </row>
    <row r="1998" spans="1:6" x14ac:dyDescent="0.25">
      <c r="A1998" s="5" t="s">
        <v>51</v>
      </c>
      <c r="B1998" s="23">
        <v>43976</v>
      </c>
      <c r="C1998" s="4">
        <v>375</v>
      </c>
      <c r="D1998" s="26">
        <v>5875</v>
      </c>
      <c r="E1998" s="4">
        <v>8</v>
      </c>
      <c r="F1998" s="67">
        <f t="shared" si="107"/>
        <v>160</v>
      </c>
    </row>
    <row r="1999" spans="1:6" x14ac:dyDescent="0.25">
      <c r="A1999" s="5" t="s">
        <v>27</v>
      </c>
      <c r="B1999" s="23">
        <v>43976</v>
      </c>
      <c r="C1999" s="4">
        <v>3</v>
      </c>
      <c r="D1999" s="26">
        <v>459</v>
      </c>
      <c r="E1999" s="4">
        <v>1</v>
      </c>
      <c r="F1999" s="67">
        <f t="shared" si="107"/>
        <v>26</v>
      </c>
    </row>
    <row r="2000" spans="1:6" x14ac:dyDescent="0.25">
      <c r="A2000" s="5" t="s">
        <v>37</v>
      </c>
      <c r="B2000" s="23">
        <v>43976</v>
      </c>
      <c r="C2000" s="4">
        <v>0</v>
      </c>
      <c r="D2000" s="26">
        <v>78</v>
      </c>
      <c r="F2000" s="67">
        <f t="shared" si="107"/>
        <v>0</v>
      </c>
    </row>
    <row r="2001" spans="1:6" x14ac:dyDescent="0.25">
      <c r="A2001" s="5" t="s">
        <v>38</v>
      </c>
      <c r="B2001" s="23">
        <v>43976</v>
      </c>
      <c r="C2001" s="4">
        <v>0</v>
      </c>
      <c r="D2001" s="26">
        <v>29</v>
      </c>
      <c r="F2001" s="67">
        <f t="shared" si="107"/>
        <v>0</v>
      </c>
    </row>
    <row r="2002" spans="1:6" x14ac:dyDescent="0.25">
      <c r="A2002" s="5" t="s">
        <v>48</v>
      </c>
      <c r="B2002" s="23">
        <v>43976</v>
      </c>
      <c r="C2002" s="4">
        <v>0</v>
      </c>
      <c r="D2002" s="26">
        <v>0</v>
      </c>
      <c r="F2002" s="67">
        <f t="shared" ref="F2002:F2016" si="108">E2002+F1977</f>
        <v>0</v>
      </c>
    </row>
    <row r="2003" spans="1:6" x14ac:dyDescent="0.25">
      <c r="A2003" s="5" t="s">
        <v>39</v>
      </c>
      <c r="B2003" s="23">
        <v>43976</v>
      </c>
      <c r="C2003" s="4">
        <v>0</v>
      </c>
      <c r="D2003" s="26">
        <v>5</v>
      </c>
      <c r="F2003" s="67">
        <f t="shared" si="108"/>
        <v>0</v>
      </c>
    </row>
    <row r="2004" spans="1:6" x14ac:dyDescent="0.25">
      <c r="A2004" s="5" t="s">
        <v>40</v>
      </c>
      <c r="B2004" s="23">
        <v>43976</v>
      </c>
      <c r="C2004" s="4">
        <v>0</v>
      </c>
      <c r="D2004" s="26">
        <v>5</v>
      </c>
      <c r="F2004" s="67">
        <f t="shared" si="108"/>
        <v>0</v>
      </c>
    </row>
    <row r="2005" spans="1:6" x14ac:dyDescent="0.25">
      <c r="A2005" s="5" t="s">
        <v>28</v>
      </c>
      <c r="B2005" s="23">
        <v>43976</v>
      </c>
      <c r="C2005" s="4">
        <v>0</v>
      </c>
      <c r="D2005" s="26">
        <v>63</v>
      </c>
      <c r="F2005" s="67">
        <f t="shared" si="108"/>
        <v>0</v>
      </c>
    </row>
    <row r="2006" spans="1:6" x14ac:dyDescent="0.25">
      <c r="A2006" s="5" t="s">
        <v>24</v>
      </c>
      <c r="B2006" s="23">
        <v>43976</v>
      </c>
      <c r="C2006" s="4">
        <v>0</v>
      </c>
      <c r="D2006" s="26">
        <v>90</v>
      </c>
      <c r="F2006" s="67">
        <f t="shared" si="108"/>
        <v>0</v>
      </c>
    </row>
    <row r="2007" spans="1:6" x14ac:dyDescent="0.25">
      <c r="A2007" s="5" t="s">
        <v>30</v>
      </c>
      <c r="B2007" s="23">
        <v>43976</v>
      </c>
      <c r="C2007" s="4">
        <v>0</v>
      </c>
      <c r="D2007" s="26">
        <v>25</v>
      </c>
      <c r="F2007" s="67">
        <f t="shared" si="108"/>
        <v>0</v>
      </c>
    </row>
    <row r="2008" spans="1:6" x14ac:dyDescent="0.25">
      <c r="A2008" s="5" t="s">
        <v>26</v>
      </c>
      <c r="B2008" s="23">
        <v>43976</v>
      </c>
      <c r="C2008" s="4">
        <v>1</v>
      </c>
      <c r="D2008" s="26">
        <v>116</v>
      </c>
      <c r="F2008" s="67">
        <f t="shared" si="108"/>
        <v>0</v>
      </c>
    </row>
    <row r="2009" spans="1:6" x14ac:dyDescent="0.25">
      <c r="A2009" s="5" t="s">
        <v>25</v>
      </c>
      <c r="B2009" s="23">
        <v>43976</v>
      </c>
      <c r="C2009" s="4">
        <v>4</v>
      </c>
      <c r="D2009" s="26">
        <v>356</v>
      </c>
      <c r="E2009" s="4">
        <v>1</v>
      </c>
      <c r="F2009" s="67">
        <f t="shared" si="108"/>
        <v>1</v>
      </c>
    </row>
    <row r="2010" spans="1:6" x14ac:dyDescent="0.25">
      <c r="A2010" s="5" t="s">
        <v>41</v>
      </c>
      <c r="B2010" s="23">
        <v>43976</v>
      </c>
      <c r="C2010" s="4">
        <v>0</v>
      </c>
      <c r="D2010" s="26">
        <v>7</v>
      </c>
      <c r="F2010" s="67">
        <f t="shared" si="108"/>
        <v>0</v>
      </c>
    </row>
    <row r="2011" spans="1:6" x14ac:dyDescent="0.25">
      <c r="A2011" s="5" t="s">
        <v>42</v>
      </c>
      <c r="B2011" s="23">
        <v>43976</v>
      </c>
      <c r="C2011" s="4">
        <v>0</v>
      </c>
      <c r="D2011" s="26">
        <v>4</v>
      </c>
      <c r="F2011" s="67">
        <f>E2011+F1987</f>
        <v>0</v>
      </c>
    </row>
    <row r="2012" spans="1:6" x14ac:dyDescent="0.25">
      <c r="A2012" s="5" t="s">
        <v>43</v>
      </c>
      <c r="B2012" s="23">
        <v>43976</v>
      </c>
      <c r="C2012" s="4">
        <v>0</v>
      </c>
      <c r="D2012" s="26">
        <v>11</v>
      </c>
      <c r="F2012" s="67">
        <f t="shared" si="108"/>
        <v>0</v>
      </c>
    </row>
    <row r="2013" spans="1:6" x14ac:dyDescent="0.25">
      <c r="A2013" s="5" t="s">
        <v>44</v>
      </c>
      <c r="B2013" s="23">
        <v>43976</v>
      </c>
      <c r="C2013" s="4">
        <v>0</v>
      </c>
      <c r="D2013" s="26">
        <v>49</v>
      </c>
      <c r="F2013" s="67">
        <f t="shared" si="108"/>
        <v>0</v>
      </c>
    </row>
    <row r="2014" spans="1:6" x14ac:dyDescent="0.25">
      <c r="A2014" s="5" t="s">
        <v>29</v>
      </c>
      <c r="B2014" s="23">
        <v>43976</v>
      </c>
      <c r="C2014" s="4">
        <v>0</v>
      </c>
      <c r="D2014" s="26">
        <v>258</v>
      </c>
      <c r="F2014" s="67">
        <f>E2014+F1990</f>
        <v>3</v>
      </c>
    </row>
    <row r="2015" spans="1:6" x14ac:dyDescent="0.25">
      <c r="A2015" s="5" t="s">
        <v>45</v>
      </c>
      <c r="B2015" s="23">
        <v>43976</v>
      </c>
      <c r="C2015" s="4">
        <v>0</v>
      </c>
      <c r="D2015" s="26">
        <v>22</v>
      </c>
      <c r="F2015" s="67">
        <f>E2015+F1991</f>
        <v>0</v>
      </c>
    </row>
    <row r="2016" spans="1:6" x14ac:dyDescent="0.25">
      <c r="A2016" s="5" t="s">
        <v>46</v>
      </c>
      <c r="B2016" s="23">
        <v>43976</v>
      </c>
      <c r="C2016" s="4">
        <v>0</v>
      </c>
      <c r="D2016" s="26">
        <v>148</v>
      </c>
      <c r="F2016" s="67">
        <f t="shared" si="108"/>
        <v>0</v>
      </c>
    </row>
    <row r="2017" spans="1:6" x14ac:dyDescent="0.25">
      <c r="A2017" s="5" t="s">
        <v>47</v>
      </c>
      <c r="B2017" s="23">
        <v>43976</v>
      </c>
      <c r="C2017" s="4">
        <v>2</v>
      </c>
      <c r="D2017" s="26">
        <v>47</v>
      </c>
      <c r="F2017" s="67">
        <f>E2017+F1993</f>
        <v>3</v>
      </c>
    </row>
    <row r="2018" spans="1:6" x14ac:dyDescent="0.25">
      <c r="A2018" s="50" t="s">
        <v>22</v>
      </c>
      <c r="B2018" s="23">
        <v>43977</v>
      </c>
      <c r="C2018" s="4">
        <v>236</v>
      </c>
      <c r="D2018" s="26">
        <v>4455</v>
      </c>
      <c r="E2018" s="4">
        <v>16</v>
      </c>
      <c r="F2018" s="67">
        <f>E2018+F1994</f>
        <v>203</v>
      </c>
    </row>
    <row r="2019" spans="1:6" x14ac:dyDescent="0.25">
      <c r="A2019" s="5" t="s">
        <v>35</v>
      </c>
      <c r="B2019" s="23">
        <v>43977</v>
      </c>
      <c r="C2019" s="4">
        <v>0</v>
      </c>
      <c r="D2019" s="26">
        <v>0</v>
      </c>
      <c r="F2019" s="67">
        <f t="shared" ref="F2019:F2025" si="109">E2019+F1995</f>
        <v>0</v>
      </c>
    </row>
    <row r="2020" spans="1:6" x14ac:dyDescent="0.25">
      <c r="A2020" s="5" t="s">
        <v>21</v>
      </c>
      <c r="B2020" s="23">
        <v>43977</v>
      </c>
      <c r="C2020" s="4">
        <v>23</v>
      </c>
      <c r="D2020" s="26">
        <v>780</v>
      </c>
      <c r="E2020" s="4">
        <v>2</v>
      </c>
      <c r="F2020" s="67">
        <f t="shared" si="109"/>
        <v>44</v>
      </c>
    </row>
    <row r="2021" spans="1:6" x14ac:dyDescent="0.25">
      <c r="A2021" s="5" t="s">
        <v>36</v>
      </c>
      <c r="B2021" s="23">
        <v>43977</v>
      </c>
      <c r="C2021" s="4">
        <v>1</v>
      </c>
      <c r="D2021" s="26">
        <v>5</v>
      </c>
      <c r="F2021" s="67">
        <f t="shared" si="109"/>
        <v>1</v>
      </c>
    </row>
    <row r="2022" spans="1:6" x14ac:dyDescent="0.25">
      <c r="A2022" s="5" t="s">
        <v>51</v>
      </c>
      <c r="B2022" s="23">
        <v>43977</v>
      </c>
      <c r="C2022" s="4">
        <v>327</v>
      </c>
      <c r="D2022" s="26">
        <v>6202</v>
      </c>
      <c r="E2022" s="4">
        <v>5</v>
      </c>
      <c r="F2022" s="67">
        <f t="shared" si="109"/>
        <v>165</v>
      </c>
    </row>
    <row r="2023" spans="1:6" x14ac:dyDescent="0.25">
      <c r="A2023" s="5" t="s">
        <v>27</v>
      </c>
      <c r="B2023" s="23">
        <v>43977</v>
      </c>
      <c r="C2023" s="4">
        <v>0</v>
      </c>
      <c r="D2023" s="26">
        <v>459</v>
      </c>
      <c r="F2023" s="67">
        <f t="shared" si="109"/>
        <v>26</v>
      </c>
    </row>
    <row r="2024" spans="1:6" x14ac:dyDescent="0.25">
      <c r="A2024" s="5" t="s">
        <v>37</v>
      </c>
      <c r="B2024" s="23">
        <v>43977</v>
      </c>
      <c r="C2024" s="4">
        <v>0</v>
      </c>
      <c r="D2024" s="26">
        <v>78</v>
      </c>
      <c r="F2024" s="67">
        <f t="shared" si="109"/>
        <v>0</v>
      </c>
    </row>
    <row r="2025" spans="1:6" x14ac:dyDescent="0.25">
      <c r="A2025" s="5" t="s">
        <v>38</v>
      </c>
      <c r="B2025" s="23">
        <v>43977</v>
      </c>
      <c r="C2025" s="4">
        <v>0</v>
      </c>
      <c r="D2025" s="26">
        <v>29</v>
      </c>
      <c r="F2025" s="67">
        <f t="shared" si="109"/>
        <v>0</v>
      </c>
    </row>
    <row r="2026" spans="1:6" x14ac:dyDescent="0.25">
      <c r="A2026" s="5" t="s">
        <v>48</v>
      </c>
      <c r="B2026" s="23">
        <v>43977</v>
      </c>
      <c r="C2026" s="4">
        <v>0</v>
      </c>
      <c r="D2026" s="26">
        <v>0</v>
      </c>
      <c r="F2026" s="67">
        <f t="shared" ref="F2026:F2040" si="110">E2026+F2001</f>
        <v>0</v>
      </c>
    </row>
    <row r="2027" spans="1:6" x14ac:dyDescent="0.25">
      <c r="A2027" s="5" t="s">
        <v>39</v>
      </c>
      <c r="B2027" s="23">
        <v>43977</v>
      </c>
      <c r="C2027" s="4">
        <v>0</v>
      </c>
      <c r="D2027" s="26">
        <v>5</v>
      </c>
      <c r="F2027" s="67">
        <f t="shared" si="110"/>
        <v>0</v>
      </c>
    </row>
    <row r="2028" spans="1:6" x14ac:dyDescent="0.25">
      <c r="A2028" s="5" t="s">
        <v>40</v>
      </c>
      <c r="B2028" s="23">
        <v>43977</v>
      </c>
      <c r="C2028" s="4">
        <v>0</v>
      </c>
      <c r="D2028" s="26">
        <v>5</v>
      </c>
      <c r="F2028" s="67">
        <f t="shared" si="110"/>
        <v>0</v>
      </c>
    </row>
    <row r="2029" spans="1:6" x14ac:dyDescent="0.25">
      <c r="A2029" s="5" t="s">
        <v>28</v>
      </c>
      <c r="B2029" s="23">
        <v>43977</v>
      </c>
      <c r="C2029" s="4">
        <v>0</v>
      </c>
      <c r="D2029" s="26">
        <v>63</v>
      </c>
      <c r="F2029" s="67">
        <f t="shared" si="110"/>
        <v>0</v>
      </c>
    </row>
    <row r="2030" spans="1:6" x14ac:dyDescent="0.25">
      <c r="A2030" s="5" t="s">
        <v>24</v>
      </c>
      <c r="B2030" s="23">
        <v>43977</v>
      </c>
      <c r="C2030" s="4">
        <v>0</v>
      </c>
      <c r="D2030" s="26">
        <v>90</v>
      </c>
      <c r="F2030" s="67">
        <f t="shared" si="110"/>
        <v>0</v>
      </c>
    </row>
    <row r="2031" spans="1:6" x14ac:dyDescent="0.25">
      <c r="A2031" s="5" t="s">
        <v>30</v>
      </c>
      <c r="B2031" s="23">
        <v>43977</v>
      </c>
      <c r="C2031" s="4">
        <v>0</v>
      </c>
      <c r="D2031" s="26">
        <v>25</v>
      </c>
      <c r="F2031" s="67">
        <f t="shared" si="110"/>
        <v>0</v>
      </c>
    </row>
    <row r="2032" spans="1:6" x14ac:dyDescent="0.25">
      <c r="A2032" s="5" t="s">
        <v>26</v>
      </c>
      <c r="B2032" s="23">
        <v>43977</v>
      </c>
      <c r="C2032" s="4">
        <v>7</v>
      </c>
      <c r="D2032" s="26">
        <v>123</v>
      </c>
      <c r="F2032" s="67">
        <f t="shared" si="110"/>
        <v>0</v>
      </c>
    </row>
    <row r="2033" spans="1:6" x14ac:dyDescent="0.25">
      <c r="A2033" s="5" t="s">
        <v>25</v>
      </c>
      <c r="B2033" s="23">
        <v>43977</v>
      </c>
      <c r="C2033" s="4">
        <v>4</v>
      </c>
      <c r="D2033" s="26">
        <v>360</v>
      </c>
      <c r="F2033" s="67">
        <f t="shared" si="110"/>
        <v>0</v>
      </c>
    </row>
    <row r="2034" spans="1:6" x14ac:dyDescent="0.25">
      <c r="A2034" s="5" t="s">
        <v>41</v>
      </c>
      <c r="B2034" s="23">
        <v>43977</v>
      </c>
      <c r="C2034" s="4">
        <v>0</v>
      </c>
      <c r="D2034" s="26">
        <v>7</v>
      </c>
      <c r="F2034" s="67">
        <f t="shared" si="110"/>
        <v>1</v>
      </c>
    </row>
    <row r="2035" spans="1:6" x14ac:dyDescent="0.25">
      <c r="A2035" s="5" t="s">
        <v>42</v>
      </c>
      <c r="B2035" s="23">
        <v>43977</v>
      </c>
      <c r="C2035" s="4">
        <v>0</v>
      </c>
      <c r="D2035" s="26">
        <v>4</v>
      </c>
      <c r="F2035" s="67">
        <f>E2035+F2011</f>
        <v>0</v>
      </c>
    </row>
    <row r="2036" spans="1:6" x14ac:dyDescent="0.25">
      <c r="A2036" s="5" t="s">
        <v>43</v>
      </c>
      <c r="B2036" s="23">
        <v>43977</v>
      </c>
      <c r="C2036" s="4">
        <v>0</v>
      </c>
      <c r="D2036" s="26">
        <v>11</v>
      </c>
      <c r="F2036" s="67">
        <f t="shared" si="110"/>
        <v>0</v>
      </c>
    </row>
    <row r="2037" spans="1:6" x14ac:dyDescent="0.25">
      <c r="A2037" s="5" t="s">
        <v>44</v>
      </c>
      <c r="B2037" s="23">
        <v>43977</v>
      </c>
      <c r="C2037" s="4">
        <v>0</v>
      </c>
      <c r="D2037" s="26">
        <v>49</v>
      </c>
      <c r="F2037" s="67">
        <f t="shared" si="110"/>
        <v>0</v>
      </c>
    </row>
    <row r="2038" spans="1:6" x14ac:dyDescent="0.25">
      <c r="A2038" s="5" t="s">
        <v>29</v>
      </c>
      <c r="B2038" s="23">
        <v>43977</v>
      </c>
      <c r="C2038" s="4">
        <v>2</v>
      </c>
      <c r="D2038" s="26">
        <v>260</v>
      </c>
      <c r="F2038" s="67">
        <f>E2038+F2014</f>
        <v>3</v>
      </c>
    </row>
    <row r="2039" spans="1:6" x14ac:dyDescent="0.25">
      <c r="A2039" s="5" t="s">
        <v>45</v>
      </c>
      <c r="B2039" s="23">
        <v>43977</v>
      </c>
      <c r="C2039" s="4">
        <v>0</v>
      </c>
      <c r="D2039" s="26">
        <v>22</v>
      </c>
      <c r="F2039" s="67">
        <f>E2039+F2015</f>
        <v>0</v>
      </c>
    </row>
    <row r="2040" spans="1:6" x14ac:dyDescent="0.25">
      <c r="A2040" s="5" t="s">
        <v>46</v>
      </c>
      <c r="B2040" s="23">
        <v>43977</v>
      </c>
      <c r="C2040" s="4">
        <v>0</v>
      </c>
      <c r="D2040" s="26">
        <v>148</v>
      </c>
      <c r="F2040" s="67">
        <f t="shared" si="110"/>
        <v>0</v>
      </c>
    </row>
    <row r="2041" spans="1:6" x14ac:dyDescent="0.25">
      <c r="A2041" s="5" t="s">
        <v>47</v>
      </c>
      <c r="B2041" s="23">
        <v>43977</v>
      </c>
      <c r="C2041" s="4">
        <v>0</v>
      </c>
      <c r="D2041" s="26">
        <v>47</v>
      </c>
      <c r="F2041" s="67">
        <f>E2041+F2017</f>
        <v>3</v>
      </c>
    </row>
    <row r="2042" spans="1:6" x14ac:dyDescent="0.25">
      <c r="A2042" s="50" t="s">
        <v>22</v>
      </c>
      <c r="B2042" s="23">
        <v>43978</v>
      </c>
      <c r="C2042" s="4">
        <v>315</v>
      </c>
      <c r="D2042" s="26">
        <v>4770</v>
      </c>
      <c r="E2042" s="4">
        <v>3</v>
      </c>
      <c r="F2042" s="67">
        <f>E2042+F2018</f>
        <v>206</v>
      </c>
    </row>
    <row r="2043" spans="1:6" x14ac:dyDescent="0.25">
      <c r="A2043" s="5" t="s">
        <v>35</v>
      </c>
      <c r="B2043" s="23">
        <v>43978</v>
      </c>
      <c r="C2043" s="4">
        <v>0</v>
      </c>
      <c r="D2043" s="26">
        <v>0</v>
      </c>
      <c r="F2043" s="67">
        <f t="shared" ref="F2043:F2049" si="111">E2043+F2019</f>
        <v>0</v>
      </c>
    </row>
    <row r="2044" spans="1:6" x14ac:dyDescent="0.25">
      <c r="A2044" s="5" t="s">
        <v>21</v>
      </c>
      <c r="B2044" s="23">
        <v>43978</v>
      </c>
      <c r="C2044" s="4">
        <v>16</v>
      </c>
      <c r="D2044" s="26">
        <v>796</v>
      </c>
      <c r="E2044" s="4">
        <v>2</v>
      </c>
      <c r="F2044" s="67">
        <f t="shared" si="111"/>
        <v>46</v>
      </c>
    </row>
    <row r="2045" spans="1:6" x14ac:dyDescent="0.25">
      <c r="A2045" s="5" t="s">
        <v>36</v>
      </c>
      <c r="B2045" s="23">
        <v>43978</v>
      </c>
      <c r="C2045" s="4">
        <v>0</v>
      </c>
      <c r="D2045" s="26">
        <v>5</v>
      </c>
      <c r="F2045" s="67">
        <f t="shared" si="111"/>
        <v>1</v>
      </c>
    </row>
    <row r="2046" spans="1:6" x14ac:dyDescent="0.25">
      <c r="A2046" s="5" t="s">
        <v>51</v>
      </c>
      <c r="B2046" s="23">
        <v>43978</v>
      </c>
      <c r="C2046" s="4">
        <v>362</v>
      </c>
      <c r="D2046" s="26">
        <v>6564</v>
      </c>
      <c r="E2046" s="4">
        <v>4</v>
      </c>
      <c r="F2046" s="67">
        <f t="shared" si="111"/>
        <v>169</v>
      </c>
    </row>
    <row r="2047" spans="1:6" x14ac:dyDescent="0.25">
      <c r="A2047" s="5" t="s">
        <v>27</v>
      </c>
      <c r="B2047" s="23">
        <v>43978</v>
      </c>
      <c r="C2047" s="4">
        <v>0</v>
      </c>
      <c r="D2047" s="26">
        <v>459</v>
      </c>
      <c r="E2047" s="4">
        <v>1</v>
      </c>
      <c r="F2047" s="67">
        <f t="shared" si="111"/>
        <v>27</v>
      </c>
    </row>
    <row r="2048" spans="1:6" x14ac:dyDescent="0.25">
      <c r="A2048" s="5" t="s">
        <v>37</v>
      </c>
      <c r="B2048" s="23">
        <v>43978</v>
      </c>
      <c r="C2048" s="4">
        <v>2</v>
      </c>
      <c r="D2048" s="26">
        <v>80</v>
      </c>
      <c r="F2048" s="67">
        <f t="shared" si="111"/>
        <v>0</v>
      </c>
    </row>
    <row r="2049" spans="1:6" x14ac:dyDescent="0.25">
      <c r="A2049" s="5" t="s">
        <v>38</v>
      </c>
      <c r="B2049" s="23">
        <v>43978</v>
      </c>
      <c r="C2049" s="4">
        <v>0</v>
      </c>
      <c r="D2049" s="26">
        <v>29</v>
      </c>
      <c r="F2049" s="67">
        <f t="shared" si="111"/>
        <v>0</v>
      </c>
    </row>
    <row r="2050" spans="1:6" x14ac:dyDescent="0.25">
      <c r="A2050" s="5" t="s">
        <v>48</v>
      </c>
      <c r="B2050" s="23">
        <v>43978</v>
      </c>
      <c r="C2050" s="4">
        <v>0</v>
      </c>
      <c r="D2050" s="26">
        <v>0</v>
      </c>
      <c r="F2050" s="67">
        <f t="shared" ref="F2050:F2064" si="112">E2050+F2025</f>
        <v>0</v>
      </c>
    </row>
    <row r="2051" spans="1:6" x14ac:dyDescent="0.25">
      <c r="A2051" s="5" t="s">
        <v>39</v>
      </c>
      <c r="B2051" s="23">
        <v>43978</v>
      </c>
      <c r="C2051" s="4">
        <v>0</v>
      </c>
      <c r="D2051" s="26">
        <v>5</v>
      </c>
      <c r="F2051" s="67">
        <f t="shared" si="112"/>
        <v>0</v>
      </c>
    </row>
    <row r="2052" spans="1:6" x14ac:dyDescent="0.25">
      <c r="A2052" s="5" t="s">
        <v>40</v>
      </c>
      <c r="B2052" s="23">
        <v>43978</v>
      </c>
      <c r="C2052" s="4">
        <v>0</v>
      </c>
      <c r="D2052" s="26">
        <v>5</v>
      </c>
      <c r="F2052" s="67">
        <f t="shared" si="112"/>
        <v>0</v>
      </c>
    </row>
    <row r="2053" spans="1:6" x14ac:dyDescent="0.25">
      <c r="A2053" s="5" t="s">
        <v>28</v>
      </c>
      <c r="B2053" s="23">
        <v>43978</v>
      </c>
      <c r="C2053" s="4">
        <v>0</v>
      </c>
      <c r="D2053" s="26">
        <v>63</v>
      </c>
      <c r="F2053" s="67">
        <f t="shared" si="112"/>
        <v>0</v>
      </c>
    </row>
    <row r="2054" spans="1:6" x14ac:dyDescent="0.25">
      <c r="A2054" s="5" t="s">
        <v>24</v>
      </c>
      <c r="B2054" s="23">
        <v>43978</v>
      </c>
      <c r="C2054" s="4">
        <v>-1</v>
      </c>
      <c r="D2054" s="26">
        <v>89</v>
      </c>
      <c r="F2054" s="67">
        <f t="shared" si="112"/>
        <v>0</v>
      </c>
    </row>
    <row r="2055" spans="1:6" x14ac:dyDescent="0.25">
      <c r="A2055" s="5" t="s">
        <v>30</v>
      </c>
      <c r="B2055" s="23">
        <v>43978</v>
      </c>
      <c r="C2055" s="4">
        <v>0</v>
      </c>
      <c r="D2055" s="26">
        <v>25</v>
      </c>
      <c r="F2055" s="67">
        <f t="shared" si="112"/>
        <v>0</v>
      </c>
    </row>
    <row r="2056" spans="1:6" x14ac:dyDescent="0.25">
      <c r="A2056" s="5" t="s">
        <v>26</v>
      </c>
      <c r="B2056" s="23">
        <v>43978</v>
      </c>
      <c r="C2056" s="4">
        <v>2</v>
      </c>
      <c r="D2056" s="26">
        <v>125</v>
      </c>
      <c r="F2056" s="67">
        <f t="shared" si="112"/>
        <v>0</v>
      </c>
    </row>
    <row r="2057" spans="1:6" x14ac:dyDescent="0.25">
      <c r="A2057" s="5" t="s">
        <v>25</v>
      </c>
      <c r="B2057" s="23">
        <v>43978</v>
      </c>
      <c r="C2057" s="4">
        <v>8</v>
      </c>
      <c r="D2057" s="26">
        <v>368</v>
      </c>
      <c r="F2057" s="67">
        <f t="shared" si="112"/>
        <v>0</v>
      </c>
    </row>
    <row r="2058" spans="1:6" x14ac:dyDescent="0.25">
      <c r="A2058" s="5" t="s">
        <v>41</v>
      </c>
      <c r="B2058" s="23">
        <v>43978</v>
      </c>
      <c r="C2058" s="4">
        <v>0</v>
      </c>
      <c r="D2058" s="26">
        <v>7</v>
      </c>
      <c r="F2058" s="67">
        <f t="shared" si="112"/>
        <v>0</v>
      </c>
    </row>
    <row r="2059" spans="1:6" x14ac:dyDescent="0.25">
      <c r="A2059" s="5" t="s">
        <v>42</v>
      </c>
      <c r="B2059" s="23">
        <v>43978</v>
      </c>
      <c r="C2059" s="4">
        <v>1</v>
      </c>
      <c r="D2059" s="26">
        <v>5</v>
      </c>
      <c r="F2059" s="67">
        <f>E2059+F2035</f>
        <v>0</v>
      </c>
    </row>
    <row r="2060" spans="1:6" x14ac:dyDescent="0.25">
      <c r="A2060" s="5" t="s">
        <v>43</v>
      </c>
      <c r="B2060" s="23">
        <v>43978</v>
      </c>
      <c r="C2060" s="4">
        <v>0</v>
      </c>
      <c r="D2060" s="26">
        <v>11</v>
      </c>
      <c r="F2060" s="67">
        <f t="shared" si="112"/>
        <v>0</v>
      </c>
    </row>
    <row r="2061" spans="1:6" x14ac:dyDescent="0.25">
      <c r="A2061" s="5" t="s">
        <v>44</v>
      </c>
      <c r="B2061" s="23">
        <v>43978</v>
      </c>
      <c r="C2061" s="4">
        <v>0</v>
      </c>
      <c r="D2061" s="26">
        <v>49</v>
      </c>
      <c r="F2061" s="67">
        <f t="shared" si="112"/>
        <v>0</v>
      </c>
    </row>
    <row r="2062" spans="1:6" x14ac:dyDescent="0.25">
      <c r="A2062" s="5" t="s">
        <v>29</v>
      </c>
      <c r="B2062" s="23">
        <v>43978</v>
      </c>
      <c r="C2062" s="4">
        <v>0</v>
      </c>
      <c r="D2062" s="26">
        <v>260</v>
      </c>
      <c r="F2062" s="67">
        <f>E2062+F2038</f>
        <v>3</v>
      </c>
    </row>
    <row r="2063" spans="1:6" x14ac:dyDescent="0.25">
      <c r="A2063" s="5" t="s">
        <v>45</v>
      </c>
      <c r="B2063" s="23">
        <v>43978</v>
      </c>
      <c r="C2063" s="4">
        <v>0</v>
      </c>
      <c r="D2063" s="26">
        <v>22</v>
      </c>
      <c r="F2063" s="67">
        <f>E2063+F2039</f>
        <v>0</v>
      </c>
    </row>
    <row r="2064" spans="1:6" x14ac:dyDescent="0.25">
      <c r="A2064" s="5" t="s">
        <v>46</v>
      </c>
      <c r="B2064" s="23">
        <v>43978</v>
      </c>
      <c r="C2064" s="4">
        <v>1</v>
      </c>
      <c r="D2064" s="26">
        <v>149</v>
      </c>
      <c r="F2064" s="67">
        <f t="shared" si="112"/>
        <v>0</v>
      </c>
    </row>
    <row r="2065" spans="1:6" x14ac:dyDescent="0.25">
      <c r="A2065" s="5" t="s">
        <v>47</v>
      </c>
      <c r="B2065" s="23">
        <v>43978</v>
      </c>
      <c r="C2065" s="4">
        <v>0</v>
      </c>
      <c r="D2065" s="26">
        <v>47</v>
      </c>
      <c r="F2065" s="67">
        <f>E2065+F2041</f>
        <v>3</v>
      </c>
    </row>
    <row r="2066" spans="1:6" x14ac:dyDescent="0.25">
      <c r="A2066" s="50" t="s">
        <v>22</v>
      </c>
      <c r="B2066" s="23">
        <v>43979</v>
      </c>
      <c r="C2066" s="4">
        <v>299</v>
      </c>
      <c r="D2066" s="26">
        <v>5069</v>
      </c>
      <c r="E2066" s="4">
        <v>4</v>
      </c>
      <c r="F2066" s="67">
        <f>E2066+F2042</f>
        <v>210</v>
      </c>
    </row>
    <row r="2067" spans="1:6" x14ac:dyDescent="0.25">
      <c r="A2067" s="5" t="s">
        <v>35</v>
      </c>
      <c r="B2067" s="23">
        <v>43979</v>
      </c>
      <c r="C2067" s="4">
        <v>0</v>
      </c>
      <c r="D2067" s="26">
        <v>0</v>
      </c>
      <c r="F2067" s="67">
        <f t="shared" ref="F2067:F2073" si="113">E2067+F2043</f>
        <v>0</v>
      </c>
    </row>
    <row r="2068" spans="1:6" x14ac:dyDescent="0.25">
      <c r="A2068" s="5" t="s">
        <v>21</v>
      </c>
      <c r="B2068" s="23">
        <v>43979</v>
      </c>
      <c r="C2068" s="4">
        <v>28</v>
      </c>
      <c r="D2068" s="26">
        <v>824</v>
      </c>
      <c r="E2068" s="4">
        <v>1</v>
      </c>
      <c r="F2068" s="67">
        <f t="shared" si="113"/>
        <v>47</v>
      </c>
    </row>
    <row r="2069" spans="1:6" x14ac:dyDescent="0.25">
      <c r="A2069" s="5" t="s">
        <v>36</v>
      </c>
      <c r="B2069" s="23">
        <v>43979</v>
      </c>
      <c r="C2069" s="4">
        <v>3</v>
      </c>
      <c r="D2069" s="26">
        <v>8</v>
      </c>
      <c r="F2069" s="67">
        <f t="shared" si="113"/>
        <v>1</v>
      </c>
    </row>
    <row r="2070" spans="1:6" x14ac:dyDescent="0.25">
      <c r="A2070" s="5" t="s">
        <v>51</v>
      </c>
      <c r="B2070" s="23">
        <v>43979</v>
      </c>
      <c r="C2070" s="4">
        <v>425</v>
      </c>
      <c r="D2070" s="26">
        <v>6989</v>
      </c>
      <c r="E2070" s="4">
        <v>3</v>
      </c>
      <c r="F2070" s="67">
        <f t="shared" si="113"/>
        <v>172</v>
      </c>
    </row>
    <row r="2071" spans="1:6" x14ac:dyDescent="0.25">
      <c r="A2071" s="5" t="s">
        <v>27</v>
      </c>
      <c r="B2071" s="23">
        <v>43979</v>
      </c>
      <c r="C2071" s="4">
        <v>-1</v>
      </c>
      <c r="D2071" s="26">
        <v>458</v>
      </c>
      <c r="F2071" s="67">
        <f t="shared" si="113"/>
        <v>27</v>
      </c>
    </row>
    <row r="2072" spans="1:6" x14ac:dyDescent="0.25">
      <c r="A2072" s="5" t="s">
        <v>37</v>
      </c>
      <c r="B2072" s="23">
        <v>43979</v>
      </c>
      <c r="C2072" s="4">
        <v>1</v>
      </c>
      <c r="D2072" s="26">
        <v>81</v>
      </c>
      <c r="F2072" s="67">
        <f t="shared" si="113"/>
        <v>0</v>
      </c>
    </row>
    <row r="2073" spans="1:6" x14ac:dyDescent="0.25">
      <c r="A2073" s="5" t="s">
        <v>38</v>
      </c>
      <c r="B2073" s="23">
        <v>43979</v>
      </c>
      <c r="C2073" s="4">
        <v>1</v>
      </c>
      <c r="D2073" s="26">
        <v>30</v>
      </c>
      <c r="F2073" s="67">
        <f t="shared" si="113"/>
        <v>0</v>
      </c>
    </row>
    <row r="2074" spans="1:6" x14ac:dyDescent="0.25">
      <c r="A2074" s="5" t="s">
        <v>48</v>
      </c>
      <c r="B2074" s="23">
        <v>43979</v>
      </c>
      <c r="C2074" s="4">
        <v>0</v>
      </c>
      <c r="D2074" s="26">
        <v>0</v>
      </c>
      <c r="F2074" s="67">
        <f t="shared" ref="F2074:F2088" si="114">E2074+F2049</f>
        <v>0</v>
      </c>
    </row>
    <row r="2075" spans="1:6" x14ac:dyDescent="0.25">
      <c r="A2075" s="5" t="s">
        <v>39</v>
      </c>
      <c r="B2075" s="23">
        <v>43979</v>
      </c>
      <c r="C2075" s="4">
        <v>1</v>
      </c>
      <c r="D2075" s="26">
        <v>6</v>
      </c>
      <c r="F2075" s="67">
        <f t="shared" si="114"/>
        <v>0</v>
      </c>
    </row>
    <row r="2076" spans="1:6" x14ac:dyDescent="0.25">
      <c r="A2076" s="5" t="s">
        <v>40</v>
      </c>
      <c r="B2076" s="23">
        <v>43979</v>
      </c>
      <c r="C2076" s="4">
        <v>0</v>
      </c>
      <c r="D2076" s="26">
        <v>5</v>
      </c>
      <c r="F2076" s="67">
        <f t="shared" si="114"/>
        <v>0</v>
      </c>
    </row>
    <row r="2077" spans="1:6" x14ac:dyDescent="0.25">
      <c r="A2077" s="5" t="s">
        <v>28</v>
      </c>
      <c r="B2077" s="23">
        <v>43979</v>
      </c>
      <c r="C2077" s="4">
        <v>0</v>
      </c>
      <c r="D2077" s="26">
        <v>63</v>
      </c>
      <c r="F2077" s="67">
        <f t="shared" si="114"/>
        <v>0</v>
      </c>
    </row>
    <row r="2078" spans="1:6" x14ac:dyDescent="0.25">
      <c r="A2078" s="5" t="s">
        <v>24</v>
      </c>
      <c r="B2078" s="23">
        <v>43979</v>
      </c>
      <c r="C2078" s="4">
        <v>0</v>
      </c>
      <c r="D2078" s="26">
        <v>89</v>
      </c>
      <c r="F2078" s="67">
        <f t="shared" si="114"/>
        <v>0</v>
      </c>
    </row>
    <row r="2079" spans="1:6" x14ac:dyDescent="0.25">
      <c r="A2079" s="5" t="s">
        <v>30</v>
      </c>
      <c r="B2079" s="23">
        <v>43979</v>
      </c>
      <c r="C2079" s="4">
        <v>2</v>
      </c>
      <c r="D2079" s="26">
        <v>27</v>
      </c>
      <c r="F2079" s="67">
        <f t="shared" si="114"/>
        <v>0</v>
      </c>
    </row>
    <row r="2080" spans="1:6" x14ac:dyDescent="0.25">
      <c r="A2080" s="5" t="s">
        <v>26</v>
      </c>
      <c r="B2080" s="23">
        <v>43979</v>
      </c>
      <c r="C2080" s="4">
        <v>3</v>
      </c>
      <c r="D2080" s="26">
        <v>128</v>
      </c>
      <c r="F2080" s="67">
        <f t="shared" si="114"/>
        <v>0</v>
      </c>
    </row>
    <row r="2081" spans="1:6" x14ac:dyDescent="0.25">
      <c r="A2081" s="5" t="s">
        <v>25</v>
      </c>
      <c r="B2081" s="23">
        <v>43979</v>
      </c>
      <c r="C2081" s="4">
        <v>7</v>
      </c>
      <c r="D2081" s="26">
        <v>375</v>
      </c>
      <c r="F2081" s="67">
        <f t="shared" si="114"/>
        <v>0</v>
      </c>
    </row>
    <row r="2082" spans="1:6" x14ac:dyDescent="0.25">
      <c r="A2082" s="5" t="s">
        <v>41</v>
      </c>
      <c r="B2082" s="23">
        <v>43979</v>
      </c>
      <c r="C2082" s="4">
        <v>0</v>
      </c>
      <c r="D2082" s="26">
        <v>7</v>
      </c>
      <c r="F2082" s="67">
        <f t="shared" si="114"/>
        <v>0</v>
      </c>
    </row>
    <row r="2083" spans="1:6" x14ac:dyDescent="0.25">
      <c r="A2083" s="5" t="s">
        <v>42</v>
      </c>
      <c r="B2083" s="23">
        <v>43979</v>
      </c>
      <c r="C2083" s="4">
        <v>0</v>
      </c>
      <c r="D2083" s="26">
        <v>5</v>
      </c>
      <c r="F2083" s="67">
        <f>E2083+F2059</f>
        <v>0</v>
      </c>
    </row>
    <row r="2084" spans="1:6" x14ac:dyDescent="0.25">
      <c r="A2084" s="5" t="s">
        <v>43</v>
      </c>
      <c r="B2084" s="23">
        <v>43979</v>
      </c>
      <c r="C2084" s="4">
        <v>0</v>
      </c>
      <c r="D2084" s="26">
        <v>11</v>
      </c>
      <c r="F2084" s="67">
        <f t="shared" si="114"/>
        <v>0</v>
      </c>
    </row>
    <row r="2085" spans="1:6" x14ac:dyDescent="0.25">
      <c r="A2085" s="5" t="s">
        <v>44</v>
      </c>
      <c r="B2085" s="23">
        <v>43979</v>
      </c>
      <c r="C2085" s="4">
        <v>0</v>
      </c>
      <c r="D2085" s="26">
        <v>49</v>
      </c>
      <c r="F2085" s="67">
        <f t="shared" si="114"/>
        <v>0</v>
      </c>
    </row>
    <row r="2086" spans="1:6" x14ac:dyDescent="0.25">
      <c r="A2086" s="5" t="s">
        <v>29</v>
      </c>
      <c r="B2086" s="23">
        <v>43979</v>
      </c>
      <c r="C2086" s="4">
        <v>0</v>
      </c>
      <c r="D2086" s="26">
        <v>260</v>
      </c>
      <c r="F2086" s="67">
        <f>E2086+F2062</f>
        <v>3</v>
      </c>
    </row>
    <row r="2087" spans="1:6" x14ac:dyDescent="0.25">
      <c r="A2087" s="5" t="s">
        <v>45</v>
      </c>
      <c r="B2087" s="23">
        <v>43979</v>
      </c>
      <c r="C2087" s="4">
        <v>0</v>
      </c>
      <c r="D2087" s="26">
        <v>22</v>
      </c>
      <c r="F2087" s="67">
        <f>E2087+F2063</f>
        <v>0</v>
      </c>
    </row>
    <row r="2088" spans="1:6" x14ac:dyDescent="0.25">
      <c r="A2088" s="5" t="s">
        <v>46</v>
      </c>
      <c r="B2088" s="23">
        <v>43979</v>
      </c>
      <c r="C2088" s="4">
        <v>0</v>
      </c>
      <c r="D2088" s="26">
        <v>149</v>
      </c>
      <c r="F2088" s="67">
        <f t="shared" si="114"/>
        <v>0</v>
      </c>
    </row>
    <row r="2089" spans="1:6" x14ac:dyDescent="0.25">
      <c r="A2089" s="5" t="s">
        <v>47</v>
      </c>
      <c r="B2089" s="23">
        <v>43979</v>
      </c>
      <c r="C2089" s="4">
        <v>0</v>
      </c>
      <c r="D2089" s="26">
        <v>47</v>
      </c>
      <c r="F2089" s="67">
        <f>E2089+F2065</f>
        <v>3</v>
      </c>
    </row>
    <row r="2090" spans="1:6" x14ac:dyDescent="0.25">
      <c r="A2090" s="50" t="s">
        <v>22</v>
      </c>
      <c r="B2090" s="23">
        <v>43980</v>
      </c>
      <c r="C2090" s="4">
        <v>273</v>
      </c>
      <c r="D2090" s="26">
        <v>5342</v>
      </c>
      <c r="E2090" s="4">
        <v>5</v>
      </c>
      <c r="F2090" s="67">
        <f>E2090+F2066</f>
        <v>215</v>
      </c>
    </row>
    <row r="2091" spans="1:6" x14ac:dyDescent="0.25">
      <c r="A2091" s="5" t="s">
        <v>35</v>
      </c>
      <c r="B2091" s="23">
        <v>43980</v>
      </c>
      <c r="C2091" s="4">
        <v>0</v>
      </c>
      <c r="D2091" s="26">
        <v>0</v>
      </c>
      <c r="F2091" s="67">
        <f t="shared" ref="F2091:F2097" si="115">E2091+F2067</f>
        <v>0</v>
      </c>
    </row>
    <row r="2092" spans="1:6" x14ac:dyDescent="0.25">
      <c r="A2092" s="5" t="s">
        <v>21</v>
      </c>
      <c r="B2092" s="23">
        <v>43980</v>
      </c>
      <c r="C2092" s="4">
        <v>26</v>
      </c>
      <c r="D2092" s="26">
        <v>850</v>
      </c>
      <c r="E2092" s="4">
        <v>1</v>
      </c>
      <c r="F2092" s="67">
        <f t="shared" si="115"/>
        <v>48</v>
      </c>
    </row>
    <row r="2093" spans="1:6" x14ac:dyDescent="0.25">
      <c r="A2093" s="5" t="s">
        <v>36</v>
      </c>
      <c r="B2093" s="23">
        <v>43980</v>
      </c>
      <c r="C2093" s="4">
        <v>0</v>
      </c>
      <c r="D2093" s="26">
        <v>8</v>
      </c>
      <c r="F2093" s="67">
        <f t="shared" si="115"/>
        <v>1</v>
      </c>
    </row>
    <row r="2094" spans="1:6" x14ac:dyDescent="0.25">
      <c r="A2094" s="5" t="s">
        <v>51</v>
      </c>
      <c r="B2094" s="23">
        <v>43980</v>
      </c>
      <c r="C2094" s="4">
        <v>399</v>
      </c>
      <c r="D2094" s="26">
        <v>7388</v>
      </c>
      <c r="E2094" s="4">
        <v>6</v>
      </c>
      <c r="F2094" s="67">
        <f t="shared" si="115"/>
        <v>178</v>
      </c>
    </row>
    <row r="2095" spans="1:6" x14ac:dyDescent="0.25">
      <c r="A2095" s="5" t="s">
        <v>27</v>
      </c>
      <c r="B2095" s="23">
        <v>43980</v>
      </c>
      <c r="C2095" s="4">
        <v>0</v>
      </c>
      <c r="D2095" s="26">
        <v>458</v>
      </c>
      <c r="F2095" s="67">
        <f t="shared" si="115"/>
        <v>27</v>
      </c>
    </row>
    <row r="2096" spans="1:6" x14ac:dyDescent="0.25">
      <c r="A2096" s="5" t="s">
        <v>37</v>
      </c>
      <c r="B2096" s="23">
        <v>43980</v>
      </c>
      <c r="C2096" s="4">
        <v>6</v>
      </c>
      <c r="D2096" s="26">
        <v>87</v>
      </c>
      <c r="F2096" s="67">
        <f t="shared" si="115"/>
        <v>0</v>
      </c>
    </row>
    <row r="2097" spans="1:6" x14ac:dyDescent="0.25">
      <c r="A2097" s="5" t="s">
        <v>38</v>
      </c>
      <c r="B2097" s="23">
        <v>43980</v>
      </c>
      <c r="C2097" s="4">
        <v>0</v>
      </c>
      <c r="D2097" s="26">
        <v>30</v>
      </c>
      <c r="F2097" s="67">
        <f t="shared" si="115"/>
        <v>0</v>
      </c>
    </row>
    <row r="2098" spans="1:6" x14ac:dyDescent="0.25">
      <c r="A2098" s="5" t="s">
        <v>48</v>
      </c>
      <c r="B2098" s="23">
        <v>43980</v>
      </c>
      <c r="C2098" s="4">
        <v>0</v>
      </c>
      <c r="D2098" s="26">
        <v>0</v>
      </c>
      <c r="F2098" s="67">
        <f t="shared" ref="F2098:F2112" si="116">E2098+F2073</f>
        <v>0</v>
      </c>
    </row>
    <row r="2099" spans="1:6" x14ac:dyDescent="0.25">
      <c r="A2099" s="5" t="s">
        <v>39</v>
      </c>
      <c r="B2099" s="23">
        <v>43980</v>
      </c>
      <c r="C2099" s="4">
        <v>0</v>
      </c>
      <c r="D2099" s="26">
        <v>6</v>
      </c>
      <c r="F2099" s="67">
        <f t="shared" si="116"/>
        <v>0</v>
      </c>
    </row>
    <row r="2100" spans="1:6" x14ac:dyDescent="0.25">
      <c r="A2100" s="5" t="s">
        <v>40</v>
      </c>
      <c r="B2100" s="23">
        <v>43980</v>
      </c>
      <c r="C2100" s="4">
        <v>0</v>
      </c>
      <c r="D2100" s="26">
        <v>5</v>
      </c>
      <c r="F2100" s="67">
        <f t="shared" si="116"/>
        <v>0</v>
      </c>
    </row>
    <row r="2101" spans="1:6" x14ac:dyDescent="0.25">
      <c r="A2101" s="5" t="s">
        <v>28</v>
      </c>
      <c r="B2101" s="23">
        <v>43980</v>
      </c>
      <c r="C2101" s="4">
        <v>0</v>
      </c>
      <c r="D2101" s="26">
        <v>63</v>
      </c>
      <c r="F2101" s="67">
        <f t="shared" si="116"/>
        <v>0</v>
      </c>
    </row>
    <row r="2102" spans="1:6" x14ac:dyDescent="0.25">
      <c r="A2102" s="5" t="s">
        <v>24</v>
      </c>
      <c r="B2102" s="23">
        <v>43980</v>
      </c>
      <c r="C2102" s="4">
        <v>0</v>
      </c>
      <c r="D2102" s="26">
        <v>89</v>
      </c>
      <c r="F2102" s="67">
        <f t="shared" si="116"/>
        <v>0</v>
      </c>
    </row>
    <row r="2103" spans="1:6" x14ac:dyDescent="0.25">
      <c r="A2103" s="5" t="s">
        <v>30</v>
      </c>
      <c r="B2103" s="23">
        <v>43980</v>
      </c>
      <c r="C2103" s="4">
        <v>0</v>
      </c>
      <c r="D2103" s="26">
        <v>27</v>
      </c>
      <c r="F2103" s="67">
        <f t="shared" si="116"/>
        <v>0</v>
      </c>
    </row>
    <row r="2104" spans="1:6" x14ac:dyDescent="0.25">
      <c r="A2104" s="5" t="s">
        <v>26</v>
      </c>
      <c r="B2104" s="23">
        <v>43980</v>
      </c>
      <c r="C2104" s="4">
        <v>2</v>
      </c>
      <c r="D2104" s="26">
        <v>130</v>
      </c>
      <c r="F2104" s="67">
        <f t="shared" si="116"/>
        <v>0</v>
      </c>
    </row>
    <row r="2105" spans="1:6" x14ac:dyDescent="0.25">
      <c r="A2105" s="5" t="s">
        <v>25</v>
      </c>
      <c r="B2105" s="23">
        <v>43980</v>
      </c>
      <c r="C2105" s="4">
        <v>12</v>
      </c>
      <c r="D2105" s="26">
        <v>387</v>
      </c>
      <c r="F2105" s="67">
        <f t="shared" si="116"/>
        <v>0</v>
      </c>
    </row>
    <row r="2106" spans="1:6" x14ac:dyDescent="0.25">
      <c r="A2106" s="5" t="s">
        <v>41</v>
      </c>
      <c r="B2106" s="23">
        <v>43980</v>
      </c>
      <c r="C2106" s="4">
        <v>0</v>
      </c>
      <c r="D2106" s="26">
        <v>7</v>
      </c>
      <c r="F2106" s="67">
        <f t="shared" si="116"/>
        <v>0</v>
      </c>
    </row>
    <row r="2107" spans="1:6" x14ac:dyDescent="0.25">
      <c r="A2107" s="5" t="s">
        <v>42</v>
      </c>
      <c r="B2107" s="23">
        <v>43980</v>
      </c>
      <c r="C2107" s="4">
        <v>0</v>
      </c>
      <c r="D2107" s="26">
        <v>5</v>
      </c>
      <c r="F2107" s="67">
        <f>E2107+F2083</f>
        <v>0</v>
      </c>
    </row>
    <row r="2108" spans="1:6" x14ac:dyDescent="0.25">
      <c r="A2108" s="5" t="s">
        <v>43</v>
      </c>
      <c r="B2108" s="23">
        <v>43980</v>
      </c>
      <c r="C2108" s="4">
        <v>0</v>
      </c>
      <c r="D2108" s="26">
        <v>11</v>
      </c>
      <c r="F2108" s="67">
        <f t="shared" si="116"/>
        <v>0</v>
      </c>
    </row>
    <row r="2109" spans="1:6" x14ac:dyDescent="0.25">
      <c r="A2109" s="5" t="s">
        <v>44</v>
      </c>
      <c r="B2109" s="23">
        <v>43980</v>
      </c>
      <c r="C2109" s="4">
        <v>0</v>
      </c>
      <c r="D2109" s="26">
        <v>49</v>
      </c>
      <c r="F2109" s="67">
        <f t="shared" si="116"/>
        <v>0</v>
      </c>
    </row>
    <row r="2110" spans="1:6" x14ac:dyDescent="0.25">
      <c r="A2110" s="5" t="s">
        <v>29</v>
      </c>
      <c r="B2110" s="23">
        <v>43980</v>
      </c>
      <c r="C2110" s="4">
        <v>0</v>
      </c>
      <c r="D2110" s="26">
        <v>260</v>
      </c>
      <c r="F2110" s="67">
        <f>E2110+F2086</f>
        <v>3</v>
      </c>
    </row>
    <row r="2111" spans="1:6" x14ac:dyDescent="0.25">
      <c r="A2111" s="5" t="s">
        <v>45</v>
      </c>
      <c r="B2111" s="23">
        <v>43980</v>
      </c>
      <c r="C2111" s="4">
        <v>0</v>
      </c>
      <c r="D2111" s="26">
        <v>22</v>
      </c>
      <c r="F2111" s="67">
        <f>E2111+F2087</f>
        <v>0</v>
      </c>
    </row>
    <row r="2112" spans="1:6" x14ac:dyDescent="0.25">
      <c r="A2112" s="5" t="s">
        <v>46</v>
      </c>
      <c r="B2112" s="23">
        <v>43980</v>
      </c>
      <c r="C2112" s="4">
        <v>0</v>
      </c>
      <c r="D2112" s="26">
        <v>149</v>
      </c>
      <c r="F2112" s="67">
        <f t="shared" si="116"/>
        <v>0</v>
      </c>
    </row>
    <row r="2113" spans="1:6" x14ac:dyDescent="0.25">
      <c r="A2113" s="5" t="s">
        <v>47</v>
      </c>
      <c r="B2113" s="23">
        <v>43980</v>
      </c>
      <c r="C2113" s="4">
        <v>0</v>
      </c>
      <c r="D2113" s="26">
        <v>47</v>
      </c>
      <c r="F2113" s="67">
        <f>E2113+F2089</f>
        <v>3</v>
      </c>
    </row>
    <row r="2114" spans="1:6" x14ac:dyDescent="0.25">
      <c r="A2114" s="50" t="s">
        <v>22</v>
      </c>
      <c r="B2114" s="23">
        <v>43981</v>
      </c>
      <c r="C2114" s="4">
        <v>296</v>
      </c>
      <c r="D2114" s="26">
        <v>5638</v>
      </c>
      <c r="E2114" s="4">
        <v>2</v>
      </c>
      <c r="F2114" s="67">
        <f>E2114+F2090</f>
        <v>217</v>
      </c>
    </row>
    <row r="2115" spans="1:6" x14ac:dyDescent="0.25">
      <c r="A2115" s="5" t="s">
        <v>35</v>
      </c>
      <c r="B2115" s="23">
        <v>43981</v>
      </c>
      <c r="C2115" s="4">
        <v>0</v>
      </c>
      <c r="D2115" s="26">
        <v>0</v>
      </c>
      <c r="F2115" s="67">
        <f t="shared" ref="F2115:F2121" si="117">E2115+F2091</f>
        <v>0</v>
      </c>
    </row>
    <row r="2116" spans="1:6" x14ac:dyDescent="0.25">
      <c r="A2116" s="5" t="s">
        <v>21</v>
      </c>
      <c r="B2116" s="23">
        <v>43981</v>
      </c>
      <c r="C2116" s="4">
        <v>24</v>
      </c>
      <c r="D2116" s="26">
        <v>874</v>
      </c>
      <c r="E2116" s="4">
        <v>4</v>
      </c>
      <c r="F2116" s="67">
        <f t="shared" si="117"/>
        <v>52</v>
      </c>
    </row>
    <row r="2117" spans="1:6" x14ac:dyDescent="0.25">
      <c r="A2117" s="5" t="s">
        <v>36</v>
      </c>
      <c r="B2117" s="23">
        <v>43981</v>
      </c>
      <c r="C2117" s="4">
        <v>2</v>
      </c>
      <c r="D2117" s="26">
        <v>10</v>
      </c>
      <c r="F2117" s="67">
        <f t="shared" si="117"/>
        <v>1</v>
      </c>
    </row>
    <row r="2118" spans="1:6" x14ac:dyDescent="0.25">
      <c r="A2118" s="5" t="s">
        <v>51</v>
      </c>
      <c r="B2118" s="23">
        <v>43981</v>
      </c>
      <c r="C2118" s="4">
        <v>460</v>
      </c>
      <c r="D2118" s="26">
        <v>7848</v>
      </c>
      <c r="E2118" s="4">
        <v>2</v>
      </c>
      <c r="F2118" s="67">
        <f t="shared" si="117"/>
        <v>180</v>
      </c>
    </row>
    <row r="2119" spans="1:6" x14ac:dyDescent="0.25">
      <c r="A2119" s="5" t="s">
        <v>27</v>
      </c>
      <c r="B2119" s="23">
        <v>43981</v>
      </c>
      <c r="C2119" s="4">
        <v>0</v>
      </c>
      <c r="D2119" s="26">
        <v>458</v>
      </c>
      <c r="F2119" s="67">
        <f t="shared" si="117"/>
        <v>27</v>
      </c>
    </row>
    <row r="2120" spans="1:6" x14ac:dyDescent="0.25">
      <c r="A2120" s="5" t="s">
        <v>37</v>
      </c>
      <c r="B2120" s="23">
        <v>43981</v>
      </c>
      <c r="C2120" s="4">
        <v>0</v>
      </c>
      <c r="D2120" s="26">
        <v>87</v>
      </c>
      <c r="F2120" s="67">
        <f t="shared" si="117"/>
        <v>0</v>
      </c>
    </row>
    <row r="2121" spans="1:6" x14ac:dyDescent="0.25">
      <c r="A2121" s="5" t="s">
        <v>38</v>
      </c>
      <c r="B2121" s="23">
        <v>43981</v>
      </c>
      <c r="C2121" s="4">
        <v>1</v>
      </c>
      <c r="D2121" s="26">
        <v>31</v>
      </c>
      <c r="F2121" s="67">
        <f t="shared" si="117"/>
        <v>0</v>
      </c>
    </row>
    <row r="2122" spans="1:6" x14ac:dyDescent="0.25">
      <c r="A2122" s="5" t="s">
        <v>48</v>
      </c>
      <c r="B2122" s="23">
        <v>43981</v>
      </c>
      <c r="C2122" s="4">
        <v>0</v>
      </c>
      <c r="D2122" s="26">
        <v>0</v>
      </c>
      <c r="F2122" s="67">
        <f t="shared" ref="F2122:F2136" si="118">E2122+F2097</f>
        <v>0</v>
      </c>
    </row>
    <row r="2123" spans="1:6" x14ac:dyDescent="0.25">
      <c r="A2123" s="5" t="s">
        <v>39</v>
      </c>
      <c r="B2123" s="23">
        <v>43981</v>
      </c>
      <c r="C2123" s="4">
        <v>0</v>
      </c>
      <c r="D2123" s="26">
        <v>6</v>
      </c>
      <c r="F2123" s="67">
        <f t="shared" si="118"/>
        <v>0</v>
      </c>
    </row>
    <row r="2124" spans="1:6" x14ac:dyDescent="0.25">
      <c r="A2124" s="5" t="s">
        <v>40</v>
      </c>
      <c r="B2124" s="23">
        <v>43981</v>
      </c>
      <c r="C2124" s="4">
        <v>0</v>
      </c>
      <c r="D2124" s="26">
        <v>5</v>
      </c>
      <c r="F2124" s="67">
        <f t="shared" si="118"/>
        <v>0</v>
      </c>
    </row>
    <row r="2125" spans="1:6" x14ac:dyDescent="0.25">
      <c r="A2125" s="5" t="s">
        <v>28</v>
      </c>
      <c r="B2125" s="23">
        <v>43981</v>
      </c>
      <c r="C2125" s="4">
        <v>0</v>
      </c>
      <c r="D2125" s="26">
        <v>63</v>
      </c>
      <c r="F2125" s="67">
        <f t="shared" si="118"/>
        <v>0</v>
      </c>
    </row>
    <row r="2126" spans="1:6" x14ac:dyDescent="0.25">
      <c r="A2126" s="5" t="s">
        <v>24</v>
      </c>
      <c r="B2126" s="23">
        <v>43981</v>
      </c>
      <c r="C2126" s="4">
        <v>3</v>
      </c>
      <c r="D2126" s="26">
        <v>92</v>
      </c>
      <c r="F2126" s="67">
        <f t="shared" si="118"/>
        <v>0</v>
      </c>
    </row>
    <row r="2127" spans="1:6" x14ac:dyDescent="0.25">
      <c r="A2127" s="5" t="s">
        <v>30</v>
      </c>
      <c r="B2127" s="23">
        <v>43981</v>
      </c>
      <c r="C2127" s="4">
        <v>0</v>
      </c>
      <c r="D2127" s="26">
        <v>27</v>
      </c>
      <c r="F2127" s="67">
        <f t="shared" si="118"/>
        <v>0</v>
      </c>
    </row>
    <row r="2128" spans="1:6" x14ac:dyDescent="0.25">
      <c r="A2128" s="5" t="s">
        <v>26</v>
      </c>
      <c r="B2128" s="23">
        <v>43981</v>
      </c>
      <c r="C2128" s="4">
        <v>1</v>
      </c>
      <c r="D2128" s="26">
        <v>131</v>
      </c>
      <c r="F2128" s="67">
        <f t="shared" si="118"/>
        <v>0</v>
      </c>
    </row>
    <row r="2129" spans="1:6" x14ac:dyDescent="0.25">
      <c r="A2129" s="5" t="s">
        <v>25</v>
      </c>
      <c r="B2129" s="23">
        <v>43981</v>
      </c>
      <c r="C2129" s="4">
        <v>5</v>
      </c>
      <c r="D2129" s="26">
        <v>392</v>
      </c>
      <c r="F2129" s="67">
        <f t="shared" si="118"/>
        <v>0</v>
      </c>
    </row>
    <row r="2130" spans="1:6" x14ac:dyDescent="0.25">
      <c r="A2130" s="5" t="s">
        <v>41</v>
      </c>
      <c r="B2130" s="23">
        <v>43981</v>
      </c>
      <c r="C2130" s="4">
        <v>1</v>
      </c>
      <c r="D2130" s="26">
        <v>8</v>
      </c>
      <c r="F2130" s="67">
        <f t="shared" si="118"/>
        <v>0</v>
      </c>
    </row>
    <row r="2131" spans="1:6" x14ac:dyDescent="0.25">
      <c r="A2131" s="5" t="s">
        <v>42</v>
      </c>
      <c r="B2131" s="23">
        <v>43981</v>
      </c>
      <c r="C2131" s="4">
        <v>0</v>
      </c>
      <c r="D2131" s="26">
        <v>5</v>
      </c>
      <c r="F2131" s="67">
        <f>E2131+F2107</f>
        <v>0</v>
      </c>
    </row>
    <row r="2132" spans="1:6" x14ac:dyDescent="0.25">
      <c r="A2132" s="5" t="s">
        <v>43</v>
      </c>
      <c r="B2132" s="23">
        <v>43981</v>
      </c>
      <c r="C2132" s="4">
        <v>0</v>
      </c>
      <c r="D2132" s="26">
        <v>11</v>
      </c>
      <c r="F2132" s="67">
        <f t="shared" si="118"/>
        <v>0</v>
      </c>
    </row>
    <row r="2133" spans="1:6" x14ac:dyDescent="0.25">
      <c r="A2133" s="5" t="s">
        <v>44</v>
      </c>
      <c r="B2133" s="23">
        <v>43981</v>
      </c>
      <c r="C2133" s="4">
        <v>0</v>
      </c>
      <c r="D2133" s="26">
        <v>49</v>
      </c>
      <c r="F2133" s="67">
        <f t="shared" si="118"/>
        <v>0</v>
      </c>
    </row>
    <row r="2134" spans="1:6" x14ac:dyDescent="0.25">
      <c r="A2134" s="5" t="s">
        <v>29</v>
      </c>
      <c r="B2134" s="23">
        <v>43981</v>
      </c>
      <c r="C2134" s="4">
        <v>2</v>
      </c>
      <c r="D2134" s="26">
        <v>262</v>
      </c>
      <c r="F2134" s="67">
        <f>E2134+F2110</f>
        <v>3</v>
      </c>
    </row>
    <row r="2135" spans="1:6" x14ac:dyDescent="0.25">
      <c r="A2135" s="5" t="s">
        <v>45</v>
      </c>
      <c r="B2135" s="23">
        <v>43981</v>
      </c>
      <c r="C2135" s="4">
        <v>0</v>
      </c>
      <c r="D2135" s="26">
        <v>22</v>
      </c>
      <c r="F2135" s="67">
        <f>E2135+F2111</f>
        <v>0</v>
      </c>
    </row>
    <row r="2136" spans="1:6" x14ac:dyDescent="0.25">
      <c r="A2136" s="5" t="s">
        <v>46</v>
      </c>
      <c r="B2136" s="23">
        <v>43981</v>
      </c>
      <c r="C2136" s="4">
        <v>0</v>
      </c>
      <c r="D2136" s="26">
        <v>149</v>
      </c>
      <c r="F2136" s="67">
        <f t="shared" si="118"/>
        <v>0</v>
      </c>
    </row>
    <row r="2137" spans="1:6" x14ac:dyDescent="0.25">
      <c r="A2137" s="5" t="s">
        <v>47</v>
      </c>
      <c r="B2137" s="23">
        <v>43981</v>
      </c>
      <c r="C2137" s="4">
        <v>1</v>
      </c>
      <c r="D2137" s="26">
        <v>48</v>
      </c>
      <c r="F2137" s="67">
        <f>E2137+F2113</f>
        <v>3</v>
      </c>
    </row>
    <row r="2138" spans="1:6" x14ac:dyDescent="0.25">
      <c r="A2138" s="50" t="s">
        <v>22</v>
      </c>
      <c r="B2138" s="23">
        <v>43982</v>
      </c>
      <c r="C2138" s="4">
        <v>254</v>
      </c>
      <c r="D2138" s="26">
        <v>5892</v>
      </c>
      <c r="E2138" s="4">
        <v>6</v>
      </c>
      <c r="F2138" s="67">
        <f>E2138+F2114</f>
        <v>223</v>
      </c>
    </row>
    <row r="2139" spans="1:6" x14ac:dyDescent="0.25">
      <c r="A2139" s="5" t="s">
        <v>35</v>
      </c>
      <c r="B2139" s="23">
        <v>43982</v>
      </c>
      <c r="C2139" s="4">
        <v>0</v>
      </c>
      <c r="D2139" s="26">
        <v>0</v>
      </c>
      <c r="F2139" s="67">
        <f t="shared" ref="F2139:F2145" si="119">E2139+F2115</f>
        <v>0</v>
      </c>
    </row>
    <row r="2140" spans="1:6" x14ac:dyDescent="0.25">
      <c r="A2140" s="5" t="s">
        <v>21</v>
      </c>
      <c r="B2140" s="23">
        <v>43982</v>
      </c>
      <c r="C2140" s="4">
        <v>13</v>
      </c>
      <c r="D2140" s="26">
        <v>887</v>
      </c>
      <c r="F2140" s="67">
        <f t="shared" si="119"/>
        <v>52</v>
      </c>
    </row>
    <row r="2141" spans="1:6" x14ac:dyDescent="0.25">
      <c r="A2141" s="5" t="s">
        <v>36</v>
      </c>
      <c r="B2141" s="23">
        <v>43982</v>
      </c>
      <c r="C2141" s="4">
        <v>0</v>
      </c>
      <c r="D2141" s="26">
        <v>10</v>
      </c>
      <c r="F2141" s="67">
        <f t="shared" si="119"/>
        <v>1</v>
      </c>
    </row>
    <row r="2142" spans="1:6" x14ac:dyDescent="0.25">
      <c r="A2142" s="5" t="s">
        <v>51</v>
      </c>
      <c r="B2142" s="23">
        <v>43982</v>
      </c>
      <c r="C2142" s="4">
        <v>358</v>
      </c>
      <c r="D2142" s="26">
        <v>8206</v>
      </c>
      <c r="E2142" s="4">
        <v>5</v>
      </c>
      <c r="F2142" s="67">
        <f t="shared" si="119"/>
        <v>185</v>
      </c>
    </row>
    <row r="2143" spans="1:6" x14ac:dyDescent="0.25">
      <c r="A2143" s="5" t="s">
        <v>27</v>
      </c>
      <c r="B2143" s="23">
        <v>43982</v>
      </c>
      <c r="C2143" s="4">
        <v>2</v>
      </c>
      <c r="D2143" s="26">
        <v>460</v>
      </c>
      <c r="F2143" s="67">
        <f t="shared" si="119"/>
        <v>27</v>
      </c>
    </row>
    <row r="2144" spans="1:6" x14ac:dyDescent="0.25">
      <c r="A2144" s="5" t="s">
        <v>37</v>
      </c>
      <c r="B2144" s="23">
        <v>43982</v>
      </c>
      <c r="C2144" s="4">
        <v>1</v>
      </c>
      <c r="D2144" s="26">
        <v>88</v>
      </c>
      <c r="F2144" s="67">
        <f t="shared" si="119"/>
        <v>0</v>
      </c>
    </row>
    <row r="2145" spans="1:6" x14ac:dyDescent="0.25">
      <c r="A2145" s="5" t="s">
        <v>38</v>
      </c>
      <c r="B2145" s="23">
        <v>43982</v>
      </c>
      <c r="C2145" s="4">
        <v>0</v>
      </c>
      <c r="D2145" s="26">
        <v>31</v>
      </c>
      <c r="F2145" s="67">
        <f t="shared" si="119"/>
        <v>0</v>
      </c>
    </row>
    <row r="2146" spans="1:6" x14ac:dyDescent="0.25">
      <c r="A2146" s="5" t="s">
        <v>48</v>
      </c>
      <c r="B2146" s="23">
        <v>43982</v>
      </c>
      <c r="C2146" s="4">
        <v>0</v>
      </c>
      <c r="D2146" s="26">
        <v>0</v>
      </c>
      <c r="F2146" s="67">
        <f t="shared" ref="F2146:F2160" si="120">E2146+F2121</f>
        <v>0</v>
      </c>
    </row>
    <row r="2147" spans="1:6" x14ac:dyDescent="0.25">
      <c r="A2147" s="5" t="s">
        <v>39</v>
      </c>
      <c r="B2147" s="23">
        <v>43982</v>
      </c>
      <c r="C2147" s="4">
        <v>0</v>
      </c>
      <c r="D2147" s="26">
        <v>6</v>
      </c>
      <c r="F2147" s="67">
        <f t="shared" si="120"/>
        <v>0</v>
      </c>
    </row>
    <row r="2148" spans="1:6" x14ac:dyDescent="0.25">
      <c r="A2148" s="5" t="s">
        <v>40</v>
      </c>
      <c r="B2148" s="23">
        <v>43982</v>
      </c>
      <c r="C2148" s="4">
        <v>0</v>
      </c>
      <c r="D2148" s="26">
        <v>5</v>
      </c>
      <c r="F2148" s="67">
        <f t="shared" si="120"/>
        <v>0</v>
      </c>
    </row>
    <row r="2149" spans="1:6" x14ac:dyDescent="0.25">
      <c r="A2149" s="5" t="s">
        <v>28</v>
      </c>
      <c r="B2149" s="23">
        <v>43982</v>
      </c>
      <c r="C2149" s="4">
        <v>0</v>
      </c>
      <c r="D2149" s="26">
        <v>63</v>
      </c>
      <c r="F2149" s="67">
        <f t="shared" si="120"/>
        <v>0</v>
      </c>
    </row>
    <row r="2150" spans="1:6" x14ac:dyDescent="0.25">
      <c r="A2150" s="5" t="s">
        <v>24</v>
      </c>
      <c r="B2150" s="23">
        <v>43982</v>
      </c>
      <c r="C2150" s="4">
        <v>0</v>
      </c>
      <c r="D2150" s="26">
        <v>92</v>
      </c>
      <c r="F2150" s="67">
        <f t="shared" si="120"/>
        <v>0</v>
      </c>
    </row>
    <row r="2151" spans="1:6" x14ac:dyDescent="0.25">
      <c r="A2151" s="5" t="s">
        <v>30</v>
      </c>
      <c r="B2151" s="23">
        <v>43982</v>
      </c>
      <c r="C2151" s="4">
        <v>1</v>
      </c>
      <c r="D2151" s="26">
        <v>28</v>
      </c>
      <c r="F2151" s="67">
        <f t="shared" si="120"/>
        <v>0</v>
      </c>
    </row>
    <row r="2152" spans="1:6" x14ac:dyDescent="0.25">
      <c r="A2152" s="5" t="s">
        <v>26</v>
      </c>
      <c r="B2152" s="23">
        <v>43982</v>
      </c>
      <c r="C2152" s="4">
        <v>3</v>
      </c>
      <c r="D2152" s="26">
        <v>134</v>
      </c>
      <c r="F2152" s="67">
        <f t="shared" si="120"/>
        <v>0</v>
      </c>
    </row>
    <row r="2153" spans="1:6" x14ac:dyDescent="0.25">
      <c r="A2153" s="5" t="s">
        <v>25</v>
      </c>
      <c r="B2153" s="23">
        <v>43982</v>
      </c>
      <c r="C2153" s="4">
        <v>4</v>
      </c>
      <c r="D2153" s="26">
        <v>396</v>
      </c>
      <c r="F2153" s="67">
        <f t="shared" si="120"/>
        <v>0</v>
      </c>
    </row>
    <row r="2154" spans="1:6" x14ac:dyDescent="0.25">
      <c r="A2154" s="5" t="s">
        <v>41</v>
      </c>
      <c r="B2154" s="23">
        <v>43982</v>
      </c>
      <c r="C2154" s="4">
        <v>0</v>
      </c>
      <c r="D2154" s="26">
        <v>8</v>
      </c>
      <c r="F2154" s="67">
        <f t="shared" si="120"/>
        <v>0</v>
      </c>
    </row>
    <row r="2155" spans="1:6" x14ac:dyDescent="0.25">
      <c r="A2155" s="5" t="s">
        <v>42</v>
      </c>
      <c r="B2155" s="23">
        <v>43982</v>
      </c>
      <c r="C2155" s="4">
        <v>0</v>
      </c>
      <c r="D2155" s="26">
        <v>5</v>
      </c>
      <c r="F2155" s="67">
        <f>E2155+F2131</f>
        <v>0</v>
      </c>
    </row>
    <row r="2156" spans="1:6" x14ac:dyDescent="0.25">
      <c r="A2156" s="5" t="s">
        <v>43</v>
      </c>
      <c r="B2156" s="23">
        <v>43982</v>
      </c>
      <c r="C2156" s="4">
        <v>0</v>
      </c>
      <c r="D2156" s="26">
        <v>11</v>
      </c>
      <c r="F2156" s="67">
        <f t="shared" si="120"/>
        <v>0</v>
      </c>
    </row>
    <row r="2157" spans="1:6" x14ac:dyDescent="0.25">
      <c r="A2157" s="5" t="s">
        <v>44</v>
      </c>
      <c r="B2157" s="23">
        <v>43982</v>
      </c>
      <c r="C2157" s="4">
        <v>1</v>
      </c>
      <c r="D2157" s="26">
        <v>50</v>
      </c>
      <c r="F2157" s="67">
        <f t="shared" si="120"/>
        <v>0</v>
      </c>
    </row>
    <row r="2158" spans="1:6" x14ac:dyDescent="0.25">
      <c r="A2158" s="5" t="s">
        <v>29</v>
      </c>
      <c r="B2158" s="23">
        <v>43982</v>
      </c>
      <c r="C2158" s="4">
        <v>0</v>
      </c>
      <c r="D2158" s="26">
        <v>262</v>
      </c>
      <c r="F2158" s="67">
        <f>E2158+F2134</f>
        <v>3</v>
      </c>
    </row>
    <row r="2159" spans="1:6" x14ac:dyDescent="0.25">
      <c r="A2159" s="5" t="s">
        <v>45</v>
      </c>
      <c r="B2159" s="23">
        <v>43982</v>
      </c>
      <c r="C2159" s="4">
        <v>0</v>
      </c>
      <c r="D2159" s="26">
        <v>22</v>
      </c>
      <c r="F2159" s="67">
        <f>E2159+F2135</f>
        <v>0</v>
      </c>
    </row>
    <row r="2160" spans="1:6" x14ac:dyDescent="0.25">
      <c r="A2160" s="5" t="s">
        <v>46</v>
      </c>
      <c r="B2160" s="23">
        <v>43982</v>
      </c>
      <c r="C2160" s="4">
        <v>0</v>
      </c>
      <c r="D2160" s="26">
        <v>149</v>
      </c>
      <c r="F2160" s="67">
        <f t="shared" si="120"/>
        <v>0</v>
      </c>
    </row>
    <row r="2161" spans="1:6" x14ac:dyDescent="0.25">
      <c r="A2161" s="5" t="s">
        <v>47</v>
      </c>
      <c r="B2161" s="23">
        <v>43982</v>
      </c>
      <c r="C2161" s="4">
        <v>0</v>
      </c>
      <c r="D2161" s="26">
        <v>48</v>
      </c>
      <c r="F2161" s="67">
        <f>E2161+F2137</f>
        <v>3</v>
      </c>
    </row>
    <row r="2162" spans="1:6" x14ac:dyDescent="0.25">
      <c r="A2162" s="50" t="s">
        <v>22</v>
      </c>
      <c r="B2162" s="23">
        <v>43983</v>
      </c>
      <c r="C2162" s="4">
        <v>252</v>
      </c>
      <c r="D2162" s="26">
        <v>6144</v>
      </c>
      <c r="E2162" s="4">
        <v>5</v>
      </c>
      <c r="F2162" s="67">
        <f>E2162+F2138</f>
        <v>228</v>
      </c>
    </row>
    <row r="2163" spans="1:6" x14ac:dyDescent="0.25">
      <c r="A2163" s="5" t="s">
        <v>35</v>
      </c>
      <c r="B2163" s="23">
        <v>43983</v>
      </c>
      <c r="C2163" s="4">
        <v>0</v>
      </c>
      <c r="D2163" s="26">
        <v>0</v>
      </c>
      <c r="F2163" s="67">
        <f t="shared" ref="F2163:F2169" si="121">E2163+F2139</f>
        <v>0</v>
      </c>
    </row>
    <row r="2164" spans="1:6" x14ac:dyDescent="0.25">
      <c r="A2164" s="5" t="s">
        <v>21</v>
      </c>
      <c r="B2164" s="23">
        <v>43983</v>
      </c>
      <c r="C2164" s="4">
        <v>3</v>
      </c>
      <c r="D2164" s="26">
        <v>890</v>
      </c>
      <c r="E2164" s="4">
        <v>3</v>
      </c>
      <c r="F2164" s="67">
        <f t="shared" si="121"/>
        <v>55</v>
      </c>
    </row>
    <row r="2165" spans="1:6" x14ac:dyDescent="0.25">
      <c r="A2165" s="5" t="s">
        <v>36</v>
      </c>
      <c r="B2165" s="23">
        <v>43983</v>
      </c>
      <c r="C2165" s="4">
        <v>0</v>
      </c>
      <c r="D2165" s="26">
        <v>10</v>
      </c>
      <c r="F2165" s="67">
        <f t="shared" si="121"/>
        <v>1</v>
      </c>
    </row>
    <row r="2166" spans="1:6" x14ac:dyDescent="0.25">
      <c r="A2166" s="5" t="s">
        <v>51</v>
      </c>
      <c r="B2166" s="23">
        <v>43983</v>
      </c>
      <c r="C2166" s="4">
        <v>274</v>
      </c>
      <c r="D2166" s="26">
        <v>8480</v>
      </c>
      <c r="E2166" s="4">
        <v>8</v>
      </c>
      <c r="F2166" s="67">
        <f t="shared" si="121"/>
        <v>193</v>
      </c>
    </row>
    <row r="2167" spans="1:6" x14ac:dyDescent="0.25">
      <c r="A2167" s="5" t="s">
        <v>27</v>
      </c>
      <c r="B2167" s="23">
        <v>43983</v>
      </c>
      <c r="C2167" s="4">
        <v>0</v>
      </c>
      <c r="D2167" s="26">
        <v>460</v>
      </c>
      <c r="E2167" s="4">
        <v>1</v>
      </c>
      <c r="F2167" s="67">
        <f t="shared" si="121"/>
        <v>28</v>
      </c>
    </row>
    <row r="2168" spans="1:6" x14ac:dyDescent="0.25">
      <c r="A2168" s="5" t="s">
        <v>37</v>
      </c>
      <c r="B2168" s="23">
        <v>43983</v>
      </c>
      <c r="C2168" s="4">
        <v>6</v>
      </c>
      <c r="D2168" s="26">
        <v>94</v>
      </c>
      <c r="F2168" s="67">
        <f t="shared" si="121"/>
        <v>0</v>
      </c>
    </row>
    <row r="2169" spans="1:6" x14ac:dyDescent="0.25">
      <c r="A2169" s="5" t="s">
        <v>38</v>
      </c>
      <c r="B2169" s="23">
        <v>43983</v>
      </c>
      <c r="C2169" s="4">
        <v>0</v>
      </c>
      <c r="D2169" s="26">
        <v>31</v>
      </c>
      <c r="F2169" s="67">
        <f t="shared" si="121"/>
        <v>0</v>
      </c>
    </row>
    <row r="2170" spans="1:6" x14ac:dyDescent="0.25">
      <c r="A2170" s="5" t="s">
        <v>48</v>
      </c>
      <c r="B2170" s="23">
        <v>43983</v>
      </c>
      <c r="C2170" s="4">
        <v>0</v>
      </c>
      <c r="D2170" s="26">
        <v>0</v>
      </c>
      <c r="F2170" s="67">
        <f t="shared" ref="F2170:F2184" si="122">E2170+F2145</f>
        <v>0</v>
      </c>
    </row>
    <row r="2171" spans="1:6" x14ac:dyDescent="0.25">
      <c r="A2171" s="5" t="s">
        <v>39</v>
      </c>
      <c r="B2171" s="23">
        <v>43983</v>
      </c>
      <c r="C2171" s="4">
        <v>0</v>
      </c>
      <c r="D2171" s="26">
        <v>6</v>
      </c>
      <c r="F2171" s="67">
        <f t="shared" si="122"/>
        <v>0</v>
      </c>
    </row>
    <row r="2172" spans="1:6" x14ac:dyDescent="0.25">
      <c r="A2172" s="5" t="s">
        <v>40</v>
      </c>
      <c r="B2172" s="23">
        <v>43983</v>
      </c>
      <c r="C2172" s="4">
        <v>0</v>
      </c>
      <c r="D2172" s="26">
        <v>5</v>
      </c>
      <c r="F2172" s="67">
        <f t="shared" si="122"/>
        <v>0</v>
      </c>
    </row>
    <row r="2173" spans="1:6" x14ac:dyDescent="0.25">
      <c r="A2173" s="5" t="s">
        <v>28</v>
      </c>
      <c r="B2173" s="23">
        <v>43983</v>
      </c>
      <c r="C2173" s="4">
        <v>0</v>
      </c>
      <c r="D2173" s="26">
        <v>63</v>
      </c>
      <c r="F2173" s="67">
        <f t="shared" si="122"/>
        <v>0</v>
      </c>
    </row>
    <row r="2174" spans="1:6" x14ac:dyDescent="0.25">
      <c r="A2174" s="5" t="s">
        <v>24</v>
      </c>
      <c r="B2174" s="23">
        <v>43983</v>
      </c>
      <c r="C2174" s="4">
        <v>8</v>
      </c>
      <c r="D2174" s="26">
        <v>100</v>
      </c>
      <c r="F2174" s="67">
        <f t="shared" si="122"/>
        <v>0</v>
      </c>
    </row>
    <row r="2175" spans="1:6" x14ac:dyDescent="0.25">
      <c r="A2175" s="5" t="s">
        <v>30</v>
      </c>
      <c r="B2175" s="23">
        <v>43983</v>
      </c>
      <c r="C2175" s="4">
        <v>0</v>
      </c>
      <c r="D2175" s="26">
        <v>28</v>
      </c>
      <c r="F2175" s="67">
        <f t="shared" si="122"/>
        <v>0</v>
      </c>
    </row>
    <row r="2176" spans="1:6" x14ac:dyDescent="0.25">
      <c r="A2176" s="5" t="s">
        <v>26</v>
      </c>
      <c r="B2176" s="23">
        <v>43983</v>
      </c>
      <c r="C2176" s="4">
        <v>3</v>
      </c>
      <c r="D2176" s="26">
        <v>137</v>
      </c>
      <c r="F2176" s="67">
        <f t="shared" si="122"/>
        <v>0</v>
      </c>
    </row>
    <row r="2177" spans="1:6" x14ac:dyDescent="0.25">
      <c r="A2177" s="5" t="s">
        <v>25</v>
      </c>
      <c r="B2177" s="23">
        <v>43983</v>
      </c>
      <c r="C2177" s="4">
        <v>11</v>
      </c>
      <c r="D2177" s="26">
        <v>407</v>
      </c>
      <c r="F2177" s="67">
        <f t="shared" si="122"/>
        <v>0</v>
      </c>
    </row>
    <row r="2178" spans="1:6" x14ac:dyDescent="0.25">
      <c r="A2178" s="5" t="s">
        <v>41</v>
      </c>
      <c r="B2178" s="23">
        <v>43983</v>
      </c>
      <c r="C2178" s="4">
        <v>3</v>
      </c>
      <c r="D2178" s="26">
        <v>11</v>
      </c>
      <c r="F2178" s="67">
        <f t="shared" si="122"/>
        <v>0</v>
      </c>
    </row>
    <row r="2179" spans="1:6" x14ac:dyDescent="0.25">
      <c r="A2179" s="5" t="s">
        <v>42</v>
      </c>
      <c r="B2179" s="23">
        <v>43983</v>
      </c>
      <c r="C2179" s="4">
        <v>0</v>
      </c>
      <c r="D2179" s="26">
        <v>5</v>
      </c>
      <c r="F2179" s="67">
        <f>E2179+F2155</f>
        <v>0</v>
      </c>
    </row>
    <row r="2180" spans="1:6" x14ac:dyDescent="0.25">
      <c r="A2180" s="5" t="s">
        <v>43</v>
      </c>
      <c r="B2180" s="23">
        <v>43983</v>
      </c>
      <c r="C2180" s="4">
        <v>0</v>
      </c>
      <c r="D2180" s="26">
        <v>11</v>
      </c>
      <c r="F2180" s="67">
        <f t="shared" si="122"/>
        <v>0</v>
      </c>
    </row>
    <row r="2181" spans="1:6" x14ac:dyDescent="0.25">
      <c r="A2181" s="5" t="s">
        <v>44</v>
      </c>
      <c r="B2181" s="23">
        <v>43983</v>
      </c>
      <c r="C2181" s="4">
        <v>1</v>
      </c>
      <c r="D2181" s="26">
        <v>51</v>
      </c>
      <c r="F2181" s="67">
        <f t="shared" si="122"/>
        <v>0</v>
      </c>
    </row>
    <row r="2182" spans="1:6" x14ac:dyDescent="0.25">
      <c r="A2182" s="5" t="s">
        <v>29</v>
      </c>
      <c r="B2182" s="23">
        <v>43983</v>
      </c>
      <c r="C2182" s="4">
        <v>3</v>
      </c>
      <c r="D2182" s="26">
        <v>265</v>
      </c>
      <c r="F2182" s="67">
        <f>E2182+F2158</f>
        <v>3</v>
      </c>
    </row>
    <row r="2183" spans="1:6" x14ac:dyDescent="0.25">
      <c r="A2183" s="5" t="s">
        <v>45</v>
      </c>
      <c r="B2183" s="23">
        <v>43983</v>
      </c>
      <c r="C2183" s="4">
        <v>0</v>
      </c>
      <c r="D2183" s="26">
        <v>22</v>
      </c>
      <c r="F2183" s="67">
        <f>E2183+F2159</f>
        <v>0</v>
      </c>
    </row>
    <row r="2184" spans="1:6" x14ac:dyDescent="0.25">
      <c r="A2184" s="5" t="s">
        <v>46</v>
      </c>
      <c r="B2184" s="23">
        <v>43983</v>
      </c>
      <c r="C2184" s="4">
        <v>0</v>
      </c>
      <c r="D2184" s="26">
        <v>149</v>
      </c>
      <c r="F2184" s="67">
        <f t="shared" si="122"/>
        <v>0</v>
      </c>
    </row>
    <row r="2185" spans="1:6" x14ac:dyDescent="0.25">
      <c r="A2185" s="5" t="s">
        <v>47</v>
      </c>
      <c r="B2185" s="23">
        <v>43983</v>
      </c>
      <c r="C2185" s="4">
        <v>0</v>
      </c>
      <c r="D2185" s="26">
        <v>48</v>
      </c>
      <c r="F2185" s="67">
        <f>E2185+F2161</f>
        <v>3</v>
      </c>
    </row>
    <row r="2186" spans="1:6" x14ac:dyDescent="0.25">
      <c r="A2186" s="50" t="s">
        <v>22</v>
      </c>
      <c r="B2186" s="23">
        <v>43984</v>
      </c>
      <c r="C2186" s="4">
        <v>488</v>
      </c>
      <c r="D2186" s="26">
        <v>6632</v>
      </c>
      <c r="E2186" s="4">
        <v>8</v>
      </c>
      <c r="F2186" s="67">
        <f>E2186+F2162</f>
        <v>236</v>
      </c>
    </row>
    <row r="2187" spans="1:6" x14ac:dyDescent="0.25">
      <c r="A2187" s="5" t="s">
        <v>35</v>
      </c>
      <c r="B2187" s="23">
        <v>43984</v>
      </c>
      <c r="C2187" s="4">
        <v>0</v>
      </c>
      <c r="D2187" s="26">
        <v>0</v>
      </c>
      <c r="F2187" s="67">
        <f t="shared" ref="F2187:F2193" si="123">E2187+F2163</f>
        <v>0</v>
      </c>
    </row>
    <row r="2188" spans="1:6" x14ac:dyDescent="0.25">
      <c r="A2188" s="5" t="s">
        <v>21</v>
      </c>
      <c r="B2188" s="23">
        <v>43984</v>
      </c>
      <c r="C2188" s="4">
        <v>30</v>
      </c>
      <c r="D2188" s="26">
        <v>920</v>
      </c>
      <c r="E2188" s="4">
        <v>2</v>
      </c>
      <c r="F2188" s="67">
        <f t="shared" si="123"/>
        <v>57</v>
      </c>
    </row>
    <row r="2189" spans="1:6" x14ac:dyDescent="0.25">
      <c r="A2189" s="5" t="s">
        <v>36</v>
      </c>
      <c r="B2189" s="23">
        <v>43984</v>
      </c>
      <c r="C2189" s="4">
        <v>0</v>
      </c>
      <c r="D2189" s="26">
        <v>10</v>
      </c>
      <c r="F2189" s="67">
        <f t="shared" si="123"/>
        <v>1</v>
      </c>
    </row>
    <row r="2190" spans="1:6" x14ac:dyDescent="0.25">
      <c r="A2190" s="5" t="s">
        <v>51</v>
      </c>
      <c r="B2190" s="23">
        <v>43984</v>
      </c>
      <c r="C2190" s="4">
        <v>371</v>
      </c>
      <c r="D2190" s="26">
        <v>8851</v>
      </c>
      <c r="E2190" s="4">
        <v>3</v>
      </c>
      <c r="F2190" s="67">
        <f t="shared" si="123"/>
        <v>196</v>
      </c>
    </row>
    <row r="2191" spans="1:6" x14ac:dyDescent="0.25">
      <c r="A2191" s="5" t="s">
        <v>27</v>
      </c>
      <c r="B2191" s="23">
        <v>43984</v>
      </c>
      <c r="C2191" s="4">
        <v>1</v>
      </c>
      <c r="D2191" s="26">
        <v>461</v>
      </c>
      <c r="F2191" s="67">
        <f t="shared" si="123"/>
        <v>28</v>
      </c>
    </row>
    <row r="2192" spans="1:6" x14ac:dyDescent="0.25">
      <c r="A2192" s="5" t="s">
        <v>37</v>
      </c>
      <c r="B2192" s="23">
        <v>43984</v>
      </c>
      <c r="C2192" s="4">
        <v>2</v>
      </c>
      <c r="D2192" s="26">
        <v>96</v>
      </c>
      <c r="F2192" s="67">
        <f t="shared" si="123"/>
        <v>0</v>
      </c>
    </row>
    <row r="2193" spans="1:6" x14ac:dyDescent="0.25">
      <c r="A2193" s="5" t="s">
        <v>38</v>
      </c>
      <c r="B2193" s="23">
        <v>43984</v>
      </c>
      <c r="C2193" s="4">
        <v>2</v>
      </c>
      <c r="D2193" s="26">
        <v>33</v>
      </c>
      <c r="F2193" s="67">
        <f t="shared" si="123"/>
        <v>0</v>
      </c>
    </row>
    <row r="2194" spans="1:6" x14ac:dyDescent="0.25">
      <c r="A2194" s="5" t="s">
        <v>48</v>
      </c>
      <c r="B2194" s="23">
        <v>43984</v>
      </c>
      <c r="C2194" s="4">
        <v>0</v>
      </c>
      <c r="D2194" s="26">
        <v>0</v>
      </c>
      <c r="F2194" s="67">
        <f t="shared" ref="F2194:F2208" si="124">E2194+F2169</f>
        <v>0</v>
      </c>
    </row>
    <row r="2195" spans="1:6" x14ac:dyDescent="0.25">
      <c r="A2195" s="5" t="s">
        <v>39</v>
      </c>
      <c r="B2195" s="23">
        <v>43984</v>
      </c>
      <c r="C2195" s="4">
        <v>0</v>
      </c>
      <c r="D2195" s="26">
        <v>6</v>
      </c>
      <c r="F2195" s="67">
        <f t="shared" si="124"/>
        <v>0</v>
      </c>
    </row>
    <row r="2196" spans="1:6" x14ac:dyDescent="0.25">
      <c r="A2196" s="5" t="s">
        <v>40</v>
      </c>
      <c r="B2196" s="23">
        <v>43984</v>
      </c>
      <c r="C2196" s="4">
        <v>0</v>
      </c>
      <c r="D2196" s="26">
        <v>5</v>
      </c>
      <c r="F2196" s="67">
        <f t="shared" si="124"/>
        <v>0</v>
      </c>
    </row>
    <row r="2197" spans="1:6" x14ac:dyDescent="0.25">
      <c r="A2197" s="5" t="s">
        <v>28</v>
      </c>
      <c r="B2197" s="23">
        <v>43984</v>
      </c>
      <c r="C2197" s="4">
        <v>0</v>
      </c>
      <c r="D2197" s="26">
        <v>63</v>
      </c>
      <c r="F2197" s="67">
        <f t="shared" si="124"/>
        <v>0</v>
      </c>
    </row>
    <row r="2198" spans="1:6" x14ac:dyDescent="0.25">
      <c r="A2198" s="5" t="s">
        <v>24</v>
      </c>
      <c r="B2198" s="23">
        <v>43984</v>
      </c>
      <c r="C2198" s="4">
        <v>0</v>
      </c>
      <c r="D2198" s="26">
        <v>100</v>
      </c>
      <c r="F2198" s="67">
        <f t="shared" si="124"/>
        <v>0</v>
      </c>
    </row>
    <row r="2199" spans="1:6" x14ac:dyDescent="0.25">
      <c r="A2199" s="5" t="s">
        <v>30</v>
      </c>
      <c r="B2199" s="23">
        <v>43984</v>
      </c>
      <c r="C2199" s="4">
        <v>0</v>
      </c>
      <c r="D2199" s="26">
        <v>28</v>
      </c>
      <c r="F2199" s="67">
        <f t="shared" si="124"/>
        <v>0</v>
      </c>
    </row>
    <row r="2200" spans="1:6" x14ac:dyDescent="0.25">
      <c r="A2200" s="5" t="s">
        <v>26</v>
      </c>
      <c r="B2200" s="23">
        <v>43984</v>
      </c>
      <c r="C2200" s="4">
        <v>3</v>
      </c>
      <c r="D2200" s="26">
        <v>140</v>
      </c>
      <c r="F2200" s="67">
        <f t="shared" si="124"/>
        <v>0</v>
      </c>
    </row>
    <row r="2201" spans="1:6" x14ac:dyDescent="0.25">
      <c r="A2201" s="5" t="s">
        <v>25</v>
      </c>
      <c r="B2201" s="23">
        <v>43984</v>
      </c>
      <c r="C2201" s="4">
        <v>3</v>
      </c>
      <c r="D2201" s="26">
        <v>410</v>
      </c>
      <c r="F2201" s="67">
        <f t="shared" si="124"/>
        <v>0</v>
      </c>
    </row>
    <row r="2202" spans="1:6" x14ac:dyDescent="0.25">
      <c r="A2202" s="5" t="s">
        <v>41</v>
      </c>
      <c r="B2202" s="23">
        <v>43984</v>
      </c>
      <c r="C2202" s="4">
        <v>4</v>
      </c>
      <c r="D2202" s="26">
        <v>15</v>
      </c>
      <c r="F2202" s="67">
        <f t="shared" si="124"/>
        <v>0</v>
      </c>
    </row>
    <row r="2203" spans="1:6" x14ac:dyDescent="0.25">
      <c r="A2203" s="5" t="s">
        <v>42</v>
      </c>
      <c r="B2203" s="23">
        <v>43984</v>
      </c>
      <c r="C2203" s="4">
        <v>0</v>
      </c>
      <c r="D2203" s="26">
        <v>5</v>
      </c>
      <c r="F2203" s="67">
        <f>E2203+F2179</f>
        <v>0</v>
      </c>
    </row>
    <row r="2204" spans="1:6" x14ac:dyDescent="0.25">
      <c r="A2204" s="5" t="s">
        <v>43</v>
      </c>
      <c r="B2204" s="23">
        <v>43984</v>
      </c>
      <c r="C2204" s="4">
        <v>0</v>
      </c>
      <c r="D2204" s="26">
        <v>11</v>
      </c>
      <c r="F2204" s="67">
        <f t="shared" si="124"/>
        <v>0</v>
      </c>
    </row>
    <row r="2205" spans="1:6" x14ac:dyDescent="0.25">
      <c r="A2205" s="5" t="s">
        <v>44</v>
      </c>
      <c r="B2205" s="23">
        <v>43984</v>
      </c>
      <c r="C2205" s="4">
        <v>0</v>
      </c>
      <c r="D2205" s="26">
        <v>51</v>
      </c>
      <c r="F2205" s="67">
        <f t="shared" si="124"/>
        <v>0</v>
      </c>
    </row>
    <row r="2206" spans="1:6" x14ac:dyDescent="0.25">
      <c r="A2206" s="5" t="s">
        <v>29</v>
      </c>
      <c r="B2206" s="23">
        <v>43984</v>
      </c>
      <c r="C2206" s="4">
        <v>0</v>
      </c>
      <c r="D2206" s="26">
        <v>265</v>
      </c>
      <c r="F2206" s="67">
        <f>E2206+F2182</f>
        <v>3</v>
      </c>
    </row>
    <row r="2207" spans="1:6" x14ac:dyDescent="0.25">
      <c r="A2207" s="5" t="s">
        <v>45</v>
      </c>
      <c r="B2207" s="23">
        <v>43984</v>
      </c>
      <c r="C2207" s="4">
        <v>0</v>
      </c>
      <c r="D2207" s="26">
        <v>22</v>
      </c>
      <c r="F2207" s="67">
        <f>E2207+F2183</f>
        <v>0</v>
      </c>
    </row>
    <row r="2208" spans="1:6" x14ac:dyDescent="0.25">
      <c r="A2208" s="5" t="s">
        <v>46</v>
      </c>
      <c r="B2208" s="23">
        <v>43984</v>
      </c>
      <c r="C2208" s="4">
        <v>0</v>
      </c>
      <c r="D2208" s="26">
        <v>149</v>
      </c>
      <c r="F2208" s="67">
        <f t="shared" si="124"/>
        <v>0</v>
      </c>
    </row>
    <row r="2209" spans="1:6" x14ac:dyDescent="0.25">
      <c r="A2209" s="5" t="s">
        <v>47</v>
      </c>
      <c r="B2209" s="23">
        <v>43984</v>
      </c>
      <c r="C2209" s="4">
        <v>0</v>
      </c>
      <c r="D2209" s="26">
        <v>48</v>
      </c>
      <c r="F2209" s="67">
        <f>E2209+F2185</f>
        <v>3</v>
      </c>
    </row>
    <row r="2210" spans="1:6" x14ac:dyDescent="0.25">
      <c r="A2210" s="50" t="s">
        <v>22</v>
      </c>
      <c r="B2210" s="23">
        <v>43985</v>
      </c>
      <c r="C2210" s="4">
        <v>442</v>
      </c>
      <c r="D2210" s="26">
        <v>7074</v>
      </c>
      <c r="E2210" s="4">
        <v>6</v>
      </c>
      <c r="F2210" s="67">
        <f>E2210+F2186</f>
        <v>242</v>
      </c>
    </row>
    <row r="2211" spans="1:6" x14ac:dyDescent="0.25">
      <c r="A2211" s="5" t="s">
        <v>35</v>
      </c>
      <c r="B2211" s="23">
        <v>43985</v>
      </c>
      <c r="C2211" s="4">
        <v>0</v>
      </c>
      <c r="D2211" s="26">
        <v>0</v>
      </c>
      <c r="F2211" s="67">
        <f t="shared" ref="F2211:F2217" si="125">E2211+F2187</f>
        <v>0</v>
      </c>
    </row>
    <row r="2212" spans="1:6" x14ac:dyDescent="0.25">
      <c r="A2212" s="5" t="s">
        <v>21</v>
      </c>
      <c r="B2212" s="23">
        <v>43985</v>
      </c>
      <c r="C2212" s="4">
        <v>6</v>
      </c>
      <c r="D2212" s="26">
        <v>926</v>
      </c>
      <c r="E2212" s="4">
        <v>1</v>
      </c>
      <c r="F2212" s="67">
        <f t="shared" si="125"/>
        <v>58</v>
      </c>
    </row>
    <row r="2213" spans="1:6" x14ac:dyDescent="0.25">
      <c r="A2213" s="5" t="s">
        <v>36</v>
      </c>
      <c r="B2213" s="23">
        <v>43985</v>
      </c>
      <c r="C2213" s="4">
        <v>1</v>
      </c>
      <c r="D2213" s="26">
        <v>11</v>
      </c>
      <c r="F2213" s="67">
        <f t="shared" si="125"/>
        <v>1</v>
      </c>
    </row>
    <row r="2214" spans="1:6" x14ac:dyDescent="0.25">
      <c r="A2214" s="5" t="s">
        <v>51</v>
      </c>
      <c r="B2214" s="23">
        <v>43985</v>
      </c>
      <c r="C2214" s="4">
        <v>467</v>
      </c>
      <c r="D2214" s="26">
        <v>9318</v>
      </c>
      <c r="E2214" s="4">
        <v>5</v>
      </c>
      <c r="F2214" s="67">
        <f t="shared" si="125"/>
        <v>201</v>
      </c>
    </row>
    <row r="2215" spans="1:6" x14ac:dyDescent="0.25">
      <c r="A2215" s="5" t="s">
        <v>27</v>
      </c>
      <c r="B2215" s="23">
        <v>43985</v>
      </c>
      <c r="C2215" s="4">
        <v>1</v>
      </c>
      <c r="D2215" s="26">
        <v>462</v>
      </c>
      <c r="E2215" s="4">
        <v>1</v>
      </c>
      <c r="F2215" s="67">
        <f t="shared" si="125"/>
        <v>29</v>
      </c>
    </row>
    <row r="2216" spans="1:6" x14ac:dyDescent="0.25">
      <c r="A2216" s="5" t="s">
        <v>37</v>
      </c>
      <c r="B2216" s="23">
        <v>43985</v>
      </c>
      <c r="C2216" s="4">
        <v>0</v>
      </c>
      <c r="D2216" s="26">
        <v>96</v>
      </c>
      <c r="F2216" s="67">
        <f t="shared" si="125"/>
        <v>0</v>
      </c>
    </row>
    <row r="2217" spans="1:6" x14ac:dyDescent="0.25">
      <c r="A2217" s="5" t="s">
        <v>38</v>
      </c>
      <c r="B2217" s="23">
        <v>43985</v>
      </c>
      <c r="C2217" s="4">
        <v>2</v>
      </c>
      <c r="D2217" s="26">
        <v>35</v>
      </c>
      <c r="F2217" s="67">
        <f t="shared" si="125"/>
        <v>0</v>
      </c>
    </row>
    <row r="2218" spans="1:6" x14ac:dyDescent="0.25">
      <c r="A2218" s="5" t="s">
        <v>48</v>
      </c>
      <c r="B2218" s="23">
        <v>43985</v>
      </c>
      <c r="C2218" s="4">
        <v>0</v>
      </c>
      <c r="D2218" s="26">
        <v>0</v>
      </c>
      <c r="F2218" s="67">
        <f t="shared" ref="F2218:F2232" si="126">E2218+F2193</f>
        <v>0</v>
      </c>
    </row>
    <row r="2219" spans="1:6" x14ac:dyDescent="0.25">
      <c r="A2219" s="5" t="s">
        <v>39</v>
      </c>
      <c r="B2219" s="23">
        <v>43985</v>
      </c>
      <c r="C2219" s="4">
        <v>0</v>
      </c>
      <c r="D2219" s="26">
        <v>6</v>
      </c>
      <c r="F2219" s="67">
        <f t="shared" si="126"/>
        <v>0</v>
      </c>
    </row>
    <row r="2220" spans="1:6" x14ac:dyDescent="0.25">
      <c r="A2220" s="5" t="s">
        <v>40</v>
      </c>
      <c r="B2220" s="23">
        <v>43985</v>
      </c>
      <c r="C2220" s="4">
        <v>0</v>
      </c>
      <c r="D2220" s="26">
        <v>5</v>
      </c>
      <c r="F2220" s="67">
        <f t="shared" si="126"/>
        <v>0</v>
      </c>
    </row>
    <row r="2221" spans="1:6" x14ac:dyDescent="0.25">
      <c r="A2221" s="5" t="s">
        <v>28</v>
      </c>
      <c r="B2221" s="23">
        <v>43985</v>
      </c>
      <c r="C2221" s="4">
        <v>0</v>
      </c>
      <c r="D2221" s="26">
        <v>63</v>
      </c>
      <c r="F2221" s="67">
        <f t="shared" si="126"/>
        <v>0</v>
      </c>
    </row>
    <row r="2222" spans="1:6" x14ac:dyDescent="0.25">
      <c r="A2222" s="5" t="s">
        <v>24</v>
      </c>
      <c r="B2222" s="23">
        <v>43985</v>
      </c>
      <c r="C2222" s="4">
        <v>0</v>
      </c>
      <c r="D2222" s="26">
        <v>100</v>
      </c>
      <c r="F2222" s="67">
        <f t="shared" si="126"/>
        <v>0</v>
      </c>
    </row>
    <row r="2223" spans="1:6" x14ac:dyDescent="0.25">
      <c r="A2223" s="5" t="s">
        <v>30</v>
      </c>
      <c r="B2223" s="23">
        <v>43985</v>
      </c>
      <c r="C2223" s="4">
        <v>1</v>
      </c>
      <c r="D2223" s="26">
        <v>29</v>
      </c>
      <c r="F2223" s="67">
        <f t="shared" si="126"/>
        <v>0</v>
      </c>
    </row>
    <row r="2224" spans="1:6" x14ac:dyDescent="0.25">
      <c r="A2224" s="5" t="s">
        <v>26</v>
      </c>
      <c r="B2224" s="23">
        <v>43985</v>
      </c>
      <c r="C2224" s="4">
        <v>10</v>
      </c>
      <c r="D2224" s="26">
        <v>150</v>
      </c>
      <c r="F2224" s="67">
        <f t="shared" si="126"/>
        <v>0</v>
      </c>
    </row>
    <row r="2225" spans="1:6" x14ac:dyDescent="0.25">
      <c r="A2225" s="5" t="s">
        <v>25</v>
      </c>
      <c r="B2225" s="23">
        <v>43985</v>
      </c>
      <c r="C2225" s="4">
        <v>16</v>
      </c>
      <c r="D2225" s="26">
        <v>426</v>
      </c>
      <c r="E2225" s="4">
        <v>1</v>
      </c>
      <c r="F2225" s="67">
        <f t="shared" si="126"/>
        <v>1</v>
      </c>
    </row>
    <row r="2226" spans="1:6" x14ac:dyDescent="0.25">
      <c r="A2226" s="5" t="s">
        <v>41</v>
      </c>
      <c r="B2226" s="23">
        <v>43985</v>
      </c>
      <c r="C2226" s="4">
        <v>0</v>
      </c>
      <c r="D2226" s="26">
        <v>15</v>
      </c>
      <c r="F2226" s="67">
        <f t="shared" si="126"/>
        <v>0</v>
      </c>
    </row>
    <row r="2227" spans="1:6" x14ac:dyDescent="0.25">
      <c r="A2227" s="5" t="s">
        <v>42</v>
      </c>
      <c r="B2227" s="23">
        <v>43985</v>
      </c>
      <c r="C2227" s="4">
        <v>0</v>
      </c>
      <c r="D2227" s="26">
        <v>5</v>
      </c>
      <c r="F2227" s="67">
        <f>E2227+F2203</f>
        <v>0</v>
      </c>
    </row>
    <row r="2228" spans="1:6" x14ac:dyDescent="0.25">
      <c r="A2228" s="5" t="s">
        <v>43</v>
      </c>
      <c r="B2228" s="23">
        <v>43985</v>
      </c>
      <c r="C2228" s="4">
        <v>0</v>
      </c>
      <c r="D2228" s="26">
        <v>11</v>
      </c>
      <c r="F2228" s="67">
        <f t="shared" si="126"/>
        <v>0</v>
      </c>
    </row>
    <row r="2229" spans="1:6" x14ac:dyDescent="0.25">
      <c r="A2229" s="5" t="s">
        <v>44</v>
      </c>
      <c r="B2229" s="23">
        <v>43985</v>
      </c>
      <c r="C2229" s="4">
        <v>0</v>
      </c>
      <c r="D2229" s="26">
        <v>51</v>
      </c>
      <c r="F2229" s="67">
        <f t="shared" si="126"/>
        <v>0</v>
      </c>
    </row>
    <row r="2230" spans="1:6" x14ac:dyDescent="0.25">
      <c r="A2230" s="5" t="s">
        <v>29</v>
      </c>
      <c r="B2230" s="23">
        <v>43985</v>
      </c>
      <c r="C2230" s="4">
        <v>3</v>
      </c>
      <c r="D2230" s="26">
        <v>268</v>
      </c>
      <c r="F2230" s="67">
        <f>E2230+F2206</f>
        <v>3</v>
      </c>
    </row>
    <row r="2231" spans="1:6" x14ac:dyDescent="0.25">
      <c r="A2231" s="5" t="s">
        <v>45</v>
      </c>
      <c r="B2231" s="23">
        <v>43985</v>
      </c>
      <c r="C2231" s="4">
        <v>0</v>
      </c>
      <c r="D2231" s="26">
        <v>22</v>
      </c>
      <c r="F2231" s="67">
        <f>E2231+F2207</f>
        <v>0</v>
      </c>
    </row>
    <row r="2232" spans="1:6" x14ac:dyDescent="0.25">
      <c r="A2232" s="5" t="s">
        <v>46</v>
      </c>
      <c r="B2232" s="23">
        <v>43985</v>
      </c>
      <c r="C2232" s="4">
        <v>0</v>
      </c>
      <c r="D2232" s="26">
        <v>149</v>
      </c>
      <c r="F2232" s="67">
        <f t="shared" si="126"/>
        <v>0</v>
      </c>
    </row>
    <row r="2233" spans="1:6" x14ac:dyDescent="0.25">
      <c r="A2233" s="5" t="s">
        <v>47</v>
      </c>
      <c r="B2233" s="23">
        <v>43985</v>
      </c>
      <c r="C2233" s="4">
        <v>0</v>
      </c>
      <c r="D2233" s="26">
        <v>48</v>
      </c>
      <c r="F2233" s="67">
        <f>E2233+F2209</f>
        <v>3</v>
      </c>
    </row>
    <row r="2234" spans="1:6" x14ac:dyDescent="0.25">
      <c r="A2234" s="50" t="s">
        <v>22</v>
      </c>
      <c r="B2234" s="23">
        <v>43986</v>
      </c>
      <c r="C2234" s="4">
        <v>422</v>
      </c>
      <c r="D2234" s="26">
        <v>7496</v>
      </c>
      <c r="E2234" s="4">
        <v>11</v>
      </c>
      <c r="F2234" s="67">
        <f>E2234+F2210</f>
        <v>253</v>
      </c>
    </row>
    <row r="2235" spans="1:6" x14ac:dyDescent="0.25">
      <c r="A2235" s="5" t="s">
        <v>35</v>
      </c>
      <c r="B2235" s="23">
        <v>43986</v>
      </c>
      <c r="C2235" s="4">
        <v>0</v>
      </c>
      <c r="D2235" s="26">
        <v>0</v>
      </c>
      <c r="F2235" s="67">
        <f t="shared" ref="F2235:F2241" si="127">E2235+F2211</f>
        <v>0</v>
      </c>
    </row>
    <row r="2236" spans="1:6" x14ac:dyDescent="0.25">
      <c r="A2236" s="5" t="s">
        <v>21</v>
      </c>
      <c r="B2236" s="23">
        <v>43986</v>
      </c>
      <c r="C2236" s="4">
        <v>53</v>
      </c>
      <c r="D2236" s="26">
        <v>979</v>
      </c>
      <c r="E2236" s="4">
        <v>1</v>
      </c>
      <c r="F2236" s="67">
        <f t="shared" si="127"/>
        <v>59</v>
      </c>
    </row>
    <row r="2237" spans="1:6" x14ac:dyDescent="0.25">
      <c r="A2237" s="5" t="s">
        <v>36</v>
      </c>
      <c r="B2237" s="23">
        <v>43986</v>
      </c>
      <c r="C2237" s="4">
        <v>0</v>
      </c>
      <c r="D2237" s="26">
        <v>11</v>
      </c>
      <c r="F2237" s="67">
        <f t="shared" si="127"/>
        <v>1</v>
      </c>
    </row>
    <row r="2238" spans="1:6" x14ac:dyDescent="0.25">
      <c r="A2238" s="5" t="s">
        <v>51</v>
      </c>
      <c r="B2238" s="23">
        <v>43986</v>
      </c>
      <c r="C2238" s="4">
        <v>436</v>
      </c>
      <c r="D2238" s="26">
        <v>9754</v>
      </c>
      <c r="E2238" s="4">
        <v>12</v>
      </c>
      <c r="F2238" s="67">
        <f t="shared" si="127"/>
        <v>213</v>
      </c>
    </row>
    <row r="2239" spans="1:6" x14ac:dyDescent="0.25">
      <c r="A2239" s="5" t="s">
        <v>27</v>
      </c>
      <c r="B2239" s="23">
        <v>43986</v>
      </c>
      <c r="C2239" s="4">
        <v>2</v>
      </c>
      <c r="D2239" s="26">
        <v>464</v>
      </c>
      <c r="F2239" s="67">
        <f t="shared" si="127"/>
        <v>29</v>
      </c>
    </row>
    <row r="2240" spans="1:6" x14ac:dyDescent="0.25">
      <c r="A2240" s="5" t="s">
        <v>37</v>
      </c>
      <c r="B2240" s="23">
        <v>43986</v>
      </c>
      <c r="C2240" s="4">
        <v>0</v>
      </c>
      <c r="D2240" s="26">
        <v>96</v>
      </c>
      <c r="F2240" s="67">
        <f t="shared" si="127"/>
        <v>0</v>
      </c>
    </row>
    <row r="2241" spans="1:6" x14ac:dyDescent="0.25">
      <c r="A2241" s="5" t="s">
        <v>38</v>
      </c>
      <c r="B2241" s="23">
        <v>43986</v>
      </c>
      <c r="C2241" s="4">
        <v>0</v>
      </c>
      <c r="D2241" s="26">
        <v>35</v>
      </c>
      <c r="F2241" s="67">
        <f t="shared" si="127"/>
        <v>0</v>
      </c>
    </row>
    <row r="2242" spans="1:6" x14ac:dyDescent="0.25">
      <c r="A2242" s="5" t="s">
        <v>48</v>
      </c>
      <c r="B2242" s="23">
        <v>43986</v>
      </c>
      <c r="C2242" s="4">
        <v>0</v>
      </c>
      <c r="D2242" s="26">
        <v>0</v>
      </c>
      <c r="F2242" s="67">
        <f t="shared" ref="F2242:F2256" si="128">E2242+F2217</f>
        <v>0</v>
      </c>
    </row>
    <row r="2243" spans="1:6" x14ac:dyDescent="0.25">
      <c r="A2243" s="5" t="s">
        <v>39</v>
      </c>
      <c r="B2243" s="23">
        <v>43986</v>
      </c>
      <c r="C2243" s="4">
        <v>0</v>
      </c>
      <c r="D2243" s="26">
        <v>6</v>
      </c>
      <c r="F2243" s="67">
        <f t="shared" si="128"/>
        <v>0</v>
      </c>
    </row>
    <row r="2244" spans="1:6" x14ac:dyDescent="0.25">
      <c r="A2244" s="5" t="s">
        <v>40</v>
      </c>
      <c r="B2244" s="23">
        <v>43986</v>
      </c>
      <c r="C2244" s="4">
        <v>0</v>
      </c>
      <c r="D2244" s="26">
        <v>5</v>
      </c>
      <c r="F2244" s="67">
        <f t="shared" si="128"/>
        <v>0</v>
      </c>
    </row>
    <row r="2245" spans="1:6" x14ac:dyDescent="0.25">
      <c r="A2245" s="5" t="s">
        <v>28</v>
      </c>
      <c r="B2245" s="23">
        <v>43986</v>
      </c>
      <c r="C2245" s="4">
        <v>0</v>
      </c>
      <c r="D2245" s="26">
        <v>63</v>
      </c>
      <c r="F2245" s="67">
        <f t="shared" si="128"/>
        <v>0</v>
      </c>
    </row>
    <row r="2246" spans="1:6" x14ac:dyDescent="0.25">
      <c r="A2246" s="5" t="s">
        <v>24</v>
      </c>
      <c r="B2246" s="23">
        <v>43986</v>
      </c>
      <c r="C2246" s="4">
        <v>0</v>
      </c>
      <c r="D2246" s="26">
        <v>100</v>
      </c>
      <c r="F2246" s="67">
        <f t="shared" si="128"/>
        <v>0</v>
      </c>
    </row>
    <row r="2247" spans="1:6" x14ac:dyDescent="0.25">
      <c r="A2247" s="5" t="s">
        <v>30</v>
      </c>
      <c r="B2247" s="23">
        <v>43986</v>
      </c>
      <c r="C2247" s="4">
        <v>2</v>
      </c>
      <c r="D2247" s="26">
        <v>31</v>
      </c>
      <c r="F2247" s="67">
        <f t="shared" si="128"/>
        <v>0</v>
      </c>
    </row>
    <row r="2248" spans="1:6" x14ac:dyDescent="0.25">
      <c r="A2248" s="5" t="s">
        <v>26</v>
      </c>
      <c r="B2248" s="23">
        <v>43986</v>
      </c>
      <c r="C2248" s="4">
        <v>0</v>
      </c>
      <c r="D2248" s="26">
        <v>150</v>
      </c>
      <c r="F2248" s="67">
        <f t="shared" si="128"/>
        <v>0</v>
      </c>
    </row>
    <row r="2249" spans="1:6" x14ac:dyDescent="0.25">
      <c r="A2249" s="5" t="s">
        <v>25</v>
      </c>
      <c r="B2249" s="23">
        <v>43986</v>
      </c>
      <c r="C2249" s="4">
        <v>8</v>
      </c>
      <c r="D2249" s="26">
        <v>434</v>
      </c>
      <c r="E2249" s="4">
        <v>1</v>
      </c>
      <c r="F2249" s="67">
        <f t="shared" si="128"/>
        <v>1</v>
      </c>
    </row>
    <row r="2250" spans="1:6" x14ac:dyDescent="0.25">
      <c r="A2250" s="5" t="s">
        <v>41</v>
      </c>
      <c r="B2250" s="23">
        <v>43986</v>
      </c>
      <c r="C2250" s="4">
        <v>0</v>
      </c>
      <c r="D2250" s="26">
        <v>15</v>
      </c>
      <c r="F2250" s="67">
        <f t="shared" si="128"/>
        <v>1</v>
      </c>
    </row>
    <row r="2251" spans="1:6" x14ac:dyDescent="0.25">
      <c r="A2251" s="5" t="s">
        <v>42</v>
      </c>
      <c r="B2251" s="23">
        <v>43986</v>
      </c>
      <c r="C2251" s="4">
        <v>0</v>
      </c>
      <c r="D2251" s="26">
        <v>5</v>
      </c>
      <c r="F2251" s="67">
        <f>E2251+F2227</f>
        <v>0</v>
      </c>
    </row>
    <row r="2252" spans="1:6" x14ac:dyDescent="0.25">
      <c r="A2252" s="5" t="s">
        <v>43</v>
      </c>
      <c r="B2252" s="23">
        <v>43986</v>
      </c>
      <c r="C2252" s="4">
        <v>0</v>
      </c>
      <c r="D2252" s="26">
        <v>11</v>
      </c>
      <c r="F2252" s="67">
        <f t="shared" si="128"/>
        <v>0</v>
      </c>
    </row>
    <row r="2253" spans="1:6" x14ac:dyDescent="0.25">
      <c r="A2253" s="5" t="s">
        <v>44</v>
      </c>
      <c r="B2253" s="23">
        <v>43986</v>
      </c>
      <c r="C2253" s="4">
        <v>0</v>
      </c>
      <c r="D2253" s="26">
        <v>51</v>
      </c>
      <c r="F2253" s="67">
        <f t="shared" si="128"/>
        <v>0</v>
      </c>
    </row>
    <row r="2254" spans="1:6" x14ac:dyDescent="0.25">
      <c r="A2254" s="5" t="s">
        <v>29</v>
      </c>
      <c r="B2254" s="23">
        <v>43986</v>
      </c>
      <c r="C2254" s="4">
        <v>5</v>
      </c>
      <c r="D2254" s="26">
        <v>273</v>
      </c>
      <c r="F2254" s="67">
        <f>E2254+F2230</f>
        <v>3</v>
      </c>
    </row>
    <row r="2255" spans="1:6" x14ac:dyDescent="0.25">
      <c r="A2255" s="5" t="s">
        <v>45</v>
      </c>
      <c r="B2255" s="23">
        <v>43986</v>
      </c>
      <c r="C2255" s="4">
        <v>0</v>
      </c>
      <c r="D2255" s="26">
        <v>22</v>
      </c>
      <c r="F2255" s="67">
        <f>E2255+F2231</f>
        <v>0</v>
      </c>
    </row>
    <row r="2256" spans="1:6" x14ac:dyDescent="0.25">
      <c r="A2256" s="5" t="s">
        <v>46</v>
      </c>
      <c r="B2256" s="23">
        <v>43986</v>
      </c>
      <c r="C2256" s="4">
        <v>0</v>
      </c>
      <c r="D2256" s="26">
        <v>149</v>
      </c>
      <c r="F2256" s="67">
        <f t="shared" si="128"/>
        <v>0</v>
      </c>
    </row>
    <row r="2257" spans="1:6" x14ac:dyDescent="0.25">
      <c r="A2257" s="5" t="s">
        <v>47</v>
      </c>
      <c r="B2257" s="23">
        <v>43986</v>
      </c>
      <c r="C2257" s="4">
        <v>1</v>
      </c>
      <c r="D2257" s="26">
        <v>49</v>
      </c>
      <c r="F2257" s="67">
        <f>E2257+F2233</f>
        <v>3</v>
      </c>
    </row>
    <row r="2258" spans="1:6" x14ac:dyDescent="0.25">
      <c r="A2258" s="50" t="s">
        <v>22</v>
      </c>
      <c r="B2258" s="23">
        <v>43987</v>
      </c>
      <c r="C2258" s="4">
        <v>371</v>
      </c>
      <c r="D2258" s="26">
        <v>7867</v>
      </c>
      <c r="E2258" s="4">
        <v>8</v>
      </c>
      <c r="F2258" s="67">
        <f>E2258+F2234</f>
        <v>261</v>
      </c>
    </row>
    <row r="2259" spans="1:6" x14ac:dyDescent="0.25">
      <c r="A2259" s="5" t="s">
        <v>35</v>
      </c>
      <c r="B2259" s="23">
        <v>43987</v>
      </c>
      <c r="C2259" s="4">
        <v>0</v>
      </c>
      <c r="D2259" s="26">
        <v>0</v>
      </c>
      <c r="F2259" s="67">
        <f t="shared" ref="F2259:F2265" si="129">E2259+F2235</f>
        <v>0</v>
      </c>
    </row>
    <row r="2260" spans="1:6" x14ac:dyDescent="0.25">
      <c r="A2260" s="5" t="s">
        <v>21</v>
      </c>
      <c r="B2260" s="23">
        <v>43987</v>
      </c>
      <c r="C2260" s="4">
        <v>29</v>
      </c>
      <c r="D2260" s="26">
        <v>1008</v>
      </c>
      <c r="E2260" s="4">
        <v>1</v>
      </c>
      <c r="F2260" s="67">
        <f t="shared" si="129"/>
        <v>60</v>
      </c>
    </row>
    <row r="2261" spans="1:6" x14ac:dyDescent="0.25">
      <c r="A2261" s="5" t="s">
        <v>36</v>
      </c>
      <c r="B2261" s="23">
        <v>43987</v>
      </c>
      <c r="C2261" s="4">
        <v>3</v>
      </c>
      <c r="D2261" s="26">
        <v>14</v>
      </c>
      <c r="F2261" s="67">
        <f t="shared" si="129"/>
        <v>1</v>
      </c>
    </row>
    <row r="2262" spans="1:6" x14ac:dyDescent="0.25">
      <c r="A2262" s="5" t="s">
        <v>51</v>
      </c>
      <c r="B2262" s="23">
        <v>43987</v>
      </c>
      <c r="C2262" s="4">
        <v>420</v>
      </c>
      <c r="D2262" s="26">
        <v>10174</v>
      </c>
      <c r="E2262" s="4">
        <v>15</v>
      </c>
      <c r="F2262" s="67">
        <f t="shared" si="129"/>
        <v>228</v>
      </c>
    </row>
    <row r="2263" spans="1:6" x14ac:dyDescent="0.25">
      <c r="A2263" s="5" t="s">
        <v>27</v>
      </c>
      <c r="B2263" s="23">
        <v>43987</v>
      </c>
      <c r="C2263" s="4">
        <v>2</v>
      </c>
      <c r="D2263" s="26">
        <v>466</v>
      </c>
      <c r="F2263" s="67">
        <f t="shared" si="129"/>
        <v>29</v>
      </c>
    </row>
    <row r="2264" spans="1:6" x14ac:dyDescent="0.25">
      <c r="A2264" s="5" t="s">
        <v>37</v>
      </c>
      <c r="B2264" s="23">
        <v>43987</v>
      </c>
      <c r="C2264" s="4">
        <v>0</v>
      </c>
      <c r="D2264" s="26">
        <v>96</v>
      </c>
      <c r="F2264" s="67">
        <f t="shared" si="129"/>
        <v>0</v>
      </c>
    </row>
    <row r="2265" spans="1:6" x14ac:dyDescent="0.25">
      <c r="A2265" s="5" t="s">
        <v>38</v>
      </c>
      <c r="B2265" s="23">
        <v>43987</v>
      </c>
      <c r="C2265" s="4">
        <v>4</v>
      </c>
      <c r="D2265" s="26">
        <v>39</v>
      </c>
      <c r="F2265" s="67">
        <f t="shared" si="129"/>
        <v>0</v>
      </c>
    </row>
    <row r="2266" spans="1:6" x14ac:dyDescent="0.25">
      <c r="A2266" s="5" t="s">
        <v>48</v>
      </c>
      <c r="B2266" s="23">
        <v>43987</v>
      </c>
      <c r="C2266" s="4">
        <v>0</v>
      </c>
      <c r="D2266" s="26">
        <v>0</v>
      </c>
      <c r="F2266" s="67">
        <f t="shared" ref="F2266:F2280" si="130">E2266+F2241</f>
        <v>0</v>
      </c>
    </row>
    <row r="2267" spans="1:6" x14ac:dyDescent="0.25">
      <c r="A2267" s="5" t="s">
        <v>39</v>
      </c>
      <c r="B2267" s="23">
        <v>43987</v>
      </c>
      <c r="C2267" s="4">
        <v>0</v>
      </c>
      <c r="D2267" s="26">
        <v>6</v>
      </c>
      <c r="F2267" s="67">
        <f t="shared" si="130"/>
        <v>0</v>
      </c>
    </row>
    <row r="2268" spans="1:6" x14ac:dyDescent="0.25">
      <c r="A2268" s="5" t="s">
        <v>40</v>
      </c>
      <c r="B2268" s="23">
        <v>43987</v>
      </c>
      <c r="C2268" s="4">
        <v>0</v>
      </c>
      <c r="D2268" s="26">
        <v>5</v>
      </c>
      <c r="F2268" s="67">
        <f t="shared" si="130"/>
        <v>0</v>
      </c>
    </row>
    <row r="2269" spans="1:6" x14ac:dyDescent="0.25">
      <c r="A2269" s="5" t="s">
        <v>28</v>
      </c>
      <c r="B2269" s="23">
        <v>43987</v>
      </c>
      <c r="C2269" s="4">
        <v>0</v>
      </c>
      <c r="D2269" s="26">
        <v>63</v>
      </c>
      <c r="F2269" s="67">
        <f t="shared" si="130"/>
        <v>0</v>
      </c>
    </row>
    <row r="2270" spans="1:6" x14ac:dyDescent="0.25">
      <c r="A2270" s="5" t="s">
        <v>24</v>
      </c>
      <c r="B2270" s="23">
        <v>43987</v>
      </c>
      <c r="C2270" s="14">
        <v>1</v>
      </c>
      <c r="D2270" s="26">
        <v>101</v>
      </c>
      <c r="F2270" s="67">
        <f t="shared" si="130"/>
        <v>0</v>
      </c>
    </row>
    <row r="2271" spans="1:6" x14ac:dyDescent="0.25">
      <c r="A2271" s="5" t="s">
        <v>30</v>
      </c>
      <c r="B2271" s="23">
        <v>43987</v>
      </c>
      <c r="C2271" s="4">
        <v>0</v>
      </c>
      <c r="D2271" s="26">
        <v>31</v>
      </c>
      <c r="F2271" s="67">
        <f t="shared" si="130"/>
        <v>0</v>
      </c>
    </row>
    <row r="2272" spans="1:6" x14ac:dyDescent="0.25">
      <c r="A2272" s="5" t="s">
        <v>26</v>
      </c>
      <c r="B2272" s="23">
        <v>43987</v>
      </c>
      <c r="C2272" s="4">
        <v>1</v>
      </c>
      <c r="D2272" s="26">
        <v>151</v>
      </c>
      <c r="F2272" s="67">
        <f t="shared" si="130"/>
        <v>0</v>
      </c>
    </row>
    <row r="2273" spans="1:6" x14ac:dyDescent="0.25">
      <c r="A2273" s="5" t="s">
        <v>25</v>
      </c>
      <c r="B2273" s="23">
        <v>43987</v>
      </c>
      <c r="C2273" s="4">
        <v>8</v>
      </c>
      <c r="D2273" s="26">
        <v>442</v>
      </c>
      <c r="F2273" s="67">
        <f t="shared" si="130"/>
        <v>0</v>
      </c>
    </row>
    <row r="2274" spans="1:6" x14ac:dyDescent="0.25">
      <c r="A2274" s="5" t="s">
        <v>41</v>
      </c>
      <c r="B2274" s="23">
        <v>43987</v>
      </c>
      <c r="C2274" s="4">
        <v>0</v>
      </c>
      <c r="D2274" s="26">
        <v>15</v>
      </c>
      <c r="F2274" s="67">
        <f t="shared" si="130"/>
        <v>1</v>
      </c>
    </row>
    <row r="2275" spans="1:6" x14ac:dyDescent="0.25">
      <c r="A2275" s="5" t="s">
        <v>42</v>
      </c>
      <c r="B2275" s="23">
        <v>43987</v>
      </c>
      <c r="C2275" s="4">
        <v>0</v>
      </c>
      <c r="D2275" s="26">
        <v>5</v>
      </c>
      <c r="F2275" s="67">
        <f>E2275+F2251</f>
        <v>0</v>
      </c>
    </row>
    <row r="2276" spans="1:6" x14ac:dyDescent="0.25">
      <c r="A2276" s="5" t="s">
        <v>43</v>
      </c>
      <c r="B2276" s="23">
        <v>43987</v>
      </c>
      <c r="C2276" s="4">
        <v>0</v>
      </c>
      <c r="D2276" s="26">
        <v>11</v>
      </c>
      <c r="F2276" s="67">
        <f t="shared" si="130"/>
        <v>0</v>
      </c>
    </row>
    <row r="2277" spans="1:6" x14ac:dyDescent="0.25">
      <c r="A2277" s="5" t="s">
        <v>44</v>
      </c>
      <c r="B2277" s="23">
        <v>43987</v>
      </c>
      <c r="C2277" s="4">
        <v>0</v>
      </c>
      <c r="D2277" s="26">
        <v>51</v>
      </c>
      <c r="F2277" s="67">
        <f t="shared" si="130"/>
        <v>0</v>
      </c>
    </row>
    <row r="2278" spans="1:6" x14ac:dyDescent="0.25">
      <c r="A2278" s="5" t="s">
        <v>29</v>
      </c>
      <c r="B2278" s="23">
        <v>43987</v>
      </c>
      <c r="C2278" s="4">
        <v>1</v>
      </c>
      <c r="D2278" s="26">
        <v>274</v>
      </c>
      <c r="F2278" s="67">
        <f>E2278+F2254</f>
        <v>3</v>
      </c>
    </row>
    <row r="2279" spans="1:6" x14ac:dyDescent="0.25">
      <c r="A2279" s="5" t="s">
        <v>45</v>
      </c>
      <c r="B2279" s="23">
        <v>43987</v>
      </c>
      <c r="C2279" s="4">
        <v>0</v>
      </c>
      <c r="D2279" s="26">
        <v>22</v>
      </c>
      <c r="F2279" s="67">
        <f>E2279+F2255</f>
        <v>0</v>
      </c>
    </row>
    <row r="2280" spans="1:6" x14ac:dyDescent="0.25">
      <c r="A2280" s="5" t="s">
        <v>46</v>
      </c>
      <c r="B2280" s="23">
        <v>43987</v>
      </c>
      <c r="C2280" s="4">
        <v>0</v>
      </c>
      <c r="D2280" s="26">
        <v>149</v>
      </c>
      <c r="F2280" s="67">
        <f t="shared" si="130"/>
        <v>0</v>
      </c>
    </row>
    <row r="2281" spans="1:6" x14ac:dyDescent="0.25">
      <c r="A2281" s="5" t="s">
        <v>47</v>
      </c>
      <c r="B2281" s="23">
        <v>43987</v>
      </c>
      <c r="C2281" s="4">
        <v>0</v>
      </c>
      <c r="D2281" s="26">
        <v>49</v>
      </c>
      <c r="F2281" s="67">
        <f>E2281+F2257</f>
        <v>3</v>
      </c>
    </row>
    <row r="2282" spans="1:6" x14ac:dyDescent="0.25">
      <c r="A2282" s="50" t="s">
        <v>22</v>
      </c>
      <c r="B2282" s="23">
        <v>43988</v>
      </c>
      <c r="C2282" s="4">
        <v>457</v>
      </c>
      <c r="D2282" s="26">
        <v>8324</v>
      </c>
      <c r="E2282" s="4">
        <v>2</v>
      </c>
      <c r="F2282" s="67">
        <f>E2282+F2258</f>
        <v>263</v>
      </c>
    </row>
    <row r="2283" spans="1:6" x14ac:dyDescent="0.25">
      <c r="A2283" s="5" t="s">
        <v>35</v>
      </c>
      <c r="B2283" s="23">
        <v>43988</v>
      </c>
      <c r="C2283" s="4">
        <v>0</v>
      </c>
      <c r="D2283" s="26">
        <v>0</v>
      </c>
      <c r="F2283" s="67">
        <f t="shared" ref="F2283:F2289" si="131">E2283+F2259</f>
        <v>0</v>
      </c>
    </row>
    <row r="2284" spans="1:6" x14ac:dyDescent="0.25">
      <c r="A2284" s="5" t="s">
        <v>21</v>
      </c>
      <c r="B2284" s="23">
        <v>43988</v>
      </c>
      <c r="C2284" s="4">
        <v>19</v>
      </c>
      <c r="D2284" s="26">
        <v>1027</v>
      </c>
      <c r="F2284" s="67">
        <f t="shared" si="131"/>
        <v>60</v>
      </c>
    </row>
    <row r="2285" spans="1:6" x14ac:dyDescent="0.25">
      <c r="A2285" s="5" t="s">
        <v>36</v>
      </c>
      <c r="B2285" s="23">
        <v>43988</v>
      </c>
      <c r="C2285" s="4">
        <v>1</v>
      </c>
      <c r="D2285" s="26">
        <v>15</v>
      </c>
      <c r="F2285" s="67">
        <f t="shared" si="131"/>
        <v>1</v>
      </c>
    </row>
    <row r="2286" spans="1:6" x14ac:dyDescent="0.25">
      <c r="A2286" s="5" t="s">
        <v>51</v>
      </c>
      <c r="B2286" s="23">
        <v>43988</v>
      </c>
      <c r="C2286" s="4">
        <v>474</v>
      </c>
      <c r="D2286" s="26">
        <v>10648</v>
      </c>
      <c r="E2286" s="4">
        <v>13</v>
      </c>
      <c r="F2286" s="67">
        <f t="shared" si="131"/>
        <v>241</v>
      </c>
    </row>
    <row r="2287" spans="1:6" x14ac:dyDescent="0.25">
      <c r="A2287" s="5" t="s">
        <v>27</v>
      </c>
      <c r="B2287" s="23">
        <v>43988</v>
      </c>
      <c r="C2287" s="4">
        <v>0</v>
      </c>
      <c r="D2287" s="26">
        <v>466</v>
      </c>
      <c r="E2287" s="4">
        <v>1</v>
      </c>
      <c r="F2287" s="67">
        <f t="shared" si="131"/>
        <v>30</v>
      </c>
    </row>
    <row r="2288" spans="1:6" x14ac:dyDescent="0.25">
      <c r="A2288" s="5" t="s">
        <v>37</v>
      </c>
      <c r="B2288" s="23">
        <v>43988</v>
      </c>
      <c r="C2288" s="4">
        <v>0</v>
      </c>
      <c r="D2288" s="26">
        <v>96</v>
      </c>
      <c r="F2288" s="67">
        <f t="shared" si="131"/>
        <v>0</v>
      </c>
    </row>
    <row r="2289" spans="1:6" x14ac:dyDescent="0.25">
      <c r="A2289" s="5" t="s">
        <v>38</v>
      </c>
      <c r="B2289" s="23">
        <v>43988</v>
      </c>
      <c r="C2289" s="4">
        <v>10</v>
      </c>
      <c r="D2289" s="26">
        <v>49</v>
      </c>
      <c r="F2289" s="67">
        <f t="shared" si="131"/>
        <v>0</v>
      </c>
    </row>
    <row r="2290" spans="1:6" x14ac:dyDescent="0.25">
      <c r="A2290" s="5" t="s">
        <v>48</v>
      </c>
      <c r="B2290" s="23">
        <v>43988</v>
      </c>
      <c r="C2290" s="4">
        <v>0</v>
      </c>
      <c r="D2290" s="26">
        <v>0</v>
      </c>
      <c r="F2290" s="67">
        <f t="shared" ref="F2290:F2304" si="132">E2290+F2265</f>
        <v>0</v>
      </c>
    </row>
    <row r="2291" spans="1:6" x14ac:dyDescent="0.25">
      <c r="A2291" s="5" t="s">
        <v>39</v>
      </c>
      <c r="B2291" s="23">
        <v>43988</v>
      </c>
      <c r="C2291" s="4">
        <v>0</v>
      </c>
      <c r="D2291" s="26">
        <v>6</v>
      </c>
      <c r="F2291" s="67">
        <f t="shared" si="132"/>
        <v>0</v>
      </c>
    </row>
    <row r="2292" spans="1:6" x14ac:dyDescent="0.25">
      <c r="A2292" s="5" t="s">
        <v>40</v>
      </c>
      <c r="B2292" s="23">
        <v>43988</v>
      </c>
      <c r="C2292" s="4">
        <v>0</v>
      </c>
      <c r="D2292" s="26">
        <v>5</v>
      </c>
      <c r="F2292" s="67">
        <f t="shared" si="132"/>
        <v>0</v>
      </c>
    </row>
    <row r="2293" spans="1:6" x14ac:dyDescent="0.25">
      <c r="A2293" s="5" t="s">
        <v>28</v>
      </c>
      <c r="B2293" s="23">
        <v>43988</v>
      </c>
      <c r="C2293" s="4">
        <v>0</v>
      </c>
      <c r="D2293" s="26">
        <v>63</v>
      </c>
      <c r="F2293" s="67">
        <f t="shared" si="132"/>
        <v>0</v>
      </c>
    </row>
    <row r="2294" spans="1:6" x14ac:dyDescent="0.25">
      <c r="A2294" s="5" t="s">
        <v>24</v>
      </c>
      <c r="B2294" s="23">
        <v>43988</v>
      </c>
      <c r="C2294" s="14">
        <v>0</v>
      </c>
      <c r="D2294" s="26">
        <v>101</v>
      </c>
      <c r="F2294" s="67">
        <f t="shared" si="132"/>
        <v>0</v>
      </c>
    </row>
    <row r="2295" spans="1:6" x14ac:dyDescent="0.25">
      <c r="A2295" s="5" t="s">
        <v>30</v>
      </c>
      <c r="B2295" s="23">
        <v>43988</v>
      </c>
      <c r="C2295" s="4">
        <v>4</v>
      </c>
      <c r="D2295" s="26">
        <v>35</v>
      </c>
      <c r="F2295" s="67">
        <f t="shared" si="132"/>
        <v>0</v>
      </c>
    </row>
    <row r="2296" spans="1:6" x14ac:dyDescent="0.25">
      <c r="A2296" s="5" t="s">
        <v>26</v>
      </c>
      <c r="B2296" s="23">
        <v>43988</v>
      </c>
      <c r="C2296" s="4">
        <v>1</v>
      </c>
      <c r="D2296" s="26">
        <v>152</v>
      </c>
      <c r="F2296" s="67">
        <f t="shared" si="132"/>
        <v>0</v>
      </c>
    </row>
    <row r="2297" spans="1:6" x14ac:dyDescent="0.25">
      <c r="A2297" s="5" t="s">
        <v>25</v>
      </c>
      <c r="B2297" s="23">
        <v>43988</v>
      </c>
      <c r="C2297" s="4">
        <v>15</v>
      </c>
      <c r="D2297" s="26">
        <v>457</v>
      </c>
      <c r="F2297" s="67">
        <f t="shared" si="132"/>
        <v>0</v>
      </c>
    </row>
    <row r="2298" spans="1:6" x14ac:dyDescent="0.25">
      <c r="A2298" s="5" t="s">
        <v>41</v>
      </c>
      <c r="B2298" s="23">
        <v>43988</v>
      </c>
      <c r="C2298" s="4">
        <v>0</v>
      </c>
      <c r="D2298" s="26">
        <v>15</v>
      </c>
      <c r="F2298" s="67">
        <f t="shared" si="132"/>
        <v>0</v>
      </c>
    </row>
    <row r="2299" spans="1:6" x14ac:dyDescent="0.25">
      <c r="A2299" s="5" t="s">
        <v>42</v>
      </c>
      <c r="B2299" s="23">
        <v>43988</v>
      </c>
      <c r="C2299" s="4">
        <v>0</v>
      </c>
      <c r="D2299" s="26">
        <v>5</v>
      </c>
      <c r="F2299" s="67">
        <f>E2299+F2275</f>
        <v>0</v>
      </c>
    </row>
    <row r="2300" spans="1:6" x14ac:dyDescent="0.25">
      <c r="A2300" s="5" t="s">
        <v>43</v>
      </c>
      <c r="B2300" s="23">
        <v>43988</v>
      </c>
      <c r="C2300" s="4">
        <v>0</v>
      </c>
      <c r="D2300" s="26">
        <v>11</v>
      </c>
      <c r="F2300" s="67">
        <f t="shared" si="132"/>
        <v>0</v>
      </c>
    </row>
    <row r="2301" spans="1:6" x14ac:dyDescent="0.25">
      <c r="A2301" s="5" t="s">
        <v>44</v>
      </c>
      <c r="B2301" s="23">
        <v>43988</v>
      </c>
      <c r="C2301" s="4">
        <v>0</v>
      </c>
      <c r="D2301" s="26">
        <v>51</v>
      </c>
      <c r="F2301" s="67">
        <f t="shared" si="132"/>
        <v>0</v>
      </c>
    </row>
    <row r="2302" spans="1:6" x14ac:dyDescent="0.25">
      <c r="A2302" s="5" t="s">
        <v>29</v>
      </c>
      <c r="B2302" s="23">
        <v>43988</v>
      </c>
      <c r="C2302" s="4">
        <v>2</v>
      </c>
      <c r="D2302" s="26">
        <v>276</v>
      </c>
      <c r="F2302" s="67">
        <f>E2302+F2278</f>
        <v>3</v>
      </c>
    </row>
    <row r="2303" spans="1:6" x14ac:dyDescent="0.25">
      <c r="A2303" s="5" t="s">
        <v>45</v>
      </c>
      <c r="B2303" s="23">
        <v>43988</v>
      </c>
      <c r="C2303" s="4">
        <v>0</v>
      </c>
      <c r="D2303" s="26">
        <v>22</v>
      </c>
      <c r="F2303" s="67">
        <f>E2303+F2279</f>
        <v>0</v>
      </c>
    </row>
    <row r="2304" spans="1:6" x14ac:dyDescent="0.25">
      <c r="A2304" s="5" t="s">
        <v>46</v>
      </c>
      <c r="B2304" s="23">
        <v>43988</v>
      </c>
      <c r="C2304" s="4">
        <v>0</v>
      </c>
      <c r="D2304" s="26">
        <v>149</v>
      </c>
      <c r="F2304" s="67">
        <f t="shared" si="132"/>
        <v>0</v>
      </c>
    </row>
    <row r="2305" spans="1:6" x14ac:dyDescent="0.25">
      <c r="A2305" s="5" t="s">
        <v>47</v>
      </c>
      <c r="B2305" s="23">
        <v>43988</v>
      </c>
      <c r="C2305" s="4">
        <v>0</v>
      </c>
      <c r="D2305" s="26">
        <v>49</v>
      </c>
      <c r="F2305" s="67">
        <f>E2305+F2281</f>
        <v>3</v>
      </c>
    </row>
    <row r="2306" spans="1:6" x14ac:dyDescent="0.25">
      <c r="A2306" s="50" t="s">
        <v>22</v>
      </c>
      <c r="B2306" s="23">
        <v>43989</v>
      </c>
      <c r="C2306" s="4">
        <v>375</v>
      </c>
      <c r="D2306" s="26">
        <v>8699</v>
      </c>
      <c r="E2306" s="4">
        <v>9</v>
      </c>
      <c r="F2306" s="67">
        <f>E2306+F2282</f>
        <v>272</v>
      </c>
    </row>
    <row r="2307" spans="1:6" x14ac:dyDescent="0.25">
      <c r="A2307" s="5" t="s">
        <v>35</v>
      </c>
      <c r="B2307" s="23">
        <v>43989</v>
      </c>
      <c r="C2307" s="4">
        <v>0</v>
      </c>
      <c r="D2307" s="26">
        <v>0</v>
      </c>
      <c r="F2307" s="67">
        <f t="shared" ref="F2307:F2313" si="133">E2307+F2283</f>
        <v>0</v>
      </c>
    </row>
    <row r="2308" spans="1:6" x14ac:dyDescent="0.25">
      <c r="A2308" s="5" t="s">
        <v>21</v>
      </c>
      <c r="B2308" s="23">
        <v>43989</v>
      </c>
      <c r="C2308" s="4">
        <v>18</v>
      </c>
      <c r="D2308" s="26">
        <v>1045</v>
      </c>
      <c r="E2308" s="4">
        <v>1</v>
      </c>
      <c r="F2308" s="67">
        <f t="shared" si="133"/>
        <v>61</v>
      </c>
    </row>
    <row r="2309" spans="1:6" x14ac:dyDescent="0.25">
      <c r="A2309" s="5" t="s">
        <v>36</v>
      </c>
      <c r="B2309" s="23">
        <v>43989</v>
      </c>
      <c r="C2309" s="4">
        <v>5</v>
      </c>
      <c r="D2309" s="26">
        <v>20</v>
      </c>
      <c r="F2309" s="67">
        <f t="shared" si="133"/>
        <v>1</v>
      </c>
    </row>
    <row r="2310" spans="1:6" x14ac:dyDescent="0.25">
      <c r="A2310" s="5" t="s">
        <v>51</v>
      </c>
      <c r="B2310" s="23">
        <v>43989</v>
      </c>
      <c r="C2310" s="4">
        <v>359</v>
      </c>
      <c r="D2310" s="26">
        <v>11007</v>
      </c>
      <c r="E2310" s="4">
        <v>4</v>
      </c>
      <c r="F2310" s="67">
        <f t="shared" si="133"/>
        <v>245</v>
      </c>
    </row>
    <row r="2311" spans="1:6" x14ac:dyDescent="0.25">
      <c r="A2311" s="5" t="s">
        <v>27</v>
      </c>
      <c r="B2311" s="23">
        <v>43989</v>
      </c>
      <c r="C2311" s="4">
        <v>0</v>
      </c>
      <c r="D2311" s="26">
        <v>466</v>
      </c>
      <c r="F2311" s="67">
        <f t="shared" si="133"/>
        <v>30</v>
      </c>
    </row>
    <row r="2312" spans="1:6" x14ac:dyDescent="0.25">
      <c r="A2312" s="5" t="s">
        <v>37</v>
      </c>
      <c r="B2312" s="23">
        <v>43989</v>
      </c>
      <c r="C2312" s="4">
        <v>0</v>
      </c>
      <c r="D2312" s="26">
        <v>96</v>
      </c>
      <c r="F2312" s="67">
        <f t="shared" si="133"/>
        <v>0</v>
      </c>
    </row>
    <row r="2313" spans="1:6" x14ac:dyDescent="0.25">
      <c r="A2313" s="5" t="s">
        <v>38</v>
      </c>
      <c r="B2313" s="23">
        <v>43989</v>
      </c>
      <c r="C2313" s="4">
        <v>2</v>
      </c>
      <c r="D2313" s="26">
        <v>51</v>
      </c>
      <c r="F2313" s="67">
        <f t="shared" si="133"/>
        <v>0</v>
      </c>
    </row>
    <row r="2314" spans="1:6" x14ac:dyDescent="0.25">
      <c r="A2314" s="5" t="s">
        <v>48</v>
      </c>
      <c r="B2314" s="23">
        <v>43989</v>
      </c>
      <c r="C2314" s="4">
        <v>0</v>
      </c>
      <c r="D2314" s="26">
        <v>0</v>
      </c>
      <c r="F2314" s="67">
        <f t="shared" ref="F2314:F2328" si="134">E2314+F2289</f>
        <v>0</v>
      </c>
    </row>
    <row r="2315" spans="1:6" x14ac:dyDescent="0.25">
      <c r="A2315" s="5" t="s">
        <v>39</v>
      </c>
      <c r="B2315" s="23">
        <v>43989</v>
      </c>
      <c r="C2315" s="4">
        <v>0</v>
      </c>
      <c r="D2315" s="26">
        <v>6</v>
      </c>
      <c r="F2315" s="67">
        <f t="shared" si="134"/>
        <v>0</v>
      </c>
    </row>
    <row r="2316" spans="1:6" x14ac:dyDescent="0.25">
      <c r="A2316" s="5" t="s">
        <v>40</v>
      </c>
      <c r="B2316" s="23">
        <v>43989</v>
      </c>
      <c r="C2316" s="4">
        <v>0</v>
      </c>
      <c r="D2316" s="26">
        <v>5</v>
      </c>
      <c r="F2316" s="67">
        <f t="shared" si="134"/>
        <v>0</v>
      </c>
    </row>
    <row r="2317" spans="1:6" x14ac:dyDescent="0.25">
      <c r="A2317" s="5" t="s">
        <v>28</v>
      </c>
      <c r="B2317" s="23">
        <v>43989</v>
      </c>
      <c r="C2317" s="4">
        <v>1</v>
      </c>
      <c r="D2317" s="26">
        <v>64</v>
      </c>
      <c r="E2317" s="4">
        <v>1</v>
      </c>
      <c r="F2317" s="67">
        <f t="shared" si="134"/>
        <v>1</v>
      </c>
    </row>
    <row r="2318" spans="1:6" x14ac:dyDescent="0.25">
      <c r="A2318" s="5" t="s">
        <v>24</v>
      </c>
      <c r="B2318" s="23">
        <v>43989</v>
      </c>
      <c r="C2318" s="4">
        <v>0</v>
      </c>
      <c r="D2318" s="26">
        <v>101</v>
      </c>
      <c r="F2318" s="67">
        <f t="shared" si="134"/>
        <v>0</v>
      </c>
    </row>
    <row r="2319" spans="1:6" x14ac:dyDescent="0.25">
      <c r="A2319" s="5" t="s">
        <v>30</v>
      </c>
      <c r="B2319" s="23">
        <v>43989</v>
      </c>
      <c r="C2319" s="4">
        <v>3</v>
      </c>
      <c r="D2319" s="26">
        <v>38</v>
      </c>
      <c r="F2319" s="67">
        <f t="shared" si="134"/>
        <v>0</v>
      </c>
    </row>
    <row r="2320" spans="1:6" x14ac:dyDescent="0.25">
      <c r="A2320" s="5" t="s">
        <v>26</v>
      </c>
      <c r="B2320" s="23">
        <v>43989</v>
      </c>
      <c r="C2320" s="4">
        <v>0</v>
      </c>
      <c r="D2320" s="26">
        <v>152</v>
      </c>
      <c r="F2320" s="67">
        <f t="shared" si="134"/>
        <v>0</v>
      </c>
    </row>
    <row r="2321" spans="1:6" x14ac:dyDescent="0.25">
      <c r="A2321" s="5" t="s">
        <v>25</v>
      </c>
      <c r="B2321" s="23">
        <v>43989</v>
      </c>
      <c r="C2321" s="4">
        <v>10</v>
      </c>
      <c r="D2321" s="26">
        <v>467</v>
      </c>
      <c r="E2321" s="4">
        <v>1</v>
      </c>
      <c r="F2321" s="67">
        <f t="shared" si="134"/>
        <v>1</v>
      </c>
    </row>
    <row r="2322" spans="1:6" x14ac:dyDescent="0.25">
      <c r="A2322" s="5" t="s">
        <v>41</v>
      </c>
      <c r="B2322" s="23">
        <v>43989</v>
      </c>
      <c r="C2322" s="4">
        <v>1</v>
      </c>
      <c r="D2322" s="26">
        <v>16</v>
      </c>
      <c r="F2322" s="67">
        <f t="shared" si="134"/>
        <v>0</v>
      </c>
    </row>
    <row r="2323" spans="1:6" x14ac:dyDescent="0.25">
      <c r="A2323" s="5" t="s">
        <v>42</v>
      </c>
      <c r="B2323" s="23">
        <v>43989</v>
      </c>
      <c r="C2323" s="4">
        <v>0</v>
      </c>
      <c r="D2323" s="26">
        <v>5</v>
      </c>
      <c r="F2323" s="67">
        <f>E2323+F2299</f>
        <v>0</v>
      </c>
    </row>
    <row r="2324" spans="1:6" x14ac:dyDescent="0.25">
      <c r="A2324" s="5" t="s">
        <v>43</v>
      </c>
      <c r="B2324" s="23">
        <v>43989</v>
      </c>
      <c r="C2324" s="4">
        <v>0</v>
      </c>
      <c r="D2324" s="26">
        <v>11</v>
      </c>
      <c r="F2324" s="67">
        <f t="shared" si="134"/>
        <v>0</v>
      </c>
    </row>
    <row r="2325" spans="1:6" x14ac:dyDescent="0.25">
      <c r="A2325" s="5" t="s">
        <v>44</v>
      </c>
      <c r="B2325" s="23">
        <v>43989</v>
      </c>
      <c r="C2325" s="4">
        <v>0</v>
      </c>
      <c r="D2325" s="26">
        <v>51</v>
      </c>
      <c r="F2325" s="67">
        <f t="shared" si="134"/>
        <v>0</v>
      </c>
    </row>
    <row r="2326" spans="1:6" x14ac:dyDescent="0.25">
      <c r="A2326" s="5" t="s">
        <v>29</v>
      </c>
      <c r="B2326" s="23">
        <v>43989</v>
      </c>
      <c r="C2326" s="4">
        <v>0</v>
      </c>
      <c r="D2326" s="26">
        <v>276</v>
      </c>
      <c r="F2326" s="67">
        <f>E2326+F2302</f>
        <v>3</v>
      </c>
    </row>
    <row r="2327" spans="1:6" x14ac:dyDescent="0.25">
      <c r="A2327" s="5" t="s">
        <v>45</v>
      </c>
      <c r="B2327" s="23">
        <v>43989</v>
      </c>
      <c r="C2327" s="4">
        <v>0</v>
      </c>
      <c r="D2327" s="26">
        <v>22</v>
      </c>
      <c r="F2327" s="67">
        <f>E2327+F2303</f>
        <v>0</v>
      </c>
    </row>
    <row r="2328" spans="1:6" x14ac:dyDescent="0.25">
      <c r="A2328" s="5" t="s">
        <v>46</v>
      </c>
      <c r="B2328" s="23">
        <v>43989</v>
      </c>
      <c r="C2328" s="4">
        <v>0</v>
      </c>
      <c r="D2328" s="26">
        <v>149</v>
      </c>
      <c r="F2328" s="67">
        <f t="shared" si="134"/>
        <v>0</v>
      </c>
    </row>
    <row r="2329" spans="1:6" x14ac:dyDescent="0.25">
      <c r="A2329" s="5" t="s">
        <v>47</v>
      </c>
      <c r="B2329" s="23">
        <v>43989</v>
      </c>
      <c r="C2329" s="4">
        <v>0</v>
      </c>
      <c r="D2329" s="26">
        <v>49</v>
      </c>
      <c r="F2329" s="67">
        <f>E2329+F2305</f>
        <v>3</v>
      </c>
    </row>
    <row r="2330" spans="1:6" x14ac:dyDescent="0.25">
      <c r="A2330" s="50" t="s">
        <v>22</v>
      </c>
      <c r="B2330" s="23">
        <v>43990</v>
      </c>
      <c r="C2330" s="4">
        <v>344</v>
      </c>
      <c r="D2330" s="26">
        <v>9043</v>
      </c>
      <c r="E2330" s="4">
        <v>16</v>
      </c>
      <c r="F2330" s="67">
        <f>E2330+F2306</f>
        <v>288</v>
      </c>
    </row>
    <row r="2331" spans="1:6" x14ac:dyDescent="0.25">
      <c r="A2331" s="5" t="s">
        <v>35</v>
      </c>
      <c r="B2331" s="23">
        <v>43990</v>
      </c>
      <c r="C2331" s="4">
        <v>0</v>
      </c>
      <c r="D2331" s="26">
        <v>0</v>
      </c>
      <c r="F2331" s="67">
        <f t="shared" ref="F2331:F2337" si="135">E2331+F2307</f>
        <v>0</v>
      </c>
    </row>
    <row r="2332" spans="1:6" x14ac:dyDescent="0.25">
      <c r="A2332" s="5" t="s">
        <v>21</v>
      </c>
      <c r="B2332" s="23">
        <v>43990</v>
      </c>
      <c r="C2332" s="4">
        <v>45</v>
      </c>
      <c r="D2332" s="26">
        <v>1090</v>
      </c>
      <c r="E2332" s="4">
        <v>1</v>
      </c>
      <c r="F2332" s="67">
        <f t="shared" si="135"/>
        <v>62</v>
      </c>
    </row>
    <row r="2333" spans="1:6" x14ac:dyDescent="0.25">
      <c r="A2333" s="5" t="s">
        <v>36</v>
      </c>
      <c r="B2333" s="23">
        <v>43990</v>
      </c>
      <c r="C2333" s="4">
        <v>1</v>
      </c>
      <c r="D2333" s="26">
        <v>21</v>
      </c>
      <c r="F2333" s="67">
        <f t="shared" si="135"/>
        <v>1</v>
      </c>
    </row>
    <row r="2334" spans="1:6" x14ac:dyDescent="0.25">
      <c r="A2334" s="5" t="s">
        <v>51</v>
      </c>
      <c r="B2334" s="23">
        <v>43990</v>
      </c>
      <c r="C2334" s="4">
        <v>420</v>
      </c>
      <c r="D2334" s="26">
        <v>11427</v>
      </c>
      <c r="E2334" s="4">
        <v>9</v>
      </c>
      <c r="F2334" s="67">
        <f t="shared" si="135"/>
        <v>254</v>
      </c>
    </row>
    <row r="2335" spans="1:6" x14ac:dyDescent="0.25">
      <c r="A2335" s="5" t="s">
        <v>27</v>
      </c>
      <c r="B2335" s="23">
        <v>43990</v>
      </c>
      <c r="C2335" s="4">
        <v>1</v>
      </c>
      <c r="D2335" s="26">
        <v>467</v>
      </c>
      <c r="F2335" s="67">
        <f t="shared" si="135"/>
        <v>30</v>
      </c>
    </row>
    <row r="2336" spans="1:6" x14ac:dyDescent="0.25">
      <c r="A2336" s="5" t="s">
        <v>37</v>
      </c>
      <c r="B2336" s="23">
        <v>43990</v>
      </c>
      <c r="C2336" s="4">
        <v>0</v>
      </c>
      <c r="D2336" s="26">
        <v>96</v>
      </c>
      <c r="F2336" s="67">
        <f t="shared" si="135"/>
        <v>0</v>
      </c>
    </row>
    <row r="2337" spans="1:6" x14ac:dyDescent="0.25">
      <c r="A2337" s="5" t="s">
        <v>38</v>
      </c>
      <c r="B2337" s="23">
        <v>43990</v>
      </c>
      <c r="C2337" s="4">
        <v>2</v>
      </c>
      <c r="D2337" s="26">
        <v>53</v>
      </c>
      <c r="F2337" s="67">
        <f t="shared" si="135"/>
        <v>0</v>
      </c>
    </row>
    <row r="2338" spans="1:6" x14ac:dyDescent="0.25">
      <c r="A2338" s="5" t="s">
        <v>48</v>
      </c>
      <c r="B2338" s="23">
        <v>43990</v>
      </c>
      <c r="C2338" s="4">
        <v>0</v>
      </c>
      <c r="D2338" s="26">
        <v>0</v>
      </c>
      <c r="F2338" s="67">
        <f t="shared" ref="F2338:F2352" si="136">E2338+F2313</f>
        <v>0</v>
      </c>
    </row>
    <row r="2339" spans="1:6" x14ac:dyDescent="0.25">
      <c r="A2339" s="5" t="s">
        <v>39</v>
      </c>
      <c r="B2339" s="23">
        <v>43990</v>
      </c>
      <c r="C2339" s="4">
        <v>0</v>
      </c>
      <c r="D2339" s="26">
        <v>6</v>
      </c>
      <c r="F2339" s="67">
        <f t="shared" si="136"/>
        <v>0</v>
      </c>
    </row>
    <row r="2340" spans="1:6" x14ac:dyDescent="0.25">
      <c r="A2340" s="5" t="s">
        <v>40</v>
      </c>
      <c r="B2340" s="23">
        <v>43990</v>
      </c>
      <c r="C2340" s="4">
        <v>0</v>
      </c>
      <c r="D2340" s="26">
        <v>5</v>
      </c>
      <c r="F2340" s="67">
        <f t="shared" si="136"/>
        <v>0</v>
      </c>
    </row>
    <row r="2341" spans="1:6" x14ac:dyDescent="0.25">
      <c r="A2341" s="5" t="s">
        <v>28</v>
      </c>
      <c r="B2341" s="23">
        <v>43990</v>
      </c>
      <c r="C2341" s="4">
        <v>0</v>
      </c>
      <c r="D2341" s="26">
        <v>64</v>
      </c>
      <c r="F2341" s="67">
        <f t="shared" si="136"/>
        <v>0</v>
      </c>
    </row>
    <row r="2342" spans="1:6" x14ac:dyDescent="0.25">
      <c r="A2342" s="5" t="s">
        <v>24</v>
      </c>
      <c r="B2342" s="23">
        <v>43990</v>
      </c>
      <c r="C2342" s="4">
        <v>1</v>
      </c>
      <c r="D2342" s="26">
        <v>102</v>
      </c>
      <c r="F2342" s="67">
        <f t="shared" si="136"/>
        <v>1</v>
      </c>
    </row>
    <row r="2343" spans="1:6" x14ac:dyDescent="0.25">
      <c r="A2343" s="5" t="s">
        <v>30</v>
      </c>
      <c r="B2343" s="23">
        <v>43990</v>
      </c>
      <c r="C2343" s="4">
        <v>1</v>
      </c>
      <c r="D2343" s="26">
        <v>39</v>
      </c>
      <c r="F2343" s="67">
        <f t="shared" si="136"/>
        <v>0</v>
      </c>
    </row>
    <row r="2344" spans="1:6" x14ac:dyDescent="0.25">
      <c r="A2344" s="5" t="s">
        <v>26</v>
      </c>
      <c r="B2344" s="23">
        <v>43990</v>
      </c>
      <c r="C2344" s="4">
        <v>0</v>
      </c>
      <c r="D2344" s="26">
        <v>152</v>
      </c>
      <c r="F2344" s="67">
        <f t="shared" si="136"/>
        <v>0</v>
      </c>
    </row>
    <row r="2345" spans="1:6" x14ac:dyDescent="0.25">
      <c r="A2345" s="5" t="s">
        <v>25</v>
      </c>
      <c r="B2345" s="23">
        <v>43990</v>
      </c>
      <c r="C2345" s="4">
        <v>11</v>
      </c>
      <c r="D2345" s="26">
        <v>478</v>
      </c>
      <c r="E2345" s="4">
        <v>2</v>
      </c>
      <c r="F2345" s="67">
        <f t="shared" si="136"/>
        <v>2</v>
      </c>
    </row>
    <row r="2346" spans="1:6" x14ac:dyDescent="0.25">
      <c r="A2346" s="5" t="s">
        <v>41</v>
      </c>
      <c r="B2346" s="23">
        <v>43990</v>
      </c>
      <c r="C2346" s="4">
        <v>0</v>
      </c>
      <c r="D2346" s="26">
        <v>16</v>
      </c>
      <c r="F2346" s="67">
        <f t="shared" si="136"/>
        <v>1</v>
      </c>
    </row>
    <row r="2347" spans="1:6" x14ac:dyDescent="0.25">
      <c r="A2347" s="5" t="s">
        <v>42</v>
      </c>
      <c r="B2347" s="23">
        <v>43990</v>
      </c>
      <c r="C2347" s="4">
        <v>0</v>
      </c>
      <c r="D2347" s="26">
        <v>5</v>
      </c>
      <c r="F2347" s="67">
        <f>E2347+F2323</f>
        <v>0</v>
      </c>
    </row>
    <row r="2348" spans="1:6" x14ac:dyDescent="0.25">
      <c r="A2348" s="5" t="s">
        <v>43</v>
      </c>
      <c r="B2348" s="23">
        <v>43990</v>
      </c>
      <c r="C2348" s="4">
        <v>0</v>
      </c>
      <c r="D2348" s="26">
        <v>11</v>
      </c>
      <c r="F2348" s="67">
        <f t="shared" si="136"/>
        <v>0</v>
      </c>
    </row>
    <row r="2349" spans="1:6" x14ac:dyDescent="0.25">
      <c r="A2349" s="5" t="s">
        <v>44</v>
      </c>
      <c r="B2349" s="23">
        <v>43990</v>
      </c>
      <c r="C2349" s="4">
        <v>0</v>
      </c>
      <c r="D2349" s="26">
        <v>51</v>
      </c>
      <c r="F2349" s="67">
        <f t="shared" si="136"/>
        <v>0</v>
      </c>
    </row>
    <row r="2350" spans="1:6" x14ac:dyDescent="0.25">
      <c r="A2350" s="5" t="s">
        <v>29</v>
      </c>
      <c r="B2350" s="23">
        <v>43990</v>
      </c>
      <c r="C2350" s="4">
        <v>0</v>
      </c>
      <c r="D2350" s="26">
        <v>276</v>
      </c>
      <c r="F2350" s="67">
        <f>E2350+F2326</f>
        <v>3</v>
      </c>
    </row>
    <row r="2351" spans="1:6" x14ac:dyDescent="0.25">
      <c r="A2351" s="5" t="s">
        <v>45</v>
      </c>
      <c r="B2351" s="23">
        <v>43990</v>
      </c>
      <c r="C2351" s="4">
        <v>0</v>
      </c>
      <c r="D2351" s="26">
        <v>22</v>
      </c>
      <c r="F2351" s="67">
        <f>E2351+F2327</f>
        <v>0</v>
      </c>
    </row>
    <row r="2352" spans="1:6" x14ac:dyDescent="0.25">
      <c r="A2352" s="5" t="s">
        <v>46</v>
      </c>
      <c r="B2352" s="23">
        <v>43990</v>
      </c>
      <c r="C2352" s="4">
        <v>0</v>
      </c>
      <c r="D2352" s="26">
        <v>149</v>
      </c>
      <c r="F2352" s="67">
        <f t="shared" si="136"/>
        <v>0</v>
      </c>
    </row>
    <row r="2353" spans="1:6" x14ac:dyDescent="0.25">
      <c r="A2353" s="5" t="s">
        <v>47</v>
      </c>
      <c r="B2353" s="23">
        <v>43990</v>
      </c>
      <c r="C2353" s="4">
        <v>0</v>
      </c>
      <c r="D2353" s="26">
        <v>49</v>
      </c>
      <c r="E2353" s="4">
        <v>1</v>
      </c>
      <c r="F2353" s="67">
        <f>E2353+F2329</f>
        <v>4</v>
      </c>
    </row>
    <row r="2354" spans="1:6" x14ac:dyDescent="0.25">
      <c r="A2354" s="50" t="s">
        <v>22</v>
      </c>
      <c r="B2354" s="23">
        <v>43991</v>
      </c>
      <c r="C2354" s="4">
        <v>545</v>
      </c>
      <c r="D2354" s="26">
        <v>9588</v>
      </c>
      <c r="E2354" s="4">
        <v>13</v>
      </c>
      <c r="F2354" s="67">
        <f>E2354+F2330</f>
        <v>301</v>
      </c>
    </row>
    <row r="2355" spans="1:6" x14ac:dyDescent="0.25">
      <c r="A2355" s="5" t="s">
        <v>35</v>
      </c>
      <c r="B2355" s="23">
        <v>43991</v>
      </c>
      <c r="C2355" s="4">
        <v>0</v>
      </c>
      <c r="D2355" s="26">
        <v>0</v>
      </c>
      <c r="F2355" s="67">
        <f t="shared" ref="F2355:F2361" si="137">E2355+F2331</f>
        <v>0</v>
      </c>
    </row>
    <row r="2356" spans="1:6" x14ac:dyDescent="0.25">
      <c r="A2356" s="5" t="s">
        <v>21</v>
      </c>
      <c r="B2356" s="23">
        <v>43991</v>
      </c>
      <c r="C2356" s="4">
        <v>28</v>
      </c>
      <c r="D2356" s="26">
        <v>1118</v>
      </c>
      <c r="E2356" s="4">
        <v>2</v>
      </c>
      <c r="F2356" s="67">
        <f t="shared" si="137"/>
        <v>64</v>
      </c>
    </row>
    <row r="2357" spans="1:6" x14ac:dyDescent="0.25">
      <c r="A2357" s="5" t="s">
        <v>36</v>
      </c>
      <c r="B2357" s="23">
        <v>43991</v>
      </c>
      <c r="C2357" s="4">
        <v>5</v>
      </c>
      <c r="D2357" s="26">
        <v>26</v>
      </c>
      <c r="F2357" s="67">
        <f t="shared" si="137"/>
        <v>1</v>
      </c>
    </row>
    <row r="2358" spans="1:6" x14ac:dyDescent="0.25">
      <c r="A2358" s="5" t="s">
        <v>51</v>
      </c>
      <c r="B2358" s="23">
        <v>43991</v>
      </c>
      <c r="C2358" s="4">
        <v>535</v>
      </c>
      <c r="D2358" s="26">
        <v>11962</v>
      </c>
      <c r="E2358" s="4">
        <v>8</v>
      </c>
      <c r="F2358" s="67">
        <f t="shared" si="137"/>
        <v>262</v>
      </c>
    </row>
    <row r="2359" spans="1:6" x14ac:dyDescent="0.25">
      <c r="A2359" s="5" t="s">
        <v>27</v>
      </c>
      <c r="B2359" s="23">
        <v>43991</v>
      </c>
      <c r="C2359" s="4">
        <v>2</v>
      </c>
      <c r="D2359" s="26">
        <v>469</v>
      </c>
      <c r="F2359" s="67">
        <f t="shared" si="137"/>
        <v>30</v>
      </c>
    </row>
    <row r="2360" spans="1:6" x14ac:dyDescent="0.25">
      <c r="A2360" s="5" t="s">
        <v>37</v>
      </c>
      <c r="B2360" s="23">
        <v>43991</v>
      </c>
      <c r="C2360" s="4">
        <v>1</v>
      </c>
      <c r="D2360" s="26">
        <v>97</v>
      </c>
      <c r="F2360" s="67">
        <f t="shared" si="137"/>
        <v>0</v>
      </c>
    </row>
    <row r="2361" spans="1:6" x14ac:dyDescent="0.25">
      <c r="A2361" s="5" t="s">
        <v>38</v>
      </c>
      <c r="B2361" s="23">
        <v>43991</v>
      </c>
      <c r="C2361" s="4">
        <v>2</v>
      </c>
      <c r="D2361" s="26">
        <v>55</v>
      </c>
      <c r="F2361" s="67">
        <f t="shared" si="137"/>
        <v>0</v>
      </c>
    </row>
    <row r="2362" spans="1:6" x14ac:dyDescent="0.25">
      <c r="A2362" s="5" t="s">
        <v>48</v>
      </c>
      <c r="B2362" s="23">
        <v>43991</v>
      </c>
      <c r="C2362" s="4">
        <v>0</v>
      </c>
      <c r="D2362" s="26">
        <v>0</v>
      </c>
      <c r="F2362" s="67">
        <f t="shared" ref="F2362:F2376" si="138">E2362+F2337</f>
        <v>0</v>
      </c>
    </row>
    <row r="2363" spans="1:6" x14ac:dyDescent="0.25">
      <c r="A2363" s="5" t="s">
        <v>39</v>
      </c>
      <c r="B2363" s="23">
        <v>43991</v>
      </c>
      <c r="C2363" s="4">
        <v>2</v>
      </c>
      <c r="D2363" s="26">
        <v>8</v>
      </c>
      <c r="F2363" s="67">
        <f t="shared" si="138"/>
        <v>0</v>
      </c>
    </row>
    <row r="2364" spans="1:6" x14ac:dyDescent="0.25">
      <c r="A2364" s="5" t="s">
        <v>40</v>
      </c>
      <c r="B2364" s="23">
        <v>43991</v>
      </c>
      <c r="C2364" s="4">
        <v>0</v>
      </c>
      <c r="D2364" s="26">
        <v>5</v>
      </c>
      <c r="F2364" s="67">
        <f t="shared" si="138"/>
        <v>0</v>
      </c>
    </row>
    <row r="2365" spans="1:6" x14ac:dyDescent="0.25">
      <c r="A2365" s="5" t="s">
        <v>28</v>
      </c>
      <c r="B2365" s="23">
        <v>43991</v>
      </c>
      <c r="C2365" s="4">
        <v>0</v>
      </c>
      <c r="D2365" s="26">
        <v>64</v>
      </c>
      <c r="F2365" s="67">
        <f t="shared" si="138"/>
        <v>0</v>
      </c>
    </row>
    <row r="2366" spans="1:6" x14ac:dyDescent="0.25">
      <c r="A2366" s="5" t="s">
        <v>24</v>
      </c>
      <c r="B2366" s="23">
        <v>43991</v>
      </c>
      <c r="C2366" s="4">
        <v>1</v>
      </c>
      <c r="D2366" s="26">
        <v>103</v>
      </c>
      <c r="F2366" s="67">
        <f t="shared" si="138"/>
        <v>0</v>
      </c>
    </row>
    <row r="2367" spans="1:6" x14ac:dyDescent="0.25">
      <c r="A2367" s="5" t="s">
        <v>30</v>
      </c>
      <c r="B2367" s="23">
        <v>43991</v>
      </c>
      <c r="C2367" s="4">
        <v>-1</v>
      </c>
      <c r="D2367" s="26">
        <v>38</v>
      </c>
      <c r="F2367" s="67">
        <f t="shared" si="138"/>
        <v>1</v>
      </c>
    </row>
    <row r="2368" spans="1:6" x14ac:dyDescent="0.25">
      <c r="A2368" s="5" t="s">
        <v>26</v>
      </c>
      <c r="B2368" s="23">
        <v>43991</v>
      </c>
      <c r="C2368" s="4">
        <v>5</v>
      </c>
      <c r="D2368" s="26">
        <v>157</v>
      </c>
      <c r="F2368" s="67">
        <f t="shared" si="138"/>
        <v>0</v>
      </c>
    </row>
    <row r="2369" spans="1:6" x14ac:dyDescent="0.25">
      <c r="A2369" s="5" t="s">
        <v>25</v>
      </c>
      <c r="B2369" s="23">
        <v>43991</v>
      </c>
      <c r="C2369" s="4">
        <v>13</v>
      </c>
      <c r="D2369" s="26">
        <v>491</v>
      </c>
      <c r="E2369" s="4">
        <v>1</v>
      </c>
      <c r="F2369" s="67">
        <f t="shared" si="138"/>
        <v>1</v>
      </c>
    </row>
    <row r="2370" spans="1:6" x14ac:dyDescent="0.25">
      <c r="A2370" s="5" t="s">
        <v>41</v>
      </c>
      <c r="B2370" s="23">
        <v>43991</v>
      </c>
      <c r="C2370" s="4">
        <v>0</v>
      </c>
      <c r="D2370" s="26">
        <v>16</v>
      </c>
      <c r="F2370" s="67">
        <f t="shared" si="138"/>
        <v>2</v>
      </c>
    </row>
    <row r="2371" spans="1:6" x14ac:dyDescent="0.25">
      <c r="A2371" s="5" t="s">
        <v>42</v>
      </c>
      <c r="B2371" s="23">
        <v>43991</v>
      </c>
      <c r="C2371" s="4">
        <v>0</v>
      </c>
      <c r="D2371" s="26">
        <v>5</v>
      </c>
      <c r="F2371" s="67">
        <f>E2371+F2347</f>
        <v>0</v>
      </c>
    </row>
    <row r="2372" spans="1:6" x14ac:dyDescent="0.25">
      <c r="A2372" s="5" t="s">
        <v>43</v>
      </c>
      <c r="B2372" s="23">
        <v>43991</v>
      </c>
      <c r="C2372" s="4">
        <v>0</v>
      </c>
      <c r="D2372" s="26">
        <v>11</v>
      </c>
      <c r="F2372" s="67">
        <f t="shared" si="138"/>
        <v>0</v>
      </c>
    </row>
    <row r="2373" spans="1:6" x14ac:dyDescent="0.25">
      <c r="A2373" s="5" t="s">
        <v>44</v>
      </c>
      <c r="B2373" s="23">
        <v>43991</v>
      </c>
      <c r="C2373" s="4">
        <v>0</v>
      </c>
      <c r="D2373" s="26">
        <v>51</v>
      </c>
      <c r="F2373" s="67">
        <f t="shared" si="138"/>
        <v>0</v>
      </c>
    </row>
    <row r="2374" spans="1:6" x14ac:dyDescent="0.25">
      <c r="A2374" s="5" t="s">
        <v>29</v>
      </c>
      <c r="B2374" s="23">
        <v>43991</v>
      </c>
      <c r="C2374" s="4">
        <v>2</v>
      </c>
      <c r="D2374" s="26">
        <v>278</v>
      </c>
      <c r="F2374" s="67">
        <f>E2374+F2350</f>
        <v>3</v>
      </c>
    </row>
    <row r="2375" spans="1:6" x14ac:dyDescent="0.25">
      <c r="A2375" s="5" t="s">
        <v>45</v>
      </c>
      <c r="B2375" s="23">
        <v>43991</v>
      </c>
      <c r="C2375" s="4">
        <v>0</v>
      </c>
      <c r="D2375" s="26">
        <v>22</v>
      </c>
      <c r="F2375" s="67">
        <f>E2375+F2351</f>
        <v>0</v>
      </c>
    </row>
    <row r="2376" spans="1:6" x14ac:dyDescent="0.25">
      <c r="A2376" s="5" t="s">
        <v>46</v>
      </c>
      <c r="B2376" s="23">
        <v>43991</v>
      </c>
      <c r="C2376" s="4">
        <v>0</v>
      </c>
      <c r="D2376" s="26">
        <v>149</v>
      </c>
      <c r="F2376" s="67">
        <f t="shared" si="138"/>
        <v>0</v>
      </c>
    </row>
    <row r="2377" spans="1:6" x14ac:dyDescent="0.25">
      <c r="A2377" s="5" t="s">
        <v>47</v>
      </c>
      <c r="B2377" s="23">
        <v>43991</v>
      </c>
      <c r="C2377" s="4">
        <v>0</v>
      </c>
      <c r="D2377" s="26">
        <v>49</v>
      </c>
      <c r="F2377" s="67">
        <f>E2377+F2353</f>
        <v>4</v>
      </c>
    </row>
    <row r="2378" spans="1:6" x14ac:dyDescent="0.25">
      <c r="A2378" s="50" t="s">
        <v>22</v>
      </c>
      <c r="B2378" s="23">
        <v>43992</v>
      </c>
      <c r="C2378" s="4">
        <v>621</v>
      </c>
      <c r="D2378" s="26">
        <v>10209</v>
      </c>
      <c r="E2378" s="4">
        <v>7</v>
      </c>
      <c r="F2378" s="67">
        <f>E2378+F2354</f>
        <v>308</v>
      </c>
    </row>
    <row r="2379" spans="1:6" x14ac:dyDescent="0.25">
      <c r="A2379" s="5" t="s">
        <v>35</v>
      </c>
      <c r="B2379" s="23">
        <v>43992</v>
      </c>
      <c r="C2379" s="4">
        <v>0</v>
      </c>
      <c r="D2379" s="26">
        <v>0</v>
      </c>
      <c r="F2379" s="67">
        <f t="shared" ref="F2379:F2385" si="139">E2379+F2355</f>
        <v>0</v>
      </c>
    </row>
    <row r="2380" spans="1:6" x14ac:dyDescent="0.25">
      <c r="A2380" s="5" t="s">
        <v>21</v>
      </c>
      <c r="B2380" s="23">
        <v>43992</v>
      </c>
      <c r="C2380" s="4">
        <v>45</v>
      </c>
      <c r="D2380" s="26">
        <v>1163</v>
      </c>
      <c r="F2380" s="67">
        <f t="shared" si="139"/>
        <v>64</v>
      </c>
    </row>
    <row r="2381" spans="1:6" x14ac:dyDescent="0.25">
      <c r="A2381" s="5" t="s">
        <v>36</v>
      </c>
      <c r="B2381" s="23">
        <v>43992</v>
      </c>
      <c r="C2381" s="4">
        <v>0</v>
      </c>
      <c r="D2381" s="26">
        <v>26</v>
      </c>
      <c r="F2381" s="67">
        <f t="shared" si="139"/>
        <v>1</v>
      </c>
    </row>
    <row r="2382" spans="1:6" x14ac:dyDescent="0.25">
      <c r="A2382" s="5" t="s">
        <v>51</v>
      </c>
      <c r="B2382" s="23">
        <v>43992</v>
      </c>
      <c r="C2382" s="4">
        <v>521</v>
      </c>
      <c r="D2382" s="26">
        <v>12483</v>
      </c>
      <c r="E2382" s="4">
        <v>11</v>
      </c>
      <c r="F2382" s="67">
        <f>E2382+F2358</f>
        <v>273</v>
      </c>
    </row>
    <row r="2383" spans="1:6" x14ac:dyDescent="0.25">
      <c r="A2383" s="5" t="s">
        <v>27</v>
      </c>
      <c r="B2383" s="23">
        <v>43992</v>
      </c>
      <c r="C2383" s="4">
        <v>5</v>
      </c>
      <c r="D2383" s="26">
        <v>474</v>
      </c>
      <c r="F2383" s="67">
        <f t="shared" si="139"/>
        <v>30</v>
      </c>
    </row>
    <row r="2384" spans="1:6" x14ac:dyDescent="0.25">
      <c r="A2384" s="5" t="s">
        <v>37</v>
      </c>
      <c r="B2384" s="23">
        <v>43992</v>
      </c>
      <c r="C2384" s="4">
        <v>0</v>
      </c>
      <c r="D2384" s="26">
        <v>97</v>
      </c>
      <c r="F2384" s="67">
        <f t="shared" si="139"/>
        <v>0</v>
      </c>
    </row>
    <row r="2385" spans="1:6" x14ac:dyDescent="0.25">
      <c r="A2385" s="5" t="s">
        <v>38</v>
      </c>
      <c r="B2385" s="23">
        <v>43992</v>
      </c>
      <c r="C2385" s="4">
        <v>4</v>
      </c>
      <c r="D2385" s="26">
        <v>59</v>
      </c>
      <c r="F2385" s="67">
        <f t="shared" si="139"/>
        <v>0</v>
      </c>
    </row>
    <row r="2386" spans="1:6" x14ac:dyDescent="0.25">
      <c r="A2386" s="5" t="s">
        <v>48</v>
      </c>
      <c r="B2386" s="23">
        <v>43992</v>
      </c>
      <c r="C2386" s="4">
        <v>0</v>
      </c>
      <c r="D2386" s="26">
        <v>0</v>
      </c>
      <c r="F2386" s="67">
        <f t="shared" ref="F2386:F2400" si="140">E2386+F2361</f>
        <v>0</v>
      </c>
    </row>
    <row r="2387" spans="1:6" x14ac:dyDescent="0.25">
      <c r="A2387" s="5" t="s">
        <v>39</v>
      </c>
      <c r="B2387" s="23">
        <v>43992</v>
      </c>
      <c r="C2387" s="4">
        <v>0</v>
      </c>
      <c r="D2387" s="26">
        <v>8</v>
      </c>
      <c r="F2387" s="67">
        <f t="shared" si="140"/>
        <v>0</v>
      </c>
    </row>
    <row r="2388" spans="1:6" x14ac:dyDescent="0.25">
      <c r="A2388" s="5" t="s">
        <v>40</v>
      </c>
      <c r="B2388" s="23">
        <v>43992</v>
      </c>
      <c r="C2388" s="4">
        <v>0</v>
      </c>
      <c r="D2388" s="26">
        <v>5</v>
      </c>
      <c r="F2388" s="67">
        <f t="shared" si="140"/>
        <v>0</v>
      </c>
    </row>
    <row r="2389" spans="1:6" x14ac:dyDescent="0.25">
      <c r="A2389" s="5" t="s">
        <v>28</v>
      </c>
      <c r="B2389" s="23">
        <v>43992</v>
      </c>
      <c r="C2389" s="4">
        <v>0</v>
      </c>
      <c r="D2389" s="26">
        <v>64</v>
      </c>
      <c r="F2389" s="67">
        <f t="shared" si="140"/>
        <v>0</v>
      </c>
    </row>
    <row r="2390" spans="1:6" x14ac:dyDescent="0.25">
      <c r="A2390" s="5" t="s">
        <v>24</v>
      </c>
      <c r="B2390" s="23">
        <v>43992</v>
      </c>
      <c r="C2390" s="4">
        <v>0</v>
      </c>
      <c r="D2390" s="26">
        <v>103</v>
      </c>
      <c r="F2390" s="67">
        <f t="shared" si="140"/>
        <v>0</v>
      </c>
    </row>
    <row r="2391" spans="1:6" x14ac:dyDescent="0.25">
      <c r="A2391" s="5" t="s">
        <v>30</v>
      </c>
      <c r="B2391" s="23">
        <v>43992</v>
      </c>
      <c r="C2391" s="4">
        <v>0</v>
      </c>
      <c r="D2391" s="26">
        <v>38</v>
      </c>
      <c r="F2391" s="67">
        <f t="shared" si="140"/>
        <v>0</v>
      </c>
    </row>
    <row r="2392" spans="1:6" x14ac:dyDescent="0.25">
      <c r="A2392" s="5" t="s">
        <v>26</v>
      </c>
      <c r="B2392" s="23">
        <v>43992</v>
      </c>
      <c r="C2392" s="4">
        <v>10</v>
      </c>
      <c r="D2392" s="26">
        <v>167</v>
      </c>
      <c r="F2392" s="67">
        <f t="shared" si="140"/>
        <v>1</v>
      </c>
    </row>
    <row r="2393" spans="1:6" x14ac:dyDescent="0.25">
      <c r="A2393" s="5" t="s">
        <v>25</v>
      </c>
      <c r="B2393" s="23">
        <v>43992</v>
      </c>
      <c r="C2393" s="4">
        <v>12</v>
      </c>
      <c r="D2393" s="26">
        <v>503</v>
      </c>
      <c r="F2393" s="67">
        <f t="shared" si="140"/>
        <v>0</v>
      </c>
    </row>
    <row r="2394" spans="1:6" x14ac:dyDescent="0.25">
      <c r="A2394" s="5" t="s">
        <v>41</v>
      </c>
      <c r="B2394" s="23">
        <v>43992</v>
      </c>
      <c r="C2394" s="4">
        <v>3</v>
      </c>
      <c r="D2394" s="26">
        <v>19</v>
      </c>
      <c r="F2394" s="67">
        <f t="shared" si="140"/>
        <v>1</v>
      </c>
    </row>
    <row r="2395" spans="1:6" x14ac:dyDescent="0.25">
      <c r="A2395" s="5" t="s">
        <v>42</v>
      </c>
      <c r="B2395" s="23">
        <v>43992</v>
      </c>
      <c r="C2395" s="4">
        <v>1</v>
      </c>
      <c r="D2395" s="26">
        <v>6</v>
      </c>
      <c r="F2395" s="67">
        <f>E2395+F2371</f>
        <v>0</v>
      </c>
    </row>
    <row r="2396" spans="1:6" x14ac:dyDescent="0.25">
      <c r="A2396" s="5" t="s">
        <v>43</v>
      </c>
      <c r="B2396" s="23">
        <v>43992</v>
      </c>
      <c r="C2396" s="4">
        <v>0</v>
      </c>
      <c r="D2396" s="26">
        <v>11</v>
      </c>
      <c r="F2396" s="67">
        <f t="shared" si="140"/>
        <v>0</v>
      </c>
    </row>
    <row r="2397" spans="1:6" x14ac:dyDescent="0.25">
      <c r="A2397" s="5" t="s">
        <v>44</v>
      </c>
      <c r="B2397" s="23">
        <v>43992</v>
      </c>
      <c r="C2397" s="4">
        <v>0</v>
      </c>
      <c r="D2397" s="26">
        <v>51</v>
      </c>
      <c r="F2397" s="67">
        <f t="shared" si="140"/>
        <v>0</v>
      </c>
    </row>
    <row r="2398" spans="1:6" x14ac:dyDescent="0.25">
      <c r="A2398" s="5" t="s">
        <v>29</v>
      </c>
      <c r="B2398" s="23">
        <v>43992</v>
      </c>
      <c r="C2398" s="4">
        <v>4</v>
      </c>
      <c r="D2398" s="26">
        <v>282</v>
      </c>
      <c r="F2398" s="67">
        <f>E2398+F2374</f>
        <v>3</v>
      </c>
    </row>
    <row r="2399" spans="1:6" x14ac:dyDescent="0.25">
      <c r="A2399" s="5" t="s">
        <v>45</v>
      </c>
      <c r="B2399" s="23">
        <v>43992</v>
      </c>
      <c r="C2399" s="4">
        <v>0</v>
      </c>
      <c r="D2399" s="26">
        <v>22</v>
      </c>
      <c r="F2399" s="67">
        <f>E2399+F2375</f>
        <v>0</v>
      </c>
    </row>
    <row r="2400" spans="1:6" x14ac:dyDescent="0.25">
      <c r="A2400" s="5" t="s">
        <v>46</v>
      </c>
      <c r="B2400" s="23">
        <v>43992</v>
      </c>
      <c r="C2400" s="4">
        <v>0</v>
      </c>
      <c r="D2400" s="26">
        <v>149</v>
      </c>
      <c r="F2400" s="67">
        <f t="shared" si="140"/>
        <v>0</v>
      </c>
    </row>
    <row r="2401" spans="1:6" x14ac:dyDescent="0.25">
      <c r="A2401" s="5" t="s">
        <v>47</v>
      </c>
      <c r="B2401" s="23">
        <v>43992</v>
      </c>
      <c r="C2401" s="4">
        <v>0</v>
      </c>
      <c r="D2401" s="26">
        <v>49</v>
      </c>
      <c r="F2401" s="67">
        <f>E2401+F2377</f>
        <v>4</v>
      </c>
    </row>
    <row r="2402" spans="1:6" x14ac:dyDescent="0.25">
      <c r="A2402" s="50" t="s">
        <v>22</v>
      </c>
      <c r="B2402" s="23">
        <v>43993</v>
      </c>
      <c r="C2402" s="4">
        <v>756</v>
      </c>
      <c r="D2402" s="26">
        <v>10965</v>
      </c>
      <c r="E2402" s="4">
        <v>19</v>
      </c>
      <c r="F2402" s="67">
        <f>E2402+F2378</f>
        <v>327</v>
      </c>
    </row>
    <row r="2403" spans="1:6" x14ac:dyDescent="0.25">
      <c r="A2403" s="5" t="s">
        <v>35</v>
      </c>
      <c r="B2403" s="23">
        <v>43993</v>
      </c>
      <c r="C2403" s="4">
        <v>0</v>
      </c>
      <c r="D2403" s="26">
        <v>0</v>
      </c>
      <c r="F2403" s="67">
        <f t="shared" ref="F2403:F2409" si="141">E2403+F2379</f>
        <v>0</v>
      </c>
    </row>
    <row r="2404" spans="1:6" x14ac:dyDescent="0.25">
      <c r="A2404" s="5" t="s">
        <v>21</v>
      </c>
      <c r="B2404" s="23">
        <v>43993</v>
      </c>
      <c r="C2404" s="4">
        <v>48</v>
      </c>
      <c r="D2404" s="26">
        <v>1211</v>
      </c>
      <c r="E2404" s="4">
        <v>1</v>
      </c>
      <c r="F2404" s="67">
        <f t="shared" si="141"/>
        <v>65</v>
      </c>
    </row>
    <row r="2405" spans="1:6" x14ac:dyDescent="0.25">
      <c r="A2405" s="5" t="s">
        <v>36</v>
      </c>
      <c r="B2405" s="23">
        <v>43993</v>
      </c>
      <c r="C2405" s="4">
        <v>0</v>
      </c>
      <c r="D2405" s="26">
        <v>26</v>
      </c>
      <c r="F2405" s="67">
        <f t="shared" si="141"/>
        <v>1</v>
      </c>
    </row>
    <row r="2406" spans="1:6" x14ac:dyDescent="0.25">
      <c r="A2406" s="5" t="s">
        <v>51</v>
      </c>
      <c r="B2406" s="23">
        <v>43993</v>
      </c>
      <c r="C2406" s="4">
        <v>538</v>
      </c>
      <c r="D2406" s="26">
        <v>13021</v>
      </c>
      <c r="E2406" s="4">
        <v>7</v>
      </c>
      <c r="F2406" s="67">
        <f t="shared" si="141"/>
        <v>280</v>
      </c>
    </row>
    <row r="2407" spans="1:6" x14ac:dyDescent="0.25">
      <c r="A2407" s="5" t="s">
        <v>27</v>
      </c>
      <c r="B2407" s="23">
        <v>43993</v>
      </c>
      <c r="C2407" s="4">
        <v>3</v>
      </c>
      <c r="D2407" s="26">
        <v>477</v>
      </c>
      <c r="F2407" s="67">
        <f t="shared" si="141"/>
        <v>30</v>
      </c>
    </row>
    <row r="2408" spans="1:6" x14ac:dyDescent="0.25">
      <c r="A2408" s="5" t="s">
        <v>37</v>
      </c>
      <c r="B2408" s="23">
        <v>43993</v>
      </c>
      <c r="C2408" s="4">
        <v>3</v>
      </c>
      <c r="D2408" s="26">
        <v>100</v>
      </c>
      <c r="F2408" s="67">
        <f t="shared" si="141"/>
        <v>0</v>
      </c>
    </row>
    <row r="2409" spans="1:6" x14ac:dyDescent="0.25">
      <c r="A2409" s="5" t="s">
        <v>38</v>
      </c>
      <c r="B2409" s="23">
        <v>43993</v>
      </c>
      <c r="C2409" s="4">
        <v>6</v>
      </c>
      <c r="D2409" s="26">
        <v>65</v>
      </c>
      <c r="F2409" s="67">
        <f t="shared" si="141"/>
        <v>0</v>
      </c>
    </row>
    <row r="2410" spans="1:6" x14ac:dyDescent="0.25">
      <c r="A2410" s="5" t="s">
        <v>48</v>
      </c>
      <c r="B2410" s="23">
        <v>43993</v>
      </c>
      <c r="C2410" s="4">
        <v>0</v>
      </c>
      <c r="D2410" s="26">
        <v>0</v>
      </c>
      <c r="F2410" s="67">
        <f t="shared" ref="F2410:F2424" si="142">E2410+F2385</f>
        <v>0</v>
      </c>
    </row>
    <row r="2411" spans="1:6" x14ac:dyDescent="0.25">
      <c r="A2411" s="5" t="s">
        <v>39</v>
      </c>
      <c r="B2411" s="23">
        <v>43993</v>
      </c>
      <c r="C2411" s="4">
        <v>0</v>
      </c>
      <c r="D2411" s="26">
        <v>8</v>
      </c>
      <c r="F2411" s="67">
        <f t="shared" si="142"/>
        <v>0</v>
      </c>
    </row>
    <row r="2412" spans="1:6" x14ac:dyDescent="0.25">
      <c r="A2412" s="5" t="s">
        <v>40</v>
      </c>
      <c r="B2412" s="23">
        <v>43993</v>
      </c>
      <c r="C2412" s="4">
        <v>0</v>
      </c>
      <c r="D2412" s="26">
        <v>5</v>
      </c>
      <c r="F2412" s="67">
        <f t="shared" si="142"/>
        <v>0</v>
      </c>
    </row>
    <row r="2413" spans="1:6" x14ac:dyDescent="0.25">
      <c r="A2413" s="5" t="s">
        <v>28</v>
      </c>
      <c r="B2413" s="23">
        <v>43993</v>
      </c>
      <c r="C2413" s="4">
        <v>0</v>
      </c>
      <c r="D2413" s="26">
        <v>64</v>
      </c>
      <c r="F2413" s="67">
        <f t="shared" si="142"/>
        <v>0</v>
      </c>
    </row>
    <row r="2414" spans="1:6" x14ac:dyDescent="0.25">
      <c r="A2414" s="5" t="s">
        <v>24</v>
      </c>
      <c r="B2414" s="23">
        <v>43993</v>
      </c>
      <c r="C2414" s="4">
        <v>1</v>
      </c>
      <c r="D2414" s="26">
        <v>104</v>
      </c>
      <c r="F2414" s="67">
        <f t="shared" si="142"/>
        <v>0</v>
      </c>
    </row>
    <row r="2415" spans="1:6" x14ac:dyDescent="0.25">
      <c r="A2415" s="5" t="s">
        <v>30</v>
      </c>
      <c r="B2415" s="23">
        <v>43993</v>
      </c>
      <c r="C2415" s="4">
        <v>1</v>
      </c>
      <c r="D2415" s="26">
        <v>39</v>
      </c>
      <c r="E2415" s="4">
        <v>1</v>
      </c>
      <c r="F2415" s="67">
        <f t="shared" si="142"/>
        <v>1</v>
      </c>
    </row>
    <row r="2416" spans="1:6" x14ac:dyDescent="0.25">
      <c r="A2416" s="5" t="s">
        <v>26</v>
      </c>
      <c r="B2416" s="23">
        <v>43993</v>
      </c>
      <c r="C2416" s="4">
        <v>14</v>
      </c>
      <c r="D2416" s="26">
        <v>181</v>
      </c>
      <c r="F2416" s="67">
        <f t="shared" si="142"/>
        <v>0</v>
      </c>
    </row>
    <row r="2417" spans="1:6" x14ac:dyDescent="0.25">
      <c r="A2417" s="5" t="s">
        <v>25</v>
      </c>
      <c r="B2417" s="23">
        <v>43993</v>
      </c>
      <c r="C2417" s="4">
        <v>14</v>
      </c>
      <c r="D2417" s="26">
        <v>517</v>
      </c>
      <c r="E2417" s="4">
        <v>1</v>
      </c>
      <c r="F2417" s="67">
        <f t="shared" si="142"/>
        <v>2</v>
      </c>
    </row>
    <row r="2418" spans="1:6" x14ac:dyDescent="0.25">
      <c r="A2418" s="5" t="s">
        <v>41</v>
      </c>
      <c r="B2418" s="23">
        <v>43993</v>
      </c>
      <c r="C2418" s="4">
        <v>-2</v>
      </c>
      <c r="D2418" s="26">
        <v>17</v>
      </c>
      <c r="F2418" s="67">
        <f t="shared" si="142"/>
        <v>0</v>
      </c>
    </row>
    <row r="2419" spans="1:6" x14ac:dyDescent="0.25">
      <c r="A2419" s="5" t="s">
        <v>42</v>
      </c>
      <c r="B2419" s="23">
        <v>43993</v>
      </c>
      <c r="C2419" s="4">
        <v>0</v>
      </c>
      <c r="D2419" s="26">
        <v>6</v>
      </c>
      <c r="F2419" s="67">
        <f>E2419+F2395</f>
        <v>0</v>
      </c>
    </row>
    <row r="2420" spans="1:6" x14ac:dyDescent="0.25">
      <c r="A2420" s="5" t="s">
        <v>43</v>
      </c>
      <c r="B2420" s="23">
        <v>43993</v>
      </c>
      <c r="C2420" s="4">
        <v>0</v>
      </c>
      <c r="D2420" s="26">
        <v>11</v>
      </c>
      <c r="F2420" s="67">
        <f t="shared" si="142"/>
        <v>0</v>
      </c>
    </row>
    <row r="2421" spans="1:6" x14ac:dyDescent="0.25">
      <c r="A2421" s="5" t="s">
        <v>44</v>
      </c>
      <c r="B2421" s="23">
        <v>43993</v>
      </c>
      <c r="C2421" s="4">
        <v>0</v>
      </c>
      <c r="D2421" s="26">
        <v>51</v>
      </c>
      <c r="F2421" s="67">
        <f t="shared" si="142"/>
        <v>0</v>
      </c>
    </row>
    <row r="2422" spans="1:6" x14ac:dyDescent="0.25">
      <c r="A2422" s="5" t="s">
        <v>29</v>
      </c>
      <c r="B2422" s="23">
        <v>43993</v>
      </c>
      <c r="C2422" s="4">
        <v>2</v>
      </c>
      <c r="D2422" s="26">
        <v>284</v>
      </c>
      <c r="F2422" s="67">
        <f>E2422+F2398</f>
        <v>3</v>
      </c>
    </row>
    <row r="2423" spans="1:6" x14ac:dyDescent="0.25">
      <c r="A2423" s="5" t="s">
        <v>45</v>
      </c>
      <c r="B2423" s="23">
        <v>43993</v>
      </c>
      <c r="C2423" s="4">
        <v>0</v>
      </c>
      <c r="D2423" s="26">
        <v>22</v>
      </c>
      <c r="F2423" s="67">
        <f>E2423+F2399</f>
        <v>0</v>
      </c>
    </row>
    <row r="2424" spans="1:6" x14ac:dyDescent="0.25">
      <c r="A2424" s="5" t="s">
        <v>46</v>
      </c>
      <c r="B2424" s="23">
        <v>43993</v>
      </c>
      <c r="C2424" s="4">
        <v>0</v>
      </c>
      <c r="D2424" s="26">
        <v>149</v>
      </c>
      <c r="F2424" s="67">
        <f t="shared" si="142"/>
        <v>0</v>
      </c>
    </row>
    <row r="2425" spans="1:6" x14ac:dyDescent="0.25">
      <c r="A2425" s="5" t="s">
        <v>47</v>
      </c>
      <c r="B2425" s="23">
        <v>43993</v>
      </c>
      <c r="C2425" s="4">
        <v>0</v>
      </c>
      <c r="D2425" s="26">
        <v>49</v>
      </c>
      <c r="F2425" s="67">
        <f>E2425+F2401</f>
        <v>4</v>
      </c>
    </row>
    <row r="2426" spans="1:6" x14ac:dyDescent="0.25">
      <c r="A2426" s="50" t="s">
        <v>22</v>
      </c>
      <c r="B2426" s="23">
        <v>43994</v>
      </c>
      <c r="C2426" s="4">
        <v>745</v>
      </c>
      <c r="D2426" s="26">
        <v>11710</v>
      </c>
      <c r="E2426" s="4">
        <v>11</v>
      </c>
      <c r="F2426" s="67">
        <f>E2426+F2402</f>
        <v>338</v>
      </c>
    </row>
    <row r="2427" spans="1:6" x14ac:dyDescent="0.25">
      <c r="A2427" s="5" t="s">
        <v>35</v>
      </c>
      <c r="B2427" s="23">
        <v>43994</v>
      </c>
      <c r="C2427" s="4">
        <v>0</v>
      </c>
      <c r="D2427" s="26">
        <v>0</v>
      </c>
      <c r="F2427" s="67">
        <f t="shared" ref="F2427:F2433" si="143">E2427+F2403</f>
        <v>0</v>
      </c>
    </row>
    <row r="2428" spans="1:6" x14ac:dyDescent="0.25">
      <c r="A2428" s="5" t="s">
        <v>21</v>
      </c>
      <c r="B2428" s="23">
        <v>43994</v>
      </c>
      <c r="C2428" s="4">
        <v>39</v>
      </c>
      <c r="D2428" s="26">
        <v>1250</v>
      </c>
      <c r="E2428" s="4">
        <v>3</v>
      </c>
      <c r="F2428" s="67">
        <f t="shared" si="143"/>
        <v>68</v>
      </c>
    </row>
    <row r="2429" spans="1:6" x14ac:dyDescent="0.25">
      <c r="A2429" s="5" t="s">
        <v>36</v>
      </c>
      <c r="B2429" s="23">
        <v>43994</v>
      </c>
      <c r="C2429" s="4">
        <v>4</v>
      </c>
      <c r="D2429" s="26">
        <v>30</v>
      </c>
      <c r="E2429" s="4">
        <v>1</v>
      </c>
      <c r="F2429" s="67">
        <f t="shared" si="143"/>
        <v>2</v>
      </c>
    </row>
    <row r="2430" spans="1:6" x14ac:dyDescent="0.25">
      <c r="A2430" s="5" t="s">
        <v>51</v>
      </c>
      <c r="B2430" s="23">
        <v>43994</v>
      </c>
      <c r="C2430" s="4">
        <v>565</v>
      </c>
      <c r="D2430" s="26">
        <v>13586</v>
      </c>
      <c r="E2430" s="4">
        <v>4</v>
      </c>
      <c r="F2430" s="67">
        <f t="shared" si="143"/>
        <v>284</v>
      </c>
    </row>
    <row r="2431" spans="1:6" x14ac:dyDescent="0.25">
      <c r="A2431" s="5" t="s">
        <v>27</v>
      </c>
      <c r="B2431" s="23">
        <v>43994</v>
      </c>
      <c r="C2431" s="4">
        <v>9</v>
      </c>
      <c r="D2431" s="26">
        <v>486</v>
      </c>
      <c r="E2431" s="4">
        <v>1</v>
      </c>
      <c r="F2431" s="67">
        <f t="shared" si="143"/>
        <v>31</v>
      </c>
    </row>
    <row r="2432" spans="1:6" x14ac:dyDescent="0.25">
      <c r="A2432" s="5" t="s">
        <v>37</v>
      </c>
      <c r="B2432" s="23">
        <v>43994</v>
      </c>
      <c r="C2432" s="4">
        <v>0</v>
      </c>
      <c r="D2432" s="26">
        <v>100</v>
      </c>
      <c r="F2432" s="67">
        <f t="shared" si="143"/>
        <v>0</v>
      </c>
    </row>
    <row r="2433" spans="1:6" x14ac:dyDescent="0.25">
      <c r="A2433" s="5" t="s">
        <v>38</v>
      </c>
      <c r="B2433" s="23">
        <v>43994</v>
      </c>
      <c r="C2433" s="4">
        <v>4</v>
      </c>
      <c r="D2433" s="26">
        <v>69</v>
      </c>
      <c r="F2433" s="67">
        <f t="shared" si="143"/>
        <v>0</v>
      </c>
    </row>
    <row r="2434" spans="1:6" x14ac:dyDescent="0.25">
      <c r="A2434" s="5" t="s">
        <v>48</v>
      </c>
      <c r="B2434" s="23">
        <v>43994</v>
      </c>
      <c r="C2434" s="4">
        <v>1</v>
      </c>
      <c r="D2434" s="26">
        <v>1</v>
      </c>
      <c r="F2434" s="67">
        <f t="shared" ref="F2434:F2448" si="144">E2434+F2409</f>
        <v>0</v>
      </c>
    </row>
    <row r="2435" spans="1:6" x14ac:dyDescent="0.25">
      <c r="A2435" s="5" t="s">
        <v>39</v>
      </c>
      <c r="B2435" s="23">
        <v>43994</v>
      </c>
      <c r="C2435" s="4">
        <v>0</v>
      </c>
      <c r="D2435" s="26">
        <v>8</v>
      </c>
      <c r="F2435" s="67">
        <f t="shared" si="144"/>
        <v>0</v>
      </c>
    </row>
    <row r="2436" spans="1:6" x14ac:dyDescent="0.25">
      <c r="A2436" s="5" t="s">
        <v>40</v>
      </c>
      <c r="B2436" s="23">
        <v>43994</v>
      </c>
      <c r="C2436" s="4">
        <v>0</v>
      </c>
      <c r="D2436" s="26">
        <v>5</v>
      </c>
      <c r="F2436" s="67">
        <f t="shared" si="144"/>
        <v>0</v>
      </c>
    </row>
    <row r="2437" spans="1:6" x14ac:dyDescent="0.25">
      <c r="A2437" s="5" t="s">
        <v>28</v>
      </c>
      <c r="B2437" s="23">
        <v>43994</v>
      </c>
      <c r="C2437" s="4">
        <v>0</v>
      </c>
      <c r="D2437" s="26">
        <v>64</v>
      </c>
      <c r="F2437" s="67">
        <f t="shared" si="144"/>
        <v>0</v>
      </c>
    </row>
    <row r="2438" spans="1:6" x14ac:dyDescent="0.25">
      <c r="A2438" s="5" t="s">
        <v>24</v>
      </c>
      <c r="B2438" s="23">
        <v>43994</v>
      </c>
      <c r="C2438" s="4">
        <v>2</v>
      </c>
      <c r="D2438" s="26">
        <v>106</v>
      </c>
      <c r="F2438" s="67">
        <f t="shared" si="144"/>
        <v>0</v>
      </c>
    </row>
    <row r="2439" spans="1:6" x14ac:dyDescent="0.25">
      <c r="A2439" s="5" t="s">
        <v>30</v>
      </c>
      <c r="B2439" s="23">
        <v>43994</v>
      </c>
      <c r="C2439" s="4">
        <v>0</v>
      </c>
      <c r="D2439" s="26">
        <v>39</v>
      </c>
      <c r="F2439" s="67">
        <f t="shared" si="144"/>
        <v>0</v>
      </c>
    </row>
    <row r="2440" spans="1:6" x14ac:dyDescent="0.25">
      <c r="A2440" s="5" t="s">
        <v>26</v>
      </c>
      <c r="B2440" s="23">
        <v>43994</v>
      </c>
      <c r="C2440" s="4">
        <v>6</v>
      </c>
      <c r="D2440" s="26">
        <v>187</v>
      </c>
      <c r="F2440" s="67">
        <f t="shared" si="144"/>
        <v>1</v>
      </c>
    </row>
    <row r="2441" spans="1:6" x14ac:dyDescent="0.25">
      <c r="A2441" s="5" t="s">
        <v>25</v>
      </c>
      <c r="B2441" s="23">
        <v>43994</v>
      </c>
      <c r="C2441" s="4">
        <v>16</v>
      </c>
      <c r="D2441" s="26">
        <v>533</v>
      </c>
      <c r="F2441" s="67">
        <f t="shared" si="144"/>
        <v>0</v>
      </c>
    </row>
    <row r="2442" spans="1:6" x14ac:dyDescent="0.25">
      <c r="A2442" s="5" t="s">
        <v>41</v>
      </c>
      <c r="B2442" s="23">
        <v>43994</v>
      </c>
      <c r="C2442" s="4">
        <v>0</v>
      </c>
      <c r="D2442" s="26">
        <v>17</v>
      </c>
      <c r="F2442" s="67">
        <f t="shared" si="144"/>
        <v>2</v>
      </c>
    </row>
    <row r="2443" spans="1:6" x14ac:dyDescent="0.25">
      <c r="A2443" s="5" t="s">
        <v>42</v>
      </c>
      <c r="B2443" s="23">
        <v>43994</v>
      </c>
      <c r="C2443" s="4">
        <v>0</v>
      </c>
      <c r="D2443" s="26">
        <v>6</v>
      </c>
      <c r="F2443" s="67">
        <f>E2443+F2419</f>
        <v>0</v>
      </c>
    </row>
    <row r="2444" spans="1:6" x14ac:dyDescent="0.25">
      <c r="A2444" s="5" t="s">
        <v>43</v>
      </c>
      <c r="B2444" s="23">
        <v>43994</v>
      </c>
      <c r="C2444" s="4">
        <v>0</v>
      </c>
      <c r="D2444" s="26">
        <v>11</v>
      </c>
      <c r="F2444" s="67">
        <f t="shared" si="144"/>
        <v>0</v>
      </c>
    </row>
    <row r="2445" spans="1:6" x14ac:dyDescent="0.25">
      <c r="A2445" s="5" t="s">
        <v>44</v>
      </c>
      <c r="B2445" s="23">
        <v>43994</v>
      </c>
      <c r="C2445" s="4">
        <v>0</v>
      </c>
      <c r="D2445" s="26">
        <v>51</v>
      </c>
      <c r="F2445" s="67">
        <f t="shared" si="144"/>
        <v>0</v>
      </c>
    </row>
    <row r="2446" spans="1:6" x14ac:dyDescent="0.25">
      <c r="A2446" s="5" t="s">
        <v>29</v>
      </c>
      <c r="B2446" s="23">
        <v>43994</v>
      </c>
      <c r="C2446" s="4">
        <v>0</v>
      </c>
      <c r="D2446" s="26">
        <v>284</v>
      </c>
      <c r="F2446" s="67">
        <f>E2446+F2422</f>
        <v>3</v>
      </c>
    </row>
    <row r="2447" spans="1:6" x14ac:dyDescent="0.25">
      <c r="A2447" s="5" t="s">
        <v>45</v>
      </c>
      <c r="B2447" s="23">
        <v>43994</v>
      </c>
      <c r="C2447" s="4">
        <v>0</v>
      </c>
      <c r="D2447" s="26">
        <v>22</v>
      </c>
      <c r="F2447" s="67">
        <f>E2447+F2423</f>
        <v>0</v>
      </c>
    </row>
    <row r="2448" spans="1:6" x14ac:dyDescent="0.25">
      <c r="A2448" s="5" t="s">
        <v>46</v>
      </c>
      <c r="B2448" s="23">
        <v>43994</v>
      </c>
      <c r="C2448" s="4">
        <v>0</v>
      </c>
      <c r="D2448" s="26">
        <v>149</v>
      </c>
      <c r="F2448" s="67">
        <f t="shared" si="144"/>
        <v>0</v>
      </c>
    </row>
    <row r="2449" spans="1:6" x14ac:dyDescent="0.25">
      <c r="A2449" s="5" t="s">
        <v>47</v>
      </c>
      <c r="B2449" s="23">
        <v>43994</v>
      </c>
      <c r="C2449" s="4">
        <v>1</v>
      </c>
      <c r="D2449" s="26">
        <v>50</v>
      </c>
      <c r="F2449" s="67">
        <f>E2449+F2425</f>
        <v>4</v>
      </c>
    </row>
    <row r="2450" spans="1:6" x14ac:dyDescent="0.25">
      <c r="A2450" s="50" t="s">
        <v>22</v>
      </c>
      <c r="B2450" s="23">
        <v>43995</v>
      </c>
      <c r="C2450" s="4">
        <v>849</v>
      </c>
      <c r="D2450" s="26">
        <v>12559</v>
      </c>
      <c r="E2450" s="4">
        <v>19</v>
      </c>
      <c r="F2450" s="67">
        <f>E2450+F2426</f>
        <v>357</v>
      </c>
    </row>
    <row r="2451" spans="1:6" x14ac:dyDescent="0.25">
      <c r="A2451" s="5" t="s">
        <v>35</v>
      </c>
      <c r="B2451" s="23">
        <v>43995</v>
      </c>
      <c r="C2451" s="4">
        <v>0</v>
      </c>
      <c r="D2451" s="26">
        <v>0</v>
      </c>
      <c r="F2451" s="67">
        <f t="shared" ref="F2451:F2457" si="145">E2451+F2427</f>
        <v>0</v>
      </c>
    </row>
    <row r="2452" spans="1:6" x14ac:dyDescent="0.25">
      <c r="A2452" s="5" t="s">
        <v>21</v>
      </c>
      <c r="B2452" s="23">
        <v>43995</v>
      </c>
      <c r="C2452" s="4">
        <v>49</v>
      </c>
      <c r="D2452" s="26">
        <v>1299</v>
      </c>
      <c r="F2452" s="67">
        <f t="shared" si="145"/>
        <v>68</v>
      </c>
    </row>
    <row r="2453" spans="1:6" x14ac:dyDescent="0.25">
      <c r="A2453" s="5" t="s">
        <v>36</v>
      </c>
      <c r="B2453" s="23">
        <v>43995</v>
      </c>
      <c r="C2453" s="4">
        <v>9</v>
      </c>
      <c r="D2453" s="26">
        <v>39</v>
      </c>
      <c r="F2453" s="67">
        <f t="shared" si="145"/>
        <v>2</v>
      </c>
    </row>
    <row r="2454" spans="1:6" x14ac:dyDescent="0.25">
      <c r="A2454" s="5" t="s">
        <v>51</v>
      </c>
      <c r="B2454" s="23">
        <v>43995</v>
      </c>
      <c r="C2454" s="4">
        <v>558</v>
      </c>
      <c r="D2454" s="26">
        <v>14144</v>
      </c>
      <c r="E2454" s="4">
        <v>7</v>
      </c>
      <c r="F2454" s="67">
        <f t="shared" si="145"/>
        <v>291</v>
      </c>
    </row>
    <row r="2455" spans="1:6" x14ac:dyDescent="0.25">
      <c r="A2455" s="5" t="s">
        <v>27</v>
      </c>
      <c r="B2455" s="23">
        <v>43995</v>
      </c>
      <c r="C2455" s="4">
        <v>6</v>
      </c>
      <c r="D2455" s="26">
        <v>492</v>
      </c>
      <c r="F2455" s="67">
        <f t="shared" si="145"/>
        <v>31</v>
      </c>
    </row>
    <row r="2456" spans="1:6" x14ac:dyDescent="0.25">
      <c r="A2456" s="5" t="s">
        <v>37</v>
      </c>
      <c r="B2456" s="23">
        <v>43995</v>
      </c>
      <c r="C2456" s="4">
        <v>1</v>
      </c>
      <c r="D2456" s="26">
        <v>101</v>
      </c>
      <c r="F2456" s="67">
        <f t="shared" si="145"/>
        <v>0</v>
      </c>
    </row>
    <row r="2457" spans="1:6" x14ac:dyDescent="0.25">
      <c r="A2457" s="5" t="s">
        <v>38</v>
      </c>
      <c r="B2457" s="23">
        <v>43995</v>
      </c>
      <c r="C2457" s="4">
        <v>2</v>
      </c>
      <c r="D2457" s="26">
        <v>71</v>
      </c>
      <c r="F2457" s="67">
        <f t="shared" si="145"/>
        <v>0</v>
      </c>
    </row>
    <row r="2458" spans="1:6" x14ac:dyDescent="0.25">
      <c r="A2458" s="5" t="s">
        <v>48</v>
      </c>
      <c r="B2458" s="23">
        <v>43995</v>
      </c>
      <c r="C2458" s="4">
        <v>26</v>
      </c>
      <c r="D2458" s="26">
        <v>27</v>
      </c>
      <c r="F2458" s="67">
        <f t="shared" ref="F2458:F2472" si="146">E2458+F2433</f>
        <v>0</v>
      </c>
    </row>
    <row r="2459" spans="1:6" x14ac:dyDescent="0.25">
      <c r="A2459" s="5" t="s">
        <v>39</v>
      </c>
      <c r="B2459" s="23">
        <v>43995</v>
      </c>
      <c r="C2459" s="4">
        <v>0</v>
      </c>
      <c r="D2459" s="26">
        <v>8</v>
      </c>
      <c r="E2459" s="4">
        <v>1</v>
      </c>
      <c r="F2459" s="67">
        <f t="shared" si="146"/>
        <v>1</v>
      </c>
    </row>
    <row r="2460" spans="1:6" x14ac:dyDescent="0.25">
      <c r="A2460" s="5" t="s">
        <v>40</v>
      </c>
      <c r="B2460" s="23">
        <v>43995</v>
      </c>
      <c r="C2460" s="4">
        <v>0</v>
      </c>
      <c r="D2460" s="26">
        <v>5</v>
      </c>
      <c r="F2460" s="67">
        <f t="shared" si="146"/>
        <v>0</v>
      </c>
    </row>
    <row r="2461" spans="1:6" x14ac:dyDescent="0.25">
      <c r="A2461" s="5" t="s">
        <v>28</v>
      </c>
      <c r="B2461" s="23">
        <v>43995</v>
      </c>
      <c r="C2461" s="4">
        <v>0</v>
      </c>
      <c r="D2461" s="26">
        <v>64</v>
      </c>
      <c r="F2461" s="67">
        <f t="shared" si="146"/>
        <v>0</v>
      </c>
    </row>
    <row r="2462" spans="1:6" x14ac:dyDescent="0.25">
      <c r="A2462" s="5" t="s">
        <v>24</v>
      </c>
      <c r="B2462" s="23">
        <v>43995</v>
      </c>
      <c r="C2462" s="4">
        <v>0</v>
      </c>
      <c r="D2462" s="26">
        <v>106</v>
      </c>
      <c r="F2462" s="67">
        <f t="shared" si="146"/>
        <v>0</v>
      </c>
    </row>
    <row r="2463" spans="1:6" x14ac:dyDescent="0.25">
      <c r="A2463" s="5" t="s">
        <v>30</v>
      </c>
      <c r="B2463" s="23">
        <v>43995</v>
      </c>
      <c r="C2463" s="4">
        <v>0</v>
      </c>
      <c r="D2463" s="26">
        <v>39</v>
      </c>
      <c r="F2463" s="67">
        <f t="shared" si="146"/>
        <v>0</v>
      </c>
    </row>
    <row r="2464" spans="1:6" x14ac:dyDescent="0.25">
      <c r="A2464" s="5" t="s">
        <v>26</v>
      </c>
      <c r="B2464" s="23">
        <v>43995</v>
      </c>
      <c r="C2464" s="4">
        <v>13</v>
      </c>
      <c r="D2464" s="26">
        <v>200</v>
      </c>
      <c r="F2464" s="67">
        <f t="shared" si="146"/>
        <v>0</v>
      </c>
    </row>
    <row r="2465" spans="1:6" x14ac:dyDescent="0.25">
      <c r="A2465" s="5" t="s">
        <v>25</v>
      </c>
      <c r="B2465" s="23">
        <v>43995</v>
      </c>
      <c r="C2465" s="4">
        <v>13</v>
      </c>
      <c r="D2465" s="26">
        <v>546</v>
      </c>
      <c r="E2465" s="4">
        <v>3</v>
      </c>
      <c r="F2465" s="67">
        <f t="shared" si="146"/>
        <v>4</v>
      </c>
    </row>
    <row r="2466" spans="1:6" x14ac:dyDescent="0.25">
      <c r="A2466" s="5" t="s">
        <v>41</v>
      </c>
      <c r="B2466" s="23">
        <v>43995</v>
      </c>
      <c r="C2466" s="4">
        <v>2</v>
      </c>
      <c r="D2466" s="26">
        <v>19</v>
      </c>
      <c r="F2466" s="67">
        <f t="shared" si="146"/>
        <v>0</v>
      </c>
    </row>
    <row r="2467" spans="1:6" x14ac:dyDescent="0.25">
      <c r="A2467" s="5" t="s">
        <v>42</v>
      </c>
      <c r="B2467" s="23">
        <v>43995</v>
      </c>
      <c r="C2467" s="4">
        <v>1</v>
      </c>
      <c r="D2467" s="26">
        <v>7</v>
      </c>
      <c r="F2467" s="67">
        <f>E2467+F2443</f>
        <v>0</v>
      </c>
    </row>
    <row r="2468" spans="1:6" x14ac:dyDescent="0.25">
      <c r="A2468" s="5" t="s">
        <v>43</v>
      </c>
      <c r="B2468" s="23">
        <v>43995</v>
      </c>
      <c r="C2468" s="4">
        <v>0</v>
      </c>
      <c r="D2468" s="26">
        <v>11</v>
      </c>
      <c r="F2468" s="67">
        <f t="shared" si="146"/>
        <v>0</v>
      </c>
    </row>
    <row r="2469" spans="1:6" x14ac:dyDescent="0.25">
      <c r="A2469" s="5" t="s">
        <v>44</v>
      </c>
      <c r="B2469" s="23">
        <v>43995</v>
      </c>
      <c r="C2469" s="4">
        <v>0</v>
      </c>
      <c r="D2469" s="26">
        <v>51</v>
      </c>
      <c r="F2469" s="67">
        <f t="shared" si="146"/>
        <v>0</v>
      </c>
    </row>
    <row r="2470" spans="1:6" x14ac:dyDescent="0.25">
      <c r="A2470" s="5" t="s">
        <v>29</v>
      </c>
      <c r="B2470" s="23">
        <v>43995</v>
      </c>
      <c r="C2470" s="4">
        <v>1</v>
      </c>
      <c r="D2470" s="26">
        <v>285</v>
      </c>
      <c r="F2470" s="67">
        <f>E2470+F2446</f>
        <v>3</v>
      </c>
    </row>
    <row r="2471" spans="1:6" x14ac:dyDescent="0.25">
      <c r="A2471" s="5" t="s">
        <v>45</v>
      </c>
      <c r="B2471" s="23">
        <v>43995</v>
      </c>
      <c r="C2471" s="4">
        <v>0</v>
      </c>
      <c r="D2471" s="26">
        <v>22</v>
      </c>
      <c r="F2471" s="67">
        <f>E2471+F2447</f>
        <v>0</v>
      </c>
    </row>
    <row r="2472" spans="1:6" x14ac:dyDescent="0.25">
      <c r="A2472" s="5" t="s">
        <v>46</v>
      </c>
      <c r="B2472" s="23">
        <v>43995</v>
      </c>
      <c r="C2472" s="4">
        <v>0</v>
      </c>
      <c r="D2472" s="26">
        <v>149</v>
      </c>
      <c r="F2472" s="67">
        <f t="shared" si="146"/>
        <v>0</v>
      </c>
    </row>
    <row r="2473" spans="1:6" x14ac:dyDescent="0.25">
      <c r="A2473" s="5" t="s">
        <v>47</v>
      </c>
      <c r="B2473" s="23">
        <v>43995</v>
      </c>
      <c r="C2473" s="4">
        <v>1</v>
      </c>
      <c r="D2473" s="26">
        <v>51</v>
      </c>
      <c r="F2473" s="67">
        <f>E2473+F2449</f>
        <v>4</v>
      </c>
    </row>
    <row r="2474" spans="1:6" x14ac:dyDescent="0.25">
      <c r="A2474" s="50" t="s">
        <v>22</v>
      </c>
      <c r="B2474" s="23">
        <v>43996</v>
      </c>
      <c r="C2474" s="4">
        <v>635</v>
      </c>
      <c r="D2474" s="26">
        <v>13194</v>
      </c>
      <c r="E2474" s="4">
        <v>9</v>
      </c>
      <c r="F2474" s="67">
        <f>E2474+F2450</f>
        <v>366</v>
      </c>
    </row>
    <row r="2475" spans="1:6" x14ac:dyDescent="0.25">
      <c r="A2475" s="5" t="s">
        <v>35</v>
      </c>
      <c r="B2475" s="23">
        <v>43996</v>
      </c>
      <c r="C2475" s="4">
        <v>0</v>
      </c>
      <c r="D2475" s="26">
        <v>0</v>
      </c>
      <c r="F2475" s="67">
        <f t="shared" ref="F2475:F2481" si="147">E2475+F2451</f>
        <v>0</v>
      </c>
    </row>
    <row r="2476" spans="1:6" x14ac:dyDescent="0.25">
      <c r="A2476" s="5" t="s">
        <v>21</v>
      </c>
      <c r="B2476" s="23">
        <v>43996</v>
      </c>
      <c r="C2476" s="4">
        <v>27</v>
      </c>
      <c r="D2476" s="26">
        <v>1326</v>
      </c>
      <c r="E2476" s="4">
        <v>3</v>
      </c>
      <c r="F2476" s="67">
        <f t="shared" si="147"/>
        <v>71</v>
      </c>
    </row>
    <row r="2477" spans="1:6" x14ac:dyDescent="0.25">
      <c r="A2477" s="5" t="s">
        <v>36</v>
      </c>
      <c r="B2477" s="23">
        <v>43996</v>
      </c>
      <c r="C2477" s="4">
        <v>2</v>
      </c>
      <c r="D2477" s="26">
        <v>41</v>
      </c>
      <c r="F2477" s="67">
        <f t="shared" si="147"/>
        <v>2</v>
      </c>
    </row>
    <row r="2478" spans="1:6" x14ac:dyDescent="0.25">
      <c r="A2478" s="5" t="s">
        <v>51</v>
      </c>
      <c r="B2478" s="23">
        <v>43996</v>
      </c>
      <c r="C2478" s="4">
        <v>558</v>
      </c>
      <c r="D2478" s="26">
        <v>14702</v>
      </c>
      <c r="E2478" s="4">
        <v>5</v>
      </c>
      <c r="F2478" s="67">
        <f t="shared" si="147"/>
        <v>296</v>
      </c>
    </row>
    <row r="2479" spans="1:6" x14ac:dyDescent="0.25">
      <c r="A2479" s="5" t="s">
        <v>27</v>
      </c>
      <c r="B2479" s="23">
        <v>43996</v>
      </c>
      <c r="C2479" s="4">
        <v>6</v>
      </c>
      <c r="D2479" s="26">
        <v>498</v>
      </c>
      <c r="E2479" s="4">
        <v>1</v>
      </c>
      <c r="F2479" s="67">
        <f t="shared" si="147"/>
        <v>32</v>
      </c>
    </row>
    <row r="2480" spans="1:6" x14ac:dyDescent="0.25">
      <c r="A2480" s="5" t="s">
        <v>37</v>
      </c>
      <c r="B2480" s="23">
        <v>43996</v>
      </c>
      <c r="C2480" s="4">
        <v>2</v>
      </c>
      <c r="D2480" s="26">
        <v>103</v>
      </c>
      <c r="F2480" s="67">
        <f t="shared" si="147"/>
        <v>0</v>
      </c>
    </row>
    <row r="2481" spans="1:6" x14ac:dyDescent="0.25">
      <c r="A2481" s="5" t="s">
        <v>38</v>
      </c>
      <c r="B2481" s="23">
        <v>43996</v>
      </c>
      <c r="C2481" s="4">
        <v>15</v>
      </c>
      <c r="D2481" s="26">
        <v>86</v>
      </c>
      <c r="F2481" s="67">
        <f t="shared" si="147"/>
        <v>0</v>
      </c>
    </row>
    <row r="2482" spans="1:6" x14ac:dyDescent="0.25">
      <c r="A2482" s="5" t="s">
        <v>48</v>
      </c>
      <c r="B2482" s="23">
        <v>43996</v>
      </c>
      <c r="C2482" s="4">
        <v>6</v>
      </c>
      <c r="D2482" s="26">
        <v>33</v>
      </c>
      <c r="F2482" s="67">
        <f t="shared" ref="F2482:F2496" si="148">E2482+F2457</f>
        <v>0</v>
      </c>
    </row>
    <row r="2483" spans="1:6" x14ac:dyDescent="0.25">
      <c r="A2483" s="5" t="s">
        <v>39</v>
      </c>
      <c r="B2483" s="23">
        <v>43996</v>
      </c>
      <c r="C2483" s="4">
        <v>0</v>
      </c>
      <c r="D2483" s="26">
        <v>8</v>
      </c>
      <c r="F2483" s="67">
        <f t="shared" si="148"/>
        <v>0</v>
      </c>
    </row>
    <row r="2484" spans="1:6" x14ac:dyDescent="0.25">
      <c r="A2484" s="5" t="s">
        <v>40</v>
      </c>
      <c r="B2484" s="23">
        <v>43996</v>
      </c>
      <c r="C2484" s="4">
        <v>1</v>
      </c>
      <c r="D2484" s="26">
        <v>6</v>
      </c>
      <c r="F2484" s="67">
        <f t="shared" si="148"/>
        <v>1</v>
      </c>
    </row>
    <row r="2485" spans="1:6" x14ac:dyDescent="0.25">
      <c r="A2485" s="5" t="s">
        <v>28</v>
      </c>
      <c r="B2485" s="23">
        <v>43996</v>
      </c>
      <c r="C2485" s="4">
        <v>0</v>
      </c>
      <c r="D2485" s="26">
        <v>64</v>
      </c>
      <c r="F2485" s="67">
        <f t="shared" si="148"/>
        <v>0</v>
      </c>
    </row>
    <row r="2486" spans="1:6" x14ac:dyDescent="0.25">
      <c r="A2486" s="5" t="s">
        <v>24</v>
      </c>
      <c r="B2486" s="23">
        <v>43996</v>
      </c>
      <c r="C2486" s="4">
        <v>7</v>
      </c>
      <c r="D2486" s="26">
        <v>113</v>
      </c>
      <c r="F2486" s="67">
        <f t="shared" si="148"/>
        <v>0</v>
      </c>
    </row>
    <row r="2487" spans="1:6" x14ac:dyDescent="0.25">
      <c r="A2487" s="5" t="s">
        <v>30</v>
      </c>
      <c r="B2487" s="23">
        <v>43996</v>
      </c>
      <c r="C2487" s="4">
        <v>0</v>
      </c>
      <c r="D2487" s="26">
        <v>39</v>
      </c>
      <c r="F2487" s="67">
        <f t="shared" si="148"/>
        <v>0</v>
      </c>
    </row>
    <row r="2488" spans="1:6" x14ac:dyDescent="0.25">
      <c r="A2488" s="5" t="s">
        <v>26</v>
      </c>
      <c r="B2488" s="23">
        <v>43996</v>
      </c>
      <c r="C2488" s="4">
        <v>9</v>
      </c>
      <c r="D2488" s="26">
        <v>209</v>
      </c>
      <c r="F2488" s="67">
        <f t="shared" si="148"/>
        <v>0</v>
      </c>
    </row>
    <row r="2489" spans="1:6" x14ac:dyDescent="0.25">
      <c r="A2489" s="5" t="s">
        <v>25</v>
      </c>
      <c r="B2489" s="23">
        <v>43996</v>
      </c>
      <c r="C2489" s="4">
        <v>6</v>
      </c>
      <c r="D2489" s="26">
        <v>552</v>
      </c>
      <c r="F2489" s="67">
        <f t="shared" si="148"/>
        <v>0</v>
      </c>
    </row>
    <row r="2490" spans="1:6" x14ac:dyDescent="0.25">
      <c r="A2490" s="5" t="s">
        <v>41</v>
      </c>
      <c r="B2490" s="23">
        <v>43996</v>
      </c>
      <c r="C2490" s="4">
        <v>2</v>
      </c>
      <c r="D2490" s="26">
        <v>21</v>
      </c>
      <c r="F2490" s="67">
        <f t="shared" si="148"/>
        <v>4</v>
      </c>
    </row>
    <row r="2491" spans="1:6" x14ac:dyDescent="0.25">
      <c r="A2491" s="5" t="s">
        <v>42</v>
      </c>
      <c r="B2491" s="23">
        <v>43996</v>
      </c>
      <c r="C2491" s="4">
        <v>0</v>
      </c>
      <c r="D2491" s="26">
        <v>7</v>
      </c>
      <c r="F2491" s="67">
        <f>E2491+F2467</f>
        <v>0</v>
      </c>
    </row>
    <row r="2492" spans="1:6" x14ac:dyDescent="0.25">
      <c r="A2492" s="5" t="s">
        <v>43</v>
      </c>
      <c r="B2492" s="23">
        <v>43996</v>
      </c>
      <c r="C2492" s="4">
        <v>0</v>
      </c>
      <c r="D2492" s="26">
        <v>11</v>
      </c>
      <c r="F2492" s="67">
        <f t="shared" si="148"/>
        <v>0</v>
      </c>
    </row>
    <row r="2493" spans="1:6" x14ac:dyDescent="0.25">
      <c r="A2493" s="5" t="s">
        <v>44</v>
      </c>
      <c r="B2493" s="23">
        <v>43996</v>
      </c>
      <c r="C2493" s="4">
        <v>0</v>
      </c>
      <c r="D2493" s="26">
        <v>51</v>
      </c>
      <c r="F2493" s="67">
        <f t="shared" si="148"/>
        <v>0</v>
      </c>
    </row>
    <row r="2494" spans="1:6" x14ac:dyDescent="0.25">
      <c r="A2494" s="5" t="s">
        <v>29</v>
      </c>
      <c r="B2494" s="23">
        <v>43996</v>
      </c>
      <c r="C2494" s="4">
        <v>0</v>
      </c>
      <c r="D2494" s="26">
        <v>285</v>
      </c>
      <c r="F2494" s="67">
        <f>E2494+F2470</f>
        <v>3</v>
      </c>
    </row>
    <row r="2495" spans="1:6" x14ac:dyDescent="0.25">
      <c r="A2495" s="5" t="s">
        <v>45</v>
      </c>
      <c r="B2495" s="23">
        <v>43996</v>
      </c>
      <c r="C2495" s="4">
        <v>0</v>
      </c>
      <c r="D2495" s="26">
        <v>22</v>
      </c>
      <c r="F2495" s="67">
        <f>E2495+F2471</f>
        <v>0</v>
      </c>
    </row>
    <row r="2496" spans="1:6" x14ac:dyDescent="0.25">
      <c r="A2496" s="5" t="s">
        <v>46</v>
      </c>
      <c r="B2496" s="23">
        <v>43996</v>
      </c>
      <c r="C2496" s="4">
        <v>0</v>
      </c>
      <c r="D2496" s="26">
        <v>149</v>
      </c>
      <c r="F2496" s="67">
        <f t="shared" si="148"/>
        <v>0</v>
      </c>
    </row>
    <row r="2497" spans="1:6" x14ac:dyDescent="0.25">
      <c r="A2497" s="5" t="s">
        <v>47</v>
      </c>
      <c r="B2497" s="23">
        <v>43996</v>
      </c>
      <c r="C2497" s="4">
        <v>6</v>
      </c>
      <c r="D2497" s="26">
        <v>57</v>
      </c>
      <c r="F2497" s="67">
        <f>E2497+F2473</f>
        <v>4</v>
      </c>
    </row>
    <row r="2498" spans="1:6" x14ac:dyDescent="0.25">
      <c r="A2498" s="50" t="s">
        <v>22</v>
      </c>
      <c r="B2498" s="23">
        <v>43997</v>
      </c>
      <c r="C2498" s="4">
        <v>552</v>
      </c>
      <c r="D2498" s="26">
        <v>13746</v>
      </c>
      <c r="E2498" s="4">
        <v>12</v>
      </c>
      <c r="F2498" s="67">
        <f>E2498+F2474</f>
        <v>378</v>
      </c>
    </row>
    <row r="2499" spans="1:6" x14ac:dyDescent="0.25">
      <c r="A2499" s="5" t="s">
        <v>35</v>
      </c>
      <c r="B2499" s="23">
        <v>43997</v>
      </c>
      <c r="C2499" s="4">
        <v>0</v>
      </c>
      <c r="D2499" s="26">
        <v>0</v>
      </c>
      <c r="F2499" s="67">
        <f t="shared" ref="F2499:F2505" si="149">E2499+F2475</f>
        <v>0</v>
      </c>
    </row>
    <row r="2500" spans="1:6" x14ac:dyDescent="0.25">
      <c r="A2500" s="5" t="s">
        <v>21</v>
      </c>
      <c r="B2500" s="23">
        <v>43997</v>
      </c>
      <c r="C2500" s="4">
        <v>38</v>
      </c>
      <c r="D2500" s="26">
        <v>1364</v>
      </c>
      <c r="F2500" s="67">
        <f t="shared" si="149"/>
        <v>71</v>
      </c>
    </row>
    <row r="2501" spans="1:6" x14ac:dyDescent="0.25">
      <c r="A2501" s="5" t="s">
        <v>36</v>
      </c>
      <c r="B2501" s="23">
        <v>43997</v>
      </c>
      <c r="C2501" s="4">
        <v>22</v>
      </c>
      <c r="D2501" s="26">
        <v>63</v>
      </c>
      <c r="F2501" s="67">
        <f t="shared" si="149"/>
        <v>2</v>
      </c>
    </row>
    <row r="2502" spans="1:6" x14ac:dyDescent="0.25">
      <c r="A2502" s="5" t="s">
        <v>51</v>
      </c>
      <c r="B2502" s="23">
        <v>43997</v>
      </c>
      <c r="C2502" s="4">
        <v>575</v>
      </c>
      <c r="D2502" s="26">
        <v>15277</v>
      </c>
      <c r="E2502" s="4">
        <v>7</v>
      </c>
      <c r="F2502" s="67">
        <f t="shared" si="149"/>
        <v>303</v>
      </c>
    </row>
    <row r="2503" spans="1:6" x14ac:dyDescent="0.25">
      <c r="A2503" s="5" t="s">
        <v>27</v>
      </c>
      <c r="B2503" s="23">
        <v>43997</v>
      </c>
      <c r="C2503" s="4">
        <v>2</v>
      </c>
      <c r="D2503" s="26">
        <v>500</v>
      </c>
      <c r="E2503" s="4">
        <v>1</v>
      </c>
      <c r="F2503" s="67">
        <f t="shared" si="149"/>
        <v>33</v>
      </c>
    </row>
    <row r="2504" spans="1:6" x14ac:dyDescent="0.25">
      <c r="A2504" s="5" t="s">
        <v>37</v>
      </c>
      <c r="B2504" s="23">
        <v>43997</v>
      </c>
      <c r="C2504" s="4">
        <v>1</v>
      </c>
      <c r="D2504" s="26">
        <v>104</v>
      </c>
      <c r="F2504" s="67">
        <f t="shared" si="149"/>
        <v>0</v>
      </c>
    </row>
    <row r="2505" spans="1:6" x14ac:dyDescent="0.25">
      <c r="A2505" s="5" t="s">
        <v>38</v>
      </c>
      <c r="B2505" s="23">
        <v>43997</v>
      </c>
      <c r="C2505" s="4">
        <v>2</v>
      </c>
      <c r="D2505" s="26">
        <v>88</v>
      </c>
      <c r="F2505" s="67">
        <f t="shared" si="149"/>
        <v>0</v>
      </c>
    </row>
    <row r="2506" spans="1:6" x14ac:dyDescent="0.25">
      <c r="A2506" s="5" t="s">
        <v>48</v>
      </c>
      <c r="B2506" s="23">
        <v>43997</v>
      </c>
      <c r="C2506" s="4">
        <v>0</v>
      </c>
      <c r="D2506" s="26">
        <v>33</v>
      </c>
      <c r="F2506" s="67">
        <f t="shared" ref="F2506:F2520" si="150">E2506+F2481</f>
        <v>0</v>
      </c>
    </row>
    <row r="2507" spans="1:6" x14ac:dyDescent="0.25">
      <c r="A2507" s="5" t="s">
        <v>39</v>
      </c>
      <c r="B2507" s="23">
        <v>43997</v>
      </c>
      <c r="C2507" s="4">
        <v>0</v>
      </c>
      <c r="D2507" s="26">
        <v>8</v>
      </c>
      <c r="F2507" s="67">
        <f t="shared" si="150"/>
        <v>0</v>
      </c>
    </row>
    <row r="2508" spans="1:6" x14ac:dyDescent="0.25">
      <c r="A2508" s="5" t="s">
        <v>40</v>
      </c>
      <c r="B2508" s="23">
        <v>43997</v>
      </c>
      <c r="C2508" s="4">
        <v>0</v>
      </c>
      <c r="D2508" s="26">
        <v>6</v>
      </c>
      <c r="F2508" s="67">
        <f t="shared" si="150"/>
        <v>0</v>
      </c>
    </row>
    <row r="2509" spans="1:6" x14ac:dyDescent="0.25">
      <c r="A2509" s="5" t="s">
        <v>28</v>
      </c>
      <c r="B2509" s="23">
        <v>43997</v>
      </c>
      <c r="C2509" s="4">
        <v>0</v>
      </c>
      <c r="D2509" s="26">
        <v>64</v>
      </c>
      <c r="F2509" s="67">
        <f t="shared" si="150"/>
        <v>1</v>
      </c>
    </row>
    <row r="2510" spans="1:6" x14ac:dyDescent="0.25">
      <c r="A2510" s="5" t="s">
        <v>24</v>
      </c>
      <c r="B2510" s="23">
        <v>43997</v>
      </c>
      <c r="C2510" s="4">
        <v>0</v>
      </c>
      <c r="D2510" s="26">
        <v>113</v>
      </c>
      <c r="F2510" s="67">
        <f t="shared" si="150"/>
        <v>0</v>
      </c>
    </row>
    <row r="2511" spans="1:6" x14ac:dyDescent="0.25">
      <c r="A2511" s="5" t="s">
        <v>30</v>
      </c>
      <c r="B2511" s="23">
        <v>43997</v>
      </c>
      <c r="C2511" s="4">
        <v>1</v>
      </c>
      <c r="D2511" s="26">
        <v>40</v>
      </c>
      <c r="F2511" s="67">
        <f t="shared" si="150"/>
        <v>0</v>
      </c>
    </row>
    <row r="2512" spans="1:6" x14ac:dyDescent="0.25">
      <c r="A2512" s="5" t="s">
        <v>26</v>
      </c>
      <c r="B2512" s="23">
        <v>43997</v>
      </c>
      <c r="C2512" s="4">
        <v>3</v>
      </c>
      <c r="D2512" s="26">
        <v>212</v>
      </c>
      <c r="F2512" s="67">
        <f t="shared" si="150"/>
        <v>0</v>
      </c>
    </row>
    <row r="2513" spans="1:6" x14ac:dyDescent="0.25">
      <c r="A2513" s="5" t="s">
        <v>25</v>
      </c>
      <c r="B2513" s="23">
        <v>43997</v>
      </c>
      <c r="C2513" s="4">
        <v>12</v>
      </c>
      <c r="D2513" s="26">
        <v>564</v>
      </c>
      <c r="E2513" s="4">
        <v>1</v>
      </c>
      <c r="F2513" s="67">
        <f t="shared" si="150"/>
        <v>1</v>
      </c>
    </row>
    <row r="2514" spans="1:6" x14ac:dyDescent="0.25">
      <c r="A2514" s="5" t="s">
        <v>41</v>
      </c>
      <c r="B2514" s="23">
        <v>43997</v>
      </c>
      <c r="C2514" s="4">
        <v>0</v>
      </c>
      <c r="D2514" s="26">
        <v>21</v>
      </c>
      <c r="F2514" s="67">
        <f t="shared" si="150"/>
        <v>0</v>
      </c>
    </row>
    <row r="2515" spans="1:6" x14ac:dyDescent="0.25">
      <c r="A2515" s="5" t="s">
        <v>42</v>
      </c>
      <c r="B2515" s="23">
        <v>43997</v>
      </c>
      <c r="C2515" s="4">
        <v>0</v>
      </c>
      <c r="D2515" s="26">
        <v>7</v>
      </c>
      <c r="F2515" s="67">
        <f>E2515+F2491</f>
        <v>0</v>
      </c>
    </row>
    <row r="2516" spans="1:6" x14ac:dyDescent="0.25">
      <c r="A2516" s="5" t="s">
        <v>43</v>
      </c>
      <c r="B2516" s="23">
        <v>43997</v>
      </c>
      <c r="C2516" s="4">
        <v>0</v>
      </c>
      <c r="D2516" s="26">
        <v>11</v>
      </c>
      <c r="F2516" s="67">
        <f t="shared" si="150"/>
        <v>0</v>
      </c>
    </row>
    <row r="2517" spans="1:6" x14ac:dyDescent="0.25">
      <c r="A2517" s="5" t="s">
        <v>44</v>
      </c>
      <c r="B2517" s="23">
        <v>43997</v>
      </c>
      <c r="C2517" s="4">
        <v>0</v>
      </c>
      <c r="D2517" s="26">
        <v>51</v>
      </c>
      <c r="F2517" s="67">
        <f t="shared" si="150"/>
        <v>0</v>
      </c>
    </row>
    <row r="2518" spans="1:6" x14ac:dyDescent="0.25">
      <c r="A2518" s="5" t="s">
        <v>29</v>
      </c>
      <c r="B2518" s="23">
        <v>43997</v>
      </c>
      <c r="C2518" s="4">
        <v>0</v>
      </c>
      <c r="D2518" s="26">
        <v>285</v>
      </c>
      <c r="F2518" s="67">
        <f>E2518+F2494</f>
        <v>3</v>
      </c>
    </row>
    <row r="2519" spans="1:6" x14ac:dyDescent="0.25">
      <c r="A2519" s="5" t="s">
        <v>45</v>
      </c>
      <c r="B2519" s="23">
        <v>43997</v>
      </c>
      <c r="C2519" s="4">
        <v>0</v>
      </c>
      <c r="D2519" s="26">
        <v>22</v>
      </c>
      <c r="F2519" s="67">
        <f>E2519+F2495</f>
        <v>0</v>
      </c>
    </row>
    <row r="2520" spans="1:6" x14ac:dyDescent="0.25">
      <c r="A2520" s="5" t="s">
        <v>46</v>
      </c>
      <c r="B2520" s="23">
        <v>43997</v>
      </c>
      <c r="C2520" s="4">
        <v>0</v>
      </c>
      <c r="D2520" s="26">
        <v>149</v>
      </c>
      <c r="F2520" s="67">
        <f t="shared" si="150"/>
        <v>0</v>
      </c>
    </row>
    <row r="2521" spans="1:6" x14ac:dyDescent="0.25">
      <c r="A2521" s="5" t="s">
        <v>47</v>
      </c>
      <c r="B2521" s="23">
        <v>43997</v>
      </c>
      <c r="C2521" s="4">
        <v>0</v>
      </c>
      <c r="D2521" s="26">
        <v>57</v>
      </c>
      <c r="F2521" s="67">
        <f>E2521+F2497</f>
        <v>4</v>
      </c>
    </row>
    <row r="2522" spans="1:6" x14ac:dyDescent="0.25">
      <c r="A2522" s="50" t="s">
        <v>22</v>
      </c>
      <c r="B2522" s="23">
        <v>43998</v>
      </c>
      <c r="C2522" s="4">
        <v>798</v>
      </c>
      <c r="D2522" s="26">
        <v>14544</v>
      </c>
      <c r="E2522" s="4">
        <v>7</v>
      </c>
      <c r="F2522" s="67">
        <f>E2522+F2498</f>
        <v>385</v>
      </c>
    </row>
    <row r="2523" spans="1:6" x14ac:dyDescent="0.25">
      <c r="A2523" s="5" t="s">
        <v>35</v>
      </c>
      <c r="B2523" s="23">
        <v>43998</v>
      </c>
      <c r="C2523" s="4">
        <v>0</v>
      </c>
      <c r="D2523" s="26">
        <v>0</v>
      </c>
      <c r="F2523" s="67">
        <f t="shared" ref="F2523:F2529" si="151">E2523+F2499</f>
        <v>0</v>
      </c>
    </row>
    <row r="2524" spans="1:6" x14ac:dyDescent="0.25">
      <c r="A2524" s="5" t="s">
        <v>21</v>
      </c>
      <c r="B2524" s="23">
        <v>43998</v>
      </c>
      <c r="C2524" s="4">
        <v>23</v>
      </c>
      <c r="D2524" s="26">
        <v>1387</v>
      </c>
      <c r="E2524" s="4">
        <v>5</v>
      </c>
      <c r="F2524" s="67">
        <f t="shared" si="151"/>
        <v>76</v>
      </c>
    </row>
    <row r="2525" spans="1:6" x14ac:dyDescent="0.25">
      <c r="A2525" s="5" t="s">
        <v>36</v>
      </c>
      <c r="B2525" s="23">
        <v>43998</v>
      </c>
      <c r="C2525" s="4">
        <v>1</v>
      </c>
      <c r="D2525" s="26">
        <v>64</v>
      </c>
      <c r="F2525" s="67">
        <f t="shared" si="151"/>
        <v>2</v>
      </c>
    </row>
    <row r="2526" spans="1:6" x14ac:dyDescent="0.25">
      <c r="A2526" s="5" t="s">
        <v>51</v>
      </c>
      <c r="B2526" s="23">
        <v>43998</v>
      </c>
      <c r="C2526" s="4">
        <v>488</v>
      </c>
      <c r="D2526" s="26">
        <v>15765</v>
      </c>
      <c r="E2526" s="4">
        <v>10</v>
      </c>
      <c r="F2526" s="67">
        <f>E2526+F2502</f>
        <v>313</v>
      </c>
    </row>
    <row r="2527" spans="1:6" x14ac:dyDescent="0.25">
      <c r="A2527" s="5" t="s">
        <v>27</v>
      </c>
      <c r="B2527" s="23">
        <v>43998</v>
      </c>
      <c r="C2527" s="4">
        <v>1</v>
      </c>
      <c r="D2527" s="26">
        <v>501</v>
      </c>
      <c r="F2527" s="67">
        <f t="shared" si="151"/>
        <v>33</v>
      </c>
    </row>
    <row r="2528" spans="1:6" x14ac:dyDescent="0.25">
      <c r="A2528" s="5" t="s">
        <v>37</v>
      </c>
      <c r="B2528" s="23">
        <v>43998</v>
      </c>
      <c r="C2528" s="4">
        <v>1</v>
      </c>
      <c r="D2528" s="26">
        <v>105</v>
      </c>
      <c r="F2528" s="67">
        <f t="shared" si="151"/>
        <v>0</v>
      </c>
    </row>
    <row r="2529" spans="1:6" x14ac:dyDescent="0.25">
      <c r="A2529" s="5" t="s">
        <v>38</v>
      </c>
      <c r="B2529" s="23">
        <v>43998</v>
      </c>
      <c r="C2529" s="4">
        <v>12</v>
      </c>
      <c r="D2529" s="26">
        <v>100</v>
      </c>
      <c r="F2529" s="67">
        <f t="shared" si="151"/>
        <v>0</v>
      </c>
    </row>
    <row r="2530" spans="1:6" x14ac:dyDescent="0.25">
      <c r="A2530" s="5" t="s">
        <v>48</v>
      </c>
      <c r="B2530" s="23">
        <v>43998</v>
      </c>
      <c r="C2530" s="4">
        <v>0</v>
      </c>
      <c r="D2530" s="26">
        <v>33</v>
      </c>
      <c r="F2530" s="67">
        <f t="shared" ref="F2530:F2544" si="152">E2530+F2505</f>
        <v>0</v>
      </c>
    </row>
    <row r="2531" spans="1:6" x14ac:dyDescent="0.25">
      <c r="A2531" s="5" t="s">
        <v>39</v>
      </c>
      <c r="B2531" s="23">
        <v>43998</v>
      </c>
      <c r="C2531" s="4">
        <v>0</v>
      </c>
      <c r="D2531" s="26">
        <v>8</v>
      </c>
      <c r="F2531" s="67">
        <f t="shared" si="152"/>
        <v>0</v>
      </c>
    </row>
    <row r="2532" spans="1:6" x14ac:dyDescent="0.25">
      <c r="A2532" s="5" t="s">
        <v>40</v>
      </c>
      <c r="B2532" s="23">
        <v>43998</v>
      </c>
      <c r="C2532" s="4">
        <v>0</v>
      </c>
      <c r="D2532" s="26">
        <v>6</v>
      </c>
      <c r="F2532" s="67">
        <f t="shared" si="152"/>
        <v>0</v>
      </c>
    </row>
    <row r="2533" spans="1:6" x14ac:dyDescent="0.25">
      <c r="A2533" s="5" t="s">
        <v>28</v>
      </c>
      <c r="B2533" s="23">
        <v>43998</v>
      </c>
      <c r="C2533" s="4">
        <v>0</v>
      </c>
      <c r="D2533" s="26">
        <v>64</v>
      </c>
      <c r="F2533" s="67">
        <f t="shared" si="152"/>
        <v>0</v>
      </c>
    </row>
    <row r="2534" spans="1:6" x14ac:dyDescent="0.25">
      <c r="A2534" s="5" t="s">
        <v>24</v>
      </c>
      <c r="B2534" s="23">
        <v>43998</v>
      </c>
      <c r="C2534" s="4">
        <v>3</v>
      </c>
      <c r="D2534" s="26">
        <v>116</v>
      </c>
      <c r="F2534" s="67">
        <f t="shared" si="152"/>
        <v>1</v>
      </c>
    </row>
    <row r="2535" spans="1:6" x14ac:dyDescent="0.25">
      <c r="A2535" s="5" t="s">
        <v>30</v>
      </c>
      <c r="B2535" s="23">
        <v>43998</v>
      </c>
      <c r="C2535" s="4">
        <v>0</v>
      </c>
      <c r="D2535" s="26">
        <v>40</v>
      </c>
      <c r="F2535" s="67">
        <f t="shared" si="152"/>
        <v>0</v>
      </c>
    </row>
    <row r="2536" spans="1:6" x14ac:dyDescent="0.25">
      <c r="A2536" s="5" t="s">
        <v>26</v>
      </c>
      <c r="B2536" s="23">
        <v>43998</v>
      </c>
      <c r="C2536" s="4">
        <v>28</v>
      </c>
      <c r="D2536" s="26">
        <v>240</v>
      </c>
      <c r="E2536" s="4">
        <v>1</v>
      </c>
      <c r="F2536" s="67">
        <f t="shared" si="152"/>
        <v>1</v>
      </c>
    </row>
    <row r="2537" spans="1:6" x14ac:dyDescent="0.25">
      <c r="A2537" s="5" t="s">
        <v>25</v>
      </c>
      <c r="B2537" s="23">
        <v>43998</v>
      </c>
      <c r="C2537" s="4">
        <v>17</v>
      </c>
      <c r="D2537" s="26">
        <v>581</v>
      </c>
      <c r="F2537" s="67">
        <f t="shared" si="152"/>
        <v>0</v>
      </c>
    </row>
    <row r="2538" spans="1:6" x14ac:dyDescent="0.25">
      <c r="A2538" s="5" t="s">
        <v>41</v>
      </c>
      <c r="B2538" s="23">
        <v>43998</v>
      </c>
      <c r="C2538" s="4">
        <v>-1</v>
      </c>
      <c r="D2538" s="26">
        <v>20</v>
      </c>
      <c r="F2538" s="67">
        <f t="shared" si="152"/>
        <v>1</v>
      </c>
    </row>
    <row r="2539" spans="1:6" x14ac:dyDescent="0.25">
      <c r="A2539" s="5" t="s">
        <v>42</v>
      </c>
      <c r="B2539" s="23">
        <v>43998</v>
      </c>
      <c r="C2539" s="4">
        <v>0</v>
      </c>
      <c r="D2539" s="26">
        <v>7</v>
      </c>
      <c r="F2539" s="67">
        <f>E2539+F2515</f>
        <v>0</v>
      </c>
    </row>
    <row r="2540" spans="1:6" x14ac:dyDescent="0.25">
      <c r="A2540" s="5" t="s">
        <v>43</v>
      </c>
      <c r="B2540" s="23">
        <v>43998</v>
      </c>
      <c r="C2540" s="4">
        <v>0</v>
      </c>
      <c r="D2540" s="26">
        <v>11</v>
      </c>
      <c r="F2540" s="67">
        <f t="shared" si="152"/>
        <v>0</v>
      </c>
    </row>
    <row r="2541" spans="1:6" x14ac:dyDescent="0.25">
      <c r="A2541" s="5" t="s">
        <v>44</v>
      </c>
      <c r="B2541" s="23">
        <v>43998</v>
      </c>
      <c r="C2541" s="4">
        <v>0</v>
      </c>
      <c r="D2541" s="26">
        <v>51</v>
      </c>
      <c r="F2541" s="67">
        <f t="shared" si="152"/>
        <v>0</v>
      </c>
    </row>
    <row r="2542" spans="1:6" x14ac:dyDescent="0.25">
      <c r="A2542" s="5" t="s">
        <v>29</v>
      </c>
      <c r="B2542" s="23">
        <v>43998</v>
      </c>
      <c r="C2542" s="4">
        <v>3</v>
      </c>
      <c r="D2542" s="26">
        <v>288</v>
      </c>
      <c r="E2542" s="4">
        <v>1</v>
      </c>
      <c r="F2542" s="67">
        <f>E2542+F2518</f>
        <v>4</v>
      </c>
    </row>
    <row r="2543" spans="1:6" x14ac:dyDescent="0.25">
      <c r="A2543" s="5" t="s">
        <v>45</v>
      </c>
      <c r="B2543" s="23">
        <v>43998</v>
      </c>
      <c r="C2543" s="4">
        <v>0</v>
      </c>
      <c r="D2543" s="26">
        <v>22</v>
      </c>
      <c r="F2543" s="67">
        <f>E2543+F2519</f>
        <v>0</v>
      </c>
    </row>
    <row r="2544" spans="1:6" x14ac:dyDescent="0.25">
      <c r="A2544" s="5" t="s">
        <v>46</v>
      </c>
      <c r="B2544" s="23">
        <v>43998</v>
      </c>
      <c r="C2544" s="4">
        <v>0</v>
      </c>
      <c r="D2544" s="26">
        <v>149</v>
      </c>
      <c r="F2544" s="67">
        <f t="shared" si="152"/>
        <v>0</v>
      </c>
    </row>
    <row r="2545" spans="1:6" x14ac:dyDescent="0.25">
      <c r="A2545" s="5" t="s">
        <v>47</v>
      </c>
      <c r="B2545" s="23">
        <v>43998</v>
      </c>
      <c r="C2545" s="4">
        <v>0</v>
      </c>
      <c r="D2545" s="26">
        <v>57</v>
      </c>
      <c r="F2545" s="67">
        <f>E2545+F2521</f>
        <v>4</v>
      </c>
    </row>
    <row r="2546" spans="1:6" x14ac:dyDescent="0.25">
      <c r="A2546" s="50" t="s">
        <v>22</v>
      </c>
      <c r="B2546" s="23">
        <v>43999</v>
      </c>
      <c r="C2546" s="4">
        <v>799</v>
      </c>
      <c r="D2546" s="26">
        <v>15343</v>
      </c>
      <c r="E2546" s="4">
        <v>12</v>
      </c>
      <c r="F2546" s="67">
        <f>E2546+F2522</f>
        <v>397</v>
      </c>
    </row>
    <row r="2547" spans="1:6" x14ac:dyDescent="0.25">
      <c r="A2547" s="5" t="s">
        <v>35</v>
      </c>
      <c r="B2547" s="23">
        <v>43999</v>
      </c>
      <c r="C2547" s="4">
        <v>0</v>
      </c>
      <c r="D2547" s="26">
        <v>0</v>
      </c>
      <c r="F2547" s="67">
        <f t="shared" ref="F2547:F2553" si="153">E2547+F2523</f>
        <v>0</v>
      </c>
    </row>
    <row r="2548" spans="1:6" x14ac:dyDescent="0.25">
      <c r="A2548" s="5" t="s">
        <v>21</v>
      </c>
      <c r="B2548" s="23">
        <v>43999</v>
      </c>
      <c r="C2548" s="4">
        <v>20</v>
      </c>
      <c r="D2548" s="26">
        <v>1407</v>
      </c>
      <c r="F2548" s="67">
        <f t="shared" si="153"/>
        <v>76</v>
      </c>
    </row>
    <row r="2549" spans="1:6" x14ac:dyDescent="0.25">
      <c r="A2549" s="5" t="s">
        <v>36</v>
      </c>
      <c r="B2549" s="23">
        <v>43999</v>
      </c>
      <c r="C2549" s="4">
        <v>8</v>
      </c>
      <c r="D2549" s="26">
        <v>72</v>
      </c>
      <c r="F2549" s="67">
        <f t="shared" si="153"/>
        <v>2</v>
      </c>
    </row>
    <row r="2550" spans="1:6" x14ac:dyDescent="0.25">
      <c r="A2550" s="5" t="s">
        <v>51</v>
      </c>
      <c r="B2550" s="23">
        <v>43999</v>
      </c>
      <c r="C2550" s="4">
        <v>522</v>
      </c>
      <c r="D2550" s="26">
        <v>16287</v>
      </c>
      <c r="E2550" s="4">
        <v>23</v>
      </c>
      <c r="F2550" s="67">
        <f t="shared" si="153"/>
        <v>336</v>
      </c>
    </row>
    <row r="2551" spans="1:6" x14ac:dyDescent="0.25">
      <c r="A2551" s="5" t="s">
        <v>27</v>
      </c>
      <c r="B2551" s="23">
        <v>43999</v>
      </c>
      <c r="C2551" s="4">
        <v>6</v>
      </c>
      <c r="D2551" s="26">
        <v>507</v>
      </c>
      <c r="F2551" s="67">
        <f t="shared" si="153"/>
        <v>33</v>
      </c>
    </row>
    <row r="2552" spans="1:6" x14ac:dyDescent="0.25">
      <c r="A2552" s="5" t="s">
        <v>37</v>
      </c>
      <c r="B2552" s="23">
        <v>43999</v>
      </c>
      <c r="C2552" s="4">
        <v>2</v>
      </c>
      <c r="D2552" s="26">
        <v>107</v>
      </c>
      <c r="F2552" s="67">
        <f t="shared" si="153"/>
        <v>0</v>
      </c>
    </row>
    <row r="2553" spans="1:6" x14ac:dyDescent="0.25">
      <c r="A2553" s="5" t="s">
        <v>38</v>
      </c>
      <c r="B2553" s="23">
        <v>43999</v>
      </c>
      <c r="C2553" s="4">
        <v>5</v>
      </c>
      <c r="D2553" s="26">
        <v>105</v>
      </c>
      <c r="F2553" s="67">
        <f t="shared" si="153"/>
        <v>0</v>
      </c>
    </row>
    <row r="2554" spans="1:6" x14ac:dyDescent="0.25">
      <c r="A2554" s="5" t="s">
        <v>48</v>
      </c>
      <c r="B2554" s="23">
        <v>43999</v>
      </c>
      <c r="C2554" s="4">
        <v>0</v>
      </c>
      <c r="D2554" s="26">
        <v>33</v>
      </c>
      <c r="F2554" s="67">
        <f t="shared" ref="F2554:F2568" si="154">E2554+F2529</f>
        <v>0</v>
      </c>
    </row>
    <row r="2555" spans="1:6" x14ac:dyDescent="0.25">
      <c r="A2555" s="5" t="s">
        <v>39</v>
      </c>
      <c r="B2555" s="23">
        <v>43999</v>
      </c>
      <c r="C2555" s="4">
        <v>1</v>
      </c>
      <c r="D2555" s="26">
        <v>9</v>
      </c>
      <c r="F2555" s="67">
        <f t="shared" si="154"/>
        <v>0</v>
      </c>
    </row>
    <row r="2556" spans="1:6" x14ac:dyDescent="0.25">
      <c r="A2556" s="5" t="s">
        <v>40</v>
      </c>
      <c r="B2556" s="23">
        <v>43999</v>
      </c>
      <c r="C2556" s="4">
        <v>0</v>
      </c>
      <c r="D2556" s="26">
        <v>6</v>
      </c>
      <c r="F2556" s="67">
        <f t="shared" si="154"/>
        <v>0</v>
      </c>
    </row>
    <row r="2557" spans="1:6" x14ac:dyDescent="0.25">
      <c r="A2557" s="5" t="s">
        <v>28</v>
      </c>
      <c r="B2557" s="23">
        <v>43999</v>
      </c>
      <c r="C2557" s="4">
        <v>0</v>
      </c>
      <c r="D2557" s="26">
        <v>64</v>
      </c>
      <c r="F2557" s="67">
        <f t="shared" si="154"/>
        <v>0</v>
      </c>
    </row>
    <row r="2558" spans="1:6" x14ac:dyDescent="0.25">
      <c r="A2558" s="5" t="s">
        <v>24</v>
      </c>
      <c r="B2558" s="23">
        <v>43999</v>
      </c>
      <c r="C2558" s="4">
        <v>1</v>
      </c>
      <c r="D2558" s="26">
        <v>117</v>
      </c>
      <c r="F2558" s="67">
        <f t="shared" si="154"/>
        <v>0</v>
      </c>
    </row>
    <row r="2559" spans="1:6" x14ac:dyDescent="0.25">
      <c r="A2559" s="5" t="s">
        <v>30</v>
      </c>
      <c r="B2559" s="23">
        <v>43999</v>
      </c>
      <c r="C2559" s="4">
        <v>0</v>
      </c>
      <c r="D2559" s="26">
        <v>40</v>
      </c>
      <c r="F2559" s="67">
        <f t="shared" si="154"/>
        <v>1</v>
      </c>
    </row>
    <row r="2560" spans="1:6" x14ac:dyDescent="0.25">
      <c r="A2560" s="5" t="s">
        <v>26</v>
      </c>
      <c r="B2560" s="23">
        <v>43999</v>
      </c>
      <c r="C2560" s="4">
        <v>11</v>
      </c>
      <c r="D2560" s="26">
        <v>251</v>
      </c>
      <c r="F2560" s="67">
        <f t="shared" si="154"/>
        <v>0</v>
      </c>
    </row>
    <row r="2561" spans="1:6" x14ac:dyDescent="0.25">
      <c r="A2561" s="5" t="s">
        <v>25</v>
      </c>
      <c r="B2561" s="23">
        <v>43999</v>
      </c>
      <c r="C2561" s="4">
        <v>14</v>
      </c>
      <c r="D2561" s="26">
        <v>595</v>
      </c>
      <c r="F2561" s="67">
        <f t="shared" si="154"/>
        <v>1</v>
      </c>
    </row>
    <row r="2562" spans="1:6" x14ac:dyDescent="0.25">
      <c r="A2562" s="5" t="s">
        <v>41</v>
      </c>
      <c r="B2562" s="23">
        <v>43999</v>
      </c>
      <c r="C2562" s="4">
        <v>1</v>
      </c>
      <c r="D2562" s="26">
        <v>21</v>
      </c>
      <c r="F2562" s="67">
        <f t="shared" si="154"/>
        <v>0</v>
      </c>
    </row>
    <row r="2563" spans="1:6" x14ac:dyDescent="0.25">
      <c r="A2563" s="5" t="s">
        <v>42</v>
      </c>
      <c r="B2563" s="23">
        <v>43999</v>
      </c>
      <c r="C2563" s="4">
        <v>0</v>
      </c>
      <c r="D2563" s="26">
        <v>7</v>
      </c>
      <c r="F2563" s="67">
        <f>E2563+F2539</f>
        <v>0</v>
      </c>
    </row>
    <row r="2564" spans="1:6" x14ac:dyDescent="0.25">
      <c r="A2564" s="5" t="s">
        <v>43</v>
      </c>
      <c r="B2564" s="23">
        <v>43999</v>
      </c>
      <c r="C2564" s="4">
        <v>0</v>
      </c>
      <c r="D2564" s="26">
        <v>11</v>
      </c>
      <c r="F2564" s="67">
        <f t="shared" si="154"/>
        <v>0</v>
      </c>
    </row>
    <row r="2565" spans="1:6" x14ac:dyDescent="0.25">
      <c r="A2565" s="5" t="s">
        <v>44</v>
      </c>
      <c r="B2565" s="23">
        <v>43999</v>
      </c>
      <c r="C2565" s="4">
        <v>0</v>
      </c>
      <c r="D2565" s="26">
        <v>51</v>
      </c>
      <c r="F2565" s="67">
        <f t="shared" si="154"/>
        <v>0</v>
      </c>
    </row>
    <row r="2566" spans="1:6" x14ac:dyDescent="0.25">
      <c r="A2566" s="5" t="s">
        <v>29</v>
      </c>
      <c r="B2566" s="23">
        <v>43999</v>
      </c>
      <c r="C2566" s="4">
        <v>2</v>
      </c>
      <c r="D2566" s="26">
        <v>290</v>
      </c>
      <c r="F2566" s="67">
        <f>E2566+F2542</f>
        <v>4</v>
      </c>
    </row>
    <row r="2567" spans="1:6" x14ac:dyDescent="0.25">
      <c r="A2567" s="5" t="s">
        <v>45</v>
      </c>
      <c r="B2567" s="23">
        <v>43999</v>
      </c>
      <c r="C2567" s="4">
        <v>0</v>
      </c>
      <c r="D2567" s="26">
        <v>22</v>
      </c>
      <c r="F2567" s="67">
        <f>E2567+F2543</f>
        <v>0</v>
      </c>
    </row>
    <row r="2568" spans="1:6" x14ac:dyDescent="0.25">
      <c r="A2568" s="5" t="s">
        <v>46</v>
      </c>
      <c r="B2568" s="23">
        <v>43999</v>
      </c>
      <c r="C2568" s="4">
        <v>0</v>
      </c>
      <c r="D2568" s="26">
        <v>149</v>
      </c>
      <c r="F2568" s="67">
        <f t="shared" si="154"/>
        <v>0</v>
      </c>
    </row>
    <row r="2569" spans="1:6" x14ac:dyDescent="0.25">
      <c r="A2569" s="5" t="s">
        <v>47</v>
      </c>
      <c r="B2569" s="23">
        <v>43999</v>
      </c>
      <c r="C2569" s="4">
        <v>1</v>
      </c>
      <c r="D2569" s="26">
        <v>58</v>
      </c>
      <c r="F2569" s="67">
        <f>E2569+F2545</f>
        <v>4</v>
      </c>
    </row>
    <row r="2570" spans="1:6" x14ac:dyDescent="0.25">
      <c r="A2570" s="50" t="s">
        <v>22</v>
      </c>
      <c r="B2570" s="23">
        <v>44000</v>
      </c>
      <c r="C2570" s="4">
        <v>1106</v>
      </c>
      <c r="D2570" s="26">
        <v>16449</v>
      </c>
      <c r="E2570" s="4">
        <v>13</v>
      </c>
      <c r="F2570" s="67">
        <f>E2570+F2546</f>
        <v>410</v>
      </c>
    </row>
    <row r="2571" spans="1:6" x14ac:dyDescent="0.25">
      <c r="A2571" s="5" t="s">
        <v>35</v>
      </c>
      <c r="B2571" s="23">
        <v>44000</v>
      </c>
      <c r="C2571" s="4">
        <v>0</v>
      </c>
      <c r="D2571" s="26">
        <v>0</v>
      </c>
      <c r="F2571" s="67">
        <f t="shared" ref="F2571:F2577" si="155">E2571+F2547</f>
        <v>0</v>
      </c>
    </row>
    <row r="2572" spans="1:6" x14ac:dyDescent="0.25">
      <c r="A2572" s="5" t="s">
        <v>21</v>
      </c>
      <c r="B2572" s="23">
        <v>44000</v>
      </c>
      <c r="C2572" s="4">
        <v>68</v>
      </c>
      <c r="D2572" s="26">
        <v>1475</v>
      </c>
      <c r="E2572" s="4">
        <v>2</v>
      </c>
      <c r="F2572" s="67">
        <f t="shared" si="155"/>
        <v>78</v>
      </c>
    </row>
    <row r="2573" spans="1:6" x14ac:dyDescent="0.25">
      <c r="A2573" s="5" t="s">
        <v>36</v>
      </c>
      <c r="B2573" s="23">
        <v>44000</v>
      </c>
      <c r="C2573" s="4">
        <v>10</v>
      </c>
      <c r="D2573" s="26">
        <v>82</v>
      </c>
      <c r="F2573" s="67">
        <f t="shared" si="155"/>
        <v>2</v>
      </c>
    </row>
    <row r="2574" spans="1:6" x14ac:dyDescent="0.25">
      <c r="A2574" s="5" t="s">
        <v>51</v>
      </c>
      <c r="B2574" s="23">
        <v>44000</v>
      </c>
      <c r="C2574" s="4">
        <v>692</v>
      </c>
      <c r="D2574" s="26">
        <v>16979</v>
      </c>
      <c r="E2574" s="4">
        <v>15</v>
      </c>
      <c r="F2574" s="67">
        <f t="shared" si="155"/>
        <v>351</v>
      </c>
    </row>
    <row r="2575" spans="1:6" x14ac:dyDescent="0.25">
      <c r="A2575" s="5" t="s">
        <v>27</v>
      </c>
      <c r="B2575" s="23">
        <v>44000</v>
      </c>
      <c r="C2575" s="4">
        <v>9</v>
      </c>
      <c r="D2575" s="26">
        <v>516</v>
      </c>
      <c r="F2575" s="67">
        <f t="shared" si="155"/>
        <v>33</v>
      </c>
    </row>
    <row r="2576" spans="1:6" x14ac:dyDescent="0.25">
      <c r="A2576" s="5" t="s">
        <v>37</v>
      </c>
      <c r="B2576" s="23">
        <v>44000</v>
      </c>
      <c r="C2576" s="4">
        <v>1</v>
      </c>
      <c r="D2576" s="26">
        <v>108</v>
      </c>
      <c r="F2576" s="67">
        <f t="shared" si="155"/>
        <v>0</v>
      </c>
    </row>
    <row r="2577" spans="1:6" x14ac:dyDescent="0.25">
      <c r="A2577" s="5" t="s">
        <v>38</v>
      </c>
      <c r="B2577" s="23">
        <v>44000</v>
      </c>
      <c r="C2577" s="4">
        <v>6</v>
      </c>
      <c r="D2577" s="26">
        <v>111</v>
      </c>
      <c r="F2577" s="67">
        <f t="shared" si="155"/>
        <v>0</v>
      </c>
    </row>
    <row r="2578" spans="1:6" x14ac:dyDescent="0.25">
      <c r="A2578" s="5" t="s">
        <v>48</v>
      </c>
      <c r="B2578" s="23">
        <v>44000</v>
      </c>
      <c r="C2578" s="4">
        <v>4</v>
      </c>
      <c r="D2578" s="26">
        <v>37</v>
      </c>
      <c r="F2578" s="67">
        <f t="shared" ref="F2578:F2592" si="156">E2578+F2553</f>
        <v>0</v>
      </c>
    </row>
    <row r="2579" spans="1:6" x14ac:dyDescent="0.25">
      <c r="A2579" s="5" t="s">
        <v>39</v>
      </c>
      <c r="B2579" s="23">
        <v>44000</v>
      </c>
      <c r="C2579" s="4">
        <v>3</v>
      </c>
      <c r="D2579" s="26">
        <v>12</v>
      </c>
      <c r="F2579" s="67">
        <f t="shared" si="156"/>
        <v>0</v>
      </c>
    </row>
    <row r="2580" spans="1:6" x14ac:dyDescent="0.25">
      <c r="A2580" s="5" t="s">
        <v>40</v>
      </c>
      <c r="B2580" s="23">
        <v>44000</v>
      </c>
      <c r="C2580" s="4">
        <v>0</v>
      </c>
      <c r="D2580" s="26">
        <v>6</v>
      </c>
      <c r="F2580" s="67">
        <f t="shared" si="156"/>
        <v>0</v>
      </c>
    </row>
    <row r="2581" spans="1:6" x14ac:dyDescent="0.25">
      <c r="A2581" s="5" t="s">
        <v>28</v>
      </c>
      <c r="B2581" s="23">
        <v>44000</v>
      </c>
      <c r="C2581" s="4">
        <v>0</v>
      </c>
      <c r="D2581" s="26">
        <v>64</v>
      </c>
      <c r="F2581" s="67">
        <f t="shared" si="156"/>
        <v>0</v>
      </c>
    </row>
    <row r="2582" spans="1:6" x14ac:dyDescent="0.25">
      <c r="A2582" s="5" t="s">
        <v>24</v>
      </c>
      <c r="B2582" s="23">
        <v>44000</v>
      </c>
      <c r="C2582" s="4">
        <v>3</v>
      </c>
      <c r="D2582" s="26">
        <v>120</v>
      </c>
      <c r="F2582" s="67">
        <f t="shared" si="156"/>
        <v>0</v>
      </c>
    </row>
    <row r="2583" spans="1:6" x14ac:dyDescent="0.25">
      <c r="A2583" s="5" t="s">
        <v>30</v>
      </c>
      <c r="B2583" s="23">
        <v>44000</v>
      </c>
      <c r="C2583" s="4">
        <v>1</v>
      </c>
      <c r="D2583" s="26">
        <v>41</v>
      </c>
      <c r="F2583" s="67">
        <f t="shared" si="156"/>
        <v>0</v>
      </c>
    </row>
    <row r="2584" spans="1:6" x14ac:dyDescent="0.25">
      <c r="A2584" s="5" t="s">
        <v>26</v>
      </c>
      <c r="B2584" s="23">
        <v>44000</v>
      </c>
      <c r="C2584" s="4">
        <v>16</v>
      </c>
      <c r="D2584" s="26">
        <v>267</v>
      </c>
      <c r="E2584" s="4">
        <v>1</v>
      </c>
      <c r="F2584" s="67">
        <f t="shared" si="156"/>
        <v>2</v>
      </c>
    </row>
    <row r="2585" spans="1:6" x14ac:dyDescent="0.25">
      <c r="A2585" s="5" t="s">
        <v>25</v>
      </c>
      <c r="B2585" s="23">
        <v>44000</v>
      </c>
      <c r="C2585" s="4">
        <v>27</v>
      </c>
      <c r="D2585" s="26">
        <v>622</v>
      </c>
      <c r="E2585" s="4">
        <v>3</v>
      </c>
      <c r="F2585" s="67">
        <f t="shared" si="156"/>
        <v>3</v>
      </c>
    </row>
    <row r="2586" spans="1:6" x14ac:dyDescent="0.25">
      <c r="A2586" s="5" t="s">
        <v>41</v>
      </c>
      <c r="B2586" s="23">
        <v>44000</v>
      </c>
      <c r="C2586" s="4">
        <v>0</v>
      </c>
      <c r="D2586" s="26">
        <v>21</v>
      </c>
      <c r="F2586" s="67">
        <f t="shared" si="156"/>
        <v>1</v>
      </c>
    </row>
    <row r="2587" spans="1:6" x14ac:dyDescent="0.25">
      <c r="A2587" s="5" t="s">
        <v>42</v>
      </c>
      <c r="B2587" s="23">
        <v>44000</v>
      </c>
      <c r="C2587" s="4">
        <v>0</v>
      </c>
      <c r="D2587" s="26">
        <v>7</v>
      </c>
      <c r="F2587" s="67">
        <f>E2587+F2563</f>
        <v>0</v>
      </c>
    </row>
    <row r="2588" spans="1:6" x14ac:dyDescent="0.25">
      <c r="A2588" s="5" t="s">
        <v>43</v>
      </c>
      <c r="B2588" s="23">
        <v>44000</v>
      </c>
      <c r="C2588" s="4">
        <v>0</v>
      </c>
      <c r="D2588" s="26">
        <v>11</v>
      </c>
      <c r="F2588" s="67">
        <f t="shared" si="156"/>
        <v>0</v>
      </c>
    </row>
    <row r="2589" spans="1:6" x14ac:dyDescent="0.25">
      <c r="A2589" s="5" t="s">
        <v>44</v>
      </c>
      <c r="B2589" s="23">
        <v>44000</v>
      </c>
      <c r="C2589" s="4">
        <v>0</v>
      </c>
      <c r="D2589" s="26">
        <v>51</v>
      </c>
      <c r="F2589" s="67">
        <f t="shared" si="156"/>
        <v>0</v>
      </c>
    </row>
    <row r="2590" spans="1:6" x14ac:dyDescent="0.25">
      <c r="A2590" s="5" t="s">
        <v>29</v>
      </c>
      <c r="B2590" s="23">
        <v>44000</v>
      </c>
      <c r="C2590" s="4">
        <v>11</v>
      </c>
      <c r="D2590" s="26">
        <v>301</v>
      </c>
      <c r="F2590" s="67">
        <f>E2590+F2566</f>
        <v>4</v>
      </c>
    </row>
    <row r="2591" spans="1:6" x14ac:dyDescent="0.25">
      <c r="A2591" s="5" t="s">
        <v>45</v>
      </c>
      <c r="B2591" s="23">
        <v>44000</v>
      </c>
      <c r="C2591" s="4">
        <v>0</v>
      </c>
      <c r="D2591" s="26">
        <v>22</v>
      </c>
      <c r="F2591" s="67">
        <f>E2591+F2567</f>
        <v>0</v>
      </c>
    </row>
    <row r="2592" spans="1:6" x14ac:dyDescent="0.25">
      <c r="A2592" s="5" t="s">
        <v>46</v>
      </c>
      <c r="B2592" s="23">
        <v>44000</v>
      </c>
      <c r="C2592" s="4">
        <v>0</v>
      </c>
      <c r="D2592" s="26">
        <v>149</v>
      </c>
      <c r="F2592" s="67">
        <f t="shared" si="156"/>
        <v>0</v>
      </c>
    </row>
    <row r="2593" spans="1:6" x14ac:dyDescent="0.25">
      <c r="A2593" s="5" t="s">
        <v>47</v>
      </c>
      <c r="B2593" s="23">
        <v>44000</v>
      </c>
      <c r="C2593" s="4">
        <v>1</v>
      </c>
      <c r="D2593" s="26">
        <v>59</v>
      </c>
      <c r="F2593" s="67">
        <f>E2593+F2569</f>
        <v>4</v>
      </c>
    </row>
    <row r="2594" spans="1:6" x14ac:dyDescent="0.25">
      <c r="A2594" s="50" t="s">
        <v>22</v>
      </c>
      <c r="B2594" s="23">
        <v>44001</v>
      </c>
      <c r="C2594" s="4">
        <v>1119</v>
      </c>
      <c r="D2594" s="26">
        <v>17568</v>
      </c>
      <c r="E2594" s="4">
        <v>16</v>
      </c>
      <c r="F2594" s="67">
        <f>E2594+F2570</f>
        <v>426</v>
      </c>
    </row>
    <row r="2595" spans="1:6" x14ac:dyDescent="0.25">
      <c r="A2595" s="5" t="s">
        <v>35</v>
      </c>
      <c r="B2595" s="23">
        <v>44001</v>
      </c>
      <c r="C2595" s="4">
        <v>0</v>
      </c>
      <c r="D2595" s="26">
        <v>0</v>
      </c>
      <c r="F2595" s="67">
        <f t="shared" ref="F2595:F2601" si="157">E2595+F2571</f>
        <v>0</v>
      </c>
    </row>
    <row r="2596" spans="1:6" x14ac:dyDescent="0.25">
      <c r="A2596" s="5" t="s">
        <v>21</v>
      </c>
      <c r="B2596" s="23">
        <v>44001</v>
      </c>
      <c r="C2596" s="4">
        <v>31</v>
      </c>
      <c r="D2596" s="26">
        <v>1506</v>
      </c>
      <c r="E2596" s="4">
        <v>5</v>
      </c>
      <c r="F2596" s="67">
        <f t="shared" si="157"/>
        <v>83</v>
      </c>
    </row>
    <row r="2597" spans="1:6" x14ac:dyDescent="0.25">
      <c r="A2597" s="5" t="s">
        <v>36</v>
      </c>
      <c r="B2597" s="23">
        <v>44001</v>
      </c>
      <c r="C2597" s="4">
        <v>3</v>
      </c>
      <c r="D2597" s="26">
        <v>85</v>
      </c>
      <c r="F2597" s="67">
        <f t="shared" si="157"/>
        <v>2</v>
      </c>
    </row>
    <row r="2598" spans="1:6" x14ac:dyDescent="0.25">
      <c r="A2598" s="5" t="s">
        <v>51</v>
      </c>
      <c r="B2598" s="23">
        <v>44001</v>
      </c>
      <c r="C2598" s="4">
        <v>804</v>
      </c>
      <c r="D2598" s="26">
        <v>17783</v>
      </c>
      <c r="E2598" s="4">
        <v>11</v>
      </c>
      <c r="F2598" s="67">
        <f t="shared" si="157"/>
        <v>362</v>
      </c>
    </row>
    <row r="2599" spans="1:6" x14ac:dyDescent="0.25">
      <c r="A2599" s="5" t="s">
        <v>27</v>
      </c>
      <c r="B2599" s="23">
        <v>44001</v>
      </c>
      <c r="C2599" s="4">
        <v>19</v>
      </c>
      <c r="D2599" s="26">
        <v>535</v>
      </c>
      <c r="F2599" s="67">
        <f t="shared" si="157"/>
        <v>33</v>
      </c>
    </row>
    <row r="2600" spans="1:6" x14ac:dyDescent="0.25">
      <c r="A2600" s="5" t="s">
        <v>37</v>
      </c>
      <c r="B2600" s="23">
        <v>44001</v>
      </c>
      <c r="C2600" s="4">
        <v>5</v>
      </c>
      <c r="D2600" s="26">
        <v>113</v>
      </c>
      <c r="F2600" s="67">
        <f t="shared" si="157"/>
        <v>0</v>
      </c>
    </row>
    <row r="2601" spans="1:6" x14ac:dyDescent="0.25">
      <c r="A2601" s="5" t="s">
        <v>38</v>
      </c>
      <c r="B2601" s="23">
        <v>44001</v>
      </c>
      <c r="C2601" s="4">
        <v>4</v>
      </c>
      <c r="D2601" s="26">
        <v>115</v>
      </c>
      <c r="F2601" s="67">
        <f t="shared" si="157"/>
        <v>0</v>
      </c>
    </row>
    <row r="2602" spans="1:6" x14ac:dyDescent="0.25">
      <c r="A2602" s="5" t="s">
        <v>48</v>
      </c>
      <c r="B2602" s="23">
        <v>44001</v>
      </c>
      <c r="C2602" s="4">
        <v>0</v>
      </c>
      <c r="D2602" s="26">
        <v>37</v>
      </c>
      <c r="F2602" s="67">
        <f t="shared" ref="F2602:F2616" si="158">E2602+F2577</f>
        <v>0</v>
      </c>
    </row>
    <row r="2603" spans="1:6" x14ac:dyDescent="0.25">
      <c r="A2603" s="5" t="s">
        <v>39</v>
      </c>
      <c r="B2603" s="23">
        <v>44001</v>
      </c>
      <c r="C2603" s="4">
        <v>1</v>
      </c>
      <c r="D2603" s="26">
        <v>13</v>
      </c>
      <c r="F2603" s="67">
        <f t="shared" si="158"/>
        <v>0</v>
      </c>
    </row>
    <row r="2604" spans="1:6" x14ac:dyDescent="0.25">
      <c r="A2604" s="5" t="s">
        <v>40</v>
      </c>
      <c r="B2604" s="23">
        <v>44001</v>
      </c>
      <c r="C2604" s="4">
        <v>0</v>
      </c>
      <c r="D2604" s="26">
        <v>6</v>
      </c>
      <c r="F2604" s="67">
        <f t="shared" si="158"/>
        <v>0</v>
      </c>
    </row>
    <row r="2605" spans="1:6" x14ac:dyDescent="0.25">
      <c r="A2605" s="5" t="s">
        <v>28</v>
      </c>
      <c r="B2605" s="23">
        <v>44001</v>
      </c>
      <c r="C2605" s="4">
        <v>0</v>
      </c>
      <c r="D2605" s="26">
        <v>64</v>
      </c>
      <c r="F2605" s="67">
        <f t="shared" si="158"/>
        <v>0</v>
      </c>
    </row>
    <row r="2606" spans="1:6" x14ac:dyDescent="0.25">
      <c r="A2606" s="5" t="s">
        <v>24</v>
      </c>
      <c r="B2606" s="23">
        <v>44001</v>
      </c>
      <c r="C2606" s="4">
        <v>3</v>
      </c>
      <c r="D2606" s="26">
        <v>123</v>
      </c>
      <c r="F2606" s="67">
        <f t="shared" si="158"/>
        <v>0</v>
      </c>
    </row>
    <row r="2607" spans="1:6" x14ac:dyDescent="0.25">
      <c r="A2607" s="5" t="s">
        <v>30</v>
      </c>
      <c r="B2607" s="23">
        <v>44001</v>
      </c>
      <c r="C2607" s="4">
        <v>-1</v>
      </c>
      <c r="D2607" s="26">
        <v>40</v>
      </c>
      <c r="F2607" s="67">
        <f t="shared" si="158"/>
        <v>0</v>
      </c>
    </row>
    <row r="2608" spans="1:6" x14ac:dyDescent="0.25">
      <c r="A2608" s="5" t="s">
        <v>26</v>
      </c>
      <c r="B2608" s="23">
        <v>44001</v>
      </c>
      <c r="C2608" s="4">
        <v>27</v>
      </c>
      <c r="D2608" s="26">
        <v>294</v>
      </c>
      <c r="F2608" s="67">
        <f t="shared" si="158"/>
        <v>0</v>
      </c>
    </row>
    <row r="2609" spans="1:6" x14ac:dyDescent="0.25">
      <c r="A2609" s="5" t="s">
        <v>25</v>
      </c>
      <c r="B2609" s="23">
        <v>44001</v>
      </c>
      <c r="C2609" s="4">
        <v>34</v>
      </c>
      <c r="D2609" s="26">
        <v>656</v>
      </c>
      <c r="F2609" s="67">
        <f t="shared" si="158"/>
        <v>2</v>
      </c>
    </row>
    <row r="2610" spans="1:6" x14ac:dyDescent="0.25">
      <c r="A2610" s="5" t="s">
        <v>41</v>
      </c>
      <c r="B2610" s="23">
        <v>44001</v>
      </c>
      <c r="C2610" s="4">
        <v>0</v>
      </c>
      <c r="D2610" s="26">
        <v>21</v>
      </c>
      <c r="F2610" s="67">
        <f t="shared" si="158"/>
        <v>3</v>
      </c>
    </row>
    <row r="2611" spans="1:6" x14ac:dyDescent="0.25">
      <c r="A2611" s="5" t="s">
        <v>42</v>
      </c>
      <c r="B2611" s="23">
        <v>44001</v>
      </c>
      <c r="C2611" s="4">
        <v>0</v>
      </c>
      <c r="D2611" s="26">
        <v>7</v>
      </c>
      <c r="F2611" s="67">
        <f>E2611+F2587</f>
        <v>0</v>
      </c>
    </row>
    <row r="2612" spans="1:6" x14ac:dyDescent="0.25">
      <c r="A2612" s="5" t="s">
        <v>43</v>
      </c>
      <c r="B2612" s="23">
        <v>44001</v>
      </c>
      <c r="C2612" s="4">
        <v>0</v>
      </c>
      <c r="D2612" s="26">
        <v>11</v>
      </c>
      <c r="F2612" s="67">
        <f t="shared" si="158"/>
        <v>0</v>
      </c>
    </row>
    <row r="2613" spans="1:6" x14ac:dyDescent="0.25">
      <c r="A2613" s="5" t="s">
        <v>44</v>
      </c>
      <c r="B2613" s="23">
        <v>44001</v>
      </c>
      <c r="C2613" s="4">
        <v>0</v>
      </c>
      <c r="D2613" s="26">
        <v>51</v>
      </c>
      <c r="F2613" s="67">
        <f t="shared" si="158"/>
        <v>0</v>
      </c>
    </row>
    <row r="2614" spans="1:6" x14ac:dyDescent="0.25">
      <c r="A2614" s="5" t="s">
        <v>29</v>
      </c>
      <c r="B2614" s="23">
        <v>44001</v>
      </c>
      <c r="C2614" s="4">
        <v>11</v>
      </c>
      <c r="D2614" s="26">
        <v>312</v>
      </c>
      <c r="F2614" s="67">
        <f>E2614+F2590</f>
        <v>4</v>
      </c>
    </row>
    <row r="2615" spans="1:6" x14ac:dyDescent="0.25">
      <c r="A2615" s="5" t="s">
        <v>45</v>
      </c>
      <c r="B2615" s="23">
        <v>44001</v>
      </c>
      <c r="C2615" s="4">
        <v>0</v>
      </c>
      <c r="D2615" s="26">
        <v>22</v>
      </c>
      <c r="F2615" s="67">
        <f>E2615+F2591</f>
        <v>0</v>
      </c>
    </row>
    <row r="2616" spans="1:6" x14ac:dyDescent="0.25">
      <c r="A2616" s="5" t="s">
        <v>46</v>
      </c>
      <c r="B2616" s="23">
        <v>44001</v>
      </c>
      <c r="C2616" s="4">
        <v>0</v>
      </c>
      <c r="D2616" s="26">
        <v>149</v>
      </c>
      <c r="F2616" s="67">
        <f t="shared" si="158"/>
        <v>0</v>
      </c>
    </row>
    <row r="2617" spans="1:6" x14ac:dyDescent="0.25">
      <c r="A2617" s="5" t="s">
        <v>47</v>
      </c>
      <c r="B2617" s="23">
        <v>44001</v>
      </c>
      <c r="C2617" s="4">
        <v>0</v>
      </c>
      <c r="D2617" s="26">
        <v>59</v>
      </c>
      <c r="F2617" s="67">
        <f>E2617+F2593</f>
        <v>4</v>
      </c>
    </row>
    <row r="2618" spans="1:6" x14ac:dyDescent="0.25">
      <c r="A2618" s="50" t="s">
        <v>22</v>
      </c>
      <c r="B2618" s="23">
        <v>44002</v>
      </c>
      <c r="C2618" s="4">
        <v>1013</v>
      </c>
      <c r="D2618" s="26">
        <v>18581</v>
      </c>
      <c r="E2618" s="4">
        <v>6</v>
      </c>
      <c r="F2618" s="67">
        <f>E2618+F2594</f>
        <v>432</v>
      </c>
    </row>
    <row r="2619" spans="1:6" x14ac:dyDescent="0.25">
      <c r="A2619" s="5" t="s">
        <v>35</v>
      </c>
      <c r="B2619" s="23">
        <v>44002</v>
      </c>
      <c r="C2619" s="4">
        <v>0</v>
      </c>
      <c r="D2619" s="26">
        <v>0</v>
      </c>
      <c r="F2619" s="67">
        <f t="shared" ref="F2619:F2625" si="159">E2619+F2595</f>
        <v>0</v>
      </c>
    </row>
    <row r="2620" spans="1:6" x14ac:dyDescent="0.25">
      <c r="A2620" s="5" t="s">
        <v>21</v>
      </c>
      <c r="B2620" s="23">
        <v>44002</v>
      </c>
      <c r="C2620" s="4">
        <v>24</v>
      </c>
      <c r="D2620" s="26">
        <v>1530</v>
      </c>
      <c r="F2620" s="67">
        <f t="shared" si="159"/>
        <v>83</v>
      </c>
    </row>
    <row r="2621" spans="1:6" x14ac:dyDescent="0.25">
      <c r="A2621" s="5" t="s">
        <v>36</v>
      </c>
      <c r="B2621" s="23">
        <v>44002</v>
      </c>
      <c r="C2621" s="4">
        <v>3</v>
      </c>
      <c r="D2621" s="26">
        <v>88</v>
      </c>
      <c r="F2621" s="67">
        <f t="shared" si="159"/>
        <v>2</v>
      </c>
    </row>
    <row r="2622" spans="1:6" x14ac:dyDescent="0.25">
      <c r="A2622" s="5" t="s">
        <v>51</v>
      </c>
      <c r="B2622" s="23">
        <v>44002</v>
      </c>
      <c r="C2622" s="4">
        <v>512</v>
      </c>
      <c r="D2622" s="26">
        <v>18295</v>
      </c>
      <c r="E2622" s="4">
        <v>7</v>
      </c>
      <c r="F2622" s="67">
        <f t="shared" si="159"/>
        <v>369</v>
      </c>
    </row>
    <row r="2623" spans="1:6" x14ac:dyDescent="0.25">
      <c r="A2623" s="5" t="s">
        <v>27</v>
      </c>
      <c r="B2623" s="23">
        <v>44002</v>
      </c>
      <c r="C2623" s="4">
        <v>20</v>
      </c>
      <c r="D2623" s="26">
        <v>555</v>
      </c>
      <c r="F2623" s="67">
        <f t="shared" si="159"/>
        <v>33</v>
      </c>
    </row>
    <row r="2624" spans="1:6" x14ac:dyDescent="0.25">
      <c r="A2624" s="5" t="s">
        <v>37</v>
      </c>
      <c r="B2624" s="23">
        <v>44002</v>
      </c>
      <c r="C2624" s="4">
        <v>2</v>
      </c>
      <c r="D2624" s="26">
        <v>115</v>
      </c>
      <c r="F2624" s="67">
        <f t="shared" si="159"/>
        <v>0</v>
      </c>
    </row>
    <row r="2625" spans="1:6" x14ac:dyDescent="0.25">
      <c r="A2625" s="5" t="s">
        <v>38</v>
      </c>
      <c r="B2625" s="23">
        <v>44002</v>
      </c>
      <c r="C2625" s="4">
        <v>19</v>
      </c>
      <c r="D2625" s="26">
        <v>134</v>
      </c>
      <c r="F2625" s="67">
        <f t="shared" si="159"/>
        <v>0</v>
      </c>
    </row>
    <row r="2626" spans="1:6" x14ac:dyDescent="0.25">
      <c r="A2626" s="5" t="s">
        <v>48</v>
      </c>
      <c r="B2626" s="23">
        <v>44002</v>
      </c>
      <c r="C2626" s="4">
        <v>2</v>
      </c>
      <c r="D2626" s="26">
        <v>39</v>
      </c>
      <c r="F2626" s="67">
        <f t="shared" ref="F2626:F2640" si="160">E2626+F2601</f>
        <v>0</v>
      </c>
    </row>
    <row r="2627" spans="1:6" x14ac:dyDescent="0.25">
      <c r="A2627" s="5" t="s">
        <v>39</v>
      </c>
      <c r="B2627" s="23">
        <v>44002</v>
      </c>
      <c r="C2627" s="4">
        <v>0</v>
      </c>
      <c r="D2627" s="26">
        <v>13</v>
      </c>
      <c r="F2627" s="67">
        <f t="shared" si="160"/>
        <v>0</v>
      </c>
    </row>
    <row r="2628" spans="1:6" x14ac:dyDescent="0.25">
      <c r="A2628" s="5" t="s">
        <v>40</v>
      </c>
      <c r="B2628" s="23">
        <v>44002</v>
      </c>
      <c r="C2628" s="4">
        <v>0</v>
      </c>
      <c r="D2628" s="26">
        <v>6</v>
      </c>
      <c r="F2628" s="67">
        <f t="shared" si="160"/>
        <v>0</v>
      </c>
    </row>
    <row r="2629" spans="1:6" x14ac:dyDescent="0.25">
      <c r="A2629" s="5" t="s">
        <v>28</v>
      </c>
      <c r="B2629" s="23">
        <v>44002</v>
      </c>
      <c r="C2629" s="4">
        <v>0</v>
      </c>
      <c r="D2629" s="26">
        <v>64</v>
      </c>
      <c r="F2629" s="67">
        <f t="shared" si="160"/>
        <v>0</v>
      </c>
    </row>
    <row r="2630" spans="1:6" x14ac:dyDescent="0.25">
      <c r="A2630" s="5" t="s">
        <v>24</v>
      </c>
      <c r="B2630" s="23">
        <v>44002</v>
      </c>
      <c r="C2630" s="4">
        <v>0</v>
      </c>
      <c r="D2630" s="26">
        <v>123</v>
      </c>
      <c r="F2630" s="67">
        <f t="shared" si="160"/>
        <v>0</v>
      </c>
    </row>
    <row r="2631" spans="1:6" x14ac:dyDescent="0.25">
      <c r="A2631" s="5" t="s">
        <v>30</v>
      </c>
      <c r="B2631" s="23">
        <v>44002</v>
      </c>
      <c r="C2631" s="4">
        <v>5</v>
      </c>
      <c r="D2631" s="26">
        <v>45</v>
      </c>
      <c r="F2631" s="67">
        <f t="shared" si="160"/>
        <v>0</v>
      </c>
    </row>
    <row r="2632" spans="1:6" x14ac:dyDescent="0.25">
      <c r="A2632" s="5" t="s">
        <v>26</v>
      </c>
      <c r="B2632" s="23">
        <v>44002</v>
      </c>
      <c r="C2632" s="4">
        <v>0</v>
      </c>
      <c r="D2632" s="26">
        <v>294</v>
      </c>
      <c r="F2632" s="67">
        <f t="shared" si="160"/>
        <v>0</v>
      </c>
    </row>
    <row r="2633" spans="1:6" x14ac:dyDescent="0.25">
      <c r="A2633" s="5" t="s">
        <v>25</v>
      </c>
      <c r="B2633" s="23">
        <v>44002</v>
      </c>
      <c r="C2633" s="4">
        <v>19</v>
      </c>
      <c r="D2633" s="26">
        <v>675</v>
      </c>
      <c r="F2633" s="67">
        <f t="shared" si="160"/>
        <v>0</v>
      </c>
    </row>
    <row r="2634" spans="1:6" x14ac:dyDescent="0.25">
      <c r="A2634" s="5" t="s">
        <v>41</v>
      </c>
      <c r="B2634" s="23">
        <v>44002</v>
      </c>
      <c r="C2634" s="4">
        <v>0</v>
      </c>
      <c r="D2634" s="26">
        <v>21</v>
      </c>
      <c r="F2634" s="67">
        <f t="shared" si="160"/>
        <v>2</v>
      </c>
    </row>
    <row r="2635" spans="1:6" x14ac:dyDescent="0.25">
      <c r="A2635" s="5" t="s">
        <v>42</v>
      </c>
      <c r="B2635" s="23">
        <v>44002</v>
      </c>
      <c r="C2635" s="4">
        <v>0</v>
      </c>
      <c r="D2635" s="26">
        <v>7</v>
      </c>
      <c r="F2635" s="67">
        <f>E2635+F2611</f>
        <v>0</v>
      </c>
    </row>
    <row r="2636" spans="1:6" x14ac:dyDescent="0.25">
      <c r="A2636" s="5" t="s">
        <v>43</v>
      </c>
      <c r="B2636" s="23">
        <v>44002</v>
      </c>
      <c r="C2636" s="4">
        <v>0</v>
      </c>
      <c r="D2636" s="26">
        <v>11</v>
      </c>
      <c r="F2636" s="67">
        <f t="shared" si="160"/>
        <v>0</v>
      </c>
    </row>
    <row r="2637" spans="1:6" x14ac:dyDescent="0.25">
      <c r="A2637" s="5" t="s">
        <v>44</v>
      </c>
      <c r="B2637" s="23">
        <v>44002</v>
      </c>
      <c r="C2637" s="4">
        <v>0</v>
      </c>
      <c r="D2637" s="26">
        <v>51</v>
      </c>
      <c r="F2637" s="67">
        <f t="shared" si="160"/>
        <v>0</v>
      </c>
    </row>
    <row r="2638" spans="1:6" x14ac:dyDescent="0.25">
      <c r="A2638" s="5" t="s">
        <v>29</v>
      </c>
      <c r="B2638" s="23">
        <v>44002</v>
      </c>
      <c r="C2638" s="4">
        <v>6</v>
      </c>
      <c r="D2638" s="26">
        <v>318</v>
      </c>
      <c r="F2638" s="67">
        <f>E2638+F2614</f>
        <v>4</v>
      </c>
    </row>
    <row r="2639" spans="1:6" x14ac:dyDescent="0.25">
      <c r="A2639" s="5" t="s">
        <v>45</v>
      </c>
      <c r="B2639" s="23">
        <v>44002</v>
      </c>
      <c r="C2639" s="4">
        <v>0</v>
      </c>
      <c r="D2639" s="26">
        <v>22</v>
      </c>
      <c r="F2639" s="67">
        <f>E2639+F2615</f>
        <v>0</v>
      </c>
    </row>
    <row r="2640" spans="1:6" x14ac:dyDescent="0.25">
      <c r="A2640" s="5" t="s">
        <v>46</v>
      </c>
      <c r="B2640" s="23">
        <v>44002</v>
      </c>
      <c r="C2640" s="4">
        <v>0</v>
      </c>
      <c r="D2640" s="26">
        <v>149</v>
      </c>
      <c r="F2640" s="67">
        <f t="shared" si="160"/>
        <v>0</v>
      </c>
    </row>
    <row r="2641" spans="1:6" x14ac:dyDescent="0.25">
      <c r="A2641" s="5" t="s">
        <v>47</v>
      </c>
      <c r="B2641" s="23">
        <v>44002</v>
      </c>
      <c r="C2641" s="4">
        <v>0</v>
      </c>
      <c r="D2641" s="26">
        <v>59</v>
      </c>
      <c r="F2641" s="67">
        <f>E2641+F2617</f>
        <v>4</v>
      </c>
    </row>
    <row r="2642" spans="1:6" x14ac:dyDescent="0.25">
      <c r="A2642" s="50" t="s">
        <v>22</v>
      </c>
      <c r="B2642" s="23">
        <v>44003</v>
      </c>
      <c r="C2642" s="4">
        <v>746</v>
      </c>
      <c r="D2642" s="26">
        <v>19327</v>
      </c>
      <c r="E2642" s="4">
        <v>9</v>
      </c>
      <c r="F2642" s="67">
        <f>E2642+F2618</f>
        <v>441</v>
      </c>
    </row>
    <row r="2643" spans="1:6" x14ac:dyDescent="0.25">
      <c r="A2643" s="5" t="s">
        <v>35</v>
      </c>
      <c r="B2643" s="23">
        <v>44003</v>
      </c>
      <c r="C2643" s="4">
        <v>0</v>
      </c>
      <c r="D2643" s="26">
        <v>0</v>
      </c>
      <c r="F2643" s="67">
        <f t="shared" ref="F2643:F2649" si="161">E2643+F2619</f>
        <v>0</v>
      </c>
    </row>
    <row r="2644" spans="1:6" x14ac:dyDescent="0.25">
      <c r="A2644" s="5" t="s">
        <v>21</v>
      </c>
      <c r="B2644" s="23">
        <v>44003</v>
      </c>
      <c r="C2644" s="4">
        <v>52</v>
      </c>
      <c r="D2644" s="26">
        <v>1582</v>
      </c>
      <c r="F2644" s="67">
        <f t="shared" si="161"/>
        <v>83</v>
      </c>
    </row>
    <row r="2645" spans="1:6" x14ac:dyDescent="0.25">
      <c r="A2645" s="5" t="s">
        <v>36</v>
      </c>
      <c r="B2645" s="23">
        <v>44003</v>
      </c>
      <c r="C2645" s="4">
        <v>6</v>
      </c>
      <c r="D2645" s="26">
        <v>94</v>
      </c>
      <c r="F2645" s="67">
        <f t="shared" si="161"/>
        <v>2</v>
      </c>
    </row>
    <row r="2646" spans="1:6" x14ac:dyDescent="0.25">
      <c r="A2646" s="5" t="s">
        <v>51</v>
      </c>
      <c r="B2646" s="23">
        <v>44003</v>
      </c>
      <c r="C2646" s="4">
        <v>707</v>
      </c>
      <c r="D2646" s="26">
        <v>19002</v>
      </c>
      <c r="E2646" s="4">
        <v>8</v>
      </c>
      <c r="F2646" s="67">
        <f t="shared" si="161"/>
        <v>377</v>
      </c>
    </row>
    <row r="2647" spans="1:6" x14ac:dyDescent="0.25">
      <c r="A2647" s="5" t="s">
        <v>27</v>
      </c>
      <c r="B2647" s="23">
        <v>44003</v>
      </c>
      <c r="C2647" s="4">
        <v>13</v>
      </c>
      <c r="D2647" s="26">
        <v>568</v>
      </c>
      <c r="F2647" s="67">
        <f t="shared" si="161"/>
        <v>33</v>
      </c>
    </row>
    <row r="2648" spans="1:6" x14ac:dyDescent="0.25">
      <c r="A2648" s="5" t="s">
        <v>37</v>
      </c>
      <c r="B2648" s="23">
        <v>44003</v>
      </c>
      <c r="C2648" s="4">
        <v>0</v>
      </c>
      <c r="D2648" s="26">
        <v>115</v>
      </c>
      <c r="F2648" s="67">
        <f t="shared" si="161"/>
        <v>0</v>
      </c>
    </row>
    <row r="2649" spans="1:6" x14ac:dyDescent="0.25">
      <c r="A2649" s="5" t="s">
        <v>38</v>
      </c>
      <c r="B2649" s="23">
        <v>44003</v>
      </c>
      <c r="C2649" s="4">
        <v>10</v>
      </c>
      <c r="D2649" s="26">
        <v>144</v>
      </c>
      <c r="F2649" s="67">
        <f t="shared" si="161"/>
        <v>0</v>
      </c>
    </row>
    <row r="2650" spans="1:6" x14ac:dyDescent="0.25">
      <c r="A2650" s="5" t="s">
        <v>48</v>
      </c>
      <c r="B2650" s="23">
        <v>44003</v>
      </c>
      <c r="C2650" s="4">
        <v>0</v>
      </c>
      <c r="D2650" s="26">
        <v>39</v>
      </c>
      <c r="F2650" s="67">
        <f t="shared" ref="F2650:F2664" si="162">E2650+F2625</f>
        <v>0</v>
      </c>
    </row>
    <row r="2651" spans="1:6" x14ac:dyDescent="0.25">
      <c r="A2651" s="5" t="s">
        <v>39</v>
      </c>
      <c r="B2651" s="23">
        <v>44003</v>
      </c>
      <c r="C2651" s="4">
        <v>0</v>
      </c>
      <c r="D2651" s="26">
        <v>13</v>
      </c>
      <c r="F2651" s="67">
        <f t="shared" si="162"/>
        <v>0</v>
      </c>
    </row>
    <row r="2652" spans="1:6" x14ac:dyDescent="0.25">
      <c r="A2652" s="5" t="s">
        <v>40</v>
      </c>
      <c r="B2652" s="23">
        <v>44003</v>
      </c>
      <c r="C2652" s="4">
        <v>0</v>
      </c>
      <c r="D2652" s="26">
        <v>6</v>
      </c>
      <c r="F2652" s="67">
        <f t="shared" si="162"/>
        <v>0</v>
      </c>
    </row>
    <row r="2653" spans="1:6" x14ac:dyDescent="0.25">
      <c r="A2653" s="5" t="s">
        <v>28</v>
      </c>
      <c r="B2653" s="23">
        <v>44003</v>
      </c>
      <c r="C2653" s="4">
        <v>0</v>
      </c>
      <c r="D2653" s="26">
        <v>64</v>
      </c>
      <c r="F2653" s="67">
        <f t="shared" si="162"/>
        <v>0</v>
      </c>
    </row>
    <row r="2654" spans="1:6" x14ac:dyDescent="0.25">
      <c r="A2654" s="5" t="s">
        <v>24</v>
      </c>
      <c r="B2654" s="23">
        <v>44003</v>
      </c>
      <c r="C2654" s="4">
        <v>5</v>
      </c>
      <c r="D2654" s="26">
        <v>128</v>
      </c>
      <c r="F2654" s="67">
        <f t="shared" si="162"/>
        <v>0</v>
      </c>
    </row>
    <row r="2655" spans="1:6" x14ac:dyDescent="0.25">
      <c r="A2655" s="5" t="s">
        <v>30</v>
      </c>
      <c r="B2655" s="23">
        <v>44003</v>
      </c>
      <c r="C2655" s="4">
        <v>0</v>
      </c>
      <c r="D2655" s="26">
        <v>45</v>
      </c>
      <c r="F2655" s="67">
        <f t="shared" si="162"/>
        <v>0</v>
      </c>
    </row>
    <row r="2656" spans="1:6" x14ac:dyDescent="0.25">
      <c r="A2656" s="5" t="s">
        <v>26</v>
      </c>
      <c r="B2656" s="23">
        <v>44003</v>
      </c>
      <c r="C2656" s="4">
        <v>9</v>
      </c>
      <c r="D2656" s="26">
        <v>303</v>
      </c>
      <c r="F2656" s="67">
        <f t="shared" si="162"/>
        <v>0</v>
      </c>
    </row>
    <row r="2657" spans="1:6" x14ac:dyDescent="0.25">
      <c r="A2657" s="5" t="s">
        <v>25</v>
      </c>
      <c r="B2657" s="23">
        <v>44003</v>
      </c>
      <c r="C2657" s="4">
        <v>16</v>
      </c>
      <c r="D2657" s="26">
        <v>691</v>
      </c>
      <c r="E2657" s="4">
        <v>2</v>
      </c>
      <c r="F2657" s="67">
        <f t="shared" si="162"/>
        <v>2</v>
      </c>
    </row>
    <row r="2658" spans="1:6" x14ac:dyDescent="0.25">
      <c r="A2658" s="5" t="s">
        <v>41</v>
      </c>
      <c r="B2658" s="23">
        <v>44003</v>
      </c>
      <c r="C2658" s="4">
        <v>0</v>
      </c>
      <c r="D2658" s="26">
        <v>21</v>
      </c>
      <c r="F2658" s="67">
        <f t="shared" si="162"/>
        <v>0</v>
      </c>
    </row>
    <row r="2659" spans="1:6" x14ac:dyDescent="0.25">
      <c r="A2659" s="5" t="s">
        <v>42</v>
      </c>
      <c r="B2659" s="23">
        <v>44003</v>
      </c>
      <c r="C2659" s="4">
        <v>0</v>
      </c>
      <c r="D2659" s="26">
        <v>7</v>
      </c>
      <c r="F2659" s="67">
        <f>E2659+F2635</f>
        <v>0</v>
      </c>
    </row>
    <row r="2660" spans="1:6" x14ac:dyDescent="0.25">
      <c r="A2660" s="5" t="s">
        <v>43</v>
      </c>
      <c r="B2660" s="23">
        <v>44003</v>
      </c>
      <c r="C2660" s="4">
        <v>0</v>
      </c>
      <c r="D2660" s="26">
        <v>11</v>
      </c>
      <c r="F2660" s="67">
        <f t="shared" si="162"/>
        <v>0</v>
      </c>
    </row>
    <row r="2661" spans="1:6" x14ac:dyDescent="0.25">
      <c r="A2661" s="5" t="s">
        <v>44</v>
      </c>
      <c r="B2661" s="23">
        <v>44003</v>
      </c>
      <c r="C2661" s="4">
        <v>0</v>
      </c>
      <c r="D2661" s="26">
        <v>51</v>
      </c>
      <c r="F2661" s="67">
        <f t="shared" si="162"/>
        <v>0</v>
      </c>
    </row>
    <row r="2662" spans="1:6" x14ac:dyDescent="0.25">
      <c r="A2662" s="5" t="s">
        <v>29</v>
      </c>
      <c r="B2662" s="23">
        <v>44003</v>
      </c>
      <c r="C2662" s="4">
        <v>17</v>
      </c>
      <c r="D2662" s="26">
        <v>335</v>
      </c>
      <c r="F2662" s="67">
        <f>E2662+F2638</f>
        <v>4</v>
      </c>
    </row>
    <row r="2663" spans="1:6" x14ac:dyDescent="0.25">
      <c r="A2663" s="5" t="s">
        <v>45</v>
      </c>
      <c r="B2663" s="23">
        <v>44003</v>
      </c>
      <c r="C2663" s="4">
        <v>0</v>
      </c>
      <c r="D2663" s="26">
        <v>22</v>
      </c>
      <c r="F2663" s="67">
        <f>E2663+F2639</f>
        <v>0</v>
      </c>
    </row>
    <row r="2664" spans="1:6" x14ac:dyDescent="0.25">
      <c r="A2664" s="5" t="s">
        <v>46</v>
      </c>
      <c r="B2664" s="23">
        <v>44003</v>
      </c>
      <c r="C2664" s="4">
        <v>0</v>
      </c>
      <c r="D2664" s="26">
        <v>149</v>
      </c>
      <c r="F2664" s="67">
        <f t="shared" si="162"/>
        <v>0</v>
      </c>
    </row>
    <row r="2665" spans="1:6" x14ac:dyDescent="0.25">
      <c r="A2665" s="5" t="s">
        <v>47</v>
      </c>
      <c r="B2665" s="23">
        <v>44003</v>
      </c>
      <c r="C2665" s="4">
        <v>0</v>
      </c>
      <c r="D2665" s="26">
        <v>59</v>
      </c>
      <c r="F2665" s="67">
        <f>E2665+F2641</f>
        <v>4</v>
      </c>
    </row>
    <row r="2666" spans="1:6" x14ac:dyDescent="0.25">
      <c r="A2666" s="50" t="s">
        <v>22</v>
      </c>
      <c r="B2666" s="23">
        <v>44004</v>
      </c>
      <c r="C2666" s="4">
        <v>1037</v>
      </c>
      <c r="D2666" s="26">
        <v>20364</v>
      </c>
      <c r="E2666" s="4">
        <v>8</v>
      </c>
      <c r="F2666" s="67">
        <f>E2666+F2642</f>
        <v>449</v>
      </c>
    </row>
    <row r="2667" spans="1:6" x14ac:dyDescent="0.25">
      <c r="A2667" s="5" t="s">
        <v>35</v>
      </c>
      <c r="B2667" s="23">
        <v>44004</v>
      </c>
      <c r="C2667" s="4">
        <v>0</v>
      </c>
      <c r="D2667" s="26">
        <v>0</v>
      </c>
      <c r="F2667" s="67">
        <f t="shared" ref="F2667:F2673" si="163">E2667+F2643</f>
        <v>0</v>
      </c>
    </row>
    <row r="2668" spans="1:6" x14ac:dyDescent="0.25">
      <c r="A2668" s="5" t="s">
        <v>21</v>
      </c>
      <c r="B2668" s="23">
        <v>44004</v>
      </c>
      <c r="C2668" s="4">
        <v>20</v>
      </c>
      <c r="D2668" s="26">
        <v>1602</v>
      </c>
      <c r="E2668" s="4">
        <v>1</v>
      </c>
      <c r="F2668" s="67">
        <f>E2668+F2644</f>
        <v>84</v>
      </c>
    </row>
    <row r="2669" spans="1:6" x14ac:dyDescent="0.25">
      <c r="A2669" s="5" t="s">
        <v>36</v>
      </c>
      <c r="B2669" s="23">
        <v>44004</v>
      </c>
      <c r="C2669" s="4">
        <v>5</v>
      </c>
      <c r="D2669" s="26">
        <v>99</v>
      </c>
      <c r="F2669" s="67">
        <f t="shared" si="163"/>
        <v>2</v>
      </c>
    </row>
    <row r="2670" spans="1:6" x14ac:dyDescent="0.25">
      <c r="A2670" s="5" t="s">
        <v>51</v>
      </c>
      <c r="B2670" s="23">
        <v>44004</v>
      </c>
      <c r="C2670" s="4">
        <v>1024</v>
      </c>
      <c r="D2670" s="26">
        <v>20026</v>
      </c>
      <c r="E2670" s="4">
        <v>18</v>
      </c>
      <c r="F2670" s="67">
        <f t="shared" si="163"/>
        <v>395</v>
      </c>
    </row>
    <row r="2671" spans="1:6" x14ac:dyDescent="0.25">
      <c r="A2671" s="5" t="s">
        <v>27</v>
      </c>
      <c r="B2671" s="23">
        <v>44004</v>
      </c>
      <c r="C2671" s="4">
        <v>11</v>
      </c>
      <c r="D2671" s="26">
        <v>579</v>
      </c>
      <c r="F2671" s="67">
        <f t="shared" si="163"/>
        <v>33</v>
      </c>
    </row>
    <row r="2672" spans="1:6" x14ac:dyDescent="0.25">
      <c r="A2672" s="5" t="s">
        <v>37</v>
      </c>
      <c r="B2672" s="23">
        <v>44004</v>
      </c>
      <c r="C2672" s="4">
        <v>0</v>
      </c>
      <c r="D2672" s="26">
        <v>115</v>
      </c>
      <c r="F2672" s="67">
        <f t="shared" si="163"/>
        <v>0</v>
      </c>
    </row>
    <row r="2673" spans="1:6" x14ac:dyDescent="0.25">
      <c r="A2673" s="5" t="s">
        <v>38</v>
      </c>
      <c r="B2673" s="23">
        <v>44004</v>
      </c>
      <c r="C2673" s="4">
        <v>16</v>
      </c>
      <c r="D2673" s="26">
        <v>160</v>
      </c>
      <c r="F2673" s="67">
        <f t="shared" si="163"/>
        <v>0</v>
      </c>
    </row>
    <row r="2674" spans="1:6" x14ac:dyDescent="0.25">
      <c r="A2674" s="5" t="s">
        <v>48</v>
      </c>
      <c r="B2674" s="23">
        <v>44004</v>
      </c>
      <c r="C2674" s="4">
        <v>0</v>
      </c>
      <c r="D2674" s="26">
        <v>39</v>
      </c>
      <c r="F2674" s="67">
        <f t="shared" ref="F2674:F2688" si="164">E2674+F2649</f>
        <v>0</v>
      </c>
    </row>
    <row r="2675" spans="1:6" x14ac:dyDescent="0.25">
      <c r="A2675" s="5" t="s">
        <v>39</v>
      </c>
      <c r="B2675" s="23">
        <v>44004</v>
      </c>
      <c r="C2675" s="4">
        <v>2</v>
      </c>
      <c r="D2675" s="26">
        <v>15</v>
      </c>
      <c r="F2675" s="67">
        <f t="shared" si="164"/>
        <v>0</v>
      </c>
    </row>
    <row r="2676" spans="1:6" x14ac:dyDescent="0.25">
      <c r="A2676" s="5" t="s">
        <v>40</v>
      </c>
      <c r="B2676" s="23">
        <v>44004</v>
      </c>
      <c r="C2676" s="4">
        <v>0</v>
      </c>
      <c r="D2676" s="26">
        <v>6</v>
      </c>
      <c r="F2676" s="67">
        <f t="shared" si="164"/>
        <v>0</v>
      </c>
    </row>
    <row r="2677" spans="1:6" x14ac:dyDescent="0.25">
      <c r="A2677" s="5" t="s">
        <v>28</v>
      </c>
      <c r="B2677" s="23">
        <v>44004</v>
      </c>
      <c r="C2677" s="4">
        <v>0</v>
      </c>
      <c r="D2677" s="26">
        <v>64</v>
      </c>
      <c r="F2677" s="67">
        <f t="shared" si="164"/>
        <v>0</v>
      </c>
    </row>
    <row r="2678" spans="1:6" x14ac:dyDescent="0.25">
      <c r="A2678" s="5" t="s">
        <v>24</v>
      </c>
      <c r="B2678" s="23">
        <v>44004</v>
      </c>
      <c r="C2678" s="4">
        <v>3</v>
      </c>
      <c r="D2678" s="26">
        <v>131</v>
      </c>
      <c r="F2678" s="67">
        <f t="shared" si="164"/>
        <v>0</v>
      </c>
    </row>
    <row r="2679" spans="1:6" x14ac:dyDescent="0.25">
      <c r="A2679" s="5" t="s">
        <v>30</v>
      </c>
      <c r="B2679" s="23">
        <v>44004</v>
      </c>
      <c r="C2679" s="4">
        <v>0</v>
      </c>
      <c r="D2679" s="26">
        <v>45</v>
      </c>
      <c r="F2679" s="67">
        <f t="shared" si="164"/>
        <v>0</v>
      </c>
    </row>
    <row r="2680" spans="1:6" x14ac:dyDescent="0.25">
      <c r="A2680" s="5" t="s">
        <v>26</v>
      </c>
      <c r="B2680" s="23">
        <v>44004</v>
      </c>
      <c r="C2680" s="4">
        <v>11</v>
      </c>
      <c r="D2680" s="26">
        <v>314</v>
      </c>
      <c r="E2680" s="4">
        <v>1</v>
      </c>
      <c r="F2680" s="67">
        <f t="shared" si="164"/>
        <v>1</v>
      </c>
    </row>
    <row r="2681" spans="1:6" x14ac:dyDescent="0.25">
      <c r="A2681" s="5" t="s">
        <v>25</v>
      </c>
      <c r="B2681" s="23">
        <v>44004</v>
      </c>
      <c r="C2681" s="4">
        <v>8</v>
      </c>
      <c r="D2681" s="26">
        <v>699</v>
      </c>
      <c r="E2681" s="4">
        <v>4</v>
      </c>
      <c r="F2681" s="67">
        <f t="shared" si="164"/>
        <v>4</v>
      </c>
    </row>
    <row r="2682" spans="1:6" x14ac:dyDescent="0.25">
      <c r="A2682" s="5" t="s">
        <v>41</v>
      </c>
      <c r="B2682" s="23">
        <v>44004</v>
      </c>
      <c r="C2682" s="4">
        <v>1</v>
      </c>
      <c r="D2682" s="26">
        <v>22</v>
      </c>
      <c r="F2682" s="67">
        <f t="shared" si="164"/>
        <v>2</v>
      </c>
    </row>
    <row r="2683" spans="1:6" x14ac:dyDescent="0.25">
      <c r="A2683" s="5" t="s">
        <v>42</v>
      </c>
      <c r="B2683" s="23">
        <v>44004</v>
      </c>
      <c r="C2683" s="4">
        <v>1</v>
      </c>
      <c r="D2683" s="26">
        <v>8</v>
      </c>
      <c r="F2683" s="67">
        <f>E2683+F2659</f>
        <v>0</v>
      </c>
    </row>
    <row r="2684" spans="1:6" x14ac:dyDescent="0.25">
      <c r="A2684" s="5" t="s">
        <v>43</v>
      </c>
      <c r="B2684" s="23">
        <v>44004</v>
      </c>
      <c r="C2684" s="4">
        <v>0</v>
      </c>
      <c r="D2684" s="26">
        <v>11</v>
      </c>
      <c r="F2684" s="67">
        <f t="shared" si="164"/>
        <v>0</v>
      </c>
    </row>
    <row r="2685" spans="1:6" x14ac:dyDescent="0.25">
      <c r="A2685" s="5" t="s">
        <v>44</v>
      </c>
      <c r="B2685" s="23">
        <v>44004</v>
      </c>
      <c r="C2685" s="4">
        <v>0</v>
      </c>
      <c r="D2685" s="26">
        <v>51</v>
      </c>
      <c r="F2685" s="67">
        <f t="shared" si="164"/>
        <v>0</v>
      </c>
    </row>
    <row r="2686" spans="1:6" x14ac:dyDescent="0.25">
      <c r="A2686" s="5" t="s">
        <v>29</v>
      </c>
      <c r="B2686" s="23">
        <v>44004</v>
      </c>
      <c r="C2686" s="4">
        <v>5</v>
      </c>
      <c r="D2686" s="26">
        <v>340</v>
      </c>
      <c r="F2686" s="67">
        <f>E2686+F2662</f>
        <v>4</v>
      </c>
    </row>
    <row r="2687" spans="1:6" x14ac:dyDescent="0.25">
      <c r="A2687" s="5" t="s">
        <v>45</v>
      </c>
      <c r="B2687" s="23">
        <v>44004</v>
      </c>
      <c r="C2687" s="4">
        <v>0</v>
      </c>
      <c r="D2687" s="26">
        <v>22</v>
      </c>
      <c r="F2687" s="67">
        <f>E2687+F2663</f>
        <v>0</v>
      </c>
    </row>
    <row r="2688" spans="1:6" x14ac:dyDescent="0.25">
      <c r="A2688" s="5" t="s">
        <v>46</v>
      </c>
      <c r="B2688" s="23">
        <v>44004</v>
      </c>
      <c r="C2688" s="4">
        <v>0</v>
      </c>
      <c r="D2688" s="26">
        <v>149</v>
      </c>
      <c r="F2688" s="67">
        <f t="shared" si="164"/>
        <v>0</v>
      </c>
    </row>
    <row r="2689" spans="1:6" x14ac:dyDescent="0.25">
      <c r="A2689" s="5" t="s">
        <v>47</v>
      </c>
      <c r="B2689" s="23">
        <v>44004</v>
      </c>
      <c r="C2689" s="4">
        <v>1</v>
      </c>
      <c r="D2689" s="26">
        <v>60</v>
      </c>
      <c r="F2689" s="67">
        <f>E2689+F2665</f>
        <v>4</v>
      </c>
    </row>
    <row r="2690" spans="1:6" x14ac:dyDescent="0.25">
      <c r="A2690" s="50" t="s">
        <v>22</v>
      </c>
      <c r="B2690" s="23">
        <v>44005</v>
      </c>
      <c r="C2690" s="4">
        <v>1334</v>
      </c>
      <c r="D2690" s="26">
        <v>21698</v>
      </c>
      <c r="E2690" s="4">
        <v>15</v>
      </c>
      <c r="F2690" s="67">
        <f>E2690+F2666</f>
        <v>464</v>
      </c>
    </row>
    <row r="2691" spans="1:6" x14ac:dyDescent="0.25">
      <c r="A2691" s="5" t="s">
        <v>35</v>
      </c>
      <c r="B2691" s="23">
        <v>44005</v>
      </c>
      <c r="C2691" s="4">
        <v>0</v>
      </c>
      <c r="D2691" s="26">
        <v>0</v>
      </c>
      <c r="F2691" s="67">
        <f t="shared" ref="F2691:F2697" si="165">E2691+F2667</f>
        <v>0</v>
      </c>
    </row>
    <row r="2692" spans="1:6" x14ac:dyDescent="0.25">
      <c r="A2692" s="5" t="s">
        <v>21</v>
      </c>
      <c r="B2692" s="23">
        <v>44005</v>
      </c>
      <c r="C2692" s="4">
        <v>55</v>
      </c>
      <c r="D2692" s="26">
        <v>1657</v>
      </c>
      <c r="E2692" s="4">
        <v>1</v>
      </c>
      <c r="F2692" s="67">
        <f t="shared" si="165"/>
        <v>85</v>
      </c>
    </row>
    <row r="2693" spans="1:6" x14ac:dyDescent="0.25">
      <c r="A2693" s="5" t="s">
        <v>36</v>
      </c>
      <c r="B2693" s="23">
        <v>44005</v>
      </c>
      <c r="C2693" s="4">
        <v>2</v>
      </c>
      <c r="D2693" s="26">
        <v>101</v>
      </c>
      <c r="F2693" s="67">
        <f t="shared" si="165"/>
        <v>2</v>
      </c>
    </row>
    <row r="2694" spans="1:6" x14ac:dyDescent="0.25">
      <c r="A2694" s="5" t="s">
        <v>51</v>
      </c>
      <c r="B2694" s="23">
        <v>44005</v>
      </c>
      <c r="C2694" s="4">
        <v>759</v>
      </c>
      <c r="D2694" s="26">
        <v>20785</v>
      </c>
      <c r="E2694" s="4">
        <v>17</v>
      </c>
      <c r="F2694" s="67">
        <f>E2694+F2670</f>
        <v>412</v>
      </c>
    </row>
    <row r="2695" spans="1:6" x14ac:dyDescent="0.25">
      <c r="A2695" s="5" t="s">
        <v>27</v>
      </c>
      <c r="B2695" s="23">
        <v>44005</v>
      </c>
      <c r="C2695" s="4">
        <v>23</v>
      </c>
      <c r="D2695" s="26">
        <v>602</v>
      </c>
      <c r="F2695" s="67">
        <f t="shared" si="165"/>
        <v>33</v>
      </c>
    </row>
    <row r="2696" spans="1:6" x14ac:dyDescent="0.25">
      <c r="A2696" s="5" t="s">
        <v>37</v>
      </c>
      <c r="B2696" s="23">
        <v>44005</v>
      </c>
      <c r="C2696" s="4">
        <v>0</v>
      </c>
      <c r="D2696" s="26">
        <v>115</v>
      </c>
      <c r="F2696" s="67">
        <f t="shared" si="165"/>
        <v>0</v>
      </c>
    </row>
    <row r="2697" spans="1:6" x14ac:dyDescent="0.25">
      <c r="A2697" s="5" t="s">
        <v>38</v>
      </c>
      <c r="B2697" s="23">
        <v>44005</v>
      </c>
      <c r="C2697" s="4">
        <v>17</v>
      </c>
      <c r="D2697" s="26">
        <v>177</v>
      </c>
      <c r="F2697" s="67">
        <f t="shared" si="165"/>
        <v>0</v>
      </c>
    </row>
    <row r="2698" spans="1:6" x14ac:dyDescent="0.25">
      <c r="A2698" s="5" t="s">
        <v>48</v>
      </c>
      <c r="B2698" s="23">
        <v>44005</v>
      </c>
      <c r="C2698" s="4">
        <v>6</v>
      </c>
      <c r="D2698" s="26">
        <v>45</v>
      </c>
      <c r="F2698" s="67">
        <f t="shared" ref="F2698:F2712" si="166">E2698+F2673</f>
        <v>0</v>
      </c>
    </row>
    <row r="2699" spans="1:6" x14ac:dyDescent="0.25">
      <c r="A2699" s="5" t="s">
        <v>39</v>
      </c>
      <c r="B2699" s="23">
        <v>44005</v>
      </c>
      <c r="C2699" s="4">
        <v>2</v>
      </c>
      <c r="D2699" s="26">
        <v>17</v>
      </c>
      <c r="F2699" s="67">
        <f t="shared" si="166"/>
        <v>0</v>
      </c>
    </row>
    <row r="2700" spans="1:6" x14ac:dyDescent="0.25">
      <c r="A2700" s="5" t="s">
        <v>40</v>
      </c>
      <c r="B2700" s="23">
        <v>44005</v>
      </c>
      <c r="C2700" s="4">
        <v>0</v>
      </c>
      <c r="D2700" s="26">
        <v>6</v>
      </c>
      <c r="F2700" s="67">
        <f t="shared" si="166"/>
        <v>0</v>
      </c>
    </row>
    <row r="2701" spans="1:6" x14ac:dyDescent="0.25">
      <c r="A2701" s="5" t="s">
        <v>28</v>
      </c>
      <c r="B2701" s="23">
        <v>44005</v>
      </c>
      <c r="C2701" s="4">
        <v>1</v>
      </c>
      <c r="D2701" s="26">
        <v>65</v>
      </c>
      <c r="F2701" s="67">
        <f t="shared" si="166"/>
        <v>0</v>
      </c>
    </row>
    <row r="2702" spans="1:6" x14ac:dyDescent="0.25">
      <c r="A2702" s="5" t="s">
        <v>24</v>
      </c>
      <c r="B2702" s="23">
        <v>44005</v>
      </c>
      <c r="C2702" s="4">
        <v>8</v>
      </c>
      <c r="D2702" s="26">
        <v>139</v>
      </c>
      <c r="F2702" s="67">
        <f t="shared" si="166"/>
        <v>0</v>
      </c>
    </row>
    <row r="2703" spans="1:6" x14ac:dyDescent="0.25">
      <c r="A2703" s="5" t="s">
        <v>30</v>
      </c>
      <c r="B2703" s="23">
        <v>44005</v>
      </c>
      <c r="C2703" s="4">
        <v>0</v>
      </c>
      <c r="D2703" s="26">
        <v>45</v>
      </c>
      <c r="F2703" s="67">
        <f t="shared" si="166"/>
        <v>0</v>
      </c>
    </row>
    <row r="2704" spans="1:6" x14ac:dyDescent="0.25">
      <c r="A2704" s="5" t="s">
        <v>26</v>
      </c>
      <c r="B2704" s="23">
        <v>44005</v>
      </c>
      <c r="C2704" s="4">
        <v>29</v>
      </c>
      <c r="D2704" s="26">
        <v>343</v>
      </c>
      <c r="F2704" s="67">
        <f t="shared" si="166"/>
        <v>0</v>
      </c>
    </row>
    <row r="2705" spans="1:6" x14ac:dyDescent="0.25">
      <c r="A2705" s="5" t="s">
        <v>25</v>
      </c>
      <c r="B2705" s="23">
        <v>44005</v>
      </c>
      <c r="C2705" s="4">
        <v>19</v>
      </c>
      <c r="D2705" s="26">
        <v>718</v>
      </c>
      <c r="E2705" s="4">
        <v>1</v>
      </c>
      <c r="F2705" s="67">
        <f t="shared" si="166"/>
        <v>2</v>
      </c>
    </row>
    <row r="2706" spans="1:6" x14ac:dyDescent="0.25">
      <c r="A2706" s="5" t="s">
        <v>41</v>
      </c>
      <c r="B2706" s="23">
        <v>44005</v>
      </c>
      <c r="C2706" s="4">
        <v>0</v>
      </c>
      <c r="D2706" s="26">
        <v>22</v>
      </c>
      <c r="F2706" s="67">
        <f t="shared" si="166"/>
        <v>4</v>
      </c>
    </row>
    <row r="2707" spans="1:6" x14ac:dyDescent="0.25">
      <c r="A2707" s="5" t="s">
        <v>42</v>
      </c>
      <c r="B2707" s="23">
        <v>44005</v>
      </c>
      <c r="C2707" s="4">
        <v>0</v>
      </c>
      <c r="D2707" s="26">
        <v>8</v>
      </c>
      <c r="F2707" s="67">
        <f>E2707+F2683</f>
        <v>0</v>
      </c>
    </row>
    <row r="2708" spans="1:6" x14ac:dyDescent="0.25">
      <c r="A2708" s="5" t="s">
        <v>43</v>
      </c>
      <c r="B2708" s="23">
        <v>44005</v>
      </c>
      <c r="C2708" s="4">
        <v>0</v>
      </c>
      <c r="D2708" s="26">
        <v>11</v>
      </c>
      <c r="F2708" s="67">
        <f t="shared" si="166"/>
        <v>0</v>
      </c>
    </row>
    <row r="2709" spans="1:6" x14ac:dyDescent="0.25">
      <c r="A2709" s="5" t="s">
        <v>44</v>
      </c>
      <c r="B2709" s="23">
        <v>44005</v>
      </c>
      <c r="C2709" s="4">
        <v>0</v>
      </c>
      <c r="D2709" s="26">
        <v>51</v>
      </c>
      <c r="F2709" s="67">
        <f t="shared" si="166"/>
        <v>0</v>
      </c>
    </row>
    <row r="2710" spans="1:6" x14ac:dyDescent="0.25">
      <c r="A2710" s="5" t="s">
        <v>29</v>
      </c>
      <c r="B2710" s="23">
        <v>44005</v>
      </c>
      <c r="C2710" s="4">
        <v>29</v>
      </c>
      <c r="D2710" s="26">
        <v>369</v>
      </c>
      <c r="F2710" s="67">
        <f>E2710+F2686</f>
        <v>4</v>
      </c>
    </row>
    <row r="2711" spans="1:6" x14ac:dyDescent="0.25">
      <c r="A2711" s="5" t="s">
        <v>45</v>
      </c>
      <c r="B2711" s="23">
        <v>44005</v>
      </c>
      <c r="C2711" s="4">
        <v>0</v>
      </c>
      <c r="D2711" s="26">
        <v>22</v>
      </c>
      <c r="F2711" s="67">
        <f>E2711+F2687</f>
        <v>0</v>
      </c>
    </row>
    <row r="2712" spans="1:6" x14ac:dyDescent="0.25">
      <c r="A2712" s="5" t="s">
        <v>46</v>
      </c>
      <c r="B2712" s="23">
        <v>44005</v>
      </c>
      <c r="C2712" s="4">
        <v>0</v>
      </c>
      <c r="D2712" s="26">
        <v>149</v>
      </c>
      <c r="F2712" s="67">
        <f t="shared" si="166"/>
        <v>0</v>
      </c>
    </row>
    <row r="2713" spans="1:6" x14ac:dyDescent="0.25">
      <c r="A2713" s="5" t="s">
        <v>47</v>
      </c>
      <c r="B2713" s="23">
        <v>44005</v>
      </c>
      <c r="C2713" s="4">
        <v>0</v>
      </c>
      <c r="D2713" s="26">
        <v>60</v>
      </c>
      <c r="F2713" s="67">
        <f>E2713+F2689</f>
        <v>4</v>
      </c>
    </row>
    <row r="2714" spans="1:6" x14ac:dyDescent="0.25">
      <c r="A2714" s="50" t="s">
        <v>22</v>
      </c>
      <c r="B2714" s="23">
        <v>44006</v>
      </c>
      <c r="C2714" s="4">
        <v>1463</v>
      </c>
      <c r="D2714" s="26">
        <v>23161</v>
      </c>
      <c r="E2714" s="4">
        <v>21</v>
      </c>
      <c r="F2714" s="67">
        <f>E2714+F2690</f>
        <v>485</v>
      </c>
    </row>
    <row r="2715" spans="1:6" x14ac:dyDescent="0.25">
      <c r="A2715" s="5" t="s">
        <v>35</v>
      </c>
      <c r="B2715" s="23">
        <v>44006</v>
      </c>
      <c r="C2715" s="4">
        <v>0</v>
      </c>
      <c r="D2715" s="26">
        <v>0</v>
      </c>
      <c r="F2715" s="67">
        <f t="shared" ref="F2715:F2721" si="167">E2715+F2691</f>
        <v>0</v>
      </c>
    </row>
    <row r="2716" spans="1:6" x14ac:dyDescent="0.25">
      <c r="A2716" s="5" t="s">
        <v>21</v>
      </c>
      <c r="B2716" s="23">
        <v>44006</v>
      </c>
      <c r="C2716" s="4">
        <v>37</v>
      </c>
      <c r="D2716" s="26">
        <v>1694</v>
      </c>
      <c r="E2716" s="4">
        <v>2</v>
      </c>
      <c r="F2716" s="67">
        <f t="shared" si="167"/>
        <v>87</v>
      </c>
    </row>
    <row r="2717" spans="1:6" x14ac:dyDescent="0.25">
      <c r="A2717" s="5" t="s">
        <v>36</v>
      </c>
      <c r="B2717" s="23">
        <v>44006</v>
      </c>
      <c r="C2717" s="4">
        <v>2</v>
      </c>
      <c r="D2717" s="26">
        <v>103</v>
      </c>
      <c r="F2717" s="67">
        <f t="shared" si="167"/>
        <v>2</v>
      </c>
    </row>
    <row r="2718" spans="1:6" x14ac:dyDescent="0.25">
      <c r="A2718" s="5" t="s">
        <v>51</v>
      </c>
      <c r="B2718" s="23">
        <v>44006</v>
      </c>
      <c r="C2718" s="4">
        <v>1012</v>
      </c>
      <c r="D2718" s="26">
        <v>21797</v>
      </c>
      <c r="E2718" s="4">
        <v>10</v>
      </c>
      <c r="F2718" s="67">
        <f t="shared" si="167"/>
        <v>422</v>
      </c>
    </row>
    <row r="2719" spans="1:6" x14ac:dyDescent="0.25">
      <c r="A2719" s="5" t="s">
        <v>27</v>
      </c>
      <c r="B2719" s="23">
        <v>44006</v>
      </c>
      <c r="C2719" s="4">
        <v>2</v>
      </c>
      <c r="D2719" s="26">
        <v>604</v>
      </c>
      <c r="F2719" s="67">
        <f t="shared" si="167"/>
        <v>33</v>
      </c>
    </row>
    <row r="2720" spans="1:6" x14ac:dyDescent="0.25">
      <c r="A2720" s="5" t="s">
        <v>37</v>
      </c>
      <c r="B2720" s="23">
        <v>44006</v>
      </c>
      <c r="C2720" s="4">
        <v>0</v>
      </c>
      <c r="D2720" s="26">
        <v>115</v>
      </c>
      <c r="F2720" s="67">
        <f t="shared" si="167"/>
        <v>0</v>
      </c>
    </row>
    <row r="2721" spans="1:6" x14ac:dyDescent="0.25">
      <c r="A2721" s="5" t="s">
        <v>38</v>
      </c>
      <c r="B2721" s="23">
        <v>44006</v>
      </c>
      <c r="C2721" s="4">
        <v>24</v>
      </c>
      <c r="D2721" s="26">
        <v>201</v>
      </c>
      <c r="F2721" s="67">
        <f t="shared" si="167"/>
        <v>0</v>
      </c>
    </row>
    <row r="2722" spans="1:6" x14ac:dyDescent="0.25">
      <c r="A2722" s="5" t="s">
        <v>48</v>
      </c>
      <c r="B2722" s="23">
        <v>44006</v>
      </c>
      <c r="C2722" s="4">
        <v>0</v>
      </c>
      <c r="D2722" s="26">
        <v>45</v>
      </c>
      <c r="F2722" s="67">
        <f t="shared" ref="F2722:F2733" si="168">E2722+F2697</f>
        <v>0</v>
      </c>
    </row>
    <row r="2723" spans="1:6" x14ac:dyDescent="0.25">
      <c r="A2723" s="5" t="s">
        <v>39</v>
      </c>
      <c r="B2723" s="23">
        <v>44006</v>
      </c>
      <c r="C2723" s="4">
        <v>26</v>
      </c>
      <c r="D2723" s="26">
        <v>43</v>
      </c>
      <c r="F2723" s="67">
        <f t="shared" si="168"/>
        <v>0</v>
      </c>
    </row>
    <row r="2724" spans="1:6" x14ac:dyDescent="0.25">
      <c r="A2724" s="5" t="s">
        <v>40</v>
      </c>
      <c r="B2724" s="23">
        <v>44006</v>
      </c>
      <c r="C2724" s="4">
        <v>1</v>
      </c>
      <c r="D2724" s="26">
        <v>7</v>
      </c>
      <c r="F2724" s="67">
        <f t="shared" si="168"/>
        <v>0</v>
      </c>
    </row>
    <row r="2725" spans="1:6" x14ac:dyDescent="0.25">
      <c r="A2725" s="5" t="s">
        <v>28</v>
      </c>
      <c r="B2725" s="23">
        <v>44006</v>
      </c>
      <c r="C2725" s="4">
        <v>7</v>
      </c>
      <c r="D2725" s="26">
        <v>72</v>
      </c>
      <c r="F2725" s="67">
        <f t="shared" si="168"/>
        <v>0</v>
      </c>
    </row>
    <row r="2726" spans="1:6" x14ac:dyDescent="0.25">
      <c r="A2726" s="5" t="s">
        <v>24</v>
      </c>
      <c r="B2726" s="23">
        <v>44006</v>
      </c>
      <c r="C2726" s="4">
        <v>8</v>
      </c>
      <c r="D2726" s="26">
        <v>147</v>
      </c>
      <c r="F2726" s="67">
        <f t="shared" si="168"/>
        <v>0</v>
      </c>
    </row>
    <row r="2727" spans="1:6" x14ac:dyDescent="0.25">
      <c r="A2727" s="5" t="s">
        <v>30</v>
      </c>
      <c r="B2727" s="23">
        <v>44006</v>
      </c>
      <c r="C2727" s="4">
        <v>0</v>
      </c>
      <c r="D2727" s="26">
        <v>45</v>
      </c>
      <c r="F2727" s="67">
        <f t="shared" si="168"/>
        <v>0</v>
      </c>
    </row>
    <row r="2728" spans="1:6" x14ac:dyDescent="0.25">
      <c r="A2728" s="5" t="s">
        <v>26</v>
      </c>
      <c r="B2728" s="23">
        <v>44006</v>
      </c>
      <c r="C2728" s="4">
        <v>12</v>
      </c>
      <c r="D2728" s="26">
        <v>355</v>
      </c>
      <c r="E2728" s="4">
        <v>1</v>
      </c>
      <c r="F2728" s="67">
        <f t="shared" si="168"/>
        <v>1</v>
      </c>
    </row>
    <row r="2729" spans="1:6" x14ac:dyDescent="0.25">
      <c r="A2729" s="5" t="s">
        <v>25</v>
      </c>
      <c r="B2729" s="23">
        <v>44006</v>
      </c>
      <c r="C2729" s="4">
        <v>24</v>
      </c>
      <c r="D2729" s="26">
        <v>742</v>
      </c>
      <c r="E2729" s="4">
        <v>2</v>
      </c>
      <c r="F2729" s="67">
        <f t="shared" si="168"/>
        <v>2</v>
      </c>
    </row>
    <row r="2730" spans="1:6" x14ac:dyDescent="0.25">
      <c r="A2730" s="5" t="s">
        <v>41</v>
      </c>
      <c r="B2730" s="23">
        <v>44006</v>
      </c>
      <c r="C2730" s="4">
        <v>3</v>
      </c>
      <c r="D2730" s="26">
        <v>25</v>
      </c>
      <c r="F2730" s="67">
        <f t="shared" si="168"/>
        <v>2</v>
      </c>
    </row>
    <row r="2731" spans="1:6" x14ac:dyDescent="0.25">
      <c r="A2731" s="5" t="s">
        <v>42</v>
      </c>
      <c r="B2731" s="23">
        <v>44006</v>
      </c>
      <c r="C2731" s="4">
        <v>0</v>
      </c>
      <c r="D2731" s="26">
        <v>8</v>
      </c>
      <c r="F2731" s="67">
        <f>E2731+F2707</f>
        <v>0</v>
      </c>
    </row>
    <row r="2732" spans="1:6" x14ac:dyDescent="0.25">
      <c r="A2732" s="5" t="s">
        <v>43</v>
      </c>
      <c r="B2732" s="23">
        <v>44006</v>
      </c>
      <c r="C2732" s="4">
        <v>0</v>
      </c>
      <c r="D2732" s="26">
        <v>11</v>
      </c>
      <c r="F2732" s="67">
        <f t="shared" si="168"/>
        <v>0</v>
      </c>
    </row>
    <row r="2733" spans="1:6" x14ac:dyDescent="0.25">
      <c r="A2733" s="5" t="s">
        <v>44</v>
      </c>
      <c r="B2733" s="23">
        <v>44006</v>
      </c>
      <c r="C2733" s="4">
        <v>-1</v>
      </c>
      <c r="D2733" s="26">
        <v>50</v>
      </c>
      <c r="F2733" s="67">
        <f t="shared" si="168"/>
        <v>0</v>
      </c>
    </row>
    <row r="2734" spans="1:6" x14ac:dyDescent="0.25">
      <c r="A2734" s="5" t="s">
        <v>29</v>
      </c>
      <c r="B2734" s="23">
        <v>44006</v>
      </c>
      <c r="C2734" s="4">
        <v>4</v>
      </c>
      <c r="D2734" s="26">
        <v>373</v>
      </c>
      <c r="F2734" s="67">
        <f>E2734+F2710</f>
        <v>4</v>
      </c>
    </row>
    <row r="2735" spans="1:6" x14ac:dyDescent="0.25">
      <c r="A2735" s="5" t="s">
        <v>45</v>
      </c>
      <c r="B2735" s="23">
        <v>44006</v>
      </c>
      <c r="C2735" s="4">
        <v>0</v>
      </c>
      <c r="D2735" s="26">
        <v>22</v>
      </c>
      <c r="F2735" s="67">
        <f>E2735+F2711</f>
        <v>0</v>
      </c>
    </row>
    <row r="2736" spans="1:6" x14ac:dyDescent="0.25">
      <c r="A2736" s="5" t="s">
        <v>46</v>
      </c>
      <c r="B2736" s="23">
        <v>44006</v>
      </c>
      <c r="C2736" s="4">
        <v>0</v>
      </c>
      <c r="D2736" s="26">
        <v>149</v>
      </c>
      <c r="E2736" s="4">
        <v>1</v>
      </c>
      <c r="F2736" s="67">
        <f>E2736+F2712</f>
        <v>1</v>
      </c>
    </row>
    <row r="2737" spans="1:6" x14ac:dyDescent="0.25">
      <c r="A2737" s="5" t="s">
        <v>47</v>
      </c>
      <c r="B2737" s="23">
        <v>44006</v>
      </c>
      <c r="C2737" s="4">
        <v>10</v>
      </c>
      <c r="D2737" s="26">
        <v>70</v>
      </c>
      <c r="F2737" s="67">
        <f>E2737+F2713</f>
        <v>4</v>
      </c>
    </row>
    <row r="2738" spans="1:6" x14ac:dyDescent="0.25">
      <c r="A2738" s="50" t="s">
        <v>22</v>
      </c>
      <c r="B2738" s="23">
        <v>44007</v>
      </c>
      <c r="C2738" s="4">
        <v>1482</v>
      </c>
      <c r="D2738" s="26">
        <v>24643</v>
      </c>
      <c r="E2738" s="4">
        <v>15</v>
      </c>
      <c r="F2738" s="67">
        <f>E2738+F2714</f>
        <v>500</v>
      </c>
    </row>
    <row r="2739" spans="1:6" x14ac:dyDescent="0.25">
      <c r="A2739" s="5" t="s">
        <v>35</v>
      </c>
      <c r="B2739" s="23">
        <v>44007</v>
      </c>
      <c r="C2739" s="4">
        <v>0</v>
      </c>
      <c r="D2739" s="26">
        <v>0</v>
      </c>
      <c r="F2739" s="67">
        <f t="shared" ref="F2739:F2745" si="169">E2739+F2715</f>
        <v>0</v>
      </c>
    </row>
    <row r="2740" spans="1:6" x14ac:dyDescent="0.25">
      <c r="A2740" s="5" t="s">
        <v>21</v>
      </c>
      <c r="B2740" s="23">
        <v>44007</v>
      </c>
      <c r="C2740" s="4">
        <v>61</v>
      </c>
      <c r="D2740" s="26">
        <v>1755</v>
      </c>
      <c r="E2740" s="4">
        <v>2</v>
      </c>
      <c r="F2740" s="67">
        <f t="shared" si="169"/>
        <v>89</v>
      </c>
    </row>
    <row r="2741" spans="1:6" x14ac:dyDescent="0.25">
      <c r="A2741" s="5" t="s">
        <v>36</v>
      </c>
      <c r="B2741" s="23">
        <v>44007</v>
      </c>
      <c r="C2741" s="4">
        <v>1</v>
      </c>
      <c r="D2741" s="26">
        <v>104</v>
      </c>
      <c r="F2741" s="67">
        <f t="shared" si="169"/>
        <v>2</v>
      </c>
    </row>
    <row r="2742" spans="1:6" x14ac:dyDescent="0.25">
      <c r="A2742" s="5" t="s">
        <v>51</v>
      </c>
      <c r="B2742" s="23">
        <v>44007</v>
      </c>
      <c r="C2742" s="4">
        <v>942</v>
      </c>
      <c r="D2742" s="26">
        <v>22739</v>
      </c>
      <c r="E2742" s="4">
        <v>15</v>
      </c>
      <c r="F2742" s="67">
        <f t="shared" si="169"/>
        <v>437</v>
      </c>
    </row>
    <row r="2743" spans="1:6" x14ac:dyDescent="0.25">
      <c r="A2743" s="5" t="s">
        <v>27</v>
      </c>
      <c r="B2743" s="23">
        <v>44007</v>
      </c>
      <c r="C2743" s="4">
        <v>6</v>
      </c>
      <c r="D2743" s="26">
        <v>610</v>
      </c>
      <c r="F2743" s="67">
        <f t="shared" si="169"/>
        <v>33</v>
      </c>
    </row>
    <row r="2744" spans="1:6" x14ac:dyDescent="0.25">
      <c r="A2744" s="5" t="s">
        <v>37</v>
      </c>
      <c r="B2744" s="23">
        <v>44007</v>
      </c>
      <c r="C2744" s="4">
        <v>0</v>
      </c>
      <c r="D2744" s="26">
        <v>115</v>
      </c>
      <c r="F2744" s="67">
        <f t="shared" si="169"/>
        <v>0</v>
      </c>
    </row>
    <row r="2745" spans="1:6" x14ac:dyDescent="0.25">
      <c r="A2745" s="5" t="s">
        <v>38</v>
      </c>
      <c r="B2745" s="23">
        <v>44007</v>
      </c>
      <c r="C2745" s="4">
        <v>17</v>
      </c>
      <c r="D2745" s="26">
        <v>218</v>
      </c>
      <c r="F2745" s="67">
        <f t="shared" si="169"/>
        <v>0</v>
      </c>
    </row>
    <row r="2746" spans="1:6" x14ac:dyDescent="0.25">
      <c r="A2746" s="5" t="s">
        <v>48</v>
      </c>
      <c r="B2746" s="23">
        <v>44007</v>
      </c>
      <c r="C2746" s="4">
        <v>0</v>
      </c>
      <c r="D2746" s="26">
        <v>45</v>
      </c>
      <c r="F2746" s="67">
        <f t="shared" ref="F2746:F2757" si="170">E2746+F2721</f>
        <v>0</v>
      </c>
    </row>
    <row r="2747" spans="1:6" x14ac:dyDescent="0.25">
      <c r="A2747" s="5" t="s">
        <v>39</v>
      </c>
      <c r="B2747" s="23">
        <v>44007</v>
      </c>
      <c r="C2747" s="4">
        <v>1</v>
      </c>
      <c r="D2747" s="26">
        <v>44</v>
      </c>
      <c r="F2747" s="67">
        <f t="shared" si="170"/>
        <v>0</v>
      </c>
    </row>
    <row r="2748" spans="1:6" x14ac:dyDescent="0.25">
      <c r="A2748" s="5" t="s">
        <v>40</v>
      </c>
      <c r="B2748" s="23">
        <v>44007</v>
      </c>
      <c r="C2748" s="4">
        <v>0</v>
      </c>
      <c r="D2748" s="26">
        <v>7</v>
      </c>
      <c r="F2748" s="67">
        <f t="shared" si="170"/>
        <v>0</v>
      </c>
    </row>
    <row r="2749" spans="1:6" x14ac:dyDescent="0.25">
      <c r="A2749" s="5" t="s">
        <v>28</v>
      </c>
      <c r="B2749" s="23">
        <v>44007</v>
      </c>
      <c r="C2749" s="4">
        <v>2</v>
      </c>
      <c r="D2749" s="26">
        <v>74</v>
      </c>
      <c r="F2749" s="67">
        <f t="shared" si="170"/>
        <v>0</v>
      </c>
    </row>
    <row r="2750" spans="1:6" x14ac:dyDescent="0.25">
      <c r="A2750" s="5" t="s">
        <v>24</v>
      </c>
      <c r="B2750" s="23">
        <v>44007</v>
      </c>
      <c r="C2750" s="4">
        <v>1</v>
      </c>
      <c r="D2750" s="26">
        <v>148</v>
      </c>
      <c r="F2750" s="67">
        <f t="shared" si="170"/>
        <v>0</v>
      </c>
    </row>
    <row r="2751" spans="1:6" x14ac:dyDescent="0.25">
      <c r="A2751" s="5" t="s">
        <v>30</v>
      </c>
      <c r="B2751" s="23">
        <v>44007</v>
      </c>
      <c r="C2751" s="4">
        <v>1</v>
      </c>
      <c r="D2751" s="26">
        <v>46</v>
      </c>
      <c r="F2751" s="67">
        <f t="shared" si="170"/>
        <v>0</v>
      </c>
    </row>
    <row r="2752" spans="1:6" x14ac:dyDescent="0.25">
      <c r="A2752" s="5" t="s">
        <v>26</v>
      </c>
      <c r="B2752" s="23">
        <v>44007</v>
      </c>
      <c r="C2752" s="4">
        <v>20</v>
      </c>
      <c r="D2752" s="26">
        <v>375</v>
      </c>
      <c r="E2752" s="4">
        <v>2</v>
      </c>
      <c r="F2752" s="67">
        <f t="shared" si="170"/>
        <v>2</v>
      </c>
    </row>
    <row r="2753" spans="1:6" x14ac:dyDescent="0.25">
      <c r="A2753" s="5" t="s">
        <v>25</v>
      </c>
      <c r="B2753" s="23">
        <v>44007</v>
      </c>
      <c r="C2753" s="4">
        <v>50</v>
      </c>
      <c r="D2753" s="26">
        <v>792</v>
      </c>
      <c r="F2753" s="67">
        <f t="shared" si="170"/>
        <v>1</v>
      </c>
    </row>
    <row r="2754" spans="1:6" x14ac:dyDescent="0.25">
      <c r="A2754" s="5" t="s">
        <v>41</v>
      </c>
      <c r="B2754" s="23">
        <v>44007</v>
      </c>
      <c r="C2754" s="4">
        <v>0</v>
      </c>
      <c r="D2754" s="26">
        <v>25</v>
      </c>
      <c r="F2754" s="67">
        <f t="shared" si="170"/>
        <v>2</v>
      </c>
    </row>
    <row r="2755" spans="1:6" x14ac:dyDescent="0.25">
      <c r="A2755" s="5" t="s">
        <v>42</v>
      </c>
      <c r="B2755" s="23">
        <v>44007</v>
      </c>
      <c r="C2755" s="4">
        <v>0</v>
      </c>
      <c r="D2755" s="26">
        <v>8</v>
      </c>
      <c r="F2755" s="67">
        <f>E2755+F2731</f>
        <v>0</v>
      </c>
    </row>
    <row r="2756" spans="1:6" x14ac:dyDescent="0.25">
      <c r="A2756" s="5" t="s">
        <v>43</v>
      </c>
      <c r="B2756" s="23">
        <v>44007</v>
      </c>
      <c r="C2756" s="4">
        <v>0</v>
      </c>
      <c r="D2756" s="26">
        <v>11</v>
      </c>
      <c r="F2756" s="67">
        <f t="shared" si="170"/>
        <v>0</v>
      </c>
    </row>
    <row r="2757" spans="1:6" x14ac:dyDescent="0.25">
      <c r="A2757" s="5" t="s">
        <v>44</v>
      </c>
      <c r="B2757" s="23">
        <v>44007</v>
      </c>
      <c r="C2757" s="4">
        <v>0</v>
      </c>
      <c r="D2757" s="26">
        <v>50</v>
      </c>
      <c r="F2757" s="67">
        <f t="shared" si="170"/>
        <v>0</v>
      </c>
    </row>
    <row r="2758" spans="1:6" x14ac:dyDescent="0.25">
      <c r="A2758" s="5" t="s">
        <v>29</v>
      </c>
      <c r="B2758" s="23">
        <v>44007</v>
      </c>
      <c r="C2758" s="4">
        <v>21</v>
      </c>
      <c r="D2758" s="26">
        <v>394</v>
      </c>
      <c r="F2758" s="67">
        <f>E2758+F2734</f>
        <v>4</v>
      </c>
    </row>
    <row r="2759" spans="1:6" x14ac:dyDescent="0.25">
      <c r="A2759" s="5" t="s">
        <v>45</v>
      </c>
      <c r="B2759" s="23">
        <v>44007</v>
      </c>
      <c r="C2759" s="4">
        <v>0</v>
      </c>
      <c r="D2759" s="26">
        <v>22</v>
      </c>
      <c r="F2759" s="67">
        <f>E2759+F2735</f>
        <v>0</v>
      </c>
    </row>
    <row r="2760" spans="1:6" x14ac:dyDescent="0.25">
      <c r="A2760" s="5" t="s">
        <v>46</v>
      </c>
      <c r="B2760" s="23">
        <v>44007</v>
      </c>
      <c r="C2760" s="4">
        <v>0</v>
      </c>
      <c r="D2760" s="26">
        <v>149</v>
      </c>
      <c r="F2760" s="67">
        <f>E2760+F2736</f>
        <v>1</v>
      </c>
    </row>
    <row r="2761" spans="1:6" x14ac:dyDescent="0.25">
      <c r="A2761" s="5" t="s">
        <v>47</v>
      </c>
      <c r="B2761" s="23">
        <v>44007</v>
      </c>
      <c r="C2761" s="4">
        <v>1</v>
      </c>
      <c r="D2761" s="26">
        <v>71</v>
      </c>
      <c r="F2761" s="67">
        <f>E2761+F2737</f>
        <v>4</v>
      </c>
    </row>
    <row r="2762" spans="1:6" x14ac:dyDescent="0.25">
      <c r="A2762" s="50" t="s">
        <v>22</v>
      </c>
      <c r="B2762" s="23">
        <v>44008</v>
      </c>
      <c r="C2762" s="4">
        <v>1692</v>
      </c>
      <c r="D2762" s="26">
        <v>26335</v>
      </c>
      <c r="E2762" s="4">
        <v>21</v>
      </c>
      <c r="F2762" s="67">
        <f>E2762+F2738</f>
        <v>521</v>
      </c>
    </row>
    <row r="2763" spans="1:6" x14ac:dyDescent="0.25">
      <c r="A2763" s="5" t="s">
        <v>35</v>
      </c>
      <c r="B2763" s="23">
        <v>44008</v>
      </c>
      <c r="C2763" s="4">
        <v>0</v>
      </c>
      <c r="D2763" s="26">
        <v>0</v>
      </c>
      <c r="F2763" s="67">
        <f t="shared" ref="F2763:F2769" si="171">E2763+F2739</f>
        <v>0</v>
      </c>
    </row>
    <row r="2764" spans="1:6" x14ac:dyDescent="0.25">
      <c r="A2764" s="5" t="s">
        <v>21</v>
      </c>
      <c r="B2764" s="23">
        <v>44008</v>
      </c>
      <c r="C2764" s="4">
        <v>76</v>
      </c>
      <c r="D2764" s="26">
        <v>1831</v>
      </c>
      <c r="E2764" s="4">
        <v>2</v>
      </c>
      <c r="F2764" s="67">
        <f t="shared" si="171"/>
        <v>91</v>
      </c>
    </row>
    <row r="2765" spans="1:6" x14ac:dyDescent="0.25">
      <c r="A2765" s="5" t="s">
        <v>36</v>
      </c>
      <c r="B2765" s="23">
        <v>44008</v>
      </c>
      <c r="C2765" s="4">
        <v>10</v>
      </c>
      <c r="D2765" s="26">
        <v>114</v>
      </c>
      <c r="F2765" s="67">
        <f t="shared" si="171"/>
        <v>2</v>
      </c>
    </row>
    <row r="2766" spans="1:6" x14ac:dyDescent="0.25">
      <c r="A2766" s="5" t="s">
        <v>51</v>
      </c>
      <c r="B2766" s="23">
        <v>44008</v>
      </c>
      <c r="C2766" s="4">
        <v>967</v>
      </c>
      <c r="D2766" s="26">
        <v>23706</v>
      </c>
      <c r="E2766" s="4">
        <v>11</v>
      </c>
      <c r="F2766" s="67">
        <f t="shared" si="171"/>
        <v>448</v>
      </c>
    </row>
    <row r="2767" spans="1:6" x14ac:dyDescent="0.25">
      <c r="A2767" s="5" t="s">
        <v>27</v>
      </c>
      <c r="B2767" s="23">
        <v>44008</v>
      </c>
      <c r="C2767" s="4">
        <v>8</v>
      </c>
      <c r="D2767" s="26">
        <v>618</v>
      </c>
      <c r="F2767" s="67">
        <f t="shared" si="171"/>
        <v>33</v>
      </c>
    </row>
    <row r="2768" spans="1:6" x14ac:dyDescent="0.25">
      <c r="A2768" s="5" t="s">
        <v>37</v>
      </c>
      <c r="B2768" s="23">
        <v>44008</v>
      </c>
      <c r="C2768" s="4">
        <v>0</v>
      </c>
      <c r="D2768" s="26">
        <v>115</v>
      </c>
      <c r="F2768" s="67">
        <f t="shared" si="171"/>
        <v>0</v>
      </c>
    </row>
    <row r="2769" spans="1:6" x14ac:dyDescent="0.25">
      <c r="A2769" s="5" t="s">
        <v>38</v>
      </c>
      <c r="B2769" s="23">
        <v>44008</v>
      </c>
      <c r="C2769" s="4">
        <v>19</v>
      </c>
      <c r="D2769" s="26">
        <v>237</v>
      </c>
      <c r="F2769" s="67">
        <f t="shared" si="171"/>
        <v>0</v>
      </c>
    </row>
    <row r="2770" spans="1:6" x14ac:dyDescent="0.25">
      <c r="A2770" s="5" t="s">
        <v>48</v>
      </c>
      <c r="B2770" s="23">
        <v>44008</v>
      </c>
      <c r="C2770" s="4">
        <v>25</v>
      </c>
      <c r="D2770" s="26">
        <v>70</v>
      </c>
      <c r="F2770" s="67">
        <f t="shared" ref="F2770:F2781" si="172">E2770+F2745</f>
        <v>0</v>
      </c>
    </row>
    <row r="2771" spans="1:6" x14ac:dyDescent="0.25">
      <c r="A2771" s="5" t="s">
        <v>39</v>
      </c>
      <c r="B2771" s="23">
        <v>44008</v>
      </c>
      <c r="C2771" s="4">
        <v>27</v>
      </c>
      <c r="D2771" s="26">
        <v>71</v>
      </c>
      <c r="F2771" s="67">
        <f t="shared" si="172"/>
        <v>0</v>
      </c>
    </row>
    <row r="2772" spans="1:6" x14ac:dyDescent="0.25">
      <c r="A2772" s="5" t="s">
        <v>40</v>
      </c>
      <c r="B2772" s="23">
        <v>44008</v>
      </c>
      <c r="C2772" s="4">
        <v>0</v>
      </c>
      <c r="D2772" s="26">
        <v>7</v>
      </c>
      <c r="F2772" s="67">
        <f t="shared" si="172"/>
        <v>0</v>
      </c>
    </row>
    <row r="2773" spans="1:6" x14ac:dyDescent="0.25">
      <c r="A2773" s="5" t="s">
        <v>28</v>
      </c>
      <c r="B2773" s="23">
        <v>44008</v>
      </c>
      <c r="C2773" s="4">
        <v>1</v>
      </c>
      <c r="D2773" s="26">
        <v>75</v>
      </c>
      <c r="F2773" s="67">
        <f t="shared" si="172"/>
        <v>0</v>
      </c>
    </row>
    <row r="2774" spans="1:6" x14ac:dyDescent="0.25">
      <c r="A2774" s="5" t="s">
        <v>24</v>
      </c>
      <c r="B2774" s="23">
        <v>44008</v>
      </c>
      <c r="C2774" s="4">
        <v>3</v>
      </c>
      <c r="D2774" s="26">
        <v>151</v>
      </c>
      <c r="F2774" s="67">
        <f t="shared" si="172"/>
        <v>0</v>
      </c>
    </row>
    <row r="2775" spans="1:6" x14ac:dyDescent="0.25">
      <c r="A2775" s="5" t="s">
        <v>30</v>
      </c>
      <c r="B2775" s="23">
        <v>44008</v>
      </c>
      <c r="C2775" s="4">
        <v>0</v>
      </c>
      <c r="D2775" s="26">
        <v>46</v>
      </c>
      <c r="F2775" s="67">
        <f t="shared" si="172"/>
        <v>0</v>
      </c>
    </row>
    <row r="2776" spans="1:6" x14ac:dyDescent="0.25">
      <c r="A2776" s="5" t="s">
        <v>26</v>
      </c>
      <c r="B2776" s="23">
        <v>44008</v>
      </c>
      <c r="C2776" s="4">
        <v>31</v>
      </c>
      <c r="D2776" s="26">
        <v>406</v>
      </c>
      <c r="F2776" s="67">
        <f t="shared" si="172"/>
        <v>0</v>
      </c>
    </row>
    <row r="2777" spans="1:6" x14ac:dyDescent="0.25">
      <c r="A2777" s="5" t="s">
        <v>25</v>
      </c>
      <c r="B2777" s="23">
        <v>44008</v>
      </c>
      <c r="C2777" s="4">
        <v>13</v>
      </c>
      <c r="D2777" s="26">
        <v>805</v>
      </c>
      <c r="F2777" s="67">
        <f t="shared" si="172"/>
        <v>2</v>
      </c>
    </row>
    <row r="2778" spans="1:6" x14ac:dyDescent="0.25">
      <c r="A2778" s="5" t="s">
        <v>41</v>
      </c>
      <c r="B2778" s="23">
        <v>44008</v>
      </c>
      <c r="C2778" s="4">
        <v>0</v>
      </c>
      <c r="D2778" s="26">
        <v>25</v>
      </c>
      <c r="F2778" s="67">
        <f t="shared" si="172"/>
        <v>1</v>
      </c>
    </row>
    <row r="2779" spans="1:6" x14ac:dyDescent="0.25">
      <c r="A2779" s="5" t="s">
        <v>42</v>
      </c>
      <c r="B2779" s="23">
        <v>44008</v>
      </c>
      <c r="C2779" s="4">
        <v>0</v>
      </c>
      <c r="D2779" s="26">
        <v>8</v>
      </c>
      <c r="F2779" s="67">
        <f>E2779+F2755</f>
        <v>0</v>
      </c>
    </row>
    <row r="2780" spans="1:6" x14ac:dyDescent="0.25">
      <c r="A2780" s="5" t="s">
        <v>43</v>
      </c>
      <c r="B2780" s="23">
        <v>44008</v>
      </c>
      <c r="C2780" s="4">
        <v>0</v>
      </c>
      <c r="D2780" s="26">
        <v>11</v>
      </c>
      <c r="F2780" s="67">
        <f t="shared" si="172"/>
        <v>0</v>
      </c>
    </row>
    <row r="2781" spans="1:6" x14ac:dyDescent="0.25">
      <c r="A2781" s="5" t="s">
        <v>44</v>
      </c>
      <c r="B2781" s="23">
        <v>44008</v>
      </c>
      <c r="C2781" s="4">
        <v>0</v>
      </c>
      <c r="D2781" s="26">
        <v>50</v>
      </c>
      <c r="F2781" s="67">
        <f t="shared" si="172"/>
        <v>0</v>
      </c>
    </row>
    <row r="2782" spans="1:6" x14ac:dyDescent="0.25">
      <c r="A2782" s="5" t="s">
        <v>29</v>
      </c>
      <c r="B2782" s="23">
        <v>44008</v>
      </c>
      <c r="C2782" s="4">
        <v>12</v>
      </c>
      <c r="D2782" s="26">
        <v>406</v>
      </c>
      <c r="F2782" s="67">
        <f>E2782+F2758</f>
        <v>4</v>
      </c>
    </row>
    <row r="2783" spans="1:6" x14ac:dyDescent="0.25">
      <c r="A2783" s="5" t="s">
        <v>45</v>
      </c>
      <c r="B2783" s="23">
        <v>44008</v>
      </c>
      <c r="C2783" s="4">
        <v>0</v>
      </c>
      <c r="D2783" s="26">
        <v>22</v>
      </c>
      <c r="F2783" s="67">
        <f>E2783+F2759</f>
        <v>0</v>
      </c>
    </row>
    <row r="2784" spans="1:6" x14ac:dyDescent="0.25">
      <c r="A2784" s="5" t="s">
        <v>46</v>
      </c>
      <c r="B2784" s="23">
        <v>44008</v>
      </c>
      <c r="C2784" s="4">
        <v>0</v>
      </c>
      <c r="D2784" s="26">
        <v>149</v>
      </c>
      <c r="F2784" s="67">
        <f>E2784+F2760</f>
        <v>1</v>
      </c>
    </row>
    <row r="2785" spans="1:6" x14ac:dyDescent="0.25">
      <c r="A2785" s="5" t="s">
        <v>47</v>
      </c>
      <c r="B2785" s="23">
        <v>44008</v>
      </c>
      <c r="C2785" s="4">
        <v>1</v>
      </c>
      <c r="D2785" s="26">
        <v>72</v>
      </c>
      <c r="F2785" s="67">
        <f>E2785+F2761</f>
        <v>4</v>
      </c>
    </row>
    <row r="2786" spans="1:6" x14ac:dyDescent="0.25">
      <c r="A2786" s="50" t="s">
        <v>22</v>
      </c>
      <c r="B2786" s="23">
        <v>44009</v>
      </c>
      <c r="C2786" s="4">
        <v>1423</v>
      </c>
      <c r="D2786" s="26">
        <v>27758</v>
      </c>
      <c r="E2786" s="4">
        <v>13</v>
      </c>
      <c r="F2786" s="67">
        <f>E2786+F2762</f>
        <v>534</v>
      </c>
    </row>
    <row r="2787" spans="1:6" x14ac:dyDescent="0.25">
      <c r="A2787" s="5" t="s">
        <v>35</v>
      </c>
      <c r="B2787" s="23">
        <v>44009</v>
      </c>
      <c r="C2787" s="4">
        <v>0</v>
      </c>
      <c r="D2787" s="26">
        <v>0</v>
      </c>
      <c r="F2787" s="67">
        <f t="shared" ref="F2787:F2793" si="173">E2787+F2763</f>
        <v>0</v>
      </c>
    </row>
    <row r="2788" spans="1:6" x14ac:dyDescent="0.25">
      <c r="A2788" s="5" t="s">
        <v>21</v>
      </c>
      <c r="B2788" s="23">
        <v>44009</v>
      </c>
      <c r="C2788" s="4">
        <v>52</v>
      </c>
      <c r="D2788" s="26">
        <v>1883</v>
      </c>
      <c r="F2788" s="67">
        <f t="shared" si="173"/>
        <v>91</v>
      </c>
    </row>
    <row r="2789" spans="1:6" x14ac:dyDescent="0.25">
      <c r="A2789" s="5" t="s">
        <v>36</v>
      </c>
      <c r="B2789" s="23">
        <v>44009</v>
      </c>
      <c r="C2789" s="4">
        <v>0</v>
      </c>
      <c r="D2789" s="26">
        <v>114</v>
      </c>
      <c r="F2789" s="67">
        <f t="shared" si="173"/>
        <v>2</v>
      </c>
    </row>
    <row r="2790" spans="1:6" x14ac:dyDescent="0.25">
      <c r="A2790" s="5" t="s">
        <v>51</v>
      </c>
      <c r="B2790" s="23">
        <v>44009</v>
      </c>
      <c r="C2790" s="4">
        <v>849</v>
      </c>
      <c r="D2790" s="26">
        <v>24555</v>
      </c>
      <c r="E2790" s="4">
        <v>10</v>
      </c>
      <c r="F2790" s="67">
        <f t="shared" si="173"/>
        <v>458</v>
      </c>
    </row>
    <row r="2791" spans="1:6" x14ac:dyDescent="0.25">
      <c r="A2791" s="5" t="s">
        <v>27</v>
      </c>
      <c r="B2791" s="23">
        <v>44009</v>
      </c>
      <c r="C2791" s="4">
        <v>15</v>
      </c>
      <c r="D2791" s="26">
        <v>633</v>
      </c>
      <c r="F2791" s="67">
        <f t="shared" si="173"/>
        <v>33</v>
      </c>
    </row>
    <row r="2792" spans="1:6" x14ac:dyDescent="0.25">
      <c r="A2792" s="5" t="s">
        <v>37</v>
      </c>
      <c r="B2792" s="23">
        <v>44009</v>
      </c>
      <c r="C2792" s="4">
        <v>1</v>
      </c>
      <c r="D2792" s="26">
        <v>116</v>
      </c>
      <c r="F2792" s="67">
        <f t="shared" si="173"/>
        <v>0</v>
      </c>
    </row>
    <row r="2793" spans="1:6" x14ac:dyDescent="0.25">
      <c r="A2793" s="5" t="s">
        <v>38</v>
      </c>
      <c r="B2793" s="23">
        <v>44009</v>
      </c>
      <c r="C2793" s="4">
        <v>12</v>
      </c>
      <c r="D2793" s="26">
        <v>249</v>
      </c>
      <c r="F2793" s="67">
        <f t="shared" si="173"/>
        <v>0</v>
      </c>
    </row>
    <row r="2794" spans="1:6" x14ac:dyDescent="0.25">
      <c r="A2794" s="5" t="s">
        <v>48</v>
      </c>
      <c r="B2794" s="23">
        <v>44009</v>
      </c>
      <c r="C2794" s="4">
        <v>1</v>
      </c>
      <c r="D2794" s="26">
        <v>71</v>
      </c>
      <c r="F2794" s="67">
        <f t="shared" ref="F2794:F2805" si="174">E2794+F2769</f>
        <v>0</v>
      </c>
    </row>
    <row r="2795" spans="1:6" x14ac:dyDescent="0.25">
      <c r="A2795" s="5" t="s">
        <v>39</v>
      </c>
      <c r="B2795" s="23">
        <v>44009</v>
      </c>
      <c r="C2795" s="4">
        <v>3</v>
      </c>
      <c r="D2795" s="26">
        <v>74</v>
      </c>
      <c r="F2795" s="67">
        <f t="shared" si="174"/>
        <v>0</v>
      </c>
    </row>
    <row r="2796" spans="1:6" x14ac:dyDescent="0.25">
      <c r="A2796" s="5" t="s">
        <v>40</v>
      </c>
      <c r="B2796" s="23">
        <v>44009</v>
      </c>
      <c r="C2796" s="4">
        <v>0</v>
      </c>
      <c r="D2796" s="26">
        <v>7</v>
      </c>
      <c r="F2796" s="67">
        <f t="shared" si="174"/>
        <v>0</v>
      </c>
    </row>
    <row r="2797" spans="1:6" x14ac:dyDescent="0.25">
      <c r="A2797" s="5" t="s">
        <v>28</v>
      </c>
      <c r="B2797" s="23">
        <v>44009</v>
      </c>
      <c r="C2797" s="4">
        <v>1</v>
      </c>
      <c r="D2797" s="26">
        <v>76</v>
      </c>
      <c r="F2797" s="67">
        <f t="shared" si="174"/>
        <v>0</v>
      </c>
    </row>
    <row r="2798" spans="1:6" x14ac:dyDescent="0.25">
      <c r="A2798" s="5" t="s">
        <v>24</v>
      </c>
      <c r="B2798" s="23">
        <v>44009</v>
      </c>
      <c r="C2798" s="4">
        <v>6</v>
      </c>
      <c r="D2798" s="26">
        <v>157</v>
      </c>
      <c r="F2798" s="67">
        <f t="shared" si="174"/>
        <v>0</v>
      </c>
    </row>
    <row r="2799" spans="1:6" x14ac:dyDescent="0.25">
      <c r="A2799" s="5" t="s">
        <v>30</v>
      </c>
      <c r="B2799" s="23">
        <v>44009</v>
      </c>
      <c r="C2799" s="4">
        <v>0</v>
      </c>
      <c r="D2799" s="26">
        <v>46</v>
      </c>
      <c r="F2799" s="67">
        <f t="shared" si="174"/>
        <v>0</v>
      </c>
    </row>
    <row r="2800" spans="1:6" x14ac:dyDescent="0.25">
      <c r="A2800" s="5" t="s">
        <v>26</v>
      </c>
      <c r="B2800" s="23">
        <v>44009</v>
      </c>
      <c r="C2800" s="4">
        <v>16</v>
      </c>
      <c r="D2800" s="26">
        <v>422</v>
      </c>
      <c r="F2800" s="67">
        <f t="shared" si="174"/>
        <v>0</v>
      </c>
    </row>
    <row r="2801" spans="1:6" x14ac:dyDescent="0.25">
      <c r="A2801" s="5" t="s">
        <v>25</v>
      </c>
      <c r="B2801" s="23">
        <v>44009</v>
      </c>
      <c r="C2801" s="4">
        <v>14</v>
      </c>
      <c r="D2801" s="26">
        <v>819</v>
      </c>
      <c r="F2801" s="67">
        <f t="shared" si="174"/>
        <v>0</v>
      </c>
    </row>
    <row r="2802" spans="1:6" x14ac:dyDescent="0.25">
      <c r="A2802" s="5" t="s">
        <v>41</v>
      </c>
      <c r="B2802" s="23">
        <v>44009</v>
      </c>
      <c r="C2802" s="4">
        <v>2</v>
      </c>
      <c r="D2802" s="26">
        <v>27</v>
      </c>
      <c r="F2802" s="67">
        <f t="shared" si="174"/>
        <v>2</v>
      </c>
    </row>
    <row r="2803" spans="1:6" x14ac:dyDescent="0.25">
      <c r="A2803" s="5" t="s">
        <v>42</v>
      </c>
      <c r="B2803" s="23">
        <v>44009</v>
      </c>
      <c r="C2803" s="4">
        <v>0</v>
      </c>
      <c r="D2803" s="26">
        <v>8</v>
      </c>
      <c r="F2803" s="67">
        <f>E2803+F2779</f>
        <v>0</v>
      </c>
    </row>
    <row r="2804" spans="1:6" x14ac:dyDescent="0.25">
      <c r="A2804" s="5" t="s">
        <v>43</v>
      </c>
      <c r="B2804" s="23">
        <v>44009</v>
      </c>
      <c r="C2804" s="4">
        <v>0</v>
      </c>
      <c r="D2804" s="26">
        <v>11</v>
      </c>
      <c r="F2804" s="67">
        <f t="shared" si="174"/>
        <v>0</v>
      </c>
    </row>
    <row r="2805" spans="1:6" x14ac:dyDescent="0.25">
      <c r="A2805" s="5" t="s">
        <v>44</v>
      </c>
      <c r="B2805" s="23">
        <v>44009</v>
      </c>
      <c r="C2805" s="4">
        <v>0</v>
      </c>
      <c r="D2805" s="26">
        <v>50</v>
      </c>
      <c r="F2805" s="67">
        <f t="shared" si="174"/>
        <v>0</v>
      </c>
    </row>
    <row r="2806" spans="1:6" x14ac:dyDescent="0.25">
      <c r="A2806" s="5" t="s">
        <v>29</v>
      </c>
      <c r="B2806" s="23">
        <v>44009</v>
      </c>
      <c r="C2806" s="4">
        <v>5</v>
      </c>
      <c r="D2806" s="26">
        <v>411</v>
      </c>
      <c r="F2806" s="67">
        <f>E2806+F2782</f>
        <v>4</v>
      </c>
    </row>
    <row r="2807" spans="1:6" x14ac:dyDescent="0.25">
      <c r="A2807" s="5" t="s">
        <v>45</v>
      </c>
      <c r="B2807" s="23">
        <v>44009</v>
      </c>
      <c r="C2807" s="4">
        <v>0</v>
      </c>
      <c r="D2807" s="26">
        <v>22</v>
      </c>
      <c r="F2807" s="67">
        <f>E2807+F2783</f>
        <v>0</v>
      </c>
    </row>
    <row r="2808" spans="1:6" x14ac:dyDescent="0.25">
      <c r="A2808" s="5" t="s">
        <v>46</v>
      </c>
      <c r="B2808" s="23">
        <v>44009</v>
      </c>
      <c r="C2808" s="4">
        <v>0</v>
      </c>
      <c r="D2808" s="26">
        <v>149</v>
      </c>
      <c r="F2808" s="67">
        <f>E2808+F2784</f>
        <v>1</v>
      </c>
    </row>
    <row r="2809" spans="1:6" x14ac:dyDescent="0.25">
      <c r="A2809" s="5" t="s">
        <v>47</v>
      </c>
      <c r="B2809" s="23">
        <v>44009</v>
      </c>
      <c r="C2809" s="4">
        <v>1</v>
      </c>
      <c r="D2809" s="26">
        <v>73</v>
      </c>
      <c r="F2809" s="67">
        <f>E2809+F2785</f>
        <v>4</v>
      </c>
    </row>
    <row r="2810" spans="1:6" x14ac:dyDescent="0.25">
      <c r="A2810" s="50" t="s">
        <v>22</v>
      </c>
      <c r="B2810" s="23">
        <v>44010</v>
      </c>
      <c r="C2810" s="4">
        <v>1225</v>
      </c>
      <c r="D2810" s="26">
        <v>28983</v>
      </c>
      <c r="E2810" s="4">
        <v>11</v>
      </c>
      <c r="F2810" s="67">
        <f>E2810+F2786</f>
        <v>545</v>
      </c>
    </row>
    <row r="2811" spans="1:6" x14ac:dyDescent="0.25">
      <c r="A2811" s="5" t="s">
        <v>35</v>
      </c>
      <c r="B2811" s="23">
        <v>44010</v>
      </c>
      <c r="C2811" s="4">
        <v>0</v>
      </c>
      <c r="D2811" s="26">
        <v>0</v>
      </c>
      <c r="F2811" s="67">
        <f t="shared" ref="F2811:F2817" si="175">E2811+F2787</f>
        <v>0</v>
      </c>
    </row>
    <row r="2812" spans="1:6" x14ac:dyDescent="0.25">
      <c r="A2812" s="5" t="s">
        <v>21</v>
      </c>
      <c r="B2812" s="23">
        <v>44010</v>
      </c>
      <c r="C2812" s="4">
        <v>47</v>
      </c>
      <c r="D2812" s="26">
        <v>1930</v>
      </c>
      <c r="F2812" s="67">
        <f t="shared" si="175"/>
        <v>91</v>
      </c>
    </row>
    <row r="2813" spans="1:6" x14ac:dyDescent="0.25">
      <c r="A2813" s="5" t="s">
        <v>36</v>
      </c>
      <c r="B2813" s="23">
        <v>44010</v>
      </c>
      <c r="C2813" s="4">
        <v>5</v>
      </c>
      <c r="D2813" s="26">
        <v>119</v>
      </c>
      <c r="F2813" s="67">
        <f t="shared" si="175"/>
        <v>2</v>
      </c>
    </row>
    <row r="2814" spans="1:6" x14ac:dyDescent="0.25">
      <c r="A2814" s="5" t="s">
        <v>51</v>
      </c>
      <c r="B2814" s="23">
        <v>44010</v>
      </c>
      <c r="C2814" s="4">
        <v>852</v>
      </c>
      <c r="D2814" s="26">
        <v>25407</v>
      </c>
      <c r="E2814" s="4">
        <v>12</v>
      </c>
      <c r="F2814" s="67">
        <f>E2814+F2790</f>
        <v>470</v>
      </c>
    </row>
    <row r="2815" spans="1:6" x14ac:dyDescent="0.25">
      <c r="A2815" s="5" t="s">
        <v>27</v>
      </c>
      <c r="B2815" s="23">
        <v>44010</v>
      </c>
      <c r="C2815" s="4">
        <v>5</v>
      </c>
      <c r="D2815" s="26">
        <v>638</v>
      </c>
      <c r="F2815" s="67">
        <f t="shared" si="175"/>
        <v>33</v>
      </c>
    </row>
    <row r="2816" spans="1:6" x14ac:dyDescent="0.25">
      <c r="A2816" s="5" t="s">
        <v>37</v>
      </c>
      <c r="B2816" s="23">
        <v>44010</v>
      </c>
      <c r="C2816" s="4">
        <v>0</v>
      </c>
      <c r="D2816" s="26">
        <v>116</v>
      </c>
      <c r="F2816" s="67">
        <f t="shared" si="175"/>
        <v>0</v>
      </c>
    </row>
    <row r="2817" spans="1:6" x14ac:dyDescent="0.25">
      <c r="A2817" s="5" t="s">
        <v>38</v>
      </c>
      <c r="B2817" s="23">
        <v>44010</v>
      </c>
      <c r="C2817" s="4">
        <v>24</v>
      </c>
      <c r="D2817" s="26">
        <v>273</v>
      </c>
      <c r="F2817" s="67">
        <f t="shared" si="175"/>
        <v>0</v>
      </c>
    </row>
    <row r="2818" spans="1:6" x14ac:dyDescent="0.25">
      <c r="A2818" s="5" t="s">
        <v>48</v>
      </c>
      <c r="B2818" s="23">
        <v>44010</v>
      </c>
      <c r="C2818" s="4">
        <v>0</v>
      </c>
      <c r="D2818" s="26">
        <v>71</v>
      </c>
      <c r="F2818" s="67">
        <f t="shared" ref="F2818:F2829" si="176">E2818+F2793</f>
        <v>0</v>
      </c>
    </row>
    <row r="2819" spans="1:6" x14ac:dyDescent="0.25">
      <c r="A2819" s="5" t="s">
        <v>39</v>
      </c>
      <c r="B2819" s="23">
        <v>44010</v>
      </c>
      <c r="C2819" s="4">
        <v>0</v>
      </c>
      <c r="D2819" s="26">
        <v>74</v>
      </c>
      <c r="F2819" s="67">
        <f t="shared" si="176"/>
        <v>0</v>
      </c>
    </row>
    <row r="2820" spans="1:6" x14ac:dyDescent="0.25">
      <c r="A2820" s="5" t="s">
        <v>40</v>
      </c>
      <c r="B2820" s="23">
        <v>44010</v>
      </c>
      <c r="C2820" s="4">
        <v>0</v>
      </c>
      <c r="D2820" s="26">
        <v>7</v>
      </c>
      <c r="F2820" s="67">
        <f t="shared" si="176"/>
        <v>0</v>
      </c>
    </row>
    <row r="2821" spans="1:6" x14ac:dyDescent="0.25">
      <c r="A2821" s="5" t="s">
        <v>28</v>
      </c>
      <c r="B2821" s="23">
        <v>44010</v>
      </c>
      <c r="C2821" s="4">
        <v>0</v>
      </c>
      <c r="D2821" s="26">
        <v>76</v>
      </c>
      <c r="F2821" s="67">
        <f t="shared" si="176"/>
        <v>0</v>
      </c>
    </row>
    <row r="2822" spans="1:6" x14ac:dyDescent="0.25">
      <c r="A2822" s="5" t="s">
        <v>24</v>
      </c>
      <c r="B2822" s="23">
        <v>44010</v>
      </c>
      <c r="C2822" s="4">
        <v>6</v>
      </c>
      <c r="D2822" s="26">
        <v>163</v>
      </c>
      <c r="E2822" s="4">
        <v>1</v>
      </c>
      <c r="F2822" s="67">
        <f t="shared" si="176"/>
        <v>1</v>
      </c>
    </row>
    <row r="2823" spans="1:6" x14ac:dyDescent="0.25">
      <c r="A2823" s="5" t="s">
        <v>30</v>
      </c>
      <c r="B2823" s="23">
        <v>44010</v>
      </c>
      <c r="C2823" s="4">
        <v>0</v>
      </c>
      <c r="D2823" s="26">
        <v>46</v>
      </c>
      <c r="F2823" s="67">
        <f t="shared" si="176"/>
        <v>0</v>
      </c>
    </row>
    <row r="2824" spans="1:6" x14ac:dyDescent="0.25">
      <c r="A2824" s="5" t="s">
        <v>26</v>
      </c>
      <c r="B2824" s="23">
        <v>44010</v>
      </c>
      <c r="C2824" s="4">
        <v>12</v>
      </c>
      <c r="D2824" s="26">
        <v>434</v>
      </c>
      <c r="E2824" s="4">
        <v>1</v>
      </c>
      <c r="F2824" s="67">
        <f t="shared" si="176"/>
        <v>1</v>
      </c>
    </row>
    <row r="2825" spans="1:6" x14ac:dyDescent="0.25">
      <c r="A2825" s="5" t="s">
        <v>25</v>
      </c>
      <c r="B2825" s="23">
        <v>44010</v>
      </c>
      <c r="C2825" s="4">
        <v>6</v>
      </c>
      <c r="D2825" s="26">
        <v>825</v>
      </c>
      <c r="E2825" s="4">
        <v>1</v>
      </c>
      <c r="F2825" s="67">
        <f t="shared" si="176"/>
        <v>1</v>
      </c>
    </row>
    <row r="2826" spans="1:6" x14ac:dyDescent="0.25">
      <c r="A2826" s="5" t="s">
        <v>41</v>
      </c>
      <c r="B2826" s="23">
        <v>44010</v>
      </c>
      <c r="C2826" s="4">
        <v>0</v>
      </c>
      <c r="D2826" s="26">
        <v>27</v>
      </c>
      <c r="F2826" s="67">
        <f t="shared" si="176"/>
        <v>0</v>
      </c>
    </row>
    <row r="2827" spans="1:6" x14ac:dyDescent="0.25">
      <c r="A2827" s="5" t="s">
        <v>42</v>
      </c>
      <c r="B2827" s="23">
        <v>44010</v>
      </c>
      <c r="C2827" s="4">
        <v>0</v>
      </c>
      <c r="D2827" s="26">
        <v>8</v>
      </c>
      <c r="F2827" s="67">
        <f>E2827+F2803</f>
        <v>0</v>
      </c>
    </row>
    <row r="2828" spans="1:6" x14ac:dyDescent="0.25">
      <c r="A2828" s="5" t="s">
        <v>43</v>
      </c>
      <c r="B2828" s="23">
        <v>44010</v>
      </c>
      <c r="C2828" s="4">
        <v>0</v>
      </c>
      <c r="D2828" s="26">
        <v>11</v>
      </c>
      <c r="F2828" s="67">
        <f t="shared" si="176"/>
        <v>0</v>
      </c>
    </row>
    <row r="2829" spans="1:6" x14ac:dyDescent="0.25">
      <c r="A2829" s="5" t="s">
        <v>44</v>
      </c>
      <c r="B2829" s="23">
        <v>44010</v>
      </c>
      <c r="C2829" s="4">
        <v>0</v>
      </c>
      <c r="D2829" s="26">
        <v>50</v>
      </c>
      <c r="F2829" s="67">
        <f t="shared" si="176"/>
        <v>0</v>
      </c>
    </row>
    <row r="2830" spans="1:6" x14ac:dyDescent="0.25">
      <c r="A2830" s="5" t="s">
        <v>29</v>
      </c>
      <c r="B2830" s="23">
        <v>44010</v>
      </c>
      <c r="C2830" s="4">
        <v>6</v>
      </c>
      <c r="D2830" s="26">
        <v>417</v>
      </c>
      <c r="F2830" s="67">
        <f>E2830+F2806</f>
        <v>4</v>
      </c>
    </row>
    <row r="2831" spans="1:6" x14ac:dyDescent="0.25">
      <c r="A2831" s="5" t="s">
        <v>45</v>
      </c>
      <c r="B2831" s="23">
        <v>44010</v>
      </c>
      <c r="C2831" s="4">
        <v>1</v>
      </c>
      <c r="D2831" s="26">
        <v>23</v>
      </c>
      <c r="F2831" s="67">
        <f>E2831+F2807</f>
        <v>0</v>
      </c>
    </row>
    <row r="2832" spans="1:6" x14ac:dyDescent="0.25">
      <c r="A2832" s="5" t="s">
        <v>46</v>
      </c>
      <c r="B2832" s="23">
        <v>44010</v>
      </c>
      <c r="C2832" s="4">
        <v>0</v>
      </c>
      <c r="D2832" s="26">
        <v>149</v>
      </c>
      <c r="F2832" s="67">
        <f>E2832+F2808</f>
        <v>1</v>
      </c>
    </row>
    <row r="2833" spans="1:6" x14ac:dyDescent="0.25">
      <c r="A2833" s="5" t="s">
        <v>47</v>
      </c>
      <c r="B2833" s="23">
        <v>44010</v>
      </c>
      <c r="C2833" s="4">
        <v>0</v>
      </c>
      <c r="D2833" s="26">
        <v>73</v>
      </c>
      <c r="F2833" s="67">
        <f>E2833+F2809</f>
        <v>4</v>
      </c>
    </row>
    <row r="2834" spans="1:6" x14ac:dyDescent="0.25">
      <c r="A2834" s="50" t="s">
        <v>22</v>
      </c>
      <c r="B2834" s="23">
        <v>44011</v>
      </c>
      <c r="C2834" s="4">
        <v>1280</v>
      </c>
      <c r="D2834" s="26">
        <v>30263</v>
      </c>
      <c r="E2834" s="4">
        <v>21</v>
      </c>
      <c r="F2834" s="67">
        <f>E2834+F2810</f>
        <v>566</v>
      </c>
    </row>
    <row r="2835" spans="1:6" x14ac:dyDescent="0.25">
      <c r="A2835" s="5" t="s">
        <v>35</v>
      </c>
      <c r="B2835" s="23">
        <v>44011</v>
      </c>
      <c r="C2835" s="4">
        <v>0</v>
      </c>
      <c r="D2835" s="26">
        <v>0</v>
      </c>
      <c r="F2835" s="67">
        <f t="shared" ref="F2835:F2841" si="177">E2835+F2811</f>
        <v>0</v>
      </c>
    </row>
    <row r="2836" spans="1:6" x14ac:dyDescent="0.25">
      <c r="A2836" s="5" t="s">
        <v>21</v>
      </c>
      <c r="B2836" s="23">
        <v>44011</v>
      </c>
      <c r="C2836" s="4">
        <v>31</v>
      </c>
      <c r="D2836" s="26">
        <v>1961</v>
      </c>
      <c r="E2836" s="4">
        <v>2</v>
      </c>
      <c r="F2836" s="67">
        <f t="shared" si="177"/>
        <v>93</v>
      </c>
    </row>
    <row r="2837" spans="1:6" x14ac:dyDescent="0.25">
      <c r="A2837" s="5" t="s">
        <v>36</v>
      </c>
      <c r="B2837" s="23">
        <v>44011</v>
      </c>
      <c r="C2837" s="4">
        <v>1</v>
      </c>
      <c r="D2837" s="26">
        <v>120</v>
      </c>
      <c r="F2837" s="67">
        <f t="shared" si="177"/>
        <v>2</v>
      </c>
    </row>
    <row r="2838" spans="1:6" x14ac:dyDescent="0.25">
      <c r="A2838" s="5" t="s">
        <v>51</v>
      </c>
      <c r="B2838" s="23">
        <v>44011</v>
      </c>
      <c r="C2838" s="4">
        <v>944</v>
      </c>
      <c r="D2838" s="26">
        <v>26351</v>
      </c>
      <c r="E2838" s="4">
        <v>23</v>
      </c>
      <c r="F2838" s="67">
        <f t="shared" si="177"/>
        <v>493</v>
      </c>
    </row>
    <row r="2839" spans="1:6" x14ac:dyDescent="0.25">
      <c r="A2839" s="5" t="s">
        <v>27</v>
      </c>
      <c r="B2839" s="23">
        <v>44011</v>
      </c>
      <c r="C2839" s="4">
        <v>2</v>
      </c>
      <c r="D2839" s="26">
        <v>640</v>
      </c>
      <c r="E2839" s="4">
        <v>1</v>
      </c>
      <c r="F2839" s="67">
        <f t="shared" si="177"/>
        <v>34</v>
      </c>
    </row>
    <row r="2840" spans="1:6" x14ac:dyDescent="0.25">
      <c r="A2840" s="5" t="s">
        <v>37</v>
      </c>
      <c r="B2840" s="23">
        <v>44011</v>
      </c>
      <c r="C2840" s="4">
        <v>2</v>
      </c>
      <c r="D2840" s="26">
        <v>118</v>
      </c>
      <c r="F2840" s="67">
        <f t="shared" si="177"/>
        <v>0</v>
      </c>
    </row>
    <row r="2841" spans="1:6" x14ac:dyDescent="0.25">
      <c r="A2841" s="5" t="s">
        <v>38</v>
      </c>
      <c r="B2841" s="23">
        <v>44011</v>
      </c>
      <c r="C2841" s="4">
        <v>5</v>
      </c>
      <c r="D2841" s="26">
        <v>278</v>
      </c>
      <c r="F2841" s="67">
        <f t="shared" si="177"/>
        <v>0</v>
      </c>
    </row>
    <row r="2842" spans="1:6" x14ac:dyDescent="0.25">
      <c r="A2842" s="5" t="s">
        <v>48</v>
      </c>
      <c r="B2842" s="23">
        <v>44011</v>
      </c>
      <c r="C2842" s="4">
        <v>0</v>
      </c>
      <c r="D2842" s="26">
        <v>71</v>
      </c>
      <c r="F2842" s="67">
        <f t="shared" ref="F2842:F2853" si="178">E2842+F2817</f>
        <v>0</v>
      </c>
    </row>
    <row r="2843" spans="1:6" x14ac:dyDescent="0.25">
      <c r="A2843" s="5" t="s">
        <v>39</v>
      </c>
      <c r="B2843" s="23">
        <v>44011</v>
      </c>
      <c r="C2843" s="4">
        <v>16</v>
      </c>
      <c r="D2843" s="26">
        <v>90</v>
      </c>
      <c r="F2843" s="67">
        <f t="shared" si="178"/>
        <v>0</v>
      </c>
    </row>
    <row r="2844" spans="1:6" x14ac:dyDescent="0.25">
      <c r="A2844" s="5" t="s">
        <v>40</v>
      </c>
      <c r="B2844" s="23">
        <v>44011</v>
      </c>
      <c r="C2844" s="4">
        <v>0</v>
      </c>
      <c r="D2844" s="26">
        <v>7</v>
      </c>
      <c r="F2844" s="67">
        <f t="shared" si="178"/>
        <v>0</v>
      </c>
    </row>
    <row r="2845" spans="1:6" x14ac:dyDescent="0.25">
      <c r="A2845" s="5" t="s">
        <v>28</v>
      </c>
      <c r="B2845" s="23">
        <v>44011</v>
      </c>
      <c r="C2845" s="4">
        <v>4</v>
      </c>
      <c r="D2845" s="26">
        <v>80</v>
      </c>
      <c r="F2845" s="67">
        <f t="shared" si="178"/>
        <v>0</v>
      </c>
    </row>
    <row r="2846" spans="1:6" x14ac:dyDescent="0.25">
      <c r="A2846" s="5" t="s">
        <v>24</v>
      </c>
      <c r="B2846" s="23">
        <v>44011</v>
      </c>
      <c r="C2846" s="4">
        <v>1</v>
      </c>
      <c r="D2846" s="26">
        <v>164</v>
      </c>
      <c r="F2846" s="67">
        <f t="shared" si="178"/>
        <v>0</v>
      </c>
    </row>
    <row r="2847" spans="1:6" x14ac:dyDescent="0.25">
      <c r="A2847" s="5" t="s">
        <v>30</v>
      </c>
      <c r="B2847" s="23">
        <v>44011</v>
      </c>
      <c r="C2847" s="4">
        <v>1</v>
      </c>
      <c r="D2847" s="26">
        <v>47</v>
      </c>
      <c r="F2847" s="67">
        <f t="shared" si="178"/>
        <v>1</v>
      </c>
    </row>
    <row r="2848" spans="1:6" x14ac:dyDescent="0.25">
      <c r="A2848" s="5" t="s">
        <v>26</v>
      </c>
      <c r="B2848" s="23">
        <v>44011</v>
      </c>
      <c r="C2848" s="4">
        <v>18</v>
      </c>
      <c r="D2848" s="26">
        <v>452</v>
      </c>
      <c r="E2848" s="4">
        <v>1</v>
      </c>
      <c r="F2848" s="67">
        <f t="shared" si="178"/>
        <v>1</v>
      </c>
    </row>
    <row r="2849" spans="1:6" x14ac:dyDescent="0.25">
      <c r="A2849" s="5" t="s">
        <v>25</v>
      </c>
      <c r="B2849" s="23">
        <v>44011</v>
      </c>
      <c r="C2849" s="4">
        <v>24</v>
      </c>
      <c r="D2849" s="26">
        <v>849</v>
      </c>
      <c r="F2849" s="67">
        <f t="shared" si="178"/>
        <v>1</v>
      </c>
    </row>
    <row r="2850" spans="1:6" x14ac:dyDescent="0.25">
      <c r="A2850" s="5" t="s">
        <v>41</v>
      </c>
      <c r="B2850" s="23">
        <v>44011</v>
      </c>
      <c r="C2850" s="4">
        <v>3</v>
      </c>
      <c r="D2850" s="26">
        <v>30</v>
      </c>
      <c r="F2850" s="67">
        <f t="shared" si="178"/>
        <v>1</v>
      </c>
    </row>
    <row r="2851" spans="1:6" x14ac:dyDescent="0.25">
      <c r="A2851" s="5" t="s">
        <v>42</v>
      </c>
      <c r="B2851" s="23">
        <v>44011</v>
      </c>
      <c r="C2851" s="4">
        <v>0</v>
      </c>
      <c r="D2851" s="26">
        <v>8</v>
      </c>
      <c r="F2851" s="67">
        <f>E2851+F2827</f>
        <v>0</v>
      </c>
    </row>
    <row r="2852" spans="1:6" x14ac:dyDescent="0.25">
      <c r="A2852" s="5" t="s">
        <v>43</v>
      </c>
      <c r="B2852" s="23">
        <v>44011</v>
      </c>
      <c r="C2852" s="4">
        <v>0</v>
      </c>
      <c r="D2852" s="26">
        <v>11</v>
      </c>
      <c r="F2852" s="67">
        <f t="shared" si="178"/>
        <v>0</v>
      </c>
    </row>
    <row r="2853" spans="1:6" x14ac:dyDescent="0.25">
      <c r="A2853" s="5" t="s">
        <v>44</v>
      </c>
      <c r="B2853" s="23">
        <v>44011</v>
      </c>
      <c r="C2853" s="4">
        <v>0</v>
      </c>
      <c r="D2853" s="26">
        <v>50</v>
      </c>
      <c r="F2853" s="67">
        <f t="shared" si="178"/>
        <v>0</v>
      </c>
    </row>
    <row r="2854" spans="1:6" x14ac:dyDescent="0.25">
      <c r="A2854" s="5" t="s">
        <v>29</v>
      </c>
      <c r="B2854" s="23">
        <v>44011</v>
      </c>
      <c r="C2854" s="4">
        <v>3</v>
      </c>
      <c r="D2854" s="26">
        <v>420</v>
      </c>
      <c r="F2854" s="67">
        <f>E2854+F2830</f>
        <v>4</v>
      </c>
    </row>
    <row r="2855" spans="1:6" x14ac:dyDescent="0.25">
      <c r="A2855" s="5" t="s">
        <v>45</v>
      </c>
      <c r="B2855" s="23">
        <v>44011</v>
      </c>
      <c r="C2855" s="4">
        <v>1</v>
      </c>
      <c r="D2855" s="26">
        <v>24</v>
      </c>
      <c r="F2855" s="67">
        <f>E2855+F2831</f>
        <v>0</v>
      </c>
    </row>
    <row r="2856" spans="1:6" x14ac:dyDescent="0.25">
      <c r="A2856" s="5" t="s">
        <v>46</v>
      </c>
      <c r="B2856" s="23">
        <v>44011</v>
      </c>
      <c r="C2856" s="4">
        <v>0</v>
      </c>
      <c r="D2856" s="26">
        <v>149</v>
      </c>
      <c r="F2856" s="67">
        <f>E2856+F2832</f>
        <v>1</v>
      </c>
    </row>
    <row r="2857" spans="1:6" x14ac:dyDescent="0.25">
      <c r="A2857" s="5" t="s">
        <v>47</v>
      </c>
      <c r="B2857" s="23">
        <v>44011</v>
      </c>
      <c r="C2857" s="4">
        <v>0</v>
      </c>
      <c r="D2857" s="26">
        <v>73</v>
      </c>
      <c r="F2857" s="67">
        <f>E2857+F2833</f>
        <v>4</v>
      </c>
    </row>
    <row r="2858" spans="1:6" x14ac:dyDescent="0.25">
      <c r="A2858" s="50" t="s">
        <v>22</v>
      </c>
      <c r="B2858" s="23">
        <v>44012</v>
      </c>
      <c r="C2858" s="4">
        <v>1374</v>
      </c>
      <c r="D2858" s="26">
        <v>31637</v>
      </c>
      <c r="E2858" s="4">
        <v>13</v>
      </c>
      <c r="F2858" s="67">
        <f>E2858+F2834</f>
        <v>579</v>
      </c>
    </row>
    <row r="2859" spans="1:6" x14ac:dyDescent="0.25">
      <c r="A2859" s="5" t="s">
        <v>35</v>
      </c>
      <c r="B2859" s="23">
        <v>44012</v>
      </c>
      <c r="C2859" s="4">
        <v>0</v>
      </c>
      <c r="D2859" s="26">
        <v>0</v>
      </c>
      <c r="F2859" s="67">
        <f t="shared" ref="F2859:F2865" si="179">E2859+F2835</f>
        <v>0</v>
      </c>
    </row>
    <row r="2860" spans="1:6" x14ac:dyDescent="0.25">
      <c r="A2860" s="5" t="s">
        <v>21</v>
      </c>
      <c r="B2860" s="23">
        <v>44012</v>
      </c>
      <c r="C2860" s="4">
        <v>70</v>
      </c>
      <c r="D2860" s="26">
        <v>2031</v>
      </c>
      <c r="E2860" s="4">
        <v>2</v>
      </c>
      <c r="F2860" s="67">
        <f t="shared" si="179"/>
        <v>95</v>
      </c>
    </row>
    <row r="2861" spans="1:6" x14ac:dyDescent="0.25">
      <c r="A2861" s="5" t="s">
        <v>36</v>
      </c>
      <c r="B2861" s="23">
        <v>44012</v>
      </c>
      <c r="C2861" s="4">
        <v>8</v>
      </c>
      <c r="D2861" s="26">
        <v>128</v>
      </c>
      <c r="F2861" s="67">
        <f t="shared" si="179"/>
        <v>2</v>
      </c>
    </row>
    <row r="2862" spans="1:6" x14ac:dyDescent="0.25">
      <c r="A2862" s="5" t="s">
        <v>51</v>
      </c>
      <c r="B2862" s="23">
        <v>44012</v>
      </c>
      <c r="C2862" s="4">
        <v>744</v>
      </c>
      <c r="D2862" s="26">
        <v>27095</v>
      </c>
      <c r="E2862" s="4">
        <v>12</v>
      </c>
      <c r="F2862" s="67">
        <f t="shared" si="179"/>
        <v>505</v>
      </c>
    </row>
    <row r="2863" spans="1:6" x14ac:dyDescent="0.25">
      <c r="A2863" s="5" t="s">
        <v>27</v>
      </c>
      <c r="B2863" s="23">
        <v>44012</v>
      </c>
      <c r="C2863" s="4">
        <v>11</v>
      </c>
      <c r="D2863" s="26">
        <v>651</v>
      </c>
      <c r="F2863" s="67">
        <f t="shared" si="179"/>
        <v>34</v>
      </c>
    </row>
    <row r="2864" spans="1:6" x14ac:dyDescent="0.25">
      <c r="A2864" s="5" t="s">
        <v>37</v>
      </c>
      <c r="B2864" s="23">
        <v>44012</v>
      </c>
      <c r="C2864" s="4">
        <v>0</v>
      </c>
      <c r="D2864" s="26">
        <v>118</v>
      </c>
      <c r="F2864" s="67">
        <f t="shared" si="179"/>
        <v>0</v>
      </c>
    </row>
    <row r="2865" spans="1:6" x14ac:dyDescent="0.25">
      <c r="A2865" s="5" t="s">
        <v>38</v>
      </c>
      <c r="B2865" s="23">
        <v>44012</v>
      </c>
      <c r="C2865" s="4">
        <v>6</v>
      </c>
      <c r="D2865" s="26">
        <v>284</v>
      </c>
      <c r="F2865" s="67">
        <f t="shared" si="179"/>
        <v>0</v>
      </c>
    </row>
    <row r="2866" spans="1:6" x14ac:dyDescent="0.25">
      <c r="A2866" s="5" t="s">
        <v>48</v>
      </c>
      <c r="B2866" s="23">
        <v>44012</v>
      </c>
      <c r="C2866" s="4">
        <v>0</v>
      </c>
      <c r="D2866" s="26">
        <v>71</v>
      </c>
      <c r="F2866" s="67">
        <f t="shared" ref="F2866:F2877" si="180">E2866+F2841</f>
        <v>0</v>
      </c>
    </row>
    <row r="2867" spans="1:6" x14ac:dyDescent="0.25">
      <c r="A2867" s="5" t="s">
        <v>39</v>
      </c>
      <c r="B2867" s="23">
        <v>44012</v>
      </c>
      <c r="C2867" s="4">
        <v>6</v>
      </c>
      <c r="D2867" s="26">
        <v>96</v>
      </c>
      <c r="F2867" s="67">
        <f t="shared" si="180"/>
        <v>0</v>
      </c>
    </row>
    <row r="2868" spans="1:6" x14ac:dyDescent="0.25">
      <c r="A2868" s="5" t="s">
        <v>40</v>
      </c>
      <c r="B2868" s="23">
        <v>44012</v>
      </c>
      <c r="C2868" s="4">
        <v>0</v>
      </c>
      <c r="D2868" s="26">
        <v>7</v>
      </c>
      <c r="F2868" s="67">
        <f t="shared" si="180"/>
        <v>0</v>
      </c>
    </row>
    <row r="2869" spans="1:6" x14ac:dyDescent="0.25">
      <c r="A2869" s="5" t="s">
        <v>28</v>
      </c>
      <c r="B2869" s="23">
        <v>44012</v>
      </c>
      <c r="C2869" s="4">
        <v>4</v>
      </c>
      <c r="D2869" s="26">
        <v>84</v>
      </c>
      <c r="F2869" s="67">
        <f t="shared" si="180"/>
        <v>0</v>
      </c>
    </row>
    <row r="2870" spans="1:6" x14ac:dyDescent="0.25">
      <c r="A2870" s="5" t="s">
        <v>24</v>
      </c>
      <c r="B2870" s="23">
        <v>44012</v>
      </c>
      <c r="C2870" s="4">
        <v>4</v>
      </c>
      <c r="D2870" s="26">
        <v>168</v>
      </c>
      <c r="F2870" s="67">
        <f t="shared" si="180"/>
        <v>0</v>
      </c>
    </row>
    <row r="2871" spans="1:6" x14ac:dyDescent="0.25">
      <c r="A2871" s="5" t="s">
        <v>30</v>
      </c>
      <c r="B2871" s="23">
        <v>44012</v>
      </c>
      <c r="C2871" s="4">
        <v>0</v>
      </c>
      <c r="D2871" s="26">
        <v>47</v>
      </c>
      <c r="F2871" s="67">
        <f t="shared" si="180"/>
        <v>0</v>
      </c>
    </row>
    <row r="2872" spans="1:6" x14ac:dyDescent="0.25">
      <c r="A2872" s="5" t="s">
        <v>26</v>
      </c>
      <c r="B2872" s="23">
        <v>44012</v>
      </c>
      <c r="C2872" s="4">
        <v>18</v>
      </c>
      <c r="D2872" s="26">
        <v>470</v>
      </c>
      <c r="F2872" s="67">
        <f t="shared" si="180"/>
        <v>1</v>
      </c>
    </row>
    <row r="2873" spans="1:6" x14ac:dyDescent="0.25">
      <c r="A2873" s="5" t="s">
        <v>25</v>
      </c>
      <c r="B2873" s="23">
        <v>44012</v>
      </c>
      <c r="C2873" s="4">
        <v>15</v>
      </c>
      <c r="D2873" s="26">
        <v>864</v>
      </c>
      <c r="F2873" s="67">
        <f t="shared" si="180"/>
        <v>1</v>
      </c>
    </row>
    <row r="2874" spans="1:6" x14ac:dyDescent="0.25">
      <c r="A2874" s="5" t="s">
        <v>41</v>
      </c>
      <c r="B2874" s="23">
        <v>44012</v>
      </c>
      <c r="C2874" s="4">
        <v>1</v>
      </c>
      <c r="D2874" s="26">
        <v>31</v>
      </c>
      <c r="F2874" s="67">
        <f t="shared" si="180"/>
        <v>1</v>
      </c>
    </row>
    <row r="2875" spans="1:6" x14ac:dyDescent="0.25">
      <c r="A2875" s="5" t="s">
        <v>42</v>
      </c>
      <c r="B2875" s="23">
        <v>44012</v>
      </c>
      <c r="C2875" s="4">
        <v>0</v>
      </c>
      <c r="D2875" s="26">
        <v>8</v>
      </c>
      <c r="F2875" s="67">
        <f>E2875+F2851</f>
        <v>0</v>
      </c>
    </row>
    <row r="2876" spans="1:6" x14ac:dyDescent="0.25">
      <c r="A2876" s="5" t="s">
        <v>43</v>
      </c>
      <c r="B2876" s="23">
        <v>44012</v>
      </c>
      <c r="C2876" s="4">
        <v>0</v>
      </c>
      <c r="D2876" s="26">
        <v>11</v>
      </c>
      <c r="F2876" s="67">
        <f t="shared" si="180"/>
        <v>0</v>
      </c>
    </row>
    <row r="2877" spans="1:6" x14ac:dyDescent="0.25">
      <c r="A2877" s="5" t="s">
        <v>44</v>
      </c>
      <c r="B2877" s="23">
        <v>44012</v>
      </c>
      <c r="C2877" s="4">
        <v>0</v>
      </c>
      <c r="D2877" s="26">
        <v>50</v>
      </c>
      <c r="F2877" s="67">
        <f t="shared" si="180"/>
        <v>0</v>
      </c>
    </row>
    <row r="2878" spans="1:6" x14ac:dyDescent="0.25">
      <c r="A2878" s="5" t="s">
        <v>29</v>
      </c>
      <c r="B2878" s="23">
        <v>44012</v>
      </c>
      <c r="C2878" s="4">
        <v>1</v>
      </c>
      <c r="D2878" s="26">
        <v>421</v>
      </c>
      <c r="F2878" s="67">
        <f>E2878+F2854</f>
        <v>4</v>
      </c>
    </row>
    <row r="2879" spans="1:6" x14ac:dyDescent="0.25">
      <c r="A2879" s="5" t="s">
        <v>45</v>
      </c>
      <c r="B2879" s="23">
        <v>44012</v>
      </c>
      <c r="C2879" s="4">
        <v>0</v>
      </c>
      <c r="D2879" s="26">
        <v>24</v>
      </c>
      <c r="F2879" s="67">
        <f>E2879+F2855</f>
        <v>0</v>
      </c>
    </row>
    <row r="2880" spans="1:6" x14ac:dyDescent="0.25">
      <c r="A2880" s="5" t="s">
        <v>46</v>
      </c>
      <c r="B2880" s="23">
        <v>44012</v>
      </c>
      <c r="C2880" s="4">
        <v>0</v>
      </c>
      <c r="D2880" s="26">
        <v>149</v>
      </c>
      <c r="F2880" s="67">
        <f>E2880+F2856</f>
        <v>1</v>
      </c>
    </row>
    <row r="2881" spans="1:6" x14ac:dyDescent="0.25">
      <c r="A2881" s="5" t="s">
        <v>47</v>
      </c>
      <c r="B2881" s="23">
        <v>44012</v>
      </c>
      <c r="C2881" s="4">
        <v>0</v>
      </c>
      <c r="D2881" s="26">
        <v>73</v>
      </c>
      <c r="F2881" s="67">
        <f>E2881+F2857</f>
        <v>4</v>
      </c>
    </row>
    <row r="2882" spans="1:6" x14ac:dyDescent="0.25">
      <c r="A2882" s="50" t="s">
        <v>22</v>
      </c>
      <c r="B2882" s="23">
        <v>44013</v>
      </c>
      <c r="C2882" s="4">
        <v>1671</v>
      </c>
      <c r="D2882" s="26">
        <v>33308</v>
      </c>
      <c r="E2882" s="4">
        <v>27</v>
      </c>
      <c r="F2882" s="67">
        <f>E2882+F2858</f>
        <v>606</v>
      </c>
    </row>
    <row r="2883" spans="1:6" x14ac:dyDescent="0.25">
      <c r="A2883" s="5" t="s">
        <v>35</v>
      </c>
      <c r="B2883" s="23">
        <v>44013</v>
      </c>
      <c r="C2883" s="4">
        <v>0</v>
      </c>
      <c r="D2883" s="26">
        <v>0</v>
      </c>
      <c r="F2883" s="67">
        <f t="shared" ref="F2883:F2889" si="181">E2883+F2859</f>
        <v>0</v>
      </c>
    </row>
    <row r="2884" spans="1:6" x14ac:dyDescent="0.25">
      <c r="A2884" s="5" t="s">
        <v>21</v>
      </c>
      <c r="B2884" s="23">
        <v>44013</v>
      </c>
      <c r="C2884" s="4">
        <v>60</v>
      </c>
      <c r="D2884" s="26">
        <v>2091</v>
      </c>
      <c r="E2884" s="4">
        <v>3</v>
      </c>
      <c r="F2884" s="67">
        <f t="shared" si="181"/>
        <v>98</v>
      </c>
    </row>
    <row r="2885" spans="1:6" x14ac:dyDescent="0.25">
      <c r="A2885" s="5" t="s">
        <v>36</v>
      </c>
      <c r="B2885" s="23">
        <v>44013</v>
      </c>
      <c r="C2885" s="4">
        <v>8</v>
      </c>
      <c r="D2885" s="26">
        <v>136</v>
      </c>
      <c r="F2885" s="67">
        <f t="shared" si="181"/>
        <v>2</v>
      </c>
    </row>
    <row r="2886" spans="1:6" x14ac:dyDescent="0.25">
      <c r="A2886" s="5" t="s">
        <v>51</v>
      </c>
      <c r="B2886" s="23">
        <v>44013</v>
      </c>
      <c r="C2886" s="4">
        <v>841</v>
      </c>
      <c r="D2886" s="26">
        <v>27936</v>
      </c>
      <c r="E2886" s="4">
        <v>13</v>
      </c>
      <c r="F2886" s="67">
        <f t="shared" si="181"/>
        <v>518</v>
      </c>
    </row>
    <row r="2887" spans="1:6" x14ac:dyDescent="0.25">
      <c r="A2887" s="5" t="s">
        <v>27</v>
      </c>
      <c r="B2887" s="23">
        <v>44013</v>
      </c>
      <c r="C2887" s="4">
        <v>11</v>
      </c>
      <c r="D2887" s="26">
        <v>662</v>
      </c>
      <c r="F2887" s="67">
        <f t="shared" si="181"/>
        <v>34</v>
      </c>
    </row>
    <row r="2888" spans="1:6" x14ac:dyDescent="0.25">
      <c r="A2888" s="5" t="s">
        <v>37</v>
      </c>
      <c r="B2888" s="23">
        <v>44013</v>
      </c>
      <c r="C2888" s="4">
        <v>1</v>
      </c>
      <c r="D2888" s="26">
        <v>119</v>
      </c>
      <c r="F2888" s="67">
        <f t="shared" si="181"/>
        <v>0</v>
      </c>
    </row>
    <row r="2889" spans="1:6" x14ac:dyDescent="0.25">
      <c r="A2889" s="5" t="s">
        <v>38</v>
      </c>
      <c r="B2889" s="23">
        <v>44013</v>
      </c>
      <c r="C2889" s="4">
        <v>9</v>
      </c>
      <c r="D2889" s="26">
        <v>293</v>
      </c>
      <c r="F2889" s="67">
        <f t="shared" si="181"/>
        <v>0</v>
      </c>
    </row>
    <row r="2890" spans="1:6" x14ac:dyDescent="0.25">
      <c r="A2890" s="5" t="s">
        <v>48</v>
      </c>
      <c r="B2890" s="23">
        <v>44013</v>
      </c>
      <c r="C2890" s="4">
        <v>4</v>
      </c>
      <c r="D2890" s="26">
        <v>75</v>
      </c>
      <c r="F2890" s="67">
        <f t="shared" ref="F2890:F2901" si="182">E2890+F2865</f>
        <v>0</v>
      </c>
    </row>
    <row r="2891" spans="1:6" x14ac:dyDescent="0.25">
      <c r="A2891" s="5" t="s">
        <v>39</v>
      </c>
      <c r="B2891" s="23">
        <v>44013</v>
      </c>
      <c r="C2891" s="4">
        <v>17</v>
      </c>
      <c r="D2891" s="26">
        <v>113</v>
      </c>
      <c r="F2891" s="67">
        <f t="shared" si="182"/>
        <v>0</v>
      </c>
    </row>
    <row r="2892" spans="1:6" x14ac:dyDescent="0.25">
      <c r="A2892" s="5" t="s">
        <v>40</v>
      </c>
      <c r="B2892" s="23">
        <v>44013</v>
      </c>
      <c r="C2892" s="4">
        <v>0</v>
      </c>
      <c r="D2892" s="26">
        <v>7</v>
      </c>
      <c r="F2892" s="67">
        <f t="shared" si="182"/>
        <v>0</v>
      </c>
    </row>
    <row r="2893" spans="1:6" x14ac:dyDescent="0.25">
      <c r="A2893" s="5" t="s">
        <v>28</v>
      </c>
      <c r="B2893" s="23">
        <v>44013</v>
      </c>
      <c r="C2893" s="4">
        <v>1</v>
      </c>
      <c r="D2893" s="26">
        <v>85</v>
      </c>
      <c r="E2893" s="4">
        <v>1</v>
      </c>
      <c r="F2893" s="67">
        <f t="shared" si="182"/>
        <v>1</v>
      </c>
    </row>
    <row r="2894" spans="1:6" x14ac:dyDescent="0.25">
      <c r="A2894" s="5" t="s">
        <v>24</v>
      </c>
      <c r="B2894" s="23">
        <v>44013</v>
      </c>
      <c r="C2894" s="4">
        <v>7</v>
      </c>
      <c r="D2894" s="26">
        <v>175</v>
      </c>
      <c r="F2894" s="67">
        <f t="shared" si="182"/>
        <v>0</v>
      </c>
    </row>
    <row r="2895" spans="1:6" x14ac:dyDescent="0.25">
      <c r="A2895" s="5" t="s">
        <v>30</v>
      </c>
      <c r="B2895" s="23">
        <v>44013</v>
      </c>
      <c r="C2895" s="4">
        <v>0</v>
      </c>
      <c r="D2895" s="26">
        <v>47</v>
      </c>
      <c r="F2895" s="67">
        <f t="shared" si="182"/>
        <v>0</v>
      </c>
    </row>
    <row r="2896" spans="1:6" x14ac:dyDescent="0.25">
      <c r="A2896" s="5" t="s">
        <v>26</v>
      </c>
      <c r="B2896" s="23">
        <v>44013</v>
      </c>
      <c r="C2896" s="4">
        <v>12</v>
      </c>
      <c r="D2896" s="26">
        <v>482</v>
      </c>
      <c r="F2896" s="67">
        <f t="shared" si="182"/>
        <v>0</v>
      </c>
    </row>
    <row r="2897" spans="1:6" x14ac:dyDescent="0.25">
      <c r="A2897" s="5" t="s">
        <v>25</v>
      </c>
      <c r="B2897" s="23">
        <v>44013</v>
      </c>
      <c r="C2897" s="4">
        <v>13</v>
      </c>
      <c r="D2897" s="26">
        <v>877</v>
      </c>
      <c r="F2897" s="67">
        <f t="shared" si="182"/>
        <v>1</v>
      </c>
    </row>
    <row r="2898" spans="1:6" x14ac:dyDescent="0.25">
      <c r="A2898" s="5" t="s">
        <v>41</v>
      </c>
      <c r="B2898" s="23">
        <v>44013</v>
      </c>
      <c r="C2898" s="4">
        <v>2</v>
      </c>
      <c r="D2898" s="26">
        <v>33</v>
      </c>
      <c r="F2898" s="67">
        <f t="shared" si="182"/>
        <v>1</v>
      </c>
    </row>
    <row r="2899" spans="1:6" x14ac:dyDescent="0.25">
      <c r="A2899" s="5" t="s">
        <v>42</v>
      </c>
      <c r="B2899" s="23">
        <v>44013</v>
      </c>
      <c r="C2899" s="4">
        <v>0</v>
      </c>
      <c r="D2899" s="26">
        <v>8</v>
      </c>
      <c r="F2899" s="67">
        <f>E2899+F2875</f>
        <v>0</v>
      </c>
    </row>
    <row r="2900" spans="1:6" x14ac:dyDescent="0.25">
      <c r="A2900" s="5" t="s">
        <v>43</v>
      </c>
      <c r="B2900" s="23">
        <v>44013</v>
      </c>
      <c r="C2900" s="4">
        <v>0</v>
      </c>
      <c r="D2900" s="26">
        <v>11</v>
      </c>
      <c r="F2900" s="67">
        <f t="shared" si="182"/>
        <v>0</v>
      </c>
    </row>
    <row r="2901" spans="1:6" x14ac:dyDescent="0.25">
      <c r="A2901" s="5" t="s">
        <v>44</v>
      </c>
      <c r="B2901" s="23">
        <v>44013</v>
      </c>
      <c r="C2901" s="4">
        <v>0</v>
      </c>
      <c r="D2901" s="26">
        <v>50</v>
      </c>
      <c r="F2901" s="67">
        <f t="shared" si="182"/>
        <v>0</v>
      </c>
    </row>
    <row r="2902" spans="1:6" x14ac:dyDescent="0.25">
      <c r="A2902" s="5" t="s">
        <v>29</v>
      </c>
      <c r="B2902" s="23">
        <v>44013</v>
      </c>
      <c r="C2902" s="4">
        <v>1</v>
      </c>
      <c r="D2902" s="26">
        <v>422</v>
      </c>
      <c r="F2902" s="67">
        <f>E2902+F2878</f>
        <v>4</v>
      </c>
    </row>
    <row r="2903" spans="1:6" x14ac:dyDescent="0.25">
      <c r="A2903" s="5" t="s">
        <v>45</v>
      </c>
      <c r="B2903" s="23">
        <v>44013</v>
      </c>
      <c r="C2903" s="4">
        <v>1</v>
      </c>
      <c r="D2903" s="26">
        <v>25</v>
      </c>
      <c r="F2903" s="67">
        <f>E2903+F2879</f>
        <v>0</v>
      </c>
    </row>
    <row r="2904" spans="1:6" x14ac:dyDescent="0.25">
      <c r="A2904" s="5" t="s">
        <v>46</v>
      </c>
      <c r="B2904" s="23">
        <v>44013</v>
      </c>
      <c r="C2904" s="4">
        <v>0</v>
      </c>
      <c r="D2904" s="26">
        <v>149</v>
      </c>
      <c r="F2904" s="67">
        <f>E2904+F2880</f>
        <v>1</v>
      </c>
    </row>
    <row r="2905" spans="1:6" x14ac:dyDescent="0.25">
      <c r="A2905" s="5" t="s">
        <v>47</v>
      </c>
      <c r="B2905" s="23">
        <v>44013</v>
      </c>
      <c r="C2905" s="4">
        <v>8</v>
      </c>
      <c r="D2905" s="26">
        <v>81</v>
      </c>
      <c r="F2905" s="67">
        <f>E2905+F2881</f>
        <v>4</v>
      </c>
    </row>
    <row r="2906" spans="1:6" x14ac:dyDescent="0.25">
      <c r="A2906" s="50" t="s">
        <v>22</v>
      </c>
      <c r="B2906" s="23">
        <v>44014</v>
      </c>
      <c r="C2906" s="4">
        <v>1733</v>
      </c>
      <c r="D2906" s="26">
        <v>35041</v>
      </c>
      <c r="E2906" s="4">
        <v>21</v>
      </c>
      <c r="F2906" s="67">
        <f>E2906+F2882</f>
        <v>627</v>
      </c>
    </row>
    <row r="2907" spans="1:6" x14ac:dyDescent="0.25">
      <c r="A2907" s="5" t="s">
        <v>35</v>
      </c>
      <c r="B2907" s="23">
        <v>44014</v>
      </c>
      <c r="C2907" s="4">
        <v>0</v>
      </c>
      <c r="D2907" s="26">
        <v>0</v>
      </c>
      <c r="F2907" s="67">
        <f t="shared" ref="F2907:F2913" si="183">E2907+F2883</f>
        <v>0</v>
      </c>
    </row>
    <row r="2908" spans="1:6" x14ac:dyDescent="0.25">
      <c r="A2908" s="5" t="s">
        <v>21</v>
      </c>
      <c r="B2908" s="23">
        <v>44014</v>
      </c>
      <c r="C2908" s="4">
        <v>81</v>
      </c>
      <c r="D2908" s="26">
        <v>2172</v>
      </c>
      <c r="E2908" s="4">
        <v>2</v>
      </c>
      <c r="F2908" s="67">
        <f t="shared" si="183"/>
        <v>100</v>
      </c>
    </row>
    <row r="2909" spans="1:6" x14ac:dyDescent="0.25">
      <c r="A2909" s="5" t="s">
        <v>36</v>
      </c>
      <c r="B2909" s="23">
        <v>44014</v>
      </c>
      <c r="C2909" s="4">
        <v>0</v>
      </c>
      <c r="D2909" s="26">
        <v>136</v>
      </c>
      <c r="F2909" s="67">
        <f t="shared" si="183"/>
        <v>2</v>
      </c>
    </row>
    <row r="2910" spans="1:6" x14ac:dyDescent="0.25">
      <c r="A2910" s="5" t="s">
        <v>51</v>
      </c>
      <c r="B2910" s="23">
        <v>44014</v>
      </c>
      <c r="C2910" s="4">
        <v>840</v>
      </c>
      <c r="D2910" s="26">
        <v>28776</v>
      </c>
      <c r="E2910" s="4">
        <v>11</v>
      </c>
      <c r="F2910" s="67">
        <f t="shared" si="183"/>
        <v>529</v>
      </c>
    </row>
    <row r="2911" spans="1:6" x14ac:dyDescent="0.25">
      <c r="A2911" s="5" t="s">
        <v>27</v>
      </c>
      <c r="B2911" s="23">
        <v>44014</v>
      </c>
      <c r="C2911" s="4">
        <v>8</v>
      </c>
      <c r="D2911" s="26">
        <v>670</v>
      </c>
      <c r="F2911" s="67">
        <f t="shared" si="183"/>
        <v>34</v>
      </c>
    </row>
    <row r="2912" spans="1:6" x14ac:dyDescent="0.25">
      <c r="A2912" s="5" t="s">
        <v>37</v>
      </c>
      <c r="B2912" s="23">
        <v>44014</v>
      </c>
      <c r="C2912" s="4">
        <v>0</v>
      </c>
      <c r="D2912" s="26">
        <v>119</v>
      </c>
      <c r="F2912" s="67">
        <f t="shared" si="183"/>
        <v>0</v>
      </c>
    </row>
    <row r="2913" spans="1:6" x14ac:dyDescent="0.25">
      <c r="A2913" s="5" t="s">
        <v>38</v>
      </c>
      <c r="B2913" s="23">
        <v>44014</v>
      </c>
      <c r="C2913" s="4">
        <v>14</v>
      </c>
      <c r="D2913" s="26">
        <v>307</v>
      </c>
      <c r="F2913" s="67">
        <f t="shared" si="183"/>
        <v>0</v>
      </c>
    </row>
    <row r="2914" spans="1:6" x14ac:dyDescent="0.25">
      <c r="A2914" s="5" t="s">
        <v>48</v>
      </c>
      <c r="B2914" s="23">
        <v>44014</v>
      </c>
      <c r="C2914" s="4">
        <v>1</v>
      </c>
      <c r="D2914" s="26">
        <v>76</v>
      </c>
      <c r="F2914" s="67">
        <f t="shared" ref="F2914:F2925" si="184">E2914+F2889</f>
        <v>0</v>
      </c>
    </row>
    <row r="2915" spans="1:6" x14ac:dyDescent="0.25">
      <c r="A2915" s="5" t="s">
        <v>39</v>
      </c>
      <c r="B2915" s="23">
        <v>44014</v>
      </c>
      <c r="C2915" s="4">
        <v>14</v>
      </c>
      <c r="D2915" s="26">
        <v>127</v>
      </c>
      <c r="F2915" s="67">
        <f t="shared" si="184"/>
        <v>0</v>
      </c>
    </row>
    <row r="2916" spans="1:6" x14ac:dyDescent="0.25">
      <c r="A2916" s="5" t="s">
        <v>40</v>
      </c>
      <c r="B2916" s="23">
        <v>44014</v>
      </c>
      <c r="C2916" s="4">
        <v>0</v>
      </c>
      <c r="D2916" s="26">
        <v>7</v>
      </c>
      <c r="F2916" s="67">
        <f t="shared" si="184"/>
        <v>0</v>
      </c>
    </row>
    <row r="2917" spans="1:6" x14ac:dyDescent="0.25">
      <c r="A2917" s="5" t="s">
        <v>28</v>
      </c>
      <c r="B2917" s="23">
        <v>44014</v>
      </c>
      <c r="C2917" s="4">
        <v>3</v>
      </c>
      <c r="D2917" s="26">
        <v>88</v>
      </c>
      <c r="F2917" s="67">
        <f t="shared" si="184"/>
        <v>0</v>
      </c>
    </row>
    <row r="2918" spans="1:6" x14ac:dyDescent="0.25">
      <c r="A2918" s="5" t="s">
        <v>24</v>
      </c>
      <c r="B2918" s="23">
        <v>44014</v>
      </c>
      <c r="C2918" s="4">
        <v>2</v>
      </c>
      <c r="D2918" s="26">
        <v>177</v>
      </c>
      <c r="F2918" s="67">
        <f t="shared" si="184"/>
        <v>1</v>
      </c>
    </row>
    <row r="2919" spans="1:6" x14ac:dyDescent="0.25">
      <c r="A2919" s="5" t="s">
        <v>30</v>
      </c>
      <c r="B2919" s="23">
        <v>44014</v>
      </c>
      <c r="C2919" s="4">
        <v>0</v>
      </c>
      <c r="D2919" s="26">
        <v>47</v>
      </c>
      <c r="F2919" s="67">
        <f t="shared" si="184"/>
        <v>0</v>
      </c>
    </row>
    <row r="2920" spans="1:6" x14ac:dyDescent="0.25">
      <c r="A2920" s="5" t="s">
        <v>26</v>
      </c>
      <c r="B2920" s="23">
        <v>44014</v>
      </c>
      <c r="C2920" s="4">
        <v>12</v>
      </c>
      <c r="D2920" s="26">
        <v>494</v>
      </c>
      <c r="F2920" s="67">
        <f t="shared" si="184"/>
        <v>0</v>
      </c>
    </row>
    <row r="2921" spans="1:6" x14ac:dyDescent="0.25">
      <c r="A2921" s="5" t="s">
        <v>25</v>
      </c>
      <c r="B2921" s="23">
        <v>44014</v>
      </c>
      <c r="C2921" s="4">
        <v>34</v>
      </c>
      <c r="D2921" s="26">
        <v>911</v>
      </c>
      <c r="F2921" s="67">
        <f t="shared" si="184"/>
        <v>0</v>
      </c>
    </row>
    <row r="2922" spans="1:6" x14ac:dyDescent="0.25">
      <c r="A2922" s="5" t="s">
        <v>41</v>
      </c>
      <c r="B2922" s="23">
        <v>44014</v>
      </c>
      <c r="C2922" s="4">
        <v>0</v>
      </c>
      <c r="D2922" s="26">
        <v>33</v>
      </c>
      <c r="F2922" s="67">
        <f t="shared" si="184"/>
        <v>1</v>
      </c>
    </row>
    <row r="2923" spans="1:6" x14ac:dyDescent="0.25">
      <c r="A2923" s="5" t="s">
        <v>42</v>
      </c>
      <c r="B2923" s="23">
        <v>44014</v>
      </c>
      <c r="C2923" s="4">
        <v>0</v>
      </c>
      <c r="D2923" s="26">
        <v>8</v>
      </c>
      <c r="F2923" s="67">
        <f>E2923+F2899</f>
        <v>0</v>
      </c>
    </row>
    <row r="2924" spans="1:6" x14ac:dyDescent="0.25">
      <c r="A2924" s="5" t="s">
        <v>43</v>
      </c>
      <c r="B2924" s="23">
        <v>44014</v>
      </c>
      <c r="C2924" s="4">
        <v>0</v>
      </c>
      <c r="D2924" s="26">
        <v>11</v>
      </c>
      <c r="F2924" s="67">
        <f t="shared" si="184"/>
        <v>0</v>
      </c>
    </row>
    <row r="2925" spans="1:6" x14ac:dyDescent="0.25">
      <c r="A2925" s="5" t="s">
        <v>44</v>
      </c>
      <c r="B2925" s="23">
        <v>44014</v>
      </c>
      <c r="C2925" s="4">
        <v>0</v>
      </c>
      <c r="D2925" s="26">
        <v>50</v>
      </c>
      <c r="F2925" s="67">
        <f t="shared" si="184"/>
        <v>0</v>
      </c>
    </row>
    <row r="2926" spans="1:6" x14ac:dyDescent="0.25">
      <c r="A2926" s="5" t="s">
        <v>29</v>
      </c>
      <c r="B2926" s="23">
        <v>44014</v>
      </c>
      <c r="C2926" s="4">
        <v>2</v>
      </c>
      <c r="D2926" s="26">
        <v>424</v>
      </c>
      <c r="F2926" s="67">
        <f>E2926+F2902</f>
        <v>4</v>
      </c>
    </row>
    <row r="2927" spans="1:6" x14ac:dyDescent="0.25">
      <c r="A2927" s="5" t="s">
        <v>45</v>
      </c>
      <c r="B2927" s="23">
        <v>44014</v>
      </c>
      <c r="C2927" s="4">
        <v>0</v>
      </c>
      <c r="D2927" s="26">
        <v>25</v>
      </c>
      <c r="F2927" s="67">
        <f>E2927+F2903</f>
        <v>0</v>
      </c>
    </row>
    <row r="2928" spans="1:6" x14ac:dyDescent="0.25">
      <c r="A2928" s="5" t="s">
        <v>46</v>
      </c>
      <c r="B2928" s="23">
        <v>44014</v>
      </c>
      <c r="C2928" s="4">
        <v>0</v>
      </c>
      <c r="D2928" s="26">
        <v>149</v>
      </c>
      <c r="F2928" s="67">
        <f>E2928+F2904</f>
        <v>1</v>
      </c>
    </row>
    <row r="2929" spans="1:6" x14ac:dyDescent="0.25">
      <c r="A2929" s="5" t="s">
        <v>47</v>
      </c>
      <c r="B2929" s="23">
        <v>44014</v>
      </c>
      <c r="C2929" s="4">
        <v>0</v>
      </c>
      <c r="D2929" s="26">
        <v>81</v>
      </c>
      <c r="F2929" s="67">
        <f>E2929+F2905</f>
        <v>4</v>
      </c>
    </row>
    <row r="2930" spans="1:6" x14ac:dyDescent="0.25">
      <c r="A2930" s="50" t="s">
        <v>22</v>
      </c>
      <c r="B2930" s="23">
        <v>44015</v>
      </c>
      <c r="C2930" s="4">
        <v>1849</v>
      </c>
      <c r="D2930" s="26">
        <v>36890</v>
      </c>
      <c r="E2930" s="4">
        <v>26</v>
      </c>
      <c r="F2930" s="67">
        <f>E2930+F2906</f>
        <v>653</v>
      </c>
    </row>
    <row r="2931" spans="1:6" x14ac:dyDescent="0.25">
      <c r="A2931" s="5" t="s">
        <v>35</v>
      </c>
      <c r="B2931" s="23">
        <v>44015</v>
      </c>
      <c r="C2931" s="4">
        <v>1</v>
      </c>
      <c r="D2931" s="26">
        <v>1</v>
      </c>
      <c r="F2931" s="67">
        <f t="shared" ref="F2931:F2937" si="185">E2931+F2907</f>
        <v>0</v>
      </c>
    </row>
    <row r="2932" spans="1:6" x14ac:dyDescent="0.25">
      <c r="A2932" s="5" t="s">
        <v>21</v>
      </c>
      <c r="B2932" s="23">
        <v>44015</v>
      </c>
      <c r="C2932" s="4">
        <v>37</v>
      </c>
      <c r="D2932" s="26">
        <v>2209</v>
      </c>
      <c r="E2932" s="4">
        <v>3</v>
      </c>
      <c r="F2932" s="67">
        <f t="shared" si="185"/>
        <v>103</v>
      </c>
    </row>
    <row r="2933" spans="1:6" x14ac:dyDescent="0.25">
      <c r="A2933" s="5" t="s">
        <v>36</v>
      </c>
      <c r="B2933" s="23">
        <v>44015</v>
      </c>
      <c r="C2933" s="4">
        <v>12</v>
      </c>
      <c r="D2933" s="26">
        <v>148</v>
      </c>
      <c r="F2933" s="67">
        <f t="shared" si="185"/>
        <v>2</v>
      </c>
    </row>
    <row r="2934" spans="1:6" x14ac:dyDescent="0.25">
      <c r="A2934" s="5" t="s">
        <v>51</v>
      </c>
      <c r="B2934" s="23">
        <v>44015</v>
      </c>
      <c r="C2934" s="4">
        <v>835</v>
      </c>
      <c r="D2934" s="26">
        <v>29611</v>
      </c>
      <c r="E2934" s="4">
        <v>22</v>
      </c>
      <c r="F2934" s="67">
        <f t="shared" si="185"/>
        <v>551</v>
      </c>
    </row>
    <row r="2935" spans="1:6" x14ac:dyDescent="0.25">
      <c r="A2935" s="5" t="s">
        <v>27</v>
      </c>
      <c r="B2935" s="23">
        <v>44015</v>
      </c>
      <c r="C2935" s="4">
        <v>8</v>
      </c>
      <c r="D2935" s="26">
        <v>678</v>
      </c>
      <c r="F2935" s="67">
        <f t="shared" si="185"/>
        <v>34</v>
      </c>
    </row>
    <row r="2936" spans="1:6" x14ac:dyDescent="0.25">
      <c r="A2936" s="5" t="s">
        <v>37</v>
      </c>
      <c r="B2936" s="23">
        <v>44015</v>
      </c>
      <c r="C2936" s="4">
        <v>0</v>
      </c>
      <c r="D2936" s="26">
        <v>119</v>
      </c>
      <c r="F2936" s="67">
        <f t="shared" si="185"/>
        <v>0</v>
      </c>
    </row>
    <row r="2937" spans="1:6" x14ac:dyDescent="0.25">
      <c r="A2937" s="5" t="s">
        <v>38</v>
      </c>
      <c r="B2937" s="23">
        <v>44015</v>
      </c>
      <c r="C2937" s="4">
        <v>11</v>
      </c>
      <c r="D2937" s="26">
        <v>318</v>
      </c>
      <c r="F2937" s="67">
        <f t="shared" si="185"/>
        <v>0</v>
      </c>
    </row>
    <row r="2938" spans="1:6" x14ac:dyDescent="0.25">
      <c r="A2938" s="5" t="s">
        <v>48</v>
      </c>
      <c r="B2938" s="23">
        <v>44015</v>
      </c>
      <c r="C2938" s="4">
        <v>0</v>
      </c>
      <c r="D2938" s="26">
        <v>76</v>
      </c>
      <c r="F2938" s="67">
        <f t="shared" ref="F2938:F2949" si="186">E2938+F2913</f>
        <v>0</v>
      </c>
    </row>
    <row r="2939" spans="1:6" x14ac:dyDescent="0.25">
      <c r="A2939" s="5" t="s">
        <v>39</v>
      </c>
      <c r="B2939" s="23">
        <v>44015</v>
      </c>
      <c r="C2939" s="4">
        <v>20</v>
      </c>
      <c r="D2939" s="26">
        <v>147</v>
      </c>
      <c r="F2939" s="67">
        <f t="shared" si="186"/>
        <v>0</v>
      </c>
    </row>
    <row r="2940" spans="1:6" x14ac:dyDescent="0.25">
      <c r="A2940" s="5" t="s">
        <v>40</v>
      </c>
      <c r="B2940" s="23">
        <v>44015</v>
      </c>
      <c r="C2940" s="4">
        <v>0</v>
      </c>
      <c r="D2940" s="26">
        <v>7</v>
      </c>
      <c r="F2940" s="67">
        <f t="shared" si="186"/>
        <v>0</v>
      </c>
    </row>
    <row r="2941" spans="1:6" x14ac:dyDescent="0.25">
      <c r="A2941" s="5" t="s">
        <v>28</v>
      </c>
      <c r="B2941" s="23">
        <v>44015</v>
      </c>
      <c r="C2941" s="4">
        <v>3</v>
      </c>
      <c r="D2941" s="26">
        <v>91</v>
      </c>
      <c r="F2941" s="67">
        <f t="shared" si="186"/>
        <v>0</v>
      </c>
    </row>
    <row r="2942" spans="1:6" x14ac:dyDescent="0.25">
      <c r="A2942" s="5" t="s">
        <v>24</v>
      </c>
      <c r="B2942" s="23">
        <v>44015</v>
      </c>
      <c r="C2942" s="4">
        <v>3</v>
      </c>
      <c r="D2942" s="26">
        <v>180</v>
      </c>
      <c r="F2942" s="67">
        <f t="shared" si="186"/>
        <v>0</v>
      </c>
    </row>
    <row r="2943" spans="1:6" x14ac:dyDescent="0.25">
      <c r="A2943" s="5" t="s">
        <v>30</v>
      </c>
      <c r="B2943" s="23">
        <v>44015</v>
      </c>
      <c r="C2943" s="4">
        <v>0</v>
      </c>
      <c r="D2943" s="26">
        <v>47</v>
      </c>
      <c r="F2943" s="67">
        <f t="shared" si="186"/>
        <v>1</v>
      </c>
    </row>
    <row r="2944" spans="1:6" x14ac:dyDescent="0.25">
      <c r="A2944" s="5" t="s">
        <v>26</v>
      </c>
      <c r="B2944" s="23">
        <v>44015</v>
      </c>
      <c r="C2944" s="4">
        <v>28</v>
      </c>
      <c r="D2944" s="26">
        <v>522</v>
      </c>
      <c r="F2944" s="67">
        <f t="shared" si="186"/>
        <v>0</v>
      </c>
    </row>
    <row r="2945" spans="1:6" x14ac:dyDescent="0.25">
      <c r="A2945" s="5" t="s">
        <v>25</v>
      </c>
      <c r="B2945" s="23">
        <v>44015</v>
      </c>
      <c r="C2945" s="4">
        <v>23</v>
      </c>
      <c r="D2945" s="26">
        <v>934</v>
      </c>
      <c r="F2945" s="67">
        <f t="shared" si="186"/>
        <v>0</v>
      </c>
    </row>
    <row r="2946" spans="1:6" x14ac:dyDescent="0.25">
      <c r="A2946" s="5" t="s">
        <v>41</v>
      </c>
      <c r="B2946" s="23">
        <v>44015</v>
      </c>
      <c r="C2946" s="4">
        <v>8</v>
      </c>
      <c r="D2946" s="26">
        <v>41</v>
      </c>
      <c r="F2946" s="67">
        <f t="shared" si="186"/>
        <v>0</v>
      </c>
    </row>
    <row r="2947" spans="1:6" x14ac:dyDescent="0.25">
      <c r="A2947" s="5" t="s">
        <v>42</v>
      </c>
      <c r="B2947" s="23">
        <v>44015</v>
      </c>
      <c r="C2947" s="4">
        <v>0</v>
      </c>
      <c r="D2947" s="26">
        <v>8</v>
      </c>
      <c r="F2947" s="67">
        <f>E2947+F2923</f>
        <v>0</v>
      </c>
    </row>
    <row r="2948" spans="1:6" x14ac:dyDescent="0.25">
      <c r="A2948" s="5" t="s">
        <v>43</v>
      </c>
      <c r="B2948" s="23">
        <v>44015</v>
      </c>
      <c r="C2948" s="4">
        <v>0</v>
      </c>
      <c r="D2948" s="26">
        <v>11</v>
      </c>
      <c r="F2948" s="67">
        <f t="shared" si="186"/>
        <v>0</v>
      </c>
    </row>
    <row r="2949" spans="1:6" x14ac:dyDescent="0.25">
      <c r="A2949" s="5" t="s">
        <v>44</v>
      </c>
      <c r="B2949" s="23">
        <v>44015</v>
      </c>
      <c r="C2949" s="4">
        <v>0</v>
      </c>
      <c r="D2949" s="26">
        <v>50</v>
      </c>
      <c r="F2949" s="67">
        <f t="shared" si="186"/>
        <v>0</v>
      </c>
    </row>
    <row r="2950" spans="1:6" x14ac:dyDescent="0.25">
      <c r="A2950" s="5" t="s">
        <v>29</v>
      </c>
      <c r="B2950" s="23">
        <v>44015</v>
      </c>
      <c r="C2950" s="4">
        <v>5</v>
      </c>
      <c r="D2950" s="26">
        <v>429</v>
      </c>
      <c r="E2950" s="4">
        <v>1</v>
      </c>
      <c r="F2950" s="67">
        <f>E2950+F2926</f>
        <v>5</v>
      </c>
    </row>
    <row r="2951" spans="1:6" x14ac:dyDescent="0.25">
      <c r="A2951" s="5" t="s">
        <v>45</v>
      </c>
      <c r="B2951" s="23">
        <v>44015</v>
      </c>
      <c r="C2951" s="4">
        <v>0</v>
      </c>
      <c r="D2951" s="26">
        <v>25</v>
      </c>
      <c r="F2951" s="67">
        <f>E2951+F2927</f>
        <v>0</v>
      </c>
    </row>
    <row r="2952" spans="1:6" x14ac:dyDescent="0.25">
      <c r="A2952" s="5" t="s">
        <v>46</v>
      </c>
      <c r="B2952" s="23">
        <v>44015</v>
      </c>
      <c r="C2952" s="4">
        <v>0</v>
      </c>
      <c r="D2952" s="26">
        <v>149</v>
      </c>
      <c r="F2952" s="67">
        <f>E2952+F2928</f>
        <v>1</v>
      </c>
    </row>
    <row r="2953" spans="1:6" x14ac:dyDescent="0.25">
      <c r="A2953" s="5" t="s">
        <v>47</v>
      </c>
      <c r="B2953" s="23">
        <v>44015</v>
      </c>
      <c r="C2953" s="4">
        <v>2</v>
      </c>
      <c r="D2953" s="26">
        <v>83</v>
      </c>
      <c r="F2953" s="67">
        <f>E2953+F2929</f>
        <v>4</v>
      </c>
    </row>
    <row r="2954" spans="1:6" x14ac:dyDescent="0.25">
      <c r="A2954" s="50" t="s">
        <v>22</v>
      </c>
      <c r="B2954" s="23">
        <v>44016</v>
      </c>
      <c r="C2954" s="4">
        <v>1517</v>
      </c>
      <c r="D2954" s="26">
        <v>38407</v>
      </c>
      <c r="E2954" s="4">
        <v>26</v>
      </c>
      <c r="F2954" s="67">
        <f>E2954+F2930</f>
        <v>679</v>
      </c>
    </row>
    <row r="2955" spans="1:6" x14ac:dyDescent="0.25">
      <c r="A2955" s="5" t="s">
        <v>35</v>
      </c>
      <c r="B2955" s="23">
        <v>44016</v>
      </c>
      <c r="C2955" s="4">
        <v>5</v>
      </c>
      <c r="D2955" s="26">
        <v>6</v>
      </c>
      <c r="F2955" s="67">
        <f t="shared" ref="F2955:F2961" si="187">E2955+F2931</f>
        <v>0</v>
      </c>
    </row>
    <row r="2956" spans="1:6" x14ac:dyDescent="0.25">
      <c r="A2956" s="5" t="s">
        <v>21</v>
      </c>
      <c r="B2956" s="23">
        <v>44016</v>
      </c>
      <c r="C2956" s="4">
        <v>53</v>
      </c>
      <c r="D2956" s="26">
        <v>2262</v>
      </c>
      <c r="E2956" s="4">
        <v>3</v>
      </c>
      <c r="F2956" s="67">
        <f t="shared" si="187"/>
        <v>106</v>
      </c>
    </row>
    <row r="2957" spans="1:6" x14ac:dyDescent="0.25">
      <c r="A2957" s="5" t="s">
        <v>36</v>
      </c>
      <c r="B2957" s="23">
        <v>44016</v>
      </c>
      <c r="C2957" s="4">
        <v>0</v>
      </c>
      <c r="D2957" s="26">
        <v>148</v>
      </c>
      <c r="F2957" s="67">
        <f t="shared" si="187"/>
        <v>2</v>
      </c>
    </row>
    <row r="2958" spans="1:6" x14ac:dyDescent="0.25">
      <c r="A2958" s="5" t="s">
        <v>51</v>
      </c>
      <c r="B2958" s="23">
        <v>44016</v>
      </c>
      <c r="C2958" s="4">
        <v>899</v>
      </c>
      <c r="D2958" s="26">
        <v>30510</v>
      </c>
      <c r="E2958" s="4">
        <v>13</v>
      </c>
      <c r="F2958" s="67">
        <f t="shared" si="187"/>
        <v>564</v>
      </c>
    </row>
    <row r="2959" spans="1:6" x14ac:dyDescent="0.25">
      <c r="A2959" s="5" t="s">
        <v>27</v>
      </c>
      <c r="B2959" s="23">
        <v>44016</v>
      </c>
      <c r="C2959" s="4">
        <v>13</v>
      </c>
      <c r="D2959" s="26">
        <v>691</v>
      </c>
      <c r="F2959" s="67">
        <f t="shared" si="187"/>
        <v>34</v>
      </c>
    </row>
    <row r="2960" spans="1:6" x14ac:dyDescent="0.25">
      <c r="A2960" s="5" t="s">
        <v>37</v>
      </c>
      <c r="B2960" s="23">
        <v>44016</v>
      </c>
      <c r="C2960" s="4">
        <v>0</v>
      </c>
      <c r="D2960" s="26">
        <v>119</v>
      </c>
      <c r="F2960" s="67">
        <f t="shared" si="187"/>
        <v>0</v>
      </c>
    </row>
    <row r="2961" spans="1:6" x14ac:dyDescent="0.25">
      <c r="A2961" s="5" t="s">
        <v>38</v>
      </c>
      <c r="B2961" s="23">
        <v>44016</v>
      </c>
      <c r="C2961" s="4">
        <v>5</v>
      </c>
      <c r="D2961" s="26">
        <v>323</v>
      </c>
      <c r="F2961" s="67">
        <f t="shared" si="187"/>
        <v>0</v>
      </c>
    </row>
    <row r="2962" spans="1:6" x14ac:dyDescent="0.25">
      <c r="A2962" s="5" t="s">
        <v>48</v>
      </c>
      <c r="B2962" s="23">
        <v>44016</v>
      </c>
      <c r="C2962" s="4">
        <v>0</v>
      </c>
      <c r="D2962" s="26">
        <v>76</v>
      </c>
      <c r="F2962" s="67">
        <f t="shared" ref="F2962:F2973" si="188">E2962+F2937</f>
        <v>0</v>
      </c>
    </row>
    <row r="2963" spans="1:6" x14ac:dyDescent="0.25">
      <c r="A2963" s="5" t="s">
        <v>39</v>
      </c>
      <c r="B2963" s="23">
        <v>44016</v>
      </c>
      <c r="C2963" s="4">
        <v>14</v>
      </c>
      <c r="D2963" s="26">
        <v>161</v>
      </c>
      <c r="F2963" s="67">
        <f t="shared" si="188"/>
        <v>0</v>
      </c>
    </row>
    <row r="2964" spans="1:6" x14ac:dyDescent="0.25">
      <c r="A2964" s="5" t="s">
        <v>40</v>
      </c>
      <c r="B2964" s="23">
        <v>44016</v>
      </c>
      <c r="C2964" s="4">
        <v>0</v>
      </c>
      <c r="D2964" s="26">
        <v>7</v>
      </c>
      <c r="F2964" s="67">
        <f t="shared" si="188"/>
        <v>0</v>
      </c>
    </row>
    <row r="2965" spans="1:6" x14ac:dyDescent="0.25">
      <c r="A2965" s="5" t="s">
        <v>28</v>
      </c>
      <c r="B2965" s="23">
        <v>44016</v>
      </c>
      <c r="C2965" s="4">
        <v>5</v>
      </c>
      <c r="D2965" s="26">
        <v>96</v>
      </c>
      <c r="F2965" s="67">
        <f t="shared" si="188"/>
        <v>0</v>
      </c>
    </row>
    <row r="2966" spans="1:6" x14ac:dyDescent="0.25">
      <c r="A2966" s="5" t="s">
        <v>24</v>
      </c>
      <c r="B2966" s="23">
        <v>44016</v>
      </c>
      <c r="C2966" s="4">
        <v>4</v>
      </c>
      <c r="D2966" s="26">
        <v>184</v>
      </c>
      <c r="F2966" s="67">
        <f t="shared" si="188"/>
        <v>0</v>
      </c>
    </row>
    <row r="2967" spans="1:6" x14ac:dyDescent="0.25">
      <c r="A2967" s="5" t="s">
        <v>30</v>
      </c>
      <c r="B2967" s="23">
        <v>44016</v>
      </c>
      <c r="C2967" s="4">
        <v>0</v>
      </c>
      <c r="D2967" s="26">
        <v>47</v>
      </c>
      <c r="F2967" s="67">
        <f t="shared" si="188"/>
        <v>0</v>
      </c>
    </row>
    <row r="2968" spans="1:6" x14ac:dyDescent="0.25">
      <c r="A2968" s="5" t="s">
        <v>26</v>
      </c>
      <c r="B2968" s="23">
        <v>44016</v>
      </c>
      <c r="C2968" s="4">
        <v>20</v>
      </c>
      <c r="D2968" s="26">
        <v>542</v>
      </c>
      <c r="E2968" s="4">
        <v>1</v>
      </c>
      <c r="F2968" s="67">
        <f t="shared" si="188"/>
        <v>2</v>
      </c>
    </row>
    <row r="2969" spans="1:6" x14ac:dyDescent="0.25">
      <c r="A2969" s="5" t="s">
        <v>25</v>
      </c>
      <c r="B2969" s="23">
        <v>44016</v>
      </c>
      <c r="C2969" s="4">
        <v>28</v>
      </c>
      <c r="D2969" s="26">
        <v>962</v>
      </c>
      <c r="F2969" s="67">
        <f t="shared" si="188"/>
        <v>0</v>
      </c>
    </row>
    <row r="2970" spans="1:6" x14ac:dyDescent="0.25">
      <c r="A2970" s="5" t="s">
        <v>41</v>
      </c>
      <c r="B2970" s="23">
        <v>44016</v>
      </c>
      <c r="C2970" s="4">
        <v>16</v>
      </c>
      <c r="D2970" s="26">
        <v>57</v>
      </c>
      <c r="F2970" s="67">
        <f t="shared" si="188"/>
        <v>0</v>
      </c>
    </row>
    <row r="2971" spans="1:6" x14ac:dyDescent="0.25">
      <c r="A2971" s="5" t="s">
        <v>42</v>
      </c>
      <c r="B2971" s="23">
        <v>44016</v>
      </c>
      <c r="C2971" s="4">
        <v>0</v>
      </c>
      <c r="D2971" s="26">
        <v>8</v>
      </c>
      <c r="F2971" s="67">
        <f>E2971+F2947</f>
        <v>0</v>
      </c>
    </row>
    <row r="2972" spans="1:6" x14ac:dyDescent="0.25">
      <c r="A2972" s="5" t="s">
        <v>43</v>
      </c>
      <c r="B2972" s="23">
        <v>44016</v>
      </c>
      <c r="C2972" s="4">
        <v>1</v>
      </c>
      <c r="D2972" s="26">
        <v>12</v>
      </c>
      <c r="F2972" s="67">
        <f t="shared" si="188"/>
        <v>0</v>
      </c>
    </row>
    <row r="2973" spans="1:6" x14ac:dyDescent="0.25">
      <c r="A2973" s="5" t="s">
        <v>44</v>
      </c>
      <c r="B2973" s="23">
        <v>44016</v>
      </c>
      <c r="C2973" s="4">
        <v>0</v>
      </c>
      <c r="D2973" s="26">
        <v>50</v>
      </c>
      <c r="F2973" s="67">
        <f t="shared" si="188"/>
        <v>0</v>
      </c>
    </row>
    <row r="2974" spans="1:6" x14ac:dyDescent="0.25">
      <c r="A2974" s="5" t="s">
        <v>29</v>
      </c>
      <c r="B2974" s="23">
        <v>44016</v>
      </c>
      <c r="C2974" s="4">
        <v>5</v>
      </c>
      <c r="D2974" s="26">
        <v>434</v>
      </c>
      <c r="E2974" s="4">
        <v>1</v>
      </c>
      <c r="F2974" s="67">
        <f>E2974+F2950</f>
        <v>6</v>
      </c>
    </row>
    <row r="2975" spans="1:6" x14ac:dyDescent="0.25">
      <c r="A2975" s="5" t="s">
        <v>45</v>
      </c>
      <c r="B2975" s="23">
        <v>44016</v>
      </c>
      <c r="C2975" s="4">
        <v>0</v>
      </c>
      <c r="D2975" s="26">
        <v>25</v>
      </c>
      <c r="F2975" s="67">
        <f>E2975+F2951</f>
        <v>0</v>
      </c>
    </row>
    <row r="2976" spans="1:6" x14ac:dyDescent="0.25">
      <c r="A2976" s="5" t="s">
        <v>46</v>
      </c>
      <c r="B2976" s="23">
        <v>44016</v>
      </c>
      <c r="C2976" s="4">
        <v>4</v>
      </c>
      <c r="D2976" s="26">
        <v>153</v>
      </c>
      <c r="F2976" s="67">
        <f>E2976+F2952</f>
        <v>1</v>
      </c>
    </row>
    <row r="2977" spans="1:6" x14ac:dyDescent="0.25">
      <c r="A2977" s="5" t="s">
        <v>47</v>
      </c>
      <c r="B2977" s="23">
        <v>44016</v>
      </c>
      <c r="C2977" s="4">
        <v>1</v>
      </c>
      <c r="D2977" s="26">
        <v>84</v>
      </c>
      <c r="F2977" s="67">
        <f>E2977+F2953</f>
        <v>4</v>
      </c>
    </row>
    <row r="2978" spans="1:6" x14ac:dyDescent="0.25">
      <c r="A2978" s="50" t="s">
        <v>22</v>
      </c>
      <c r="B2978" s="23">
        <v>44017</v>
      </c>
      <c r="C2978" s="4">
        <v>1564</v>
      </c>
      <c r="D2978" s="26">
        <v>39971</v>
      </c>
      <c r="E2978" s="4">
        <v>12</v>
      </c>
      <c r="F2978" s="67">
        <f>E2978+F2954</f>
        <v>691</v>
      </c>
    </row>
    <row r="2979" spans="1:6" x14ac:dyDescent="0.25">
      <c r="A2979" s="5" t="s">
        <v>35</v>
      </c>
      <c r="B2979" s="23">
        <v>44017</v>
      </c>
      <c r="C2979" s="4">
        <v>0</v>
      </c>
      <c r="D2979" s="26">
        <v>6</v>
      </c>
      <c r="F2979" s="67">
        <f t="shared" ref="F2979:F2985" si="189">E2979+F2955</f>
        <v>0</v>
      </c>
    </row>
    <row r="2980" spans="1:6" x14ac:dyDescent="0.25">
      <c r="A2980" s="5" t="s">
        <v>21</v>
      </c>
      <c r="B2980" s="23">
        <v>44017</v>
      </c>
      <c r="C2980" s="4">
        <v>47</v>
      </c>
      <c r="D2980" s="26">
        <v>2309</v>
      </c>
      <c r="F2980" s="67">
        <f t="shared" si="189"/>
        <v>106</v>
      </c>
    </row>
    <row r="2981" spans="1:6" x14ac:dyDescent="0.25">
      <c r="A2981" s="5" t="s">
        <v>36</v>
      </c>
      <c r="B2981" s="23">
        <v>44017</v>
      </c>
      <c r="C2981" s="4">
        <v>6</v>
      </c>
      <c r="D2981" s="26">
        <v>154</v>
      </c>
      <c r="F2981" s="67">
        <f t="shared" si="189"/>
        <v>2</v>
      </c>
    </row>
    <row r="2982" spans="1:6" x14ac:dyDescent="0.25">
      <c r="A2982" s="5" t="s">
        <v>51</v>
      </c>
      <c r="B2982" s="23">
        <v>44017</v>
      </c>
      <c r="C2982" s="4">
        <v>767</v>
      </c>
      <c r="D2982" s="26">
        <v>31277</v>
      </c>
      <c r="E2982" s="4">
        <v>10</v>
      </c>
      <c r="F2982" s="67">
        <f t="shared" si="189"/>
        <v>574</v>
      </c>
    </row>
    <row r="2983" spans="1:6" x14ac:dyDescent="0.25">
      <c r="A2983" s="5" t="s">
        <v>27</v>
      </c>
      <c r="B2983" s="23">
        <v>44017</v>
      </c>
      <c r="C2983" s="4">
        <v>14</v>
      </c>
      <c r="D2983" s="26">
        <v>705</v>
      </c>
      <c r="F2983" s="67">
        <f t="shared" si="189"/>
        <v>34</v>
      </c>
    </row>
    <row r="2984" spans="1:6" x14ac:dyDescent="0.25">
      <c r="A2984" s="5" t="s">
        <v>37</v>
      </c>
      <c r="B2984" s="23">
        <v>44017</v>
      </c>
      <c r="C2984" s="4">
        <v>1</v>
      </c>
      <c r="D2984" s="26">
        <v>120</v>
      </c>
      <c r="F2984" s="67">
        <f t="shared" si="189"/>
        <v>0</v>
      </c>
    </row>
    <row r="2985" spans="1:6" x14ac:dyDescent="0.25">
      <c r="A2985" s="5" t="s">
        <v>38</v>
      </c>
      <c r="B2985" s="23">
        <v>44017</v>
      </c>
      <c r="C2985" s="4">
        <v>6</v>
      </c>
      <c r="D2985" s="26">
        <v>329</v>
      </c>
      <c r="F2985" s="67">
        <f t="shared" si="189"/>
        <v>0</v>
      </c>
    </row>
    <row r="2986" spans="1:6" x14ac:dyDescent="0.25">
      <c r="A2986" s="5" t="s">
        <v>48</v>
      </c>
      <c r="B2986" s="23">
        <v>44017</v>
      </c>
      <c r="C2986" s="4">
        <v>0</v>
      </c>
      <c r="D2986" s="26">
        <v>76</v>
      </c>
      <c r="F2986" s="67">
        <f t="shared" ref="F2986:F2997" si="190">E2986+F2961</f>
        <v>0</v>
      </c>
    </row>
    <row r="2987" spans="1:6" x14ac:dyDescent="0.25">
      <c r="A2987" s="5" t="s">
        <v>39</v>
      </c>
      <c r="B2987" s="23">
        <v>44017</v>
      </c>
      <c r="C2987" s="4">
        <v>1</v>
      </c>
      <c r="D2987" s="26">
        <v>162</v>
      </c>
      <c r="F2987" s="67">
        <f t="shared" si="190"/>
        <v>0</v>
      </c>
    </row>
    <row r="2988" spans="1:6" x14ac:dyDescent="0.25">
      <c r="A2988" s="5" t="s">
        <v>40</v>
      </c>
      <c r="B2988" s="23">
        <v>44017</v>
      </c>
      <c r="C2988" s="4">
        <v>0</v>
      </c>
      <c r="D2988" s="26">
        <v>7</v>
      </c>
      <c r="F2988" s="67">
        <f t="shared" si="190"/>
        <v>0</v>
      </c>
    </row>
    <row r="2989" spans="1:6" x14ac:dyDescent="0.25">
      <c r="A2989" s="5" t="s">
        <v>28</v>
      </c>
      <c r="B2989" s="23">
        <v>44017</v>
      </c>
      <c r="C2989" s="4">
        <v>6</v>
      </c>
      <c r="D2989" s="26">
        <v>102</v>
      </c>
      <c r="F2989" s="67">
        <f t="shared" si="190"/>
        <v>0</v>
      </c>
    </row>
    <row r="2990" spans="1:6" x14ac:dyDescent="0.25">
      <c r="A2990" s="5" t="s">
        <v>24</v>
      </c>
      <c r="B2990" s="23">
        <v>44017</v>
      </c>
      <c r="C2990" s="4">
        <v>7</v>
      </c>
      <c r="D2990" s="26">
        <v>191</v>
      </c>
      <c r="F2990" s="67">
        <f t="shared" si="190"/>
        <v>0</v>
      </c>
    </row>
    <row r="2991" spans="1:6" x14ac:dyDescent="0.25">
      <c r="A2991" s="5" t="s">
        <v>30</v>
      </c>
      <c r="B2991" s="23">
        <v>44017</v>
      </c>
      <c r="C2991" s="4">
        <v>0</v>
      </c>
      <c r="D2991" s="26">
        <v>47</v>
      </c>
      <c r="F2991" s="67">
        <f t="shared" si="190"/>
        <v>0</v>
      </c>
    </row>
    <row r="2992" spans="1:6" x14ac:dyDescent="0.25">
      <c r="A2992" s="5" t="s">
        <v>26</v>
      </c>
      <c r="B2992" s="23">
        <v>44017</v>
      </c>
      <c r="C2992" s="4">
        <v>9</v>
      </c>
      <c r="D2992" s="26">
        <v>551</v>
      </c>
      <c r="E2992" s="4">
        <v>3</v>
      </c>
      <c r="F2992" s="67">
        <f t="shared" si="190"/>
        <v>3</v>
      </c>
    </row>
    <row r="2993" spans="1:6" x14ac:dyDescent="0.25">
      <c r="A2993" s="5" t="s">
        <v>25</v>
      </c>
      <c r="B2993" s="23">
        <v>44017</v>
      </c>
      <c r="C2993" s="4">
        <v>3</v>
      </c>
      <c r="D2993" s="26">
        <v>965</v>
      </c>
      <c r="E2993" s="4">
        <v>1</v>
      </c>
      <c r="F2993" s="67">
        <f t="shared" si="190"/>
        <v>3</v>
      </c>
    </row>
    <row r="2994" spans="1:6" x14ac:dyDescent="0.25">
      <c r="A2994" s="5" t="s">
        <v>41</v>
      </c>
      <c r="B2994" s="23">
        <v>44017</v>
      </c>
      <c r="C2994" s="4">
        <v>2</v>
      </c>
      <c r="D2994" s="26">
        <v>59</v>
      </c>
      <c r="F2994" s="67">
        <f t="shared" si="190"/>
        <v>0</v>
      </c>
    </row>
    <row r="2995" spans="1:6" x14ac:dyDescent="0.25">
      <c r="A2995" s="5" t="s">
        <v>42</v>
      </c>
      <c r="B2995" s="23">
        <v>44017</v>
      </c>
      <c r="C2995" s="4">
        <v>0</v>
      </c>
      <c r="D2995" s="26">
        <v>8</v>
      </c>
      <c r="F2995" s="67">
        <f>E2995+F2971</f>
        <v>0</v>
      </c>
    </row>
    <row r="2996" spans="1:6" x14ac:dyDescent="0.25">
      <c r="A2996" s="5" t="s">
        <v>43</v>
      </c>
      <c r="B2996" s="23">
        <v>44017</v>
      </c>
      <c r="C2996" s="4">
        <v>0</v>
      </c>
      <c r="D2996" s="26">
        <v>12</v>
      </c>
      <c r="F2996" s="67">
        <f t="shared" si="190"/>
        <v>0</v>
      </c>
    </row>
    <row r="2997" spans="1:6" x14ac:dyDescent="0.25">
      <c r="A2997" s="5" t="s">
        <v>44</v>
      </c>
      <c r="B2997" s="23">
        <v>44017</v>
      </c>
      <c r="C2997" s="4">
        <v>0</v>
      </c>
      <c r="D2997" s="26">
        <v>50</v>
      </c>
      <c r="F2997" s="67">
        <f t="shared" si="190"/>
        <v>0</v>
      </c>
    </row>
    <row r="2998" spans="1:6" x14ac:dyDescent="0.25">
      <c r="A2998" s="5" t="s">
        <v>29</v>
      </c>
      <c r="B2998" s="23">
        <v>44017</v>
      </c>
      <c r="C2998" s="4">
        <v>3</v>
      </c>
      <c r="D2998" s="26">
        <v>437</v>
      </c>
      <c r="F2998" s="67">
        <f>E2998+F2974</f>
        <v>6</v>
      </c>
    </row>
    <row r="2999" spans="1:6" x14ac:dyDescent="0.25">
      <c r="A2999" s="5" t="s">
        <v>45</v>
      </c>
      <c r="B2999" s="23">
        <v>44017</v>
      </c>
      <c r="C2999" s="4">
        <v>0</v>
      </c>
      <c r="D2999" s="26">
        <v>25</v>
      </c>
      <c r="F2999" s="67">
        <f>E2999+F2975</f>
        <v>0</v>
      </c>
    </row>
    <row r="3000" spans="1:6" x14ac:dyDescent="0.25">
      <c r="A3000" s="5" t="s">
        <v>46</v>
      </c>
      <c r="B3000" s="23">
        <v>44017</v>
      </c>
      <c r="C3000" s="4">
        <v>0</v>
      </c>
      <c r="D3000" s="26">
        <v>153</v>
      </c>
      <c r="F3000" s="67">
        <f>E3000+F2976</f>
        <v>1</v>
      </c>
    </row>
    <row r="3001" spans="1:6" x14ac:dyDescent="0.25">
      <c r="A3001" s="5" t="s">
        <v>47</v>
      </c>
      <c r="B3001" s="23">
        <v>44017</v>
      </c>
      <c r="C3001" s="4">
        <v>3</v>
      </c>
      <c r="D3001" s="26">
        <v>87</v>
      </c>
      <c r="F3001" s="67">
        <f>E3001+F2977</f>
        <v>4</v>
      </c>
    </row>
    <row r="3002" spans="1:6" x14ac:dyDescent="0.25">
      <c r="A3002" s="50" t="s">
        <v>22</v>
      </c>
      <c r="B3002" s="23">
        <v>44018</v>
      </c>
      <c r="C3002" s="4">
        <v>1476</v>
      </c>
      <c r="D3002" s="26">
        <v>41447</v>
      </c>
      <c r="E3002" s="4">
        <v>54</v>
      </c>
      <c r="F3002" s="67">
        <f>E3002+F2978</f>
        <v>745</v>
      </c>
    </row>
    <row r="3003" spans="1:6" x14ac:dyDescent="0.25">
      <c r="A3003" s="5" t="s">
        <v>35</v>
      </c>
      <c r="B3003" s="23">
        <v>44018</v>
      </c>
      <c r="C3003" s="4">
        <v>1</v>
      </c>
      <c r="D3003" s="26">
        <v>7</v>
      </c>
      <c r="F3003" s="67">
        <f t="shared" ref="F3003:F3009" si="191">E3003+F2979</f>
        <v>0</v>
      </c>
    </row>
    <row r="3004" spans="1:6" x14ac:dyDescent="0.25">
      <c r="A3004" s="5" t="s">
        <v>21</v>
      </c>
      <c r="B3004" s="23">
        <v>44018</v>
      </c>
      <c r="C3004" s="4">
        <v>26</v>
      </c>
      <c r="D3004" s="26">
        <v>2335</v>
      </c>
      <c r="E3004" s="4">
        <v>2</v>
      </c>
      <c r="F3004" s="67">
        <f t="shared" si="191"/>
        <v>108</v>
      </c>
    </row>
    <row r="3005" spans="1:6" x14ac:dyDescent="0.25">
      <c r="A3005" s="5" t="s">
        <v>36</v>
      </c>
      <c r="B3005" s="23">
        <v>44018</v>
      </c>
      <c r="C3005" s="4">
        <v>6</v>
      </c>
      <c r="D3005" s="26">
        <v>160</v>
      </c>
      <c r="F3005" s="67">
        <f t="shared" si="191"/>
        <v>2</v>
      </c>
    </row>
    <row r="3006" spans="1:6" x14ac:dyDescent="0.25">
      <c r="A3006" s="5" t="s">
        <v>51</v>
      </c>
      <c r="B3006" s="23">
        <v>44018</v>
      </c>
      <c r="C3006" s="4">
        <v>995</v>
      </c>
      <c r="D3006" s="26">
        <v>32272</v>
      </c>
      <c r="E3006" s="4">
        <v>14</v>
      </c>
      <c r="F3006" s="67">
        <f t="shared" si="191"/>
        <v>588</v>
      </c>
    </row>
    <row r="3007" spans="1:6" x14ac:dyDescent="0.25">
      <c r="A3007" s="5" t="s">
        <v>27</v>
      </c>
      <c r="B3007" s="23">
        <v>44018</v>
      </c>
      <c r="C3007" s="4">
        <v>28</v>
      </c>
      <c r="D3007" s="26">
        <v>733</v>
      </c>
      <c r="F3007" s="67">
        <f t="shared" si="191"/>
        <v>34</v>
      </c>
    </row>
    <row r="3008" spans="1:6" x14ac:dyDescent="0.25">
      <c r="A3008" s="5" t="s">
        <v>37</v>
      </c>
      <c r="B3008" s="23">
        <v>44018</v>
      </c>
      <c r="C3008" s="4">
        <v>1</v>
      </c>
      <c r="D3008" s="26">
        <v>121</v>
      </c>
      <c r="F3008" s="67">
        <f t="shared" si="191"/>
        <v>0</v>
      </c>
    </row>
    <row r="3009" spans="1:6" x14ac:dyDescent="0.25">
      <c r="A3009" s="5" t="s">
        <v>38</v>
      </c>
      <c r="B3009" s="23">
        <v>44018</v>
      </c>
      <c r="C3009" s="4">
        <v>5</v>
      </c>
      <c r="D3009" s="26">
        <v>334</v>
      </c>
      <c r="F3009" s="67">
        <f t="shared" si="191"/>
        <v>0</v>
      </c>
    </row>
    <row r="3010" spans="1:6" x14ac:dyDescent="0.25">
      <c r="A3010" s="5" t="s">
        <v>48</v>
      </c>
      <c r="B3010" s="23">
        <v>44018</v>
      </c>
      <c r="C3010" s="4">
        <v>0</v>
      </c>
      <c r="D3010" s="26">
        <v>76</v>
      </c>
      <c r="F3010" s="67">
        <f t="shared" ref="F3010:F3021" si="192">E3010+F2985</f>
        <v>0</v>
      </c>
    </row>
    <row r="3011" spans="1:6" x14ac:dyDescent="0.25">
      <c r="A3011" s="5" t="s">
        <v>39</v>
      </c>
      <c r="B3011" s="23">
        <v>44018</v>
      </c>
      <c r="C3011" s="4">
        <v>29</v>
      </c>
      <c r="D3011" s="26">
        <v>191</v>
      </c>
      <c r="F3011" s="67">
        <f t="shared" si="192"/>
        <v>0</v>
      </c>
    </row>
    <row r="3012" spans="1:6" x14ac:dyDescent="0.25">
      <c r="A3012" s="5" t="s">
        <v>40</v>
      </c>
      <c r="B3012" s="23">
        <v>44018</v>
      </c>
      <c r="C3012" s="4">
        <v>0</v>
      </c>
      <c r="D3012" s="26">
        <v>7</v>
      </c>
      <c r="F3012" s="67">
        <f t="shared" si="192"/>
        <v>0</v>
      </c>
    </row>
    <row r="3013" spans="1:6" x14ac:dyDescent="0.25">
      <c r="A3013" s="5" t="s">
        <v>28</v>
      </c>
      <c r="B3013" s="23">
        <v>44018</v>
      </c>
      <c r="C3013" s="4">
        <v>5</v>
      </c>
      <c r="D3013" s="26">
        <v>107</v>
      </c>
      <c r="F3013" s="67">
        <f t="shared" si="192"/>
        <v>0</v>
      </c>
    </row>
    <row r="3014" spans="1:6" x14ac:dyDescent="0.25">
      <c r="A3014" s="5" t="s">
        <v>24</v>
      </c>
      <c r="B3014" s="23">
        <v>44018</v>
      </c>
      <c r="C3014" s="4">
        <v>4</v>
      </c>
      <c r="D3014" s="26">
        <v>195</v>
      </c>
      <c r="F3014" s="67">
        <f t="shared" si="192"/>
        <v>0</v>
      </c>
    </row>
    <row r="3015" spans="1:6" x14ac:dyDescent="0.25">
      <c r="A3015" s="5" t="s">
        <v>30</v>
      </c>
      <c r="B3015" s="23">
        <v>44018</v>
      </c>
      <c r="C3015" s="4">
        <v>2</v>
      </c>
      <c r="D3015" s="26">
        <v>49</v>
      </c>
      <c r="F3015" s="67">
        <f t="shared" si="192"/>
        <v>0</v>
      </c>
    </row>
    <row r="3016" spans="1:6" x14ac:dyDescent="0.25">
      <c r="A3016" s="5" t="s">
        <v>26</v>
      </c>
      <c r="B3016" s="23">
        <v>44018</v>
      </c>
      <c r="C3016" s="4">
        <v>34</v>
      </c>
      <c r="D3016" s="26">
        <v>585</v>
      </c>
      <c r="E3016" s="4">
        <v>1</v>
      </c>
      <c r="F3016" s="67">
        <f t="shared" si="192"/>
        <v>1</v>
      </c>
    </row>
    <row r="3017" spans="1:6" x14ac:dyDescent="0.25">
      <c r="A3017" s="5" t="s">
        <v>25</v>
      </c>
      <c r="B3017" s="23">
        <v>44018</v>
      </c>
      <c r="C3017" s="4">
        <v>7</v>
      </c>
      <c r="D3017" s="26">
        <v>972</v>
      </c>
      <c r="E3017" s="4">
        <v>3</v>
      </c>
      <c r="F3017" s="67">
        <f t="shared" si="192"/>
        <v>6</v>
      </c>
    </row>
    <row r="3018" spans="1:6" x14ac:dyDescent="0.25">
      <c r="A3018" s="5" t="s">
        <v>41</v>
      </c>
      <c r="B3018" s="23">
        <v>44018</v>
      </c>
      <c r="C3018" s="4">
        <v>2</v>
      </c>
      <c r="D3018" s="26">
        <v>61</v>
      </c>
      <c r="E3018" s="4">
        <v>1</v>
      </c>
      <c r="F3018" s="67">
        <f t="shared" si="192"/>
        <v>4</v>
      </c>
    </row>
    <row r="3019" spans="1:6" x14ac:dyDescent="0.25">
      <c r="A3019" s="5" t="s">
        <v>42</v>
      </c>
      <c r="B3019" s="23">
        <v>44018</v>
      </c>
      <c r="C3019" s="4">
        <v>1</v>
      </c>
      <c r="D3019" s="26">
        <v>9</v>
      </c>
      <c r="F3019" s="67">
        <f>E3019+F2995</f>
        <v>0</v>
      </c>
    </row>
    <row r="3020" spans="1:6" x14ac:dyDescent="0.25">
      <c r="A3020" s="5" t="s">
        <v>43</v>
      </c>
      <c r="B3020" s="23">
        <v>44018</v>
      </c>
      <c r="C3020" s="4">
        <v>0</v>
      </c>
      <c r="D3020" s="26">
        <v>12</v>
      </c>
      <c r="F3020" s="67">
        <f t="shared" si="192"/>
        <v>0</v>
      </c>
    </row>
    <row r="3021" spans="1:6" x14ac:dyDescent="0.25">
      <c r="A3021" s="5" t="s">
        <v>44</v>
      </c>
      <c r="B3021" s="23">
        <v>44018</v>
      </c>
      <c r="C3021" s="4">
        <v>4</v>
      </c>
      <c r="D3021" s="26">
        <v>54</v>
      </c>
      <c r="F3021" s="67">
        <f t="shared" si="192"/>
        <v>0</v>
      </c>
    </row>
    <row r="3022" spans="1:6" x14ac:dyDescent="0.25">
      <c r="A3022" s="5" t="s">
        <v>29</v>
      </c>
      <c r="B3022" s="23">
        <v>44018</v>
      </c>
      <c r="C3022" s="4">
        <v>5</v>
      </c>
      <c r="D3022" s="26">
        <v>442</v>
      </c>
      <c r="F3022" s="67">
        <f>E3022+F2998</f>
        <v>6</v>
      </c>
    </row>
    <row r="3023" spans="1:6" x14ac:dyDescent="0.25">
      <c r="A3023" s="5" t="s">
        <v>45</v>
      </c>
      <c r="B3023" s="23">
        <v>44018</v>
      </c>
      <c r="C3023" s="4">
        <v>1</v>
      </c>
      <c r="D3023" s="26">
        <v>26</v>
      </c>
      <c r="F3023" s="67">
        <f>E3023+F2999</f>
        <v>0</v>
      </c>
    </row>
    <row r="3024" spans="1:6" x14ac:dyDescent="0.25">
      <c r="A3024" s="5" t="s">
        <v>46</v>
      </c>
      <c r="B3024" s="23">
        <v>44018</v>
      </c>
      <c r="C3024" s="4">
        <v>0</v>
      </c>
      <c r="D3024" s="26">
        <v>153</v>
      </c>
      <c r="F3024" s="67">
        <f>E3024+F3000</f>
        <v>1</v>
      </c>
    </row>
    <row r="3025" spans="1:6" x14ac:dyDescent="0.25">
      <c r="A3025" s="5" t="s">
        <v>47</v>
      </c>
      <c r="B3025" s="23">
        <v>44018</v>
      </c>
      <c r="C3025" s="4">
        <v>0</v>
      </c>
      <c r="D3025" s="26">
        <v>87</v>
      </c>
      <c r="F3025" s="67">
        <f>E3025+F3001</f>
        <v>4</v>
      </c>
    </row>
    <row r="3026" spans="1:6" x14ac:dyDescent="0.25">
      <c r="A3026" s="50" t="s">
        <v>22</v>
      </c>
      <c r="B3026" s="23">
        <v>44019</v>
      </c>
      <c r="C3026" s="4">
        <v>1752</v>
      </c>
      <c r="D3026" s="26">
        <v>43199</v>
      </c>
      <c r="E3026" s="4">
        <v>39</v>
      </c>
      <c r="F3026" s="67">
        <f>E3026+F3002</f>
        <v>784</v>
      </c>
    </row>
    <row r="3027" spans="1:6" x14ac:dyDescent="0.25">
      <c r="A3027" s="5" t="s">
        <v>35</v>
      </c>
      <c r="B3027" s="23">
        <v>44019</v>
      </c>
      <c r="C3027" s="4">
        <v>0</v>
      </c>
      <c r="D3027" s="26">
        <v>7</v>
      </c>
      <c r="F3027" s="67">
        <f t="shared" ref="F3027:F3033" si="193">E3027+F3003</f>
        <v>0</v>
      </c>
    </row>
    <row r="3028" spans="1:6" x14ac:dyDescent="0.25">
      <c r="A3028" s="5" t="s">
        <v>21</v>
      </c>
      <c r="B3028" s="23">
        <v>44019</v>
      </c>
      <c r="C3028" s="4">
        <v>22</v>
      </c>
      <c r="D3028" s="26">
        <v>2357</v>
      </c>
      <c r="F3028" s="67">
        <f t="shared" si="193"/>
        <v>108</v>
      </c>
    </row>
    <row r="3029" spans="1:6" x14ac:dyDescent="0.25">
      <c r="A3029" s="5" t="s">
        <v>36</v>
      </c>
      <c r="B3029" s="23">
        <v>44019</v>
      </c>
      <c r="C3029" s="4">
        <v>0</v>
      </c>
      <c r="D3029" s="26">
        <v>160</v>
      </c>
      <c r="F3029" s="67">
        <f t="shared" si="193"/>
        <v>2</v>
      </c>
    </row>
    <row r="3030" spans="1:6" x14ac:dyDescent="0.25">
      <c r="A3030" s="5" t="s">
        <v>51</v>
      </c>
      <c r="B3030" s="23">
        <v>44019</v>
      </c>
      <c r="C3030" s="4">
        <v>1025</v>
      </c>
      <c r="D3030" s="26">
        <v>33297</v>
      </c>
      <c r="E3030" s="4">
        <v>21</v>
      </c>
      <c r="F3030" s="67">
        <f t="shared" si="193"/>
        <v>609</v>
      </c>
    </row>
    <row r="3031" spans="1:6" x14ac:dyDescent="0.25">
      <c r="A3031" s="5" t="s">
        <v>27</v>
      </c>
      <c r="B3031" s="23">
        <v>44019</v>
      </c>
      <c r="C3031" s="4">
        <v>48</v>
      </c>
      <c r="D3031" s="26">
        <v>781</v>
      </c>
      <c r="F3031" s="67">
        <f t="shared" si="193"/>
        <v>34</v>
      </c>
    </row>
    <row r="3032" spans="1:6" x14ac:dyDescent="0.25">
      <c r="A3032" s="5" t="s">
        <v>37</v>
      </c>
      <c r="B3032" s="23">
        <v>44019</v>
      </c>
      <c r="C3032" s="4">
        <v>1</v>
      </c>
      <c r="D3032" s="26">
        <v>122</v>
      </c>
      <c r="F3032" s="67">
        <f t="shared" si="193"/>
        <v>0</v>
      </c>
    </row>
    <row r="3033" spans="1:6" x14ac:dyDescent="0.25">
      <c r="A3033" s="5" t="s">
        <v>38</v>
      </c>
      <c r="B3033" s="23">
        <v>44019</v>
      </c>
      <c r="C3033" s="4">
        <v>10</v>
      </c>
      <c r="D3033" s="26">
        <v>344</v>
      </c>
      <c r="F3033" s="67">
        <f t="shared" si="193"/>
        <v>0</v>
      </c>
    </row>
    <row r="3034" spans="1:6" x14ac:dyDescent="0.25">
      <c r="A3034" s="5" t="s">
        <v>48</v>
      </c>
      <c r="B3034" s="23">
        <v>44019</v>
      </c>
      <c r="C3034" s="4">
        <v>0</v>
      </c>
      <c r="D3034" s="26">
        <v>76</v>
      </c>
      <c r="F3034" s="67">
        <f t="shared" ref="F3034:F3045" si="194">E3034+F3009</f>
        <v>0</v>
      </c>
    </row>
    <row r="3035" spans="1:6" x14ac:dyDescent="0.25">
      <c r="A3035" s="5" t="s">
        <v>39</v>
      </c>
      <c r="B3035" s="23">
        <v>44019</v>
      </c>
      <c r="C3035" s="4">
        <v>30</v>
      </c>
      <c r="D3035" s="26">
        <v>221</v>
      </c>
      <c r="F3035" s="67">
        <f t="shared" si="194"/>
        <v>0</v>
      </c>
    </row>
    <row r="3036" spans="1:6" x14ac:dyDescent="0.25">
      <c r="A3036" s="5" t="s">
        <v>40</v>
      </c>
      <c r="B3036" s="23">
        <v>44019</v>
      </c>
      <c r="C3036" s="4">
        <v>0</v>
      </c>
      <c r="D3036" s="26">
        <v>7</v>
      </c>
      <c r="F3036" s="67">
        <f t="shared" si="194"/>
        <v>0</v>
      </c>
    </row>
    <row r="3037" spans="1:6" x14ac:dyDescent="0.25">
      <c r="A3037" s="5" t="s">
        <v>28</v>
      </c>
      <c r="B3037" s="23">
        <v>44019</v>
      </c>
      <c r="C3037" s="4">
        <v>3</v>
      </c>
      <c r="D3037" s="26">
        <v>110</v>
      </c>
      <c r="F3037" s="67">
        <f t="shared" si="194"/>
        <v>0</v>
      </c>
    </row>
    <row r="3038" spans="1:6" x14ac:dyDescent="0.25">
      <c r="A3038" s="5" t="s">
        <v>24</v>
      </c>
      <c r="B3038" s="23">
        <v>44019</v>
      </c>
      <c r="C3038" s="4">
        <v>23</v>
      </c>
      <c r="D3038" s="26">
        <v>218</v>
      </c>
      <c r="F3038" s="67">
        <f t="shared" si="194"/>
        <v>0</v>
      </c>
    </row>
    <row r="3039" spans="1:6" x14ac:dyDescent="0.25">
      <c r="A3039" s="5" t="s">
        <v>30</v>
      </c>
      <c r="B3039" s="23">
        <v>44019</v>
      </c>
      <c r="C3039" s="4">
        <v>0</v>
      </c>
      <c r="D3039" s="26">
        <v>49</v>
      </c>
      <c r="F3039" s="67">
        <f t="shared" si="194"/>
        <v>0</v>
      </c>
    </row>
    <row r="3040" spans="1:6" x14ac:dyDescent="0.25">
      <c r="A3040" s="5" t="s">
        <v>26</v>
      </c>
      <c r="B3040" s="23">
        <v>44019</v>
      </c>
      <c r="C3040" s="4">
        <v>22</v>
      </c>
      <c r="D3040" s="26">
        <v>607</v>
      </c>
      <c r="F3040" s="67">
        <f t="shared" si="194"/>
        <v>0</v>
      </c>
    </row>
    <row r="3041" spans="1:6" x14ac:dyDescent="0.25">
      <c r="A3041" s="5" t="s">
        <v>25</v>
      </c>
      <c r="B3041" s="23">
        <v>44019</v>
      </c>
      <c r="C3041" s="4">
        <v>25</v>
      </c>
      <c r="D3041" s="26">
        <v>997</v>
      </c>
      <c r="E3041" s="4">
        <v>1</v>
      </c>
      <c r="F3041" s="67">
        <f t="shared" si="194"/>
        <v>2</v>
      </c>
    </row>
    <row r="3042" spans="1:6" x14ac:dyDescent="0.25">
      <c r="A3042" s="5" t="s">
        <v>41</v>
      </c>
      <c r="B3042" s="23">
        <v>44019</v>
      </c>
      <c r="C3042" s="4">
        <v>8</v>
      </c>
      <c r="D3042" s="26">
        <v>69</v>
      </c>
      <c r="E3042" s="4">
        <v>1</v>
      </c>
      <c r="F3042" s="67">
        <f t="shared" si="194"/>
        <v>7</v>
      </c>
    </row>
    <row r="3043" spans="1:6" x14ac:dyDescent="0.25">
      <c r="A3043" s="5" t="s">
        <v>42</v>
      </c>
      <c r="B3043" s="23">
        <v>44019</v>
      </c>
      <c r="C3043" s="4">
        <v>0</v>
      </c>
      <c r="D3043" s="26">
        <v>9</v>
      </c>
      <c r="F3043" s="67">
        <f>E3043+F3019</f>
        <v>0</v>
      </c>
    </row>
    <row r="3044" spans="1:6" x14ac:dyDescent="0.25">
      <c r="A3044" s="5" t="s">
        <v>43</v>
      </c>
      <c r="B3044" s="23">
        <v>44019</v>
      </c>
      <c r="C3044" s="4">
        <v>0</v>
      </c>
      <c r="D3044" s="26">
        <v>12</v>
      </c>
      <c r="F3044" s="67">
        <f t="shared" si="194"/>
        <v>0</v>
      </c>
    </row>
    <row r="3045" spans="1:6" x14ac:dyDescent="0.25">
      <c r="A3045" s="5" t="s">
        <v>44</v>
      </c>
      <c r="B3045" s="23">
        <v>44019</v>
      </c>
      <c r="C3045" s="4">
        <v>0</v>
      </c>
      <c r="D3045" s="26">
        <v>54</v>
      </c>
      <c r="F3045" s="67">
        <f t="shared" si="194"/>
        <v>0</v>
      </c>
    </row>
    <row r="3046" spans="1:6" x14ac:dyDescent="0.25">
      <c r="A3046" s="5" t="s">
        <v>29</v>
      </c>
      <c r="B3046" s="23">
        <v>44019</v>
      </c>
      <c r="C3046" s="4">
        <v>9</v>
      </c>
      <c r="D3046" s="26">
        <v>451</v>
      </c>
      <c r="F3046" s="67">
        <f>E3046+F3022</f>
        <v>6</v>
      </c>
    </row>
    <row r="3047" spans="1:6" x14ac:dyDescent="0.25">
      <c r="A3047" s="5" t="s">
        <v>45</v>
      </c>
      <c r="B3047" s="23">
        <v>44019</v>
      </c>
      <c r="C3047" s="4">
        <v>1</v>
      </c>
      <c r="D3047" s="26">
        <v>27</v>
      </c>
      <c r="F3047" s="67">
        <f>E3047+F3023</f>
        <v>0</v>
      </c>
    </row>
    <row r="3048" spans="1:6" x14ac:dyDescent="0.25">
      <c r="A3048" s="5" t="s">
        <v>46</v>
      </c>
      <c r="B3048" s="23">
        <v>44019</v>
      </c>
      <c r="C3048" s="4">
        <v>1</v>
      </c>
      <c r="D3048" s="26">
        <v>154</v>
      </c>
      <c r="F3048" s="67">
        <f>E3048+F3024</f>
        <v>1</v>
      </c>
    </row>
    <row r="3049" spans="1:6" x14ac:dyDescent="0.25">
      <c r="A3049" s="5" t="s">
        <v>47</v>
      </c>
      <c r="B3049" s="23">
        <v>44019</v>
      </c>
      <c r="C3049" s="4">
        <v>0</v>
      </c>
      <c r="D3049" s="26">
        <v>87</v>
      </c>
      <c r="F3049" s="67">
        <f>E3049+F3025</f>
        <v>4</v>
      </c>
    </row>
    <row r="3050" spans="1:6" x14ac:dyDescent="0.25">
      <c r="A3050" s="50" t="s">
        <v>22</v>
      </c>
      <c r="B3050" s="23">
        <v>44020</v>
      </c>
      <c r="C3050" s="4">
        <v>2222</v>
      </c>
      <c r="D3050" s="26">
        <v>45421</v>
      </c>
      <c r="E3050" s="4">
        <v>35</v>
      </c>
      <c r="F3050" s="67">
        <f>E3050+F3026</f>
        <v>819</v>
      </c>
    </row>
    <row r="3051" spans="1:6" x14ac:dyDescent="0.25">
      <c r="A3051" s="5" t="s">
        <v>35</v>
      </c>
      <c r="B3051" s="23">
        <v>44020</v>
      </c>
      <c r="C3051" s="4">
        <v>21</v>
      </c>
      <c r="D3051" s="26">
        <v>28</v>
      </c>
      <c r="F3051" s="67">
        <f t="shared" ref="F3051:F3057" si="195">E3051+F3027</f>
        <v>0</v>
      </c>
    </row>
    <row r="3052" spans="1:6" x14ac:dyDescent="0.25">
      <c r="A3052" s="5" t="s">
        <v>21</v>
      </c>
      <c r="B3052" s="23">
        <v>44020</v>
      </c>
      <c r="C3052" s="4">
        <v>59</v>
      </c>
      <c r="D3052" s="26">
        <v>2416</v>
      </c>
      <c r="F3052" s="67">
        <f t="shared" si="195"/>
        <v>108</v>
      </c>
    </row>
    <row r="3053" spans="1:6" x14ac:dyDescent="0.25">
      <c r="A3053" s="5" t="s">
        <v>36</v>
      </c>
      <c r="B3053" s="23">
        <v>44020</v>
      </c>
      <c r="C3053" s="4">
        <v>13</v>
      </c>
      <c r="D3053" s="26">
        <v>173</v>
      </c>
      <c r="F3053" s="67">
        <f t="shared" si="195"/>
        <v>2</v>
      </c>
    </row>
    <row r="3054" spans="1:6" x14ac:dyDescent="0.25">
      <c r="A3054" s="5" t="s">
        <v>51</v>
      </c>
      <c r="B3054" s="23">
        <v>44020</v>
      </c>
      <c r="C3054" s="4">
        <v>1116</v>
      </c>
      <c r="D3054" s="26">
        <v>34413</v>
      </c>
      <c r="E3054" s="4">
        <v>16</v>
      </c>
      <c r="F3054" s="67">
        <f t="shared" si="195"/>
        <v>625</v>
      </c>
    </row>
    <row r="3055" spans="1:6" x14ac:dyDescent="0.25">
      <c r="A3055" s="5" t="s">
        <v>27</v>
      </c>
      <c r="B3055" s="23">
        <v>44020</v>
      </c>
      <c r="C3055" s="4">
        <v>21</v>
      </c>
      <c r="D3055" s="26">
        <v>802</v>
      </c>
      <c r="F3055" s="67">
        <f t="shared" si="195"/>
        <v>34</v>
      </c>
    </row>
    <row r="3056" spans="1:6" x14ac:dyDescent="0.25">
      <c r="A3056" s="5" t="s">
        <v>37</v>
      </c>
      <c r="B3056" s="23">
        <v>44020</v>
      </c>
      <c r="C3056" s="4">
        <v>4</v>
      </c>
      <c r="D3056" s="26">
        <v>126</v>
      </c>
      <c r="F3056" s="67">
        <f t="shared" si="195"/>
        <v>0</v>
      </c>
    </row>
    <row r="3057" spans="1:6" x14ac:dyDescent="0.25">
      <c r="A3057" s="5" t="s">
        <v>38</v>
      </c>
      <c r="B3057" s="23">
        <v>44020</v>
      </c>
      <c r="C3057" s="4">
        <v>11</v>
      </c>
      <c r="D3057" s="26">
        <v>355</v>
      </c>
      <c r="F3057" s="67">
        <f t="shared" si="195"/>
        <v>0</v>
      </c>
    </row>
    <row r="3058" spans="1:6" x14ac:dyDescent="0.25">
      <c r="A3058" s="5" t="s">
        <v>48</v>
      </c>
      <c r="B3058" s="23">
        <v>44020</v>
      </c>
      <c r="C3058" s="4">
        <v>0</v>
      </c>
      <c r="D3058" s="26">
        <v>76</v>
      </c>
      <c r="F3058" s="67">
        <f t="shared" ref="F3058:F3069" si="196">E3058+F3033</f>
        <v>0</v>
      </c>
    </row>
    <row r="3059" spans="1:6" x14ac:dyDescent="0.25">
      <c r="A3059" s="5" t="s">
        <v>39</v>
      </c>
      <c r="B3059" s="23">
        <v>44020</v>
      </c>
      <c r="C3059" s="4">
        <v>38</v>
      </c>
      <c r="D3059" s="26">
        <v>259</v>
      </c>
      <c r="F3059" s="67">
        <f t="shared" si="196"/>
        <v>0</v>
      </c>
    </row>
    <row r="3060" spans="1:6" x14ac:dyDescent="0.25">
      <c r="A3060" s="5" t="s">
        <v>40</v>
      </c>
      <c r="B3060" s="23">
        <v>44020</v>
      </c>
      <c r="C3060" s="4">
        <v>0</v>
      </c>
      <c r="D3060" s="26">
        <v>7</v>
      </c>
      <c r="F3060" s="67">
        <f t="shared" si="196"/>
        <v>0</v>
      </c>
    </row>
    <row r="3061" spans="1:6" x14ac:dyDescent="0.25">
      <c r="A3061" s="5" t="s">
        <v>28</v>
      </c>
      <c r="B3061" s="23">
        <v>44020</v>
      </c>
      <c r="C3061" s="4">
        <v>14</v>
      </c>
      <c r="D3061" s="26">
        <v>124</v>
      </c>
      <c r="F3061" s="67">
        <f t="shared" si="196"/>
        <v>0</v>
      </c>
    </row>
    <row r="3062" spans="1:6" x14ac:dyDescent="0.25">
      <c r="A3062" s="5" t="s">
        <v>24</v>
      </c>
      <c r="B3062" s="23">
        <v>44020</v>
      </c>
      <c r="C3062" s="4">
        <v>22</v>
      </c>
      <c r="D3062" s="26">
        <v>240</v>
      </c>
      <c r="F3062" s="67">
        <f t="shared" si="196"/>
        <v>0</v>
      </c>
    </row>
    <row r="3063" spans="1:6" x14ac:dyDescent="0.25">
      <c r="A3063" s="5" t="s">
        <v>30</v>
      </c>
      <c r="B3063" s="23">
        <v>44020</v>
      </c>
      <c r="C3063" s="4">
        <v>0</v>
      </c>
      <c r="D3063" s="26">
        <v>49</v>
      </c>
      <c r="F3063" s="67">
        <f t="shared" si="196"/>
        <v>0</v>
      </c>
    </row>
    <row r="3064" spans="1:6" x14ac:dyDescent="0.25">
      <c r="A3064" s="5" t="s">
        <v>26</v>
      </c>
      <c r="B3064" s="23">
        <v>44020</v>
      </c>
      <c r="C3064" s="4">
        <v>23</v>
      </c>
      <c r="D3064" s="26">
        <v>630</v>
      </c>
      <c r="F3064" s="67">
        <f t="shared" si="196"/>
        <v>0</v>
      </c>
    </row>
    <row r="3065" spans="1:6" x14ac:dyDescent="0.25">
      <c r="A3065" s="5" t="s">
        <v>25</v>
      </c>
      <c r="B3065" s="23">
        <v>44020</v>
      </c>
      <c r="C3065" s="4">
        <v>11</v>
      </c>
      <c r="D3065" s="26">
        <v>1008</v>
      </c>
      <c r="F3065" s="67">
        <f t="shared" si="196"/>
        <v>0</v>
      </c>
    </row>
    <row r="3066" spans="1:6" x14ac:dyDescent="0.25">
      <c r="A3066" s="5" t="s">
        <v>41</v>
      </c>
      <c r="B3066" s="23">
        <v>44020</v>
      </c>
      <c r="C3066" s="4">
        <v>6</v>
      </c>
      <c r="D3066" s="26">
        <v>75</v>
      </c>
      <c r="F3066" s="67">
        <f t="shared" si="196"/>
        <v>2</v>
      </c>
    </row>
    <row r="3067" spans="1:6" x14ac:dyDescent="0.25">
      <c r="A3067" s="5" t="s">
        <v>42</v>
      </c>
      <c r="B3067" s="23">
        <v>44020</v>
      </c>
      <c r="C3067" s="4">
        <v>0</v>
      </c>
      <c r="D3067" s="26">
        <v>9</v>
      </c>
      <c r="F3067" s="67">
        <f>E3067+F3043</f>
        <v>0</v>
      </c>
    </row>
    <row r="3068" spans="1:6" x14ac:dyDescent="0.25">
      <c r="A3068" s="5" t="s">
        <v>43</v>
      </c>
      <c r="B3068" s="23">
        <v>44020</v>
      </c>
      <c r="C3068" s="4">
        <v>0</v>
      </c>
      <c r="D3068" s="26">
        <v>12</v>
      </c>
      <c r="F3068" s="67">
        <f t="shared" si="196"/>
        <v>0</v>
      </c>
    </row>
    <row r="3069" spans="1:6" x14ac:dyDescent="0.25">
      <c r="A3069" s="5" t="s">
        <v>44</v>
      </c>
      <c r="B3069" s="23">
        <v>44020</v>
      </c>
      <c r="C3069" s="4">
        <v>0</v>
      </c>
      <c r="D3069" s="26">
        <v>54</v>
      </c>
      <c r="F3069" s="67">
        <f t="shared" si="196"/>
        <v>0</v>
      </c>
    </row>
    <row r="3070" spans="1:6" x14ac:dyDescent="0.25">
      <c r="A3070" s="5" t="s">
        <v>29</v>
      </c>
      <c r="B3070" s="23">
        <v>44020</v>
      </c>
      <c r="C3070" s="4">
        <v>14</v>
      </c>
      <c r="D3070" s="26">
        <v>465</v>
      </c>
      <c r="F3070" s="67">
        <f>E3070+F3046</f>
        <v>6</v>
      </c>
    </row>
    <row r="3071" spans="1:6" x14ac:dyDescent="0.25">
      <c r="A3071" s="5" t="s">
        <v>45</v>
      </c>
      <c r="B3071" s="23">
        <v>44020</v>
      </c>
      <c r="C3071" s="4">
        <v>8</v>
      </c>
      <c r="D3071" s="26">
        <v>35</v>
      </c>
      <c r="F3071" s="67">
        <f>E3071+F3047</f>
        <v>0</v>
      </c>
    </row>
    <row r="3072" spans="1:6" x14ac:dyDescent="0.25">
      <c r="A3072" s="5" t="s">
        <v>46</v>
      </c>
      <c r="B3072" s="23">
        <v>44020</v>
      </c>
      <c r="C3072" s="4">
        <v>0</v>
      </c>
      <c r="D3072" s="26">
        <v>154</v>
      </c>
      <c r="F3072" s="67">
        <f>E3072+F3048</f>
        <v>1</v>
      </c>
    </row>
    <row r="3073" spans="1:6" x14ac:dyDescent="0.25">
      <c r="A3073" s="5" t="s">
        <v>47</v>
      </c>
      <c r="B3073" s="23">
        <v>44020</v>
      </c>
      <c r="C3073" s="4">
        <v>1</v>
      </c>
      <c r="D3073" s="26">
        <v>88</v>
      </c>
      <c r="F3073" s="67">
        <f>E3073+F3049</f>
        <v>4</v>
      </c>
    </row>
    <row r="3074" spans="1:6" x14ac:dyDescent="0.25">
      <c r="A3074" s="50" t="s">
        <v>22</v>
      </c>
      <c r="B3074" s="23">
        <v>44021</v>
      </c>
      <c r="C3074" s="4">
        <v>2372</v>
      </c>
      <c r="D3074" s="26">
        <v>47793</v>
      </c>
      <c r="E3074" s="4">
        <v>11</v>
      </c>
      <c r="F3074" s="67">
        <f>E3074+F3050</f>
        <v>830</v>
      </c>
    </row>
    <row r="3075" spans="1:6" x14ac:dyDescent="0.25">
      <c r="A3075" s="5" t="s">
        <v>35</v>
      </c>
      <c r="B3075" s="23">
        <v>44021</v>
      </c>
      <c r="C3075" s="4">
        <v>10</v>
      </c>
      <c r="D3075" s="26">
        <v>38</v>
      </c>
      <c r="F3075" s="67">
        <f t="shared" ref="F3075:F3081" si="197">E3075+F3051</f>
        <v>0</v>
      </c>
    </row>
    <row r="3076" spans="1:6" x14ac:dyDescent="0.25">
      <c r="A3076" s="5" t="s">
        <v>21</v>
      </c>
      <c r="B3076" s="23">
        <v>44021</v>
      </c>
      <c r="C3076" s="4">
        <v>30</v>
      </c>
      <c r="D3076" s="26">
        <v>2446</v>
      </c>
      <c r="E3076" s="4">
        <v>4</v>
      </c>
      <c r="F3076" s="67">
        <f t="shared" si="197"/>
        <v>112</v>
      </c>
    </row>
    <row r="3077" spans="1:6" x14ac:dyDescent="0.25">
      <c r="A3077" s="5" t="s">
        <v>36</v>
      </c>
      <c r="B3077" s="23">
        <v>44021</v>
      </c>
      <c r="C3077" s="4">
        <v>19</v>
      </c>
      <c r="D3077" s="26">
        <v>192</v>
      </c>
      <c r="F3077" s="67">
        <f t="shared" si="197"/>
        <v>2</v>
      </c>
    </row>
    <row r="3078" spans="1:6" x14ac:dyDescent="0.25">
      <c r="A3078" s="5" t="s">
        <v>51</v>
      </c>
      <c r="B3078" s="23">
        <v>44021</v>
      </c>
      <c r="C3078" s="4">
        <v>1058</v>
      </c>
      <c r="D3078" s="26">
        <v>35471</v>
      </c>
      <c r="E3078" s="4">
        <v>10</v>
      </c>
      <c r="F3078" s="67">
        <f t="shared" si="197"/>
        <v>635</v>
      </c>
    </row>
    <row r="3079" spans="1:6" x14ac:dyDescent="0.25">
      <c r="A3079" s="5" t="s">
        <v>27</v>
      </c>
      <c r="B3079" s="23">
        <v>44021</v>
      </c>
      <c r="C3079" s="4">
        <v>27</v>
      </c>
      <c r="D3079" s="26">
        <v>829</v>
      </c>
      <c r="F3079" s="67">
        <f t="shared" si="197"/>
        <v>34</v>
      </c>
    </row>
    <row r="3080" spans="1:6" x14ac:dyDescent="0.25">
      <c r="A3080" s="5" t="s">
        <v>37</v>
      </c>
      <c r="B3080" s="23">
        <v>44021</v>
      </c>
      <c r="C3080" s="4">
        <v>0</v>
      </c>
      <c r="D3080" s="26">
        <v>126</v>
      </c>
      <c r="F3080" s="67">
        <f t="shared" si="197"/>
        <v>0</v>
      </c>
    </row>
    <row r="3081" spans="1:6" x14ac:dyDescent="0.25">
      <c r="A3081" s="5" t="s">
        <v>38</v>
      </c>
      <c r="B3081" s="23">
        <v>44021</v>
      </c>
      <c r="C3081" s="4">
        <v>21</v>
      </c>
      <c r="D3081" s="26">
        <v>376</v>
      </c>
      <c r="F3081" s="67">
        <f t="shared" si="197"/>
        <v>0</v>
      </c>
    </row>
    <row r="3082" spans="1:6" x14ac:dyDescent="0.25">
      <c r="A3082" s="5" t="s">
        <v>48</v>
      </c>
      <c r="B3082" s="23">
        <v>44021</v>
      </c>
      <c r="C3082" s="4">
        <v>0</v>
      </c>
      <c r="D3082" s="26">
        <v>76</v>
      </c>
      <c r="F3082" s="67">
        <f t="shared" ref="F3082:F3093" si="198">E3082+F3057</f>
        <v>0</v>
      </c>
    </row>
    <row r="3083" spans="1:6" x14ac:dyDescent="0.25">
      <c r="A3083" s="5" t="s">
        <v>39</v>
      </c>
      <c r="B3083" s="23">
        <v>44021</v>
      </c>
      <c r="C3083" s="4">
        <v>52</v>
      </c>
      <c r="D3083" s="26">
        <v>311</v>
      </c>
      <c r="F3083" s="67">
        <f t="shared" si="198"/>
        <v>0</v>
      </c>
    </row>
    <row r="3084" spans="1:6" x14ac:dyDescent="0.25">
      <c r="A3084" s="5" t="s">
        <v>40</v>
      </c>
      <c r="B3084" s="23">
        <v>44021</v>
      </c>
      <c r="C3084" s="4">
        <v>0</v>
      </c>
      <c r="D3084" s="26">
        <v>7</v>
      </c>
      <c r="F3084" s="67">
        <f t="shared" si="198"/>
        <v>0</v>
      </c>
    </row>
    <row r="3085" spans="1:6" x14ac:dyDescent="0.25">
      <c r="A3085" s="5" t="s">
        <v>28</v>
      </c>
      <c r="B3085" s="23">
        <v>44021</v>
      </c>
      <c r="C3085" s="4">
        <v>1</v>
      </c>
      <c r="D3085" s="26">
        <v>125</v>
      </c>
      <c r="F3085" s="67">
        <f t="shared" si="198"/>
        <v>0</v>
      </c>
    </row>
    <row r="3086" spans="1:6" x14ac:dyDescent="0.25">
      <c r="A3086" s="5" t="s">
        <v>24</v>
      </c>
      <c r="B3086" s="23">
        <v>44021</v>
      </c>
      <c r="C3086" s="4">
        <v>11</v>
      </c>
      <c r="D3086" s="26">
        <v>251</v>
      </c>
      <c r="F3086" s="67">
        <f t="shared" si="198"/>
        <v>0</v>
      </c>
    </row>
    <row r="3087" spans="1:6" x14ac:dyDescent="0.25">
      <c r="A3087" s="5" t="s">
        <v>30</v>
      </c>
      <c r="B3087" s="23">
        <v>44021</v>
      </c>
      <c r="C3087" s="4">
        <v>0</v>
      </c>
      <c r="D3087" s="26">
        <v>49</v>
      </c>
      <c r="F3087" s="67">
        <f t="shared" si="198"/>
        <v>0</v>
      </c>
    </row>
    <row r="3088" spans="1:6" x14ac:dyDescent="0.25">
      <c r="A3088" s="5" t="s">
        <v>26</v>
      </c>
      <c r="B3088" s="23">
        <v>44021</v>
      </c>
      <c r="C3088" s="4">
        <v>10</v>
      </c>
      <c r="D3088" s="26">
        <v>640</v>
      </c>
      <c r="F3088" s="67">
        <f t="shared" si="198"/>
        <v>0</v>
      </c>
    </row>
    <row r="3089" spans="1:6" x14ac:dyDescent="0.25">
      <c r="A3089" s="5" t="s">
        <v>25</v>
      </c>
      <c r="B3089" s="23">
        <v>44021</v>
      </c>
      <c r="C3089" s="4">
        <v>23</v>
      </c>
      <c r="D3089" s="26">
        <v>1031</v>
      </c>
      <c r="F3089" s="67">
        <f t="shared" si="198"/>
        <v>0</v>
      </c>
    </row>
    <row r="3090" spans="1:6" x14ac:dyDescent="0.25">
      <c r="A3090" s="5" t="s">
        <v>41</v>
      </c>
      <c r="B3090" s="23">
        <v>44021</v>
      </c>
      <c r="C3090" s="4">
        <v>9</v>
      </c>
      <c r="D3090" s="26">
        <v>84</v>
      </c>
      <c r="E3090" s="4">
        <v>1</v>
      </c>
      <c r="F3090" s="67">
        <f t="shared" si="198"/>
        <v>1</v>
      </c>
    </row>
    <row r="3091" spans="1:6" x14ac:dyDescent="0.25">
      <c r="A3091" s="5" t="s">
        <v>42</v>
      </c>
      <c r="B3091" s="23">
        <v>44021</v>
      </c>
      <c r="C3091" s="4">
        <v>0</v>
      </c>
      <c r="D3091" s="26">
        <v>9</v>
      </c>
      <c r="F3091" s="67">
        <f>E3091+F3067</f>
        <v>0</v>
      </c>
    </row>
    <row r="3092" spans="1:6" x14ac:dyDescent="0.25">
      <c r="A3092" s="5" t="s">
        <v>43</v>
      </c>
      <c r="B3092" s="23">
        <v>44021</v>
      </c>
      <c r="C3092" s="4">
        <v>0</v>
      </c>
      <c r="D3092" s="26">
        <v>12</v>
      </c>
      <c r="F3092" s="67">
        <f t="shared" si="198"/>
        <v>0</v>
      </c>
    </row>
    <row r="3093" spans="1:6" x14ac:dyDescent="0.25">
      <c r="A3093" s="5" t="s">
        <v>44</v>
      </c>
      <c r="B3093" s="23">
        <v>44021</v>
      </c>
      <c r="C3093" s="4">
        <v>2</v>
      </c>
      <c r="D3093" s="26">
        <v>56</v>
      </c>
      <c r="F3093" s="67">
        <f t="shared" si="198"/>
        <v>0</v>
      </c>
    </row>
    <row r="3094" spans="1:6" x14ac:dyDescent="0.25">
      <c r="A3094" s="5" t="s">
        <v>29</v>
      </c>
      <c r="B3094" s="23">
        <v>44021</v>
      </c>
      <c r="C3094" s="4">
        <v>15</v>
      </c>
      <c r="D3094" s="26">
        <v>480</v>
      </c>
      <c r="F3094" s="67">
        <f>E3094+F3070</f>
        <v>6</v>
      </c>
    </row>
    <row r="3095" spans="1:6" x14ac:dyDescent="0.25">
      <c r="A3095" s="5" t="s">
        <v>45</v>
      </c>
      <c r="B3095" s="23">
        <v>44021</v>
      </c>
      <c r="C3095" s="4">
        <v>1</v>
      </c>
      <c r="D3095" s="26">
        <v>36</v>
      </c>
      <c r="F3095" s="67">
        <f>E3095+F3071</f>
        <v>0</v>
      </c>
    </row>
    <row r="3096" spans="1:6" x14ac:dyDescent="0.25">
      <c r="A3096" s="5" t="s">
        <v>46</v>
      </c>
      <c r="B3096" s="23">
        <v>44021</v>
      </c>
      <c r="C3096" s="4">
        <v>1</v>
      </c>
      <c r="D3096" s="26">
        <v>155</v>
      </c>
      <c r="F3096" s="67">
        <f>E3096+F3072</f>
        <v>1</v>
      </c>
    </row>
    <row r="3097" spans="1:6" x14ac:dyDescent="0.25">
      <c r="A3097" s="5" t="s">
        <v>47</v>
      </c>
      <c r="B3097" s="23">
        <v>44021</v>
      </c>
      <c r="C3097" s="4">
        <v>1</v>
      </c>
      <c r="D3097" s="26">
        <v>89</v>
      </c>
      <c r="F3097" s="67">
        <f>E3097+F3073</f>
        <v>4</v>
      </c>
    </row>
    <row r="3098" spans="1:6" x14ac:dyDescent="0.25">
      <c r="A3098" s="50" t="s">
        <v>22</v>
      </c>
      <c r="B3098" s="23">
        <v>44022</v>
      </c>
      <c r="C3098" s="4">
        <v>2118</v>
      </c>
      <c r="D3098" s="26">
        <v>49911</v>
      </c>
      <c r="E3098" s="4">
        <v>30</v>
      </c>
      <c r="F3098" s="67">
        <f>E3098+F3074</f>
        <v>860</v>
      </c>
    </row>
    <row r="3099" spans="1:6" x14ac:dyDescent="0.25">
      <c r="A3099" s="5" t="s">
        <v>35</v>
      </c>
      <c r="B3099" s="23">
        <v>44022</v>
      </c>
      <c r="C3099" s="4">
        <v>0</v>
      </c>
      <c r="D3099" s="26">
        <v>38</v>
      </c>
      <c r="F3099" s="67">
        <f t="shared" ref="F3099:F3105" si="199">E3099+F3075</f>
        <v>0</v>
      </c>
    </row>
    <row r="3100" spans="1:6" x14ac:dyDescent="0.25">
      <c r="A3100" s="5" t="s">
        <v>21</v>
      </c>
      <c r="B3100" s="23">
        <v>44022</v>
      </c>
      <c r="C3100" s="4">
        <v>50</v>
      </c>
      <c r="D3100" s="26">
        <v>2496</v>
      </c>
      <c r="E3100" s="4">
        <v>1</v>
      </c>
      <c r="F3100" s="67">
        <f t="shared" si="199"/>
        <v>113</v>
      </c>
    </row>
    <row r="3101" spans="1:6" x14ac:dyDescent="0.25">
      <c r="A3101" s="5" t="s">
        <v>36</v>
      </c>
      <c r="B3101" s="23">
        <v>44022</v>
      </c>
      <c r="C3101" s="4">
        <v>4</v>
      </c>
      <c r="D3101" s="26">
        <v>196</v>
      </c>
      <c r="F3101" s="67">
        <f t="shared" si="199"/>
        <v>2</v>
      </c>
    </row>
    <row r="3102" spans="1:6" x14ac:dyDescent="0.25">
      <c r="A3102" s="5" t="s">
        <v>51</v>
      </c>
      <c r="B3102" s="23">
        <v>44022</v>
      </c>
      <c r="C3102" s="4">
        <v>1049</v>
      </c>
      <c r="D3102" s="26">
        <v>36520</v>
      </c>
      <c r="E3102" s="4">
        <v>20</v>
      </c>
      <c r="F3102" s="67">
        <f t="shared" si="199"/>
        <v>655</v>
      </c>
    </row>
    <row r="3103" spans="1:6" x14ac:dyDescent="0.25">
      <c r="A3103" s="5" t="s">
        <v>27</v>
      </c>
      <c r="B3103" s="23">
        <v>44022</v>
      </c>
      <c r="C3103" s="4">
        <v>26</v>
      </c>
      <c r="D3103" s="26">
        <v>855</v>
      </c>
      <c r="F3103" s="67">
        <f t="shared" si="199"/>
        <v>34</v>
      </c>
    </row>
    <row r="3104" spans="1:6" x14ac:dyDescent="0.25">
      <c r="A3104" s="5" t="s">
        <v>37</v>
      </c>
      <c r="B3104" s="23">
        <v>44022</v>
      </c>
      <c r="C3104" s="4">
        <v>0</v>
      </c>
      <c r="D3104" s="26">
        <v>126</v>
      </c>
      <c r="F3104" s="67">
        <f t="shared" si="199"/>
        <v>0</v>
      </c>
    </row>
    <row r="3105" spans="1:6" x14ac:dyDescent="0.25">
      <c r="A3105" s="5" t="s">
        <v>38</v>
      </c>
      <c r="B3105" s="23">
        <v>44022</v>
      </c>
      <c r="C3105" s="4">
        <v>25</v>
      </c>
      <c r="D3105" s="26">
        <v>401</v>
      </c>
      <c r="F3105" s="67">
        <f t="shared" si="199"/>
        <v>0</v>
      </c>
    </row>
    <row r="3106" spans="1:6" x14ac:dyDescent="0.25">
      <c r="A3106" s="5" t="s">
        <v>48</v>
      </c>
      <c r="B3106" s="23">
        <v>44022</v>
      </c>
      <c r="C3106" s="4">
        <v>0</v>
      </c>
      <c r="D3106" s="26">
        <v>76</v>
      </c>
      <c r="F3106" s="67">
        <f t="shared" ref="F3106:F3117" si="200">E3106+F3081</f>
        <v>0</v>
      </c>
    </row>
    <row r="3107" spans="1:6" x14ac:dyDescent="0.25">
      <c r="A3107" s="5" t="s">
        <v>39</v>
      </c>
      <c r="B3107" s="23">
        <v>44022</v>
      </c>
      <c r="C3107" s="4">
        <v>23</v>
      </c>
      <c r="D3107" s="26">
        <v>334</v>
      </c>
      <c r="F3107" s="67">
        <f t="shared" si="200"/>
        <v>0</v>
      </c>
    </row>
    <row r="3108" spans="1:6" x14ac:dyDescent="0.25">
      <c r="A3108" s="5" t="s">
        <v>40</v>
      </c>
      <c r="B3108" s="23">
        <v>44022</v>
      </c>
      <c r="C3108" s="4">
        <v>0</v>
      </c>
      <c r="D3108" s="26">
        <v>7</v>
      </c>
      <c r="F3108" s="67">
        <f t="shared" si="200"/>
        <v>0</v>
      </c>
    </row>
    <row r="3109" spans="1:6" x14ac:dyDescent="0.25">
      <c r="A3109" s="5" t="s">
        <v>28</v>
      </c>
      <c r="B3109" s="23">
        <v>44022</v>
      </c>
      <c r="C3109" s="4">
        <v>6</v>
      </c>
      <c r="D3109" s="26">
        <v>131</v>
      </c>
      <c r="E3109" s="4">
        <v>2</v>
      </c>
      <c r="F3109" s="67">
        <f t="shared" si="200"/>
        <v>2</v>
      </c>
    </row>
    <row r="3110" spans="1:6" x14ac:dyDescent="0.25">
      <c r="A3110" s="5" t="s">
        <v>24</v>
      </c>
      <c r="B3110" s="23">
        <v>44022</v>
      </c>
      <c r="C3110" s="4">
        <v>12</v>
      </c>
      <c r="D3110" s="26">
        <v>263</v>
      </c>
      <c r="F3110" s="67">
        <f t="shared" si="200"/>
        <v>0</v>
      </c>
    </row>
    <row r="3111" spans="1:6" x14ac:dyDescent="0.25">
      <c r="A3111" s="5" t="s">
        <v>30</v>
      </c>
      <c r="B3111" s="23">
        <v>44022</v>
      </c>
      <c r="C3111" s="4">
        <v>0</v>
      </c>
      <c r="D3111" s="26">
        <v>49</v>
      </c>
      <c r="F3111" s="67">
        <f t="shared" si="200"/>
        <v>0</v>
      </c>
    </row>
    <row r="3112" spans="1:6" x14ac:dyDescent="0.25">
      <c r="A3112" s="5" t="s">
        <v>26</v>
      </c>
      <c r="B3112" s="23">
        <v>44022</v>
      </c>
      <c r="C3112" s="4">
        <v>14</v>
      </c>
      <c r="D3112" s="26">
        <v>654</v>
      </c>
      <c r="E3112" s="4">
        <v>1</v>
      </c>
      <c r="F3112" s="67">
        <f t="shared" si="200"/>
        <v>1</v>
      </c>
    </row>
    <row r="3113" spans="1:6" x14ac:dyDescent="0.25">
      <c r="A3113" s="5" t="s">
        <v>25</v>
      </c>
      <c r="B3113" s="23">
        <v>44022</v>
      </c>
      <c r="C3113" s="4">
        <v>26</v>
      </c>
      <c r="D3113" s="26">
        <v>1057</v>
      </c>
      <c r="F3113" s="67">
        <f t="shared" si="200"/>
        <v>0</v>
      </c>
    </row>
    <row r="3114" spans="1:6" x14ac:dyDescent="0.25">
      <c r="A3114" s="5" t="s">
        <v>41</v>
      </c>
      <c r="B3114" s="23">
        <v>44022</v>
      </c>
      <c r="C3114" s="4">
        <v>2</v>
      </c>
      <c r="D3114" s="26">
        <v>86</v>
      </c>
      <c r="F3114" s="67">
        <f t="shared" si="200"/>
        <v>0</v>
      </c>
    </row>
    <row r="3115" spans="1:6" x14ac:dyDescent="0.25">
      <c r="A3115" s="5" t="s">
        <v>42</v>
      </c>
      <c r="B3115" s="23">
        <v>44022</v>
      </c>
      <c r="C3115" s="4">
        <v>0</v>
      </c>
      <c r="D3115" s="26">
        <v>9</v>
      </c>
      <c r="F3115" s="67">
        <f>E3115+F3091</f>
        <v>0</v>
      </c>
    </row>
    <row r="3116" spans="1:6" x14ac:dyDescent="0.25">
      <c r="A3116" s="5" t="s">
        <v>43</v>
      </c>
      <c r="B3116" s="23">
        <v>44022</v>
      </c>
      <c r="C3116" s="4">
        <v>0</v>
      </c>
      <c r="D3116" s="26">
        <v>12</v>
      </c>
      <c r="F3116" s="67">
        <f t="shared" si="200"/>
        <v>0</v>
      </c>
    </row>
    <row r="3117" spans="1:6" x14ac:dyDescent="0.25">
      <c r="A3117" s="5" t="s">
        <v>44</v>
      </c>
      <c r="B3117" s="23">
        <v>44022</v>
      </c>
      <c r="C3117" s="4">
        <v>4</v>
      </c>
      <c r="D3117" s="26">
        <v>60</v>
      </c>
      <c r="F3117" s="67">
        <f t="shared" si="200"/>
        <v>0</v>
      </c>
    </row>
    <row r="3118" spans="1:6" x14ac:dyDescent="0.25">
      <c r="A3118" s="5" t="s">
        <v>29</v>
      </c>
      <c r="B3118" s="23">
        <v>44022</v>
      </c>
      <c r="C3118" s="4">
        <v>6</v>
      </c>
      <c r="D3118" s="26">
        <v>486</v>
      </c>
      <c r="F3118" s="67">
        <f>E3118+F3094</f>
        <v>6</v>
      </c>
    </row>
    <row r="3119" spans="1:6" x14ac:dyDescent="0.25">
      <c r="A3119" s="5" t="s">
        <v>45</v>
      </c>
      <c r="B3119" s="23">
        <v>44022</v>
      </c>
      <c r="C3119" s="4">
        <v>0</v>
      </c>
      <c r="D3119" s="26">
        <v>36</v>
      </c>
      <c r="F3119" s="67">
        <f>E3119+F3095</f>
        <v>0</v>
      </c>
    </row>
    <row r="3120" spans="1:6" x14ac:dyDescent="0.25">
      <c r="A3120" s="5" t="s">
        <v>46</v>
      </c>
      <c r="B3120" s="23">
        <v>44022</v>
      </c>
      <c r="C3120" s="4">
        <v>0</v>
      </c>
      <c r="D3120" s="26">
        <v>155</v>
      </c>
      <c r="F3120" s="67">
        <f>E3120+F3096</f>
        <v>1</v>
      </c>
    </row>
    <row r="3121" spans="1:6" x14ac:dyDescent="0.25">
      <c r="A3121" s="5" t="s">
        <v>47</v>
      </c>
      <c r="B3121" s="23">
        <v>44022</v>
      </c>
      <c r="C3121" s="4">
        <v>2</v>
      </c>
      <c r="D3121" s="26">
        <v>91</v>
      </c>
      <c r="F3121" s="67">
        <f>E3121+F3097</f>
        <v>4</v>
      </c>
    </row>
    <row r="3122" spans="1:6" x14ac:dyDescent="0.25">
      <c r="A3122" s="50" t="s">
        <v>22</v>
      </c>
      <c r="B3122" s="23">
        <v>44023</v>
      </c>
      <c r="C3122" s="4">
        <v>2113</v>
      </c>
      <c r="D3122" s="26">
        <v>52024</v>
      </c>
      <c r="E3122" s="4">
        <v>21</v>
      </c>
      <c r="F3122" s="67">
        <f>E3122+F3098</f>
        <v>881</v>
      </c>
    </row>
    <row r="3123" spans="1:6" x14ac:dyDescent="0.25">
      <c r="A3123" s="5" t="s">
        <v>35</v>
      </c>
      <c r="B3123" s="23">
        <v>44023</v>
      </c>
      <c r="C3123" s="4">
        <v>1</v>
      </c>
      <c r="D3123" s="26">
        <v>39</v>
      </c>
      <c r="F3123" s="67">
        <f t="shared" ref="F3123:F3129" si="201">E3123+F3099</f>
        <v>0</v>
      </c>
    </row>
    <row r="3124" spans="1:6" x14ac:dyDescent="0.25">
      <c r="A3124" s="5" t="s">
        <v>21</v>
      </c>
      <c r="B3124" s="23">
        <v>44023</v>
      </c>
      <c r="C3124" s="4">
        <v>56</v>
      </c>
      <c r="D3124" s="26">
        <v>2552</v>
      </c>
      <c r="E3124" s="4">
        <v>1</v>
      </c>
      <c r="F3124" s="67">
        <f t="shared" si="201"/>
        <v>114</v>
      </c>
    </row>
    <row r="3125" spans="1:6" x14ac:dyDescent="0.25">
      <c r="A3125" s="5" t="s">
        <v>36</v>
      </c>
      <c r="B3125" s="23">
        <v>44023</v>
      </c>
      <c r="C3125" s="4">
        <v>9</v>
      </c>
      <c r="D3125" s="26">
        <v>205</v>
      </c>
      <c r="E3125" s="4">
        <v>1</v>
      </c>
      <c r="F3125" s="67">
        <f t="shared" si="201"/>
        <v>3</v>
      </c>
    </row>
    <row r="3126" spans="1:6" x14ac:dyDescent="0.25">
      <c r="A3126" s="5" t="s">
        <v>51</v>
      </c>
      <c r="B3126" s="23">
        <v>44023</v>
      </c>
      <c r="C3126" s="4">
        <v>1051</v>
      </c>
      <c r="D3126" s="26">
        <v>37571</v>
      </c>
      <c r="E3126" s="4">
        <v>13</v>
      </c>
      <c r="F3126" s="67">
        <f t="shared" si="201"/>
        <v>668</v>
      </c>
    </row>
    <row r="3127" spans="1:6" x14ac:dyDescent="0.25">
      <c r="A3127" s="5" t="s">
        <v>27</v>
      </c>
      <c r="B3127" s="23">
        <v>44023</v>
      </c>
      <c r="C3127" s="4">
        <v>30</v>
      </c>
      <c r="D3127" s="26">
        <v>885</v>
      </c>
      <c r="F3127" s="67">
        <f t="shared" si="201"/>
        <v>34</v>
      </c>
    </row>
    <row r="3128" spans="1:6" x14ac:dyDescent="0.25">
      <c r="A3128" s="5" t="s">
        <v>37</v>
      </c>
      <c r="B3128" s="23">
        <v>44023</v>
      </c>
      <c r="C3128" s="4">
        <v>1</v>
      </c>
      <c r="D3128" s="26">
        <v>127</v>
      </c>
      <c r="F3128" s="67">
        <f t="shared" si="201"/>
        <v>0</v>
      </c>
    </row>
    <row r="3129" spans="1:6" x14ac:dyDescent="0.25">
      <c r="A3129" s="5" t="s">
        <v>38</v>
      </c>
      <c r="B3129" s="23">
        <v>44023</v>
      </c>
      <c r="C3129" s="4">
        <v>31</v>
      </c>
      <c r="D3129" s="26">
        <v>432</v>
      </c>
      <c r="F3129" s="67">
        <f t="shared" si="201"/>
        <v>0</v>
      </c>
    </row>
    <row r="3130" spans="1:6" x14ac:dyDescent="0.25">
      <c r="A3130" s="5" t="s">
        <v>48</v>
      </c>
      <c r="B3130" s="23">
        <v>44023</v>
      </c>
      <c r="C3130" s="4">
        <v>0</v>
      </c>
      <c r="D3130" s="26">
        <v>76</v>
      </c>
      <c r="F3130" s="67">
        <f t="shared" ref="F3130:F3141" si="202">E3130+F3105</f>
        <v>0</v>
      </c>
    </row>
    <row r="3131" spans="1:6" x14ac:dyDescent="0.25">
      <c r="A3131" s="5" t="s">
        <v>39</v>
      </c>
      <c r="B3131" s="23">
        <v>44023</v>
      </c>
      <c r="C3131" s="4">
        <v>59</v>
      </c>
      <c r="D3131" s="26">
        <v>393</v>
      </c>
      <c r="F3131" s="67">
        <f t="shared" si="202"/>
        <v>0</v>
      </c>
    </row>
    <row r="3132" spans="1:6" x14ac:dyDescent="0.25">
      <c r="A3132" s="5" t="s">
        <v>40</v>
      </c>
      <c r="B3132" s="23">
        <v>44023</v>
      </c>
      <c r="C3132" s="4">
        <v>0</v>
      </c>
      <c r="D3132" s="26">
        <v>7</v>
      </c>
      <c r="F3132" s="67">
        <f t="shared" si="202"/>
        <v>0</v>
      </c>
    </row>
    <row r="3133" spans="1:6" x14ac:dyDescent="0.25">
      <c r="A3133" s="5" t="s">
        <v>28</v>
      </c>
      <c r="B3133" s="23">
        <v>44023</v>
      </c>
      <c r="C3133" s="4">
        <v>5</v>
      </c>
      <c r="D3133" s="26">
        <v>136</v>
      </c>
      <c r="F3133" s="67">
        <f t="shared" si="202"/>
        <v>0</v>
      </c>
    </row>
    <row r="3134" spans="1:6" x14ac:dyDescent="0.25">
      <c r="A3134" s="5" t="s">
        <v>24</v>
      </c>
      <c r="B3134" s="23">
        <v>44023</v>
      </c>
      <c r="C3134" s="4">
        <v>14</v>
      </c>
      <c r="D3134" s="26">
        <v>277</v>
      </c>
      <c r="F3134" s="67">
        <f t="shared" si="202"/>
        <v>2</v>
      </c>
    </row>
    <row r="3135" spans="1:6" x14ac:dyDescent="0.25">
      <c r="A3135" s="5" t="s">
        <v>30</v>
      </c>
      <c r="B3135" s="23">
        <v>44023</v>
      </c>
      <c r="C3135" s="4">
        <v>0</v>
      </c>
      <c r="D3135" s="26">
        <v>49</v>
      </c>
      <c r="F3135" s="67">
        <f t="shared" si="202"/>
        <v>0</v>
      </c>
    </row>
    <row r="3136" spans="1:6" x14ac:dyDescent="0.25">
      <c r="A3136" s="5" t="s">
        <v>26</v>
      </c>
      <c r="B3136" s="23">
        <v>44023</v>
      </c>
      <c r="C3136" s="4">
        <v>13</v>
      </c>
      <c r="D3136" s="26">
        <v>667</v>
      </c>
      <c r="F3136" s="67">
        <f t="shared" si="202"/>
        <v>0</v>
      </c>
    </row>
    <row r="3137" spans="1:6" x14ac:dyDescent="0.25">
      <c r="A3137" s="5" t="s">
        <v>25</v>
      </c>
      <c r="B3137" s="23">
        <v>44023</v>
      </c>
      <c r="C3137" s="4">
        <v>25</v>
      </c>
      <c r="D3137" s="26">
        <v>1082</v>
      </c>
      <c r="F3137" s="67">
        <f t="shared" si="202"/>
        <v>1</v>
      </c>
    </row>
    <row r="3138" spans="1:6" x14ac:dyDescent="0.25">
      <c r="A3138" s="5" t="s">
        <v>41</v>
      </c>
      <c r="B3138" s="23">
        <v>44023</v>
      </c>
      <c r="C3138" s="4">
        <v>21</v>
      </c>
      <c r="D3138" s="26">
        <v>107</v>
      </c>
      <c r="F3138" s="67">
        <f t="shared" si="202"/>
        <v>0</v>
      </c>
    </row>
    <row r="3139" spans="1:6" x14ac:dyDescent="0.25">
      <c r="A3139" s="5" t="s">
        <v>42</v>
      </c>
      <c r="B3139" s="23">
        <v>44023</v>
      </c>
      <c r="C3139" s="4">
        <v>0</v>
      </c>
      <c r="D3139" s="26">
        <v>9</v>
      </c>
      <c r="F3139" s="67">
        <f>E3139+F3115</f>
        <v>0</v>
      </c>
    </row>
    <row r="3140" spans="1:6" x14ac:dyDescent="0.25">
      <c r="A3140" s="5" t="s">
        <v>43</v>
      </c>
      <c r="B3140" s="23">
        <v>44023</v>
      </c>
      <c r="C3140" s="4">
        <v>0</v>
      </c>
      <c r="D3140" s="26">
        <v>12</v>
      </c>
      <c r="F3140" s="67">
        <f t="shared" si="202"/>
        <v>0</v>
      </c>
    </row>
    <row r="3141" spans="1:6" x14ac:dyDescent="0.25">
      <c r="A3141" s="5" t="s">
        <v>44</v>
      </c>
      <c r="B3141" s="23">
        <v>44023</v>
      </c>
      <c r="C3141" s="4">
        <v>0</v>
      </c>
      <c r="D3141" s="26">
        <v>60</v>
      </c>
      <c r="F3141" s="67">
        <f t="shared" si="202"/>
        <v>0</v>
      </c>
    </row>
    <row r="3142" spans="1:6" x14ac:dyDescent="0.25">
      <c r="A3142" s="5" t="s">
        <v>29</v>
      </c>
      <c r="B3142" s="23">
        <v>44023</v>
      </c>
      <c r="C3142" s="4">
        <v>19</v>
      </c>
      <c r="D3142" s="26">
        <v>505</v>
      </c>
      <c r="F3142" s="67">
        <f>E3142+F3118</f>
        <v>6</v>
      </c>
    </row>
    <row r="3143" spans="1:6" x14ac:dyDescent="0.25">
      <c r="A3143" s="5" t="s">
        <v>45</v>
      </c>
      <c r="B3143" s="23">
        <v>44023</v>
      </c>
      <c r="C3143" s="4">
        <v>0</v>
      </c>
      <c r="D3143" s="26">
        <v>36</v>
      </c>
      <c r="F3143" s="67">
        <f>E3143+F3119</f>
        <v>0</v>
      </c>
    </row>
    <row r="3144" spans="1:6" x14ac:dyDescent="0.25">
      <c r="A3144" s="5" t="s">
        <v>46</v>
      </c>
      <c r="B3144" s="23">
        <v>44023</v>
      </c>
      <c r="C3144" s="4">
        <v>0</v>
      </c>
      <c r="D3144" s="26">
        <v>155</v>
      </c>
      <c r="F3144" s="67">
        <f>E3144+F3120</f>
        <v>1</v>
      </c>
    </row>
    <row r="3145" spans="1:6" x14ac:dyDescent="0.25">
      <c r="A3145" s="5" t="s">
        <v>47</v>
      </c>
      <c r="B3145" s="23">
        <v>44023</v>
      </c>
      <c r="C3145" s="4">
        <v>0</v>
      </c>
      <c r="D3145" s="26">
        <v>91</v>
      </c>
      <c r="F3145" s="67">
        <f>E3145+F3121</f>
        <v>4</v>
      </c>
    </row>
    <row r="3146" spans="1:6" x14ac:dyDescent="0.25">
      <c r="A3146" s="50" t="s">
        <v>22</v>
      </c>
      <c r="B3146" s="23">
        <v>44024</v>
      </c>
      <c r="C3146" s="4">
        <v>1633</v>
      </c>
      <c r="D3146" s="26">
        <v>53657</v>
      </c>
      <c r="E3146" s="4">
        <v>23</v>
      </c>
      <c r="F3146" s="67">
        <f>E3146+F3122</f>
        <v>904</v>
      </c>
    </row>
    <row r="3147" spans="1:6" x14ac:dyDescent="0.25">
      <c r="A3147" s="5" t="s">
        <v>35</v>
      </c>
      <c r="B3147" s="23">
        <v>44024</v>
      </c>
      <c r="C3147" s="4">
        <v>0</v>
      </c>
      <c r="D3147" s="26">
        <v>39</v>
      </c>
      <c r="F3147" s="67">
        <f t="shared" ref="F3147:F3153" si="203">E3147+F3123</f>
        <v>0</v>
      </c>
    </row>
    <row r="3148" spans="1:6" x14ac:dyDescent="0.25">
      <c r="A3148" s="5" t="s">
        <v>21</v>
      </c>
      <c r="B3148" s="23">
        <v>44024</v>
      </c>
      <c r="C3148" s="4">
        <v>25</v>
      </c>
      <c r="D3148" s="26">
        <v>2577</v>
      </c>
      <c r="F3148" s="67">
        <f t="shared" si="203"/>
        <v>114</v>
      </c>
    </row>
    <row r="3149" spans="1:6" x14ac:dyDescent="0.25">
      <c r="A3149" s="5" t="s">
        <v>36</v>
      </c>
      <c r="B3149" s="23">
        <v>44024</v>
      </c>
      <c r="C3149" s="4">
        <v>1</v>
      </c>
      <c r="D3149" s="26">
        <v>206</v>
      </c>
      <c r="F3149" s="67">
        <f t="shared" si="203"/>
        <v>3</v>
      </c>
    </row>
    <row r="3150" spans="1:6" x14ac:dyDescent="0.25">
      <c r="A3150" s="5" t="s">
        <v>51</v>
      </c>
      <c r="B3150" s="23">
        <v>44024</v>
      </c>
      <c r="C3150" s="4">
        <v>754</v>
      </c>
      <c r="D3150" s="26">
        <v>38325</v>
      </c>
      <c r="E3150" s="4">
        <v>11</v>
      </c>
      <c r="F3150" s="67">
        <f t="shared" si="203"/>
        <v>679</v>
      </c>
    </row>
    <row r="3151" spans="1:6" x14ac:dyDescent="0.25">
      <c r="A3151" s="5" t="s">
        <v>27</v>
      </c>
      <c r="B3151" s="23">
        <v>44024</v>
      </c>
      <c r="C3151" s="4">
        <v>34</v>
      </c>
      <c r="D3151" s="26">
        <v>919</v>
      </c>
      <c r="F3151" s="67">
        <f t="shared" si="203"/>
        <v>34</v>
      </c>
    </row>
    <row r="3152" spans="1:6" x14ac:dyDescent="0.25">
      <c r="A3152" s="5" t="s">
        <v>37</v>
      </c>
      <c r="B3152" s="23">
        <v>44024</v>
      </c>
      <c r="C3152" s="4">
        <v>0</v>
      </c>
      <c r="D3152" s="26">
        <v>127</v>
      </c>
      <c r="F3152" s="67">
        <f t="shared" si="203"/>
        <v>0</v>
      </c>
    </row>
    <row r="3153" spans="1:6" x14ac:dyDescent="0.25">
      <c r="A3153" s="5" t="s">
        <v>38</v>
      </c>
      <c r="B3153" s="23">
        <v>44024</v>
      </c>
      <c r="C3153" s="4">
        <v>60</v>
      </c>
      <c r="D3153" s="26">
        <v>492</v>
      </c>
      <c r="F3153" s="67">
        <f t="shared" si="203"/>
        <v>0</v>
      </c>
    </row>
    <row r="3154" spans="1:6" x14ac:dyDescent="0.25">
      <c r="A3154" s="5" t="s">
        <v>48</v>
      </c>
      <c r="B3154" s="23">
        <v>44024</v>
      </c>
      <c r="C3154" s="4">
        <v>0</v>
      </c>
      <c r="D3154" s="26">
        <v>76</v>
      </c>
      <c r="F3154" s="67">
        <f t="shared" ref="F3154:F3165" si="204">E3154+F3129</f>
        <v>0</v>
      </c>
    </row>
    <row r="3155" spans="1:6" x14ac:dyDescent="0.25">
      <c r="A3155" s="5" t="s">
        <v>39</v>
      </c>
      <c r="B3155" s="23">
        <v>44024</v>
      </c>
      <c r="C3155" s="4">
        <v>68</v>
      </c>
      <c r="D3155" s="26">
        <v>461</v>
      </c>
      <c r="F3155" s="67">
        <f t="shared" si="204"/>
        <v>0</v>
      </c>
    </row>
    <row r="3156" spans="1:6" x14ac:dyDescent="0.25">
      <c r="A3156" s="5" t="s">
        <v>40</v>
      </c>
      <c r="B3156" s="23">
        <v>44024</v>
      </c>
      <c r="C3156" s="4">
        <v>0</v>
      </c>
      <c r="D3156" s="26">
        <v>7</v>
      </c>
      <c r="F3156" s="67">
        <f t="shared" si="204"/>
        <v>0</v>
      </c>
    </row>
    <row r="3157" spans="1:6" x14ac:dyDescent="0.25">
      <c r="A3157" s="5" t="s">
        <v>28</v>
      </c>
      <c r="B3157" s="23">
        <v>44024</v>
      </c>
      <c r="C3157" s="4">
        <v>4</v>
      </c>
      <c r="D3157" s="26">
        <v>140</v>
      </c>
      <c r="F3157" s="67">
        <f t="shared" si="204"/>
        <v>0</v>
      </c>
    </row>
    <row r="3158" spans="1:6" x14ac:dyDescent="0.25">
      <c r="A3158" s="5" t="s">
        <v>24</v>
      </c>
      <c r="B3158" s="23">
        <v>44024</v>
      </c>
      <c r="C3158" s="4">
        <v>14</v>
      </c>
      <c r="D3158" s="26">
        <v>291</v>
      </c>
      <c r="F3158" s="67">
        <f t="shared" si="204"/>
        <v>0</v>
      </c>
    </row>
    <row r="3159" spans="1:6" x14ac:dyDescent="0.25">
      <c r="A3159" s="5" t="s">
        <v>30</v>
      </c>
      <c r="B3159" s="23">
        <v>44024</v>
      </c>
      <c r="C3159" s="4">
        <v>0</v>
      </c>
      <c r="D3159" s="26">
        <v>49</v>
      </c>
      <c r="F3159" s="67">
        <f t="shared" si="204"/>
        <v>2</v>
      </c>
    </row>
    <row r="3160" spans="1:6" x14ac:dyDescent="0.25">
      <c r="A3160" s="5" t="s">
        <v>26</v>
      </c>
      <c r="B3160" s="23">
        <v>44024</v>
      </c>
      <c r="C3160" s="4">
        <v>17</v>
      </c>
      <c r="D3160" s="26">
        <v>684</v>
      </c>
      <c r="F3160" s="67">
        <f t="shared" si="204"/>
        <v>0</v>
      </c>
    </row>
    <row r="3161" spans="1:6" x14ac:dyDescent="0.25">
      <c r="A3161" s="5" t="s">
        <v>25</v>
      </c>
      <c r="B3161" s="23">
        <v>44024</v>
      </c>
      <c r="C3161" s="4">
        <v>14</v>
      </c>
      <c r="D3161" s="26">
        <v>1096</v>
      </c>
      <c r="E3161" s="4">
        <v>1</v>
      </c>
      <c r="F3161" s="67">
        <f t="shared" si="204"/>
        <v>1</v>
      </c>
    </row>
    <row r="3162" spans="1:6" x14ac:dyDescent="0.25">
      <c r="A3162" s="5" t="s">
        <v>41</v>
      </c>
      <c r="B3162" s="23">
        <v>44024</v>
      </c>
      <c r="C3162" s="4">
        <v>2</v>
      </c>
      <c r="D3162" s="26">
        <v>109</v>
      </c>
      <c r="F3162" s="67">
        <f t="shared" si="204"/>
        <v>1</v>
      </c>
    </row>
    <row r="3163" spans="1:6" x14ac:dyDescent="0.25">
      <c r="A3163" s="5" t="s">
        <v>42</v>
      </c>
      <c r="B3163" s="23">
        <v>44024</v>
      </c>
      <c r="C3163" s="4">
        <v>0</v>
      </c>
      <c r="D3163" s="26">
        <v>9</v>
      </c>
      <c r="F3163" s="67">
        <f>E3163+F3139</f>
        <v>0</v>
      </c>
    </row>
    <row r="3164" spans="1:6" x14ac:dyDescent="0.25">
      <c r="A3164" s="5" t="s">
        <v>43</v>
      </c>
      <c r="B3164" s="23">
        <v>44024</v>
      </c>
      <c r="C3164" s="4">
        <v>0</v>
      </c>
      <c r="D3164" s="26">
        <v>12</v>
      </c>
      <c r="F3164" s="67">
        <f t="shared" si="204"/>
        <v>0</v>
      </c>
    </row>
    <row r="3165" spans="1:6" x14ac:dyDescent="0.25">
      <c r="A3165" s="5" t="s">
        <v>44</v>
      </c>
      <c r="B3165" s="23">
        <v>44024</v>
      </c>
      <c r="C3165" s="4">
        <v>1</v>
      </c>
      <c r="D3165" s="26">
        <v>61</v>
      </c>
      <c r="F3165" s="67">
        <f t="shared" si="204"/>
        <v>0</v>
      </c>
    </row>
    <row r="3166" spans="1:6" x14ac:dyDescent="0.25">
      <c r="A3166" s="5" t="s">
        <v>29</v>
      </c>
      <c r="B3166" s="23">
        <v>44024</v>
      </c>
      <c r="C3166" s="4">
        <v>23</v>
      </c>
      <c r="D3166" s="26">
        <v>528</v>
      </c>
      <c r="F3166" s="67">
        <f>E3166+F3142</f>
        <v>6</v>
      </c>
    </row>
    <row r="3167" spans="1:6" x14ac:dyDescent="0.25">
      <c r="A3167" s="5" t="s">
        <v>45</v>
      </c>
      <c r="B3167" s="23">
        <v>44024</v>
      </c>
      <c r="C3167" s="4">
        <v>0</v>
      </c>
      <c r="D3167" s="26">
        <v>36</v>
      </c>
      <c r="F3167" s="67">
        <f>E3167+F3143</f>
        <v>0</v>
      </c>
    </row>
    <row r="3168" spans="1:6" x14ac:dyDescent="0.25">
      <c r="A3168" s="5" t="s">
        <v>46</v>
      </c>
      <c r="B3168" s="23">
        <v>44024</v>
      </c>
      <c r="C3168" s="4">
        <v>6</v>
      </c>
      <c r="D3168" s="26">
        <v>161</v>
      </c>
      <c r="F3168" s="67">
        <f>E3168+F3144</f>
        <v>1</v>
      </c>
    </row>
    <row r="3169" spans="1:6" x14ac:dyDescent="0.25">
      <c r="A3169" s="5" t="s">
        <v>47</v>
      </c>
      <c r="B3169" s="23">
        <v>44024</v>
      </c>
      <c r="C3169" s="4">
        <v>1</v>
      </c>
      <c r="D3169" s="26">
        <v>92</v>
      </c>
      <c r="F3169" s="67">
        <f>E3169+F3145</f>
        <v>4</v>
      </c>
    </row>
    <row r="3170" spans="1:6" x14ac:dyDescent="0.25">
      <c r="A3170" s="50" t="s">
        <v>22</v>
      </c>
      <c r="B3170" s="23">
        <v>44025</v>
      </c>
      <c r="C3170" s="4">
        <v>2002</v>
      </c>
      <c r="D3170" s="26">
        <v>55659</v>
      </c>
      <c r="E3170" s="4">
        <v>27</v>
      </c>
      <c r="F3170" s="67">
        <f>E3170+F3146</f>
        <v>931</v>
      </c>
    </row>
    <row r="3171" spans="1:6" x14ac:dyDescent="0.25">
      <c r="A3171" s="5" t="s">
        <v>35</v>
      </c>
      <c r="B3171" s="23">
        <v>44025</v>
      </c>
      <c r="C3171" s="4">
        <v>0</v>
      </c>
      <c r="D3171" s="26">
        <v>39</v>
      </c>
      <c r="F3171" s="67">
        <f t="shared" ref="F3171:F3177" si="205">E3171+F3147</f>
        <v>0</v>
      </c>
    </row>
    <row r="3172" spans="1:6" x14ac:dyDescent="0.25">
      <c r="A3172" s="5" t="s">
        <v>21</v>
      </c>
      <c r="B3172" s="23">
        <v>44025</v>
      </c>
      <c r="C3172" s="4">
        <v>25</v>
      </c>
      <c r="D3172" s="26">
        <v>2602</v>
      </c>
      <c r="F3172" s="67">
        <f t="shared" si="205"/>
        <v>114</v>
      </c>
    </row>
    <row r="3173" spans="1:6" x14ac:dyDescent="0.25">
      <c r="A3173" s="5" t="s">
        <v>36</v>
      </c>
      <c r="B3173" s="23">
        <v>44025</v>
      </c>
      <c r="C3173" s="4">
        <v>5</v>
      </c>
      <c r="D3173" s="26">
        <v>211</v>
      </c>
      <c r="F3173" s="67">
        <f t="shared" si="205"/>
        <v>3</v>
      </c>
    </row>
    <row r="3174" spans="1:6" x14ac:dyDescent="0.25">
      <c r="A3174" s="5" t="s">
        <v>51</v>
      </c>
      <c r="B3174" s="23">
        <v>44025</v>
      </c>
      <c r="C3174" s="4">
        <v>860</v>
      </c>
      <c r="D3174" s="26">
        <v>39185</v>
      </c>
      <c r="E3174" s="4">
        <v>31</v>
      </c>
      <c r="F3174" s="67">
        <f t="shared" si="205"/>
        <v>710</v>
      </c>
    </row>
    <row r="3175" spans="1:6" x14ac:dyDescent="0.25">
      <c r="A3175" s="5" t="s">
        <v>27</v>
      </c>
      <c r="B3175" s="23">
        <v>44025</v>
      </c>
      <c r="C3175" s="4">
        <v>44</v>
      </c>
      <c r="D3175" s="26">
        <v>963</v>
      </c>
      <c r="F3175" s="67">
        <f t="shared" si="205"/>
        <v>34</v>
      </c>
    </row>
    <row r="3176" spans="1:6" x14ac:dyDescent="0.25">
      <c r="A3176" s="5" t="s">
        <v>37</v>
      </c>
      <c r="B3176" s="23">
        <v>44025</v>
      </c>
      <c r="C3176" s="4">
        <v>0</v>
      </c>
      <c r="D3176" s="26">
        <v>127</v>
      </c>
      <c r="F3176" s="67">
        <f t="shared" si="205"/>
        <v>0</v>
      </c>
    </row>
    <row r="3177" spans="1:6" x14ac:dyDescent="0.25">
      <c r="A3177" s="5" t="s">
        <v>38</v>
      </c>
      <c r="B3177" s="23">
        <v>44025</v>
      </c>
      <c r="C3177" s="4">
        <v>42</v>
      </c>
      <c r="D3177" s="26">
        <v>534</v>
      </c>
      <c r="F3177" s="67">
        <f t="shared" si="205"/>
        <v>0</v>
      </c>
    </row>
    <row r="3178" spans="1:6" x14ac:dyDescent="0.25">
      <c r="A3178" s="5" t="s">
        <v>48</v>
      </c>
      <c r="B3178" s="23">
        <v>44025</v>
      </c>
      <c r="C3178" s="4">
        <v>2</v>
      </c>
      <c r="D3178" s="26">
        <v>78</v>
      </c>
      <c r="F3178" s="67">
        <f t="shared" ref="F3178:F3189" si="206">E3178+F3153</f>
        <v>0</v>
      </c>
    </row>
    <row r="3179" spans="1:6" x14ac:dyDescent="0.25">
      <c r="A3179" s="5" t="s">
        <v>39</v>
      </c>
      <c r="B3179" s="23">
        <v>44025</v>
      </c>
      <c r="C3179" s="4">
        <v>5</v>
      </c>
      <c r="D3179" s="26">
        <v>466</v>
      </c>
      <c r="F3179" s="67">
        <f t="shared" si="206"/>
        <v>0</v>
      </c>
    </row>
    <row r="3180" spans="1:6" x14ac:dyDescent="0.25">
      <c r="A3180" s="5" t="s">
        <v>40</v>
      </c>
      <c r="B3180" s="23">
        <v>44025</v>
      </c>
      <c r="C3180" s="4">
        <v>0</v>
      </c>
      <c r="D3180" s="26">
        <v>7</v>
      </c>
      <c r="F3180" s="67">
        <f t="shared" si="206"/>
        <v>0</v>
      </c>
    </row>
    <row r="3181" spans="1:6" x14ac:dyDescent="0.25">
      <c r="A3181" s="5" t="s">
        <v>28</v>
      </c>
      <c r="B3181" s="23">
        <v>44025</v>
      </c>
      <c r="C3181" s="4">
        <v>6</v>
      </c>
      <c r="D3181" s="26">
        <v>146</v>
      </c>
      <c r="F3181" s="67">
        <f t="shared" si="206"/>
        <v>0</v>
      </c>
    </row>
    <row r="3182" spans="1:6" x14ac:dyDescent="0.25">
      <c r="A3182" s="5" t="s">
        <v>24</v>
      </c>
      <c r="B3182" s="23">
        <v>44025</v>
      </c>
      <c r="C3182" s="4">
        <v>13</v>
      </c>
      <c r="D3182" s="26">
        <v>304</v>
      </c>
      <c r="F3182" s="67">
        <f t="shared" si="206"/>
        <v>0</v>
      </c>
    </row>
    <row r="3183" spans="1:6" x14ac:dyDescent="0.25">
      <c r="A3183" s="5" t="s">
        <v>30</v>
      </c>
      <c r="B3183" s="23">
        <v>44025</v>
      </c>
      <c r="C3183" s="4">
        <v>0</v>
      </c>
      <c r="D3183" s="26">
        <v>49</v>
      </c>
      <c r="F3183" s="67">
        <f t="shared" si="206"/>
        <v>0</v>
      </c>
    </row>
    <row r="3184" spans="1:6" x14ac:dyDescent="0.25">
      <c r="A3184" s="5" t="s">
        <v>26</v>
      </c>
      <c r="B3184" s="23">
        <v>44025</v>
      </c>
      <c r="C3184" s="4">
        <v>47</v>
      </c>
      <c r="D3184" s="26">
        <v>731</v>
      </c>
      <c r="F3184" s="67">
        <f t="shared" si="206"/>
        <v>2</v>
      </c>
    </row>
    <row r="3185" spans="1:6" x14ac:dyDescent="0.25">
      <c r="A3185" s="5" t="s">
        <v>25</v>
      </c>
      <c r="B3185" s="23">
        <v>44025</v>
      </c>
      <c r="C3185" s="4">
        <v>27</v>
      </c>
      <c r="D3185" s="26">
        <v>1123</v>
      </c>
      <c r="F3185" s="67">
        <f t="shared" si="206"/>
        <v>0</v>
      </c>
    </row>
    <row r="3186" spans="1:6" x14ac:dyDescent="0.25">
      <c r="A3186" s="5" t="s">
        <v>41</v>
      </c>
      <c r="B3186" s="23">
        <v>44025</v>
      </c>
      <c r="C3186" s="4">
        <v>8</v>
      </c>
      <c r="D3186" s="26">
        <v>117</v>
      </c>
      <c r="F3186" s="67">
        <f t="shared" si="206"/>
        <v>1</v>
      </c>
    </row>
    <row r="3187" spans="1:6" x14ac:dyDescent="0.25">
      <c r="A3187" s="5" t="s">
        <v>42</v>
      </c>
      <c r="B3187" s="23">
        <v>44025</v>
      </c>
      <c r="C3187" s="4">
        <v>0</v>
      </c>
      <c r="D3187" s="26">
        <v>9</v>
      </c>
      <c r="F3187" s="67">
        <f>E3187+F3163</f>
        <v>0</v>
      </c>
    </row>
    <row r="3188" spans="1:6" x14ac:dyDescent="0.25">
      <c r="A3188" s="5" t="s">
        <v>43</v>
      </c>
      <c r="B3188" s="23">
        <v>44025</v>
      </c>
      <c r="C3188" s="4">
        <v>0</v>
      </c>
      <c r="D3188" s="26">
        <v>12</v>
      </c>
      <c r="F3188" s="67">
        <f t="shared" si="206"/>
        <v>0</v>
      </c>
    </row>
    <row r="3189" spans="1:6" x14ac:dyDescent="0.25">
      <c r="A3189" s="5" t="s">
        <v>44</v>
      </c>
      <c r="B3189" s="23">
        <v>44025</v>
      </c>
      <c r="C3189" s="4">
        <v>0</v>
      </c>
      <c r="D3189" s="26">
        <v>61</v>
      </c>
      <c r="F3189" s="67">
        <f t="shared" si="206"/>
        <v>0</v>
      </c>
    </row>
    <row r="3190" spans="1:6" x14ac:dyDescent="0.25">
      <c r="A3190" s="5" t="s">
        <v>29</v>
      </c>
      <c r="B3190" s="23">
        <v>44025</v>
      </c>
      <c r="C3190" s="4">
        <v>11</v>
      </c>
      <c r="D3190" s="26">
        <v>539</v>
      </c>
      <c r="F3190" s="67">
        <f>E3190+F3166</f>
        <v>6</v>
      </c>
    </row>
    <row r="3191" spans="1:6" x14ac:dyDescent="0.25">
      <c r="A3191" s="5" t="s">
        <v>45</v>
      </c>
      <c r="B3191" s="23">
        <v>44025</v>
      </c>
      <c r="C3191" s="4">
        <v>0</v>
      </c>
      <c r="D3191" s="26">
        <v>36</v>
      </c>
      <c r="F3191" s="67">
        <f>E3191+F3167</f>
        <v>0</v>
      </c>
    </row>
    <row r="3192" spans="1:6" x14ac:dyDescent="0.25">
      <c r="A3192" s="5" t="s">
        <v>46</v>
      </c>
      <c r="B3192" s="23">
        <v>44025</v>
      </c>
      <c r="C3192" s="4">
        <v>0</v>
      </c>
      <c r="D3192" s="26">
        <v>161</v>
      </c>
      <c r="F3192" s="67">
        <f>E3192+F3168</f>
        <v>1</v>
      </c>
    </row>
    <row r="3193" spans="1:6" x14ac:dyDescent="0.25">
      <c r="A3193" s="5" t="s">
        <v>47</v>
      </c>
      <c r="B3193" s="23">
        <v>44025</v>
      </c>
      <c r="C3193" s="4">
        <v>2</v>
      </c>
      <c r="D3193" s="26">
        <v>94</v>
      </c>
      <c r="F3193" s="67">
        <f>E3193+F3169</f>
        <v>4</v>
      </c>
    </row>
    <row r="3194" spans="1:6" x14ac:dyDescent="0.25">
      <c r="A3194" s="50" t="s">
        <v>22</v>
      </c>
      <c r="B3194" s="23">
        <v>44026</v>
      </c>
      <c r="C3194" s="4">
        <v>2262</v>
      </c>
      <c r="D3194" s="26">
        <v>57921</v>
      </c>
      <c r="E3194" s="4">
        <v>35</v>
      </c>
      <c r="F3194" s="67">
        <f>E3194+F3170</f>
        <v>966</v>
      </c>
    </row>
    <row r="3195" spans="1:6" x14ac:dyDescent="0.25">
      <c r="A3195" s="5" t="s">
        <v>35</v>
      </c>
      <c r="B3195" s="23">
        <v>44026</v>
      </c>
      <c r="C3195" s="4">
        <v>0</v>
      </c>
      <c r="D3195" s="26">
        <v>39</v>
      </c>
      <c r="F3195" s="67">
        <f t="shared" ref="F3195:F3201" si="207">E3195+F3171</f>
        <v>0</v>
      </c>
    </row>
    <row r="3196" spans="1:6" x14ac:dyDescent="0.25">
      <c r="A3196" s="5" t="s">
        <v>21</v>
      </c>
      <c r="B3196" s="23">
        <v>44026</v>
      </c>
      <c r="C3196" s="4">
        <v>72</v>
      </c>
      <c r="D3196" s="26">
        <v>2674</v>
      </c>
      <c r="E3196" s="4">
        <v>1</v>
      </c>
      <c r="F3196" s="67">
        <f t="shared" si="207"/>
        <v>115</v>
      </c>
    </row>
    <row r="3197" spans="1:6" x14ac:dyDescent="0.25">
      <c r="A3197" s="5" t="s">
        <v>36</v>
      </c>
      <c r="B3197" s="23">
        <v>44026</v>
      </c>
      <c r="C3197" s="4">
        <v>2</v>
      </c>
      <c r="D3197" s="26">
        <v>213</v>
      </c>
      <c r="F3197" s="67">
        <f t="shared" si="207"/>
        <v>3</v>
      </c>
    </row>
    <row r="3198" spans="1:6" x14ac:dyDescent="0.25">
      <c r="A3198" s="5" t="s">
        <v>51</v>
      </c>
      <c r="B3198" s="23">
        <v>44026</v>
      </c>
      <c r="C3198" s="4">
        <v>1039</v>
      </c>
      <c r="D3198" s="26">
        <v>40224</v>
      </c>
      <c r="E3198" s="4">
        <v>28</v>
      </c>
      <c r="F3198" s="67">
        <f t="shared" si="207"/>
        <v>738</v>
      </c>
    </row>
    <row r="3199" spans="1:6" x14ac:dyDescent="0.25">
      <c r="A3199" s="5" t="s">
        <v>27</v>
      </c>
      <c r="B3199" s="23">
        <v>44026</v>
      </c>
      <c r="C3199" s="4">
        <v>43</v>
      </c>
      <c r="D3199" s="26">
        <v>1006</v>
      </c>
      <c r="F3199" s="67">
        <f t="shared" si="207"/>
        <v>34</v>
      </c>
    </row>
    <row r="3200" spans="1:6" x14ac:dyDescent="0.25">
      <c r="A3200" s="5" t="s">
        <v>37</v>
      </c>
      <c r="B3200" s="23">
        <v>44026</v>
      </c>
      <c r="C3200" s="4">
        <v>1</v>
      </c>
      <c r="D3200" s="26">
        <v>128</v>
      </c>
      <c r="F3200" s="67">
        <f t="shared" si="207"/>
        <v>0</v>
      </c>
    </row>
    <row r="3201" spans="1:6" x14ac:dyDescent="0.25">
      <c r="A3201" s="5" t="s">
        <v>38</v>
      </c>
      <c r="B3201" s="23">
        <v>44026</v>
      </c>
      <c r="C3201" s="4">
        <v>22</v>
      </c>
      <c r="D3201" s="26">
        <v>556</v>
      </c>
      <c r="F3201" s="67">
        <f t="shared" si="207"/>
        <v>0</v>
      </c>
    </row>
    <row r="3202" spans="1:6" x14ac:dyDescent="0.25">
      <c r="A3202" s="5" t="s">
        <v>48</v>
      </c>
      <c r="B3202" s="23">
        <v>44026</v>
      </c>
      <c r="C3202" s="4">
        <v>0</v>
      </c>
      <c r="D3202" s="26">
        <v>78</v>
      </c>
      <c r="F3202" s="67">
        <f t="shared" ref="F3202:F3213" si="208">E3202+F3177</f>
        <v>0</v>
      </c>
    </row>
    <row r="3203" spans="1:6" x14ac:dyDescent="0.25">
      <c r="A3203" s="5" t="s">
        <v>39</v>
      </c>
      <c r="B3203" s="23">
        <v>44026</v>
      </c>
      <c r="C3203" s="4">
        <v>16</v>
      </c>
      <c r="D3203" s="26">
        <v>482</v>
      </c>
      <c r="F3203" s="67">
        <f t="shared" si="208"/>
        <v>0</v>
      </c>
    </row>
    <row r="3204" spans="1:6" x14ac:dyDescent="0.25">
      <c r="A3204" s="5" t="s">
        <v>40</v>
      </c>
      <c r="B3204" s="23">
        <v>44026</v>
      </c>
      <c r="C3204" s="4">
        <v>0</v>
      </c>
      <c r="D3204" s="26">
        <v>7</v>
      </c>
      <c r="F3204" s="67">
        <f t="shared" si="208"/>
        <v>0</v>
      </c>
    </row>
    <row r="3205" spans="1:6" x14ac:dyDescent="0.25">
      <c r="A3205" s="5" t="s">
        <v>28</v>
      </c>
      <c r="B3205" s="23">
        <v>44026</v>
      </c>
      <c r="C3205" s="4">
        <v>8</v>
      </c>
      <c r="D3205" s="26">
        <v>154</v>
      </c>
      <c r="F3205" s="67">
        <f t="shared" si="208"/>
        <v>0</v>
      </c>
    </row>
    <row r="3206" spans="1:6" x14ac:dyDescent="0.25">
      <c r="A3206" s="5" t="s">
        <v>24</v>
      </c>
      <c r="B3206" s="23">
        <v>44026</v>
      </c>
      <c r="C3206" s="4">
        <v>27</v>
      </c>
      <c r="D3206" s="26">
        <v>331</v>
      </c>
      <c r="F3206" s="67">
        <f t="shared" si="208"/>
        <v>0</v>
      </c>
    </row>
    <row r="3207" spans="1:6" x14ac:dyDescent="0.25">
      <c r="A3207" s="5" t="s">
        <v>30</v>
      </c>
      <c r="B3207" s="23">
        <v>44026</v>
      </c>
      <c r="C3207" s="4">
        <v>0</v>
      </c>
      <c r="D3207" s="26">
        <v>49</v>
      </c>
      <c r="F3207" s="67">
        <f t="shared" si="208"/>
        <v>0</v>
      </c>
    </row>
    <row r="3208" spans="1:6" x14ac:dyDescent="0.25">
      <c r="A3208" s="5" t="s">
        <v>26</v>
      </c>
      <c r="B3208" s="23">
        <v>44026</v>
      </c>
      <c r="C3208" s="4">
        <v>21</v>
      </c>
      <c r="D3208" s="26">
        <v>752</v>
      </c>
      <c r="F3208" s="67">
        <f t="shared" si="208"/>
        <v>0</v>
      </c>
    </row>
    <row r="3209" spans="1:6" x14ac:dyDescent="0.25">
      <c r="A3209" s="5" t="s">
        <v>25</v>
      </c>
      <c r="B3209" s="23">
        <v>44026</v>
      </c>
      <c r="C3209" s="4">
        <v>43</v>
      </c>
      <c r="D3209" s="26">
        <v>1166</v>
      </c>
      <c r="E3209" s="4">
        <v>1</v>
      </c>
      <c r="F3209" s="67">
        <f t="shared" si="208"/>
        <v>3</v>
      </c>
    </row>
    <row r="3210" spans="1:6" x14ac:dyDescent="0.25">
      <c r="A3210" s="5" t="s">
        <v>41</v>
      </c>
      <c r="B3210" s="23">
        <v>44026</v>
      </c>
      <c r="C3210" s="4">
        <v>9</v>
      </c>
      <c r="D3210" s="26">
        <v>126</v>
      </c>
      <c r="F3210" s="67">
        <f t="shared" si="208"/>
        <v>0</v>
      </c>
    </row>
    <row r="3211" spans="1:6" x14ac:dyDescent="0.25">
      <c r="A3211" s="5" t="s">
        <v>42</v>
      </c>
      <c r="B3211" s="23">
        <v>44026</v>
      </c>
      <c r="C3211" s="4">
        <v>0</v>
      </c>
      <c r="D3211" s="26">
        <v>9</v>
      </c>
      <c r="F3211" s="67">
        <f>E3211+F3187</f>
        <v>0</v>
      </c>
    </row>
    <row r="3212" spans="1:6" x14ac:dyDescent="0.25">
      <c r="A3212" s="5" t="s">
        <v>43</v>
      </c>
      <c r="B3212" s="23">
        <v>44026</v>
      </c>
      <c r="C3212" s="4">
        <v>1</v>
      </c>
      <c r="D3212" s="26">
        <v>13</v>
      </c>
      <c r="F3212" s="67">
        <f t="shared" si="208"/>
        <v>0</v>
      </c>
    </row>
    <row r="3213" spans="1:6" x14ac:dyDescent="0.25">
      <c r="A3213" s="5" t="s">
        <v>44</v>
      </c>
      <c r="B3213" s="23">
        <v>44026</v>
      </c>
      <c r="C3213" s="4">
        <v>0</v>
      </c>
      <c r="D3213" s="26">
        <v>61</v>
      </c>
      <c r="F3213" s="67">
        <f t="shared" si="208"/>
        <v>0</v>
      </c>
    </row>
    <row r="3214" spans="1:6" x14ac:dyDescent="0.25">
      <c r="A3214" s="5" t="s">
        <v>29</v>
      </c>
      <c r="B3214" s="23">
        <v>44026</v>
      </c>
      <c r="C3214" s="4">
        <v>29</v>
      </c>
      <c r="D3214" s="26">
        <v>568</v>
      </c>
      <c r="F3214" s="67">
        <f>E3214+F3190</f>
        <v>6</v>
      </c>
    </row>
    <row r="3215" spans="1:6" x14ac:dyDescent="0.25">
      <c r="A3215" s="5" t="s">
        <v>45</v>
      </c>
      <c r="B3215" s="23">
        <v>44026</v>
      </c>
      <c r="C3215" s="4">
        <v>1</v>
      </c>
      <c r="D3215" s="26">
        <v>37</v>
      </c>
      <c r="F3215" s="67">
        <f>E3215+F3191</f>
        <v>0</v>
      </c>
    </row>
    <row r="3216" spans="1:6" x14ac:dyDescent="0.25">
      <c r="A3216" s="5" t="s">
        <v>46</v>
      </c>
      <c r="B3216" s="23">
        <v>44026</v>
      </c>
      <c r="C3216" s="4">
        <v>47</v>
      </c>
      <c r="D3216" s="26">
        <v>208</v>
      </c>
      <c r="F3216" s="67">
        <f>E3216+F3192</f>
        <v>1</v>
      </c>
    </row>
    <row r="3217" spans="1:6" x14ac:dyDescent="0.25">
      <c r="A3217" s="5" t="s">
        <v>47</v>
      </c>
      <c r="B3217" s="23">
        <v>44026</v>
      </c>
      <c r="C3217" s="4">
        <v>0</v>
      </c>
      <c r="D3217" s="26">
        <v>94</v>
      </c>
      <c r="F3217" s="67">
        <f>E3217+F3193</f>
        <v>4</v>
      </c>
    </row>
    <row r="3218" spans="1:6" x14ac:dyDescent="0.25">
      <c r="A3218" s="50" t="s">
        <v>22</v>
      </c>
      <c r="B3218" s="23">
        <v>44027</v>
      </c>
      <c r="C3218" s="4">
        <v>2735</v>
      </c>
      <c r="D3218" s="26">
        <v>60656</v>
      </c>
      <c r="E3218" s="4">
        <v>42</v>
      </c>
      <c r="F3218" s="67">
        <f>E3218+F3194</f>
        <v>1008</v>
      </c>
    </row>
    <row r="3219" spans="1:6" x14ac:dyDescent="0.25">
      <c r="A3219" s="5" t="s">
        <v>35</v>
      </c>
      <c r="B3219" s="23">
        <v>44027</v>
      </c>
      <c r="C3219" s="4">
        <v>2</v>
      </c>
      <c r="D3219" s="26">
        <v>41</v>
      </c>
      <c r="F3219" s="67">
        <f t="shared" ref="F3219:F3225" si="209">E3219+F3195</f>
        <v>0</v>
      </c>
    </row>
    <row r="3220" spans="1:6" x14ac:dyDescent="0.25">
      <c r="A3220" s="5" t="s">
        <v>21</v>
      </c>
      <c r="B3220" s="23">
        <v>44027</v>
      </c>
      <c r="C3220" s="4">
        <v>77</v>
      </c>
      <c r="D3220" s="26">
        <v>2751</v>
      </c>
      <c r="F3220" s="67">
        <f t="shared" si="209"/>
        <v>115</v>
      </c>
    </row>
    <row r="3221" spans="1:6" x14ac:dyDescent="0.25">
      <c r="A3221" s="5" t="s">
        <v>36</v>
      </c>
      <c r="B3221" s="23">
        <v>44027</v>
      </c>
      <c r="C3221" s="4">
        <v>5</v>
      </c>
      <c r="D3221" s="26">
        <v>218</v>
      </c>
      <c r="F3221" s="67">
        <f t="shared" si="209"/>
        <v>3</v>
      </c>
    </row>
    <row r="3222" spans="1:6" x14ac:dyDescent="0.25">
      <c r="A3222" s="5" t="s">
        <v>51</v>
      </c>
      <c r="B3222" s="23">
        <v>44027</v>
      </c>
      <c r="C3222" s="4">
        <v>1220</v>
      </c>
      <c r="D3222" s="26">
        <v>41444</v>
      </c>
      <c r="E3222" s="4">
        <v>28</v>
      </c>
      <c r="F3222" s="67">
        <f t="shared" si="209"/>
        <v>766</v>
      </c>
    </row>
    <row r="3223" spans="1:6" x14ac:dyDescent="0.25">
      <c r="A3223" s="5" t="s">
        <v>27</v>
      </c>
      <c r="B3223" s="23">
        <v>44027</v>
      </c>
      <c r="C3223" s="4">
        <v>17</v>
      </c>
      <c r="D3223" s="26">
        <v>1023</v>
      </c>
      <c r="F3223" s="67">
        <f t="shared" si="209"/>
        <v>34</v>
      </c>
    </row>
    <row r="3224" spans="1:6" x14ac:dyDescent="0.25">
      <c r="A3224" s="5" t="s">
        <v>37</v>
      </c>
      <c r="B3224" s="23">
        <v>44027</v>
      </c>
      <c r="C3224" s="4">
        <v>0</v>
      </c>
      <c r="D3224" s="26">
        <v>128</v>
      </c>
      <c r="F3224" s="67">
        <f t="shared" si="209"/>
        <v>0</v>
      </c>
    </row>
    <row r="3225" spans="1:6" x14ac:dyDescent="0.25">
      <c r="A3225" s="5" t="s">
        <v>38</v>
      </c>
      <c r="B3225" s="23">
        <v>44027</v>
      </c>
      <c r="C3225" s="4">
        <v>9</v>
      </c>
      <c r="D3225" s="26">
        <v>565</v>
      </c>
      <c r="E3225" s="4">
        <v>4</v>
      </c>
      <c r="F3225" s="67">
        <f t="shared" si="209"/>
        <v>4</v>
      </c>
    </row>
    <row r="3226" spans="1:6" x14ac:dyDescent="0.25">
      <c r="A3226" s="5" t="s">
        <v>48</v>
      </c>
      <c r="B3226" s="23">
        <v>44027</v>
      </c>
      <c r="C3226" s="4">
        <v>0</v>
      </c>
      <c r="D3226" s="26">
        <v>78</v>
      </c>
      <c r="F3226" s="67">
        <f t="shared" ref="F3226:F3237" si="210">E3226+F3201</f>
        <v>0</v>
      </c>
    </row>
    <row r="3227" spans="1:6" x14ac:dyDescent="0.25">
      <c r="A3227" s="5" t="s">
        <v>39</v>
      </c>
      <c r="B3227" s="23">
        <v>44027</v>
      </c>
      <c r="C3227" s="4">
        <v>50</v>
      </c>
      <c r="D3227" s="26">
        <v>532</v>
      </c>
      <c r="F3227" s="67">
        <f t="shared" si="210"/>
        <v>0</v>
      </c>
    </row>
    <row r="3228" spans="1:6" x14ac:dyDescent="0.25">
      <c r="A3228" s="5" t="s">
        <v>40</v>
      </c>
      <c r="B3228" s="23">
        <v>44027</v>
      </c>
      <c r="C3228" s="4">
        <v>1</v>
      </c>
      <c r="D3228" s="26">
        <v>8</v>
      </c>
      <c r="F3228" s="67">
        <f t="shared" si="210"/>
        <v>0</v>
      </c>
    </row>
    <row r="3229" spans="1:6" x14ac:dyDescent="0.25">
      <c r="A3229" s="5" t="s">
        <v>28</v>
      </c>
      <c r="B3229" s="23">
        <v>44027</v>
      </c>
      <c r="C3229" s="4">
        <v>3</v>
      </c>
      <c r="D3229" s="26">
        <v>157</v>
      </c>
      <c r="F3229" s="67">
        <f t="shared" si="210"/>
        <v>0</v>
      </c>
    </row>
    <row r="3230" spans="1:6" x14ac:dyDescent="0.25">
      <c r="A3230" s="5" t="s">
        <v>24</v>
      </c>
      <c r="B3230" s="23">
        <v>44027</v>
      </c>
      <c r="C3230" s="4">
        <v>29</v>
      </c>
      <c r="D3230" s="26">
        <v>360</v>
      </c>
      <c r="F3230" s="67">
        <f t="shared" si="210"/>
        <v>0</v>
      </c>
    </row>
    <row r="3231" spans="1:6" x14ac:dyDescent="0.25">
      <c r="A3231" s="5" t="s">
        <v>30</v>
      </c>
      <c r="B3231" s="23">
        <v>44027</v>
      </c>
      <c r="C3231" s="4">
        <v>0</v>
      </c>
      <c r="D3231" s="26">
        <v>49</v>
      </c>
      <c r="F3231" s="67">
        <f t="shared" si="210"/>
        <v>0</v>
      </c>
    </row>
    <row r="3232" spans="1:6" x14ac:dyDescent="0.25">
      <c r="A3232" s="5" t="s">
        <v>26</v>
      </c>
      <c r="B3232" s="23">
        <v>44027</v>
      </c>
      <c r="C3232" s="4">
        <v>35</v>
      </c>
      <c r="D3232" s="26">
        <v>787</v>
      </c>
      <c r="E3232" s="4">
        <v>1</v>
      </c>
      <c r="F3232" s="67">
        <f t="shared" si="210"/>
        <v>1</v>
      </c>
    </row>
    <row r="3233" spans="1:6" x14ac:dyDescent="0.25">
      <c r="A3233" s="5" t="s">
        <v>25</v>
      </c>
      <c r="B3233" s="23">
        <v>44027</v>
      </c>
      <c r="C3233" s="4">
        <v>28</v>
      </c>
      <c r="D3233" s="26">
        <v>1194</v>
      </c>
      <c r="E3233" s="4">
        <v>5</v>
      </c>
      <c r="F3233" s="67">
        <f t="shared" si="210"/>
        <v>5</v>
      </c>
    </row>
    <row r="3234" spans="1:6" x14ac:dyDescent="0.25">
      <c r="A3234" s="5" t="s">
        <v>41</v>
      </c>
      <c r="B3234" s="23">
        <v>44027</v>
      </c>
      <c r="C3234" s="4">
        <v>2</v>
      </c>
      <c r="D3234" s="26">
        <v>128</v>
      </c>
      <c r="F3234" s="67">
        <f t="shared" si="210"/>
        <v>3</v>
      </c>
    </row>
    <row r="3235" spans="1:6" x14ac:dyDescent="0.25">
      <c r="A3235" s="5" t="s">
        <v>42</v>
      </c>
      <c r="B3235" s="23">
        <v>44027</v>
      </c>
      <c r="C3235" s="4">
        <v>5</v>
      </c>
      <c r="D3235" s="26">
        <v>14</v>
      </c>
      <c r="F3235" s="67">
        <f>E3235+F3211</f>
        <v>0</v>
      </c>
    </row>
    <row r="3236" spans="1:6" x14ac:dyDescent="0.25">
      <c r="A3236" s="5" t="s">
        <v>43</v>
      </c>
      <c r="B3236" s="23">
        <v>44027</v>
      </c>
      <c r="C3236" s="4">
        <v>0</v>
      </c>
      <c r="D3236" s="26">
        <v>13</v>
      </c>
      <c r="F3236" s="67">
        <f t="shared" si="210"/>
        <v>0</v>
      </c>
    </row>
    <row r="3237" spans="1:6" x14ac:dyDescent="0.25">
      <c r="A3237" s="5" t="s">
        <v>44</v>
      </c>
      <c r="B3237" s="23">
        <v>44027</v>
      </c>
      <c r="C3237" s="4">
        <v>9</v>
      </c>
      <c r="D3237" s="26">
        <v>70</v>
      </c>
      <c r="F3237" s="67">
        <f t="shared" si="210"/>
        <v>0</v>
      </c>
    </row>
    <row r="3238" spans="1:6" x14ac:dyDescent="0.25">
      <c r="A3238" s="5" t="s">
        <v>29</v>
      </c>
      <c r="B3238" s="23">
        <v>44027</v>
      </c>
      <c r="C3238" s="4">
        <v>23</v>
      </c>
      <c r="D3238" s="26">
        <v>591</v>
      </c>
      <c r="E3238" s="4">
        <v>2</v>
      </c>
      <c r="F3238" s="67">
        <f>E3238+F3214</f>
        <v>8</v>
      </c>
    </row>
    <row r="3239" spans="1:6" x14ac:dyDescent="0.25">
      <c r="A3239" s="5" t="s">
        <v>45</v>
      </c>
      <c r="B3239" s="23">
        <v>44027</v>
      </c>
      <c r="C3239" s="4">
        <v>0</v>
      </c>
      <c r="D3239" s="26">
        <v>37</v>
      </c>
      <c r="F3239" s="67">
        <f>E3239+F3215</f>
        <v>0</v>
      </c>
    </row>
    <row r="3240" spans="1:6" x14ac:dyDescent="0.25">
      <c r="A3240" s="5" t="s">
        <v>46</v>
      </c>
      <c r="B3240" s="23">
        <v>44027</v>
      </c>
      <c r="C3240" s="4">
        <v>0</v>
      </c>
      <c r="D3240" s="26">
        <v>208</v>
      </c>
      <c r="F3240" s="67">
        <f>E3240+F3216</f>
        <v>1</v>
      </c>
    </row>
    <row r="3241" spans="1:6" x14ac:dyDescent="0.25">
      <c r="A3241" s="5" t="s">
        <v>47</v>
      </c>
      <c r="B3241" s="23">
        <v>44027</v>
      </c>
      <c r="C3241" s="4">
        <v>1</v>
      </c>
      <c r="D3241" s="26">
        <v>95</v>
      </c>
      <c r="F3241" s="67">
        <f>E3241+F3217</f>
        <v>4</v>
      </c>
    </row>
    <row r="3242" spans="1:6" x14ac:dyDescent="0.25">
      <c r="A3242" s="50" t="s">
        <v>22</v>
      </c>
      <c r="B3242" s="23">
        <v>44028</v>
      </c>
      <c r="C3242" s="4">
        <v>2546</v>
      </c>
      <c r="D3242" s="26">
        <v>63202</v>
      </c>
      <c r="E3242" s="4">
        <v>42</v>
      </c>
      <c r="F3242" s="67">
        <f>E3242+F3218</f>
        <v>1050</v>
      </c>
    </row>
    <row r="3243" spans="1:6" x14ac:dyDescent="0.25">
      <c r="A3243" s="5" t="s">
        <v>35</v>
      </c>
      <c r="B3243" s="23">
        <v>44028</v>
      </c>
      <c r="C3243" s="4">
        <v>0</v>
      </c>
      <c r="D3243" s="26">
        <v>41</v>
      </c>
      <c r="F3243" s="67">
        <f t="shared" ref="F3243:F3249" si="211">E3243+F3219</f>
        <v>0</v>
      </c>
    </row>
    <row r="3244" spans="1:6" x14ac:dyDescent="0.25">
      <c r="A3244" s="5" t="s">
        <v>21</v>
      </c>
      <c r="B3244" s="23">
        <v>44028</v>
      </c>
      <c r="C3244" s="4">
        <v>42</v>
      </c>
      <c r="D3244" s="26">
        <v>2793</v>
      </c>
      <c r="E3244" s="4">
        <v>2</v>
      </c>
      <c r="F3244" s="67">
        <f t="shared" si="211"/>
        <v>117</v>
      </c>
    </row>
    <row r="3245" spans="1:6" x14ac:dyDescent="0.25">
      <c r="A3245" s="5" t="s">
        <v>36</v>
      </c>
      <c r="B3245" s="23">
        <v>44028</v>
      </c>
      <c r="C3245" s="4">
        <v>0</v>
      </c>
      <c r="D3245" s="26">
        <v>218</v>
      </c>
      <c r="F3245" s="67">
        <f t="shared" si="211"/>
        <v>3</v>
      </c>
    </row>
    <row r="3246" spans="1:6" x14ac:dyDescent="0.25">
      <c r="A3246" s="5" t="s">
        <v>51</v>
      </c>
      <c r="B3246" s="23">
        <v>44028</v>
      </c>
      <c r="C3246" s="4">
        <v>854</v>
      </c>
      <c r="D3246" s="26">
        <v>42298</v>
      </c>
      <c r="E3246" s="4">
        <v>15</v>
      </c>
      <c r="F3246" s="67">
        <f t="shared" si="211"/>
        <v>781</v>
      </c>
    </row>
    <row r="3247" spans="1:6" x14ac:dyDescent="0.25">
      <c r="A3247" s="5" t="s">
        <v>27</v>
      </c>
      <c r="B3247" s="23">
        <v>44028</v>
      </c>
      <c r="C3247" s="4">
        <v>40</v>
      </c>
      <c r="D3247" s="26">
        <v>1063</v>
      </c>
      <c r="F3247" s="67">
        <f t="shared" si="211"/>
        <v>34</v>
      </c>
    </row>
    <row r="3248" spans="1:6" x14ac:dyDescent="0.25">
      <c r="A3248" s="5" t="s">
        <v>37</v>
      </c>
      <c r="B3248" s="23">
        <v>44028</v>
      </c>
      <c r="C3248" s="4">
        <v>1</v>
      </c>
      <c r="D3248" s="26">
        <v>129</v>
      </c>
      <c r="F3248" s="67">
        <f t="shared" si="211"/>
        <v>0</v>
      </c>
    </row>
    <row r="3249" spans="1:6" x14ac:dyDescent="0.25">
      <c r="A3249" s="5" t="s">
        <v>38</v>
      </c>
      <c r="B3249" s="23">
        <v>44028</v>
      </c>
      <c r="C3249" s="4">
        <v>10</v>
      </c>
      <c r="D3249" s="26">
        <v>575</v>
      </c>
      <c r="F3249" s="67">
        <f t="shared" si="211"/>
        <v>4</v>
      </c>
    </row>
    <row r="3250" spans="1:6" x14ac:dyDescent="0.25">
      <c r="A3250" s="5" t="s">
        <v>48</v>
      </c>
      <c r="B3250" s="23">
        <v>44028</v>
      </c>
      <c r="C3250" s="4">
        <v>0</v>
      </c>
      <c r="D3250" s="26">
        <v>78</v>
      </c>
      <c r="F3250" s="67">
        <f>E3250+F3226</f>
        <v>0</v>
      </c>
    </row>
    <row r="3251" spans="1:6" x14ac:dyDescent="0.25">
      <c r="A3251" s="5" t="s">
        <v>39</v>
      </c>
      <c r="B3251" s="23">
        <v>44028</v>
      </c>
      <c r="C3251" s="4">
        <v>22</v>
      </c>
      <c r="D3251" s="26">
        <v>554</v>
      </c>
      <c r="F3251" s="67">
        <f t="shared" ref="F3251:F3261" si="212">E3251+F3226</f>
        <v>0</v>
      </c>
    </row>
    <row r="3252" spans="1:6" x14ac:dyDescent="0.25">
      <c r="A3252" s="5" t="s">
        <v>40</v>
      </c>
      <c r="B3252" s="23">
        <v>44028</v>
      </c>
      <c r="C3252" s="4">
        <v>0</v>
      </c>
      <c r="D3252" s="26">
        <v>8</v>
      </c>
      <c r="F3252" s="67">
        <f t="shared" si="212"/>
        <v>0</v>
      </c>
    </row>
    <row r="3253" spans="1:6" x14ac:dyDescent="0.25">
      <c r="A3253" s="5" t="s">
        <v>28</v>
      </c>
      <c r="B3253" s="23">
        <v>44028</v>
      </c>
      <c r="C3253" s="4">
        <v>4</v>
      </c>
      <c r="D3253" s="26">
        <v>161</v>
      </c>
      <c r="E3253" s="4">
        <v>2</v>
      </c>
      <c r="F3253" s="67">
        <f t="shared" si="212"/>
        <v>2</v>
      </c>
    </row>
    <row r="3254" spans="1:6" x14ac:dyDescent="0.25">
      <c r="A3254" s="5" t="s">
        <v>24</v>
      </c>
      <c r="B3254" s="23">
        <v>44028</v>
      </c>
      <c r="C3254" s="4">
        <v>22</v>
      </c>
      <c r="D3254" s="26">
        <v>382</v>
      </c>
      <c r="E3254" s="4">
        <v>1</v>
      </c>
      <c r="F3254" s="67">
        <f t="shared" si="212"/>
        <v>1</v>
      </c>
    </row>
    <row r="3255" spans="1:6" x14ac:dyDescent="0.25">
      <c r="A3255" s="5" t="s">
        <v>30</v>
      </c>
      <c r="B3255" s="23">
        <v>44028</v>
      </c>
      <c r="C3255" s="4">
        <v>0</v>
      </c>
      <c r="D3255" s="26">
        <v>49</v>
      </c>
      <c r="F3255" s="67">
        <f t="shared" si="212"/>
        <v>0</v>
      </c>
    </row>
    <row r="3256" spans="1:6" x14ac:dyDescent="0.25">
      <c r="A3256" s="5" t="s">
        <v>26</v>
      </c>
      <c r="B3256" s="23">
        <v>44028</v>
      </c>
      <c r="C3256" s="4">
        <v>15</v>
      </c>
      <c r="D3256" s="26">
        <v>802</v>
      </c>
      <c r="F3256" s="67">
        <f t="shared" si="212"/>
        <v>0</v>
      </c>
    </row>
    <row r="3257" spans="1:6" x14ac:dyDescent="0.25">
      <c r="A3257" s="5" t="s">
        <v>25</v>
      </c>
      <c r="B3257" s="23">
        <v>44028</v>
      </c>
      <c r="C3257" s="4">
        <v>21</v>
      </c>
      <c r="D3257" s="26">
        <v>1215</v>
      </c>
      <c r="F3257" s="67">
        <f t="shared" si="212"/>
        <v>1</v>
      </c>
    </row>
    <row r="3258" spans="1:6" x14ac:dyDescent="0.25">
      <c r="A3258" s="5" t="s">
        <v>41</v>
      </c>
      <c r="B3258" s="23">
        <v>44028</v>
      </c>
      <c r="C3258" s="4">
        <v>17</v>
      </c>
      <c r="D3258" s="26">
        <v>145</v>
      </c>
      <c r="F3258" s="67">
        <f t="shared" si="212"/>
        <v>5</v>
      </c>
    </row>
    <row r="3259" spans="1:6" x14ac:dyDescent="0.25">
      <c r="A3259" s="5" t="s">
        <v>42</v>
      </c>
      <c r="B3259" s="23">
        <v>44028</v>
      </c>
      <c r="C3259" s="4">
        <v>0</v>
      </c>
      <c r="D3259" s="26">
        <v>14</v>
      </c>
      <c r="F3259" s="67">
        <f>E3259+F3235</f>
        <v>0</v>
      </c>
    </row>
    <row r="3260" spans="1:6" x14ac:dyDescent="0.25">
      <c r="A3260" s="5" t="s">
        <v>43</v>
      </c>
      <c r="B3260" s="23">
        <v>44028</v>
      </c>
      <c r="C3260" s="4">
        <v>0</v>
      </c>
      <c r="D3260" s="26">
        <v>13</v>
      </c>
      <c r="F3260" s="67">
        <f t="shared" si="212"/>
        <v>0</v>
      </c>
    </row>
    <row r="3261" spans="1:6" x14ac:dyDescent="0.25">
      <c r="A3261" s="5" t="s">
        <v>44</v>
      </c>
      <c r="B3261" s="23">
        <v>44028</v>
      </c>
      <c r="C3261" s="4">
        <v>13</v>
      </c>
      <c r="D3261" s="26">
        <v>83</v>
      </c>
      <c r="F3261" s="67">
        <f t="shared" si="212"/>
        <v>0</v>
      </c>
    </row>
    <row r="3262" spans="1:6" x14ac:dyDescent="0.25">
      <c r="A3262" s="5" t="s">
        <v>29</v>
      </c>
      <c r="B3262" s="23">
        <v>44028</v>
      </c>
      <c r="C3262" s="4">
        <v>15</v>
      </c>
      <c r="D3262" s="26">
        <v>606</v>
      </c>
      <c r="F3262" s="67">
        <f>E3262+F3238</f>
        <v>8</v>
      </c>
    </row>
    <row r="3263" spans="1:6" x14ac:dyDescent="0.25">
      <c r="A3263" s="5" t="s">
        <v>45</v>
      </c>
      <c r="B3263" s="23">
        <v>44028</v>
      </c>
      <c r="C3263" s="4">
        <v>0</v>
      </c>
      <c r="D3263" s="26">
        <v>37</v>
      </c>
      <c r="F3263" s="67">
        <f>E3263+F3239</f>
        <v>0</v>
      </c>
    </row>
    <row r="3264" spans="1:6" x14ac:dyDescent="0.25">
      <c r="A3264" s="5" t="s">
        <v>46</v>
      </c>
      <c r="B3264" s="23">
        <v>44028</v>
      </c>
      <c r="C3264" s="4">
        <v>1</v>
      </c>
      <c r="D3264" s="26">
        <v>209</v>
      </c>
      <c r="F3264" s="67">
        <f>E3264+F3240</f>
        <v>1</v>
      </c>
    </row>
    <row r="3265" spans="1:6" x14ac:dyDescent="0.25">
      <c r="A3265" s="5" t="s">
        <v>47</v>
      </c>
      <c r="B3265" s="23">
        <v>44028</v>
      </c>
      <c r="C3265" s="4">
        <v>1</v>
      </c>
      <c r="D3265" s="26">
        <v>96</v>
      </c>
      <c r="F3265" s="67">
        <f>E3265+F3241</f>
        <v>4</v>
      </c>
    </row>
    <row r="3266" spans="1:6" x14ac:dyDescent="0.25">
      <c r="A3266" s="50" t="s">
        <v>22</v>
      </c>
      <c r="B3266" s="23">
        <v>44029</v>
      </c>
      <c r="C3266" s="4">
        <v>3002</v>
      </c>
      <c r="D3266" s="26">
        <v>66204</v>
      </c>
      <c r="E3266" s="4">
        <v>28</v>
      </c>
      <c r="F3266" s="67">
        <f>E3266+F3242</f>
        <v>1078</v>
      </c>
    </row>
    <row r="3267" spans="1:6" x14ac:dyDescent="0.25">
      <c r="A3267" s="5" t="s">
        <v>35</v>
      </c>
      <c r="B3267" s="23">
        <v>44029</v>
      </c>
      <c r="C3267" s="4">
        <v>14</v>
      </c>
      <c r="D3267" s="26">
        <v>55</v>
      </c>
      <c r="F3267" s="67">
        <f t="shared" ref="F3267:F3273" si="213">E3267+F3243</f>
        <v>0</v>
      </c>
    </row>
    <row r="3268" spans="1:6" x14ac:dyDescent="0.25">
      <c r="A3268" s="5" t="s">
        <v>21</v>
      </c>
      <c r="B3268" s="23">
        <v>44029</v>
      </c>
      <c r="C3268" s="4">
        <v>65</v>
      </c>
      <c r="D3268" s="26">
        <v>2858</v>
      </c>
      <c r="F3268" s="67">
        <f t="shared" si="213"/>
        <v>117</v>
      </c>
    </row>
    <row r="3269" spans="1:6" x14ac:dyDescent="0.25">
      <c r="A3269" s="5" t="s">
        <v>36</v>
      </c>
      <c r="B3269" s="23">
        <v>44029</v>
      </c>
      <c r="C3269" s="4">
        <v>9</v>
      </c>
      <c r="D3269" s="26">
        <v>227</v>
      </c>
      <c r="F3269" s="67">
        <f t="shared" si="213"/>
        <v>3</v>
      </c>
    </row>
    <row r="3270" spans="1:6" x14ac:dyDescent="0.25">
      <c r="A3270" s="5" t="s">
        <v>51</v>
      </c>
      <c r="B3270" s="23">
        <v>44029</v>
      </c>
      <c r="C3270" s="4">
        <v>1081</v>
      </c>
      <c r="D3270" s="26">
        <v>43379</v>
      </c>
      <c r="E3270" s="4">
        <v>28</v>
      </c>
      <c r="F3270" s="67">
        <f t="shared" si="213"/>
        <v>809</v>
      </c>
    </row>
    <row r="3271" spans="1:6" x14ac:dyDescent="0.25">
      <c r="A3271" s="5" t="s">
        <v>27</v>
      </c>
      <c r="B3271" s="23">
        <v>44029</v>
      </c>
      <c r="C3271" s="4">
        <v>49</v>
      </c>
      <c r="D3271" s="26">
        <v>1112</v>
      </c>
      <c r="E3271" s="4">
        <v>1</v>
      </c>
      <c r="F3271" s="67">
        <f t="shared" si="213"/>
        <v>35</v>
      </c>
    </row>
    <row r="3272" spans="1:6" x14ac:dyDescent="0.25">
      <c r="A3272" s="5" t="s">
        <v>37</v>
      </c>
      <c r="B3272" s="23">
        <v>44029</v>
      </c>
      <c r="C3272" s="4">
        <v>0</v>
      </c>
      <c r="D3272" s="26">
        <v>129</v>
      </c>
      <c r="F3272" s="67">
        <f t="shared" si="213"/>
        <v>0</v>
      </c>
    </row>
    <row r="3273" spans="1:6" x14ac:dyDescent="0.25">
      <c r="A3273" s="5" t="s">
        <v>38</v>
      </c>
      <c r="B3273" s="23">
        <v>44029</v>
      </c>
      <c r="C3273" s="4">
        <v>24</v>
      </c>
      <c r="D3273" s="26">
        <v>599</v>
      </c>
      <c r="E3273" s="4">
        <v>1</v>
      </c>
      <c r="F3273" s="67">
        <f t="shared" si="213"/>
        <v>5</v>
      </c>
    </row>
    <row r="3274" spans="1:6" x14ac:dyDescent="0.25">
      <c r="A3274" s="5" t="s">
        <v>48</v>
      </c>
      <c r="B3274" s="23">
        <v>44029</v>
      </c>
      <c r="C3274" s="4">
        <v>0</v>
      </c>
      <c r="D3274" s="26">
        <v>78</v>
      </c>
      <c r="F3274" s="67">
        <f>E3274+F3250</f>
        <v>0</v>
      </c>
    </row>
    <row r="3275" spans="1:6" x14ac:dyDescent="0.25">
      <c r="A3275" s="5" t="s">
        <v>39</v>
      </c>
      <c r="B3275" s="23">
        <v>44029</v>
      </c>
      <c r="C3275" s="4">
        <v>107</v>
      </c>
      <c r="D3275" s="26">
        <v>661</v>
      </c>
      <c r="F3275" s="67">
        <f t="shared" ref="F3275:F3285" si="214">E3275+F3250</f>
        <v>0</v>
      </c>
    </row>
    <row r="3276" spans="1:6" x14ac:dyDescent="0.25">
      <c r="A3276" s="5" t="s">
        <v>40</v>
      </c>
      <c r="B3276" s="23">
        <v>44029</v>
      </c>
      <c r="C3276" s="4">
        <v>0</v>
      </c>
      <c r="D3276" s="26">
        <v>8</v>
      </c>
      <c r="F3276" s="67">
        <f t="shared" si="214"/>
        <v>0</v>
      </c>
    </row>
    <row r="3277" spans="1:6" x14ac:dyDescent="0.25">
      <c r="A3277" s="5" t="s">
        <v>28</v>
      </c>
      <c r="B3277" s="23">
        <v>44029</v>
      </c>
      <c r="C3277" s="4">
        <v>2</v>
      </c>
      <c r="D3277" s="26">
        <v>163</v>
      </c>
      <c r="E3277" s="4">
        <v>2</v>
      </c>
      <c r="F3277" s="67">
        <f t="shared" si="214"/>
        <v>2</v>
      </c>
    </row>
    <row r="3278" spans="1:6" x14ac:dyDescent="0.25">
      <c r="A3278" s="5" t="s">
        <v>24</v>
      </c>
      <c r="B3278" s="23">
        <v>44029</v>
      </c>
      <c r="C3278" s="4">
        <v>21</v>
      </c>
      <c r="D3278" s="26">
        <v>403</v>
      </c>
      <c r="E3278" s="4">
        <v>3</v>
      </c>
      <c r="F3278" s="67">
        <f t="shared" si="214"/>
        <v>5</v>
      </c>
    </row>
    <row r="3279" spans="1:6" x14ac:dyDescent="0.25">
      <c r="A3279" s="5" t="s">
        <v>30</v>
      </c>
      <c r="B3279" s="23">
        <v>44029</v>
      </c>
      <c r="C3279" s="4">
        <v>0</v>
      </c>
      <c r="D3279" s="26">
        <v>49</v>
      </c>
      <c r="F3279" s="67">
        <f t="shared" si="214"/>
        <v>1</v>
      </c>
    </row>
    <row r="3280" spans="1:6" x14ac:dyDescent="0.25">
      <c r="A3280" s="5" t="s">
        <v>26</v>
      </c>
      <c r="B3280" s="23">
        <v>44029</v>
      </c>
      <c r="C3280" s="4">
        <v>29</v>
      </c>
      <c r="D3280" s="26">
        <v>831</v>
      </c>
      <c r="E3280" s="4">
        <v>2</v>
      </c>
      <c r="F3280" s="67">
        <f t="shared" si="214"/>
        <v>2</v>
      </c>
    </row>
    <row r="3281" spans="1:6" x14ac:dyDescent="0.25">
      <c r="A3281" s="5" t="s">
        <v>25</v>
      </c>
      <c r="B3281" s="23">
        <v>44029</v>
      </c>
      <c r="C3281" s="4">
        <v>57</v>
      </c>
      <c r="D3281" s="26">
        <v>1272</v>
      </c>
      <c r="E3281" s="4">
        <v>1</v>
      </c>
      <c r="F3281" s="67">
        <f t="shared" si="214"/>
        <v>1</v>
      </c>
    </row>
    <row r="3282" spans="1:6" x14ac:dyDescent="0.25">
      <c r="A3282" s="5" t="s">
        <v>41</v>
      </c>
      <c r="B3282" s="23">
        <v>44029</v>
      </c>
      <c r="C3282" s="4">
        <v>0</v>
      </c>
      <c r="D3282" s="26">
        <v>145</v>
      </c>
      <c r="F3282" s="67">
        <f t="shared" si="214"/>
        <v>1</v>
      </c>
    </row>
    <row r="3283" spans="1:6" x14ac:dyDescent="0.25">
      <c r="A3283" s="5" t="s">
        <v>42</v>
      </c>
      <c r="B3283" s="23">
        <v>44029</v>
      </c>
      <c r="C3283" s="4">
        <v>0</v>
      </c>
      <c r="D3283" s="26">
        <v>14</v>
      </c>
      <c r="F3283" s="67">
        <f>E3283+F3259</f>
        <v>0</v>
      </c>
    </row>
    <row r="3284" spans="1:6" x14ac:dyDescent="0.25">
      <c r="A3284" s="5" t="s">
        <v>43</v>
      </c>
      <c r="B3284" s="23">
        <v>44029</v>
      </c>
      <c r="C3284" s="4">
        <v>1</v>
      </c>
      <c r="D3284" s="26">
        <v>14</v>
      </c>
      <c r="F3284" s="67">
        <f t="shared" si="214"/>
        <v>0</v>
      </c>
    </row>
    <row r="3285" spans="1:6" x14ac:dyDescent="0.25">
      <c r="A3285" s="5" t="s">
        <v>44</v>
      </c>
      <c r="B3285" s="23">
        <v>44029</v>
      </c>
      <c r="C3285" s="4">
        <v>20</v>
      </c>
      <c r="D3285" s="26">
        <v>103</v>
      </c>
      <c r="F3285" s="67">
        <f t="shared" si="214"/>
        <v>0</v>
      </c>
    </row>
    <row r="3286" spans="1:6" x14ac:dyDescent="0.25">
      <c r="A3286" s="5" t="s">
        <v>29</v>
      </c>
      <c r="B3286" s="23">
        <v>44029</v>
      </c>
      <c r="C3286" s="4">
        <v>26</v>
      </c>
      <c r="D3286" s="26">
        <v>632</v>
      </c>
      <c r="F3286" s="67">
        <f>E3286+F3262</f>
        <v>8</v>
      </c>
    </row>
    <row r="3287" spans="1:6" x14ac:dyDescent="0.25">
      <c r="A3287" s="5" t="s">
        <v>45</v>
      </c>
      <c r="B3287" s="23">
        <v>44029</v>
      </c>
      <c r="C3287" s="4">
        <v>0</v>
      </c>
      <c r="D3287" s="26">
        <v>37</v>
      </c>
      <c r="F3287" s="67">
        <f>E3287+F3263</f>
        <v>0</v>
      </c>
    </row>
    <row r="3288" spans="1:6" x14ac:dyDescent="0.25">
      <c r="A3288" s="5" t="s">
        <v>46</v>
      </c>
      <c r="B3288" s="23">
        <v>44029</v>
      </c>
      <c r="C3288" s="4">
        <v>4</v>
      </c>
      <c r="D3288" s="26">
        <v>213</v>
      </c>
      <c r="F3288" s="67">
        <f>E3288+F3264</f>
        <v>1</v>
      </c>
    </row>
    <row r="3289" spans="1:6" x14ac:dyDescent="0.25">
      <c r="A3289" s="5" t="s">
        <v>47</v>
      </c>
      <c r="B3289" s="23">
        <v>44029</v>
      </c>
      <c r="C3289" s="4">
        <v>7</v>
      </c>
      <c r="D3289" s="26">
        <v>103</v>
      </c>
      <c r="F3289" s="67">
        <f>E3289+F3265</f>
        <v>4</v>
      </c>
    </row>
    <row r="3290" spans="1:6" x14ac:dyDescent="0.25">
      <c r="A3290" s="50" t="s">
        <v>22</v>
      </c>
      <c r="B3290" s="23">
        <v>44030</v>
      </c>
      <c r="C3290" s="4">
        <v>1817</v>
      </c>
      <c r="D3290" s="26">
        <v>68021</v>
      </c>
      <c r="E3290" s="4">
        <v>21</v>
      </c>
      <c r="F3290" s="67">
        <f>E3290+F3266</f>
        <v>1099</v>
      </c>
    </row>
    <row r="3291" spans="1:6" x14ac:dyDescent="0.25">
      <c r="A3291" s="5" t="s">
        <v>35</v>
      </c>
      <c r="B3291" s="23">
        <v>44030</v>
      </c>
      <c r="C3291" s="4">
        <v>0</v>
      </c>
      <c r="D3291" s="26">
        <v>55</v>
      </c>
      <c r="F3291" s="67">
        <f t="shared" ref="F3291:F3297" si="215">E3291+F3267</f>
        <v>0</v>
      </c>
    </row>
    <row r="3292" spans="1:6" x14ac:dyDescent="0.25">
      <c r="A3292" s="5" t="s">
        <v>21</v>
      </c>
      <c r="B3292" s="23">
        <v>44030</v>
      </c>
      <c r="C3292" s="4">
        <v>60</v>
      </c>
      <c r="D3292" s="26">
        <v>2918</v>
      </c>
      <c r="E3292" s="4">
        <v>3</v>
      </c>
      <c r="F3292" s="67">
        <f t="shared" si="215"/>
        <v>120</v>
      </c>
    </row>
    <row r="3293" spans="1:6" x14ac:dyDescent="0.25">
      <c r="A3293" s="5" t="s">
        <v>36</v>
      </c>
      <c r="B3293" s="23">
        <v>44030</v>
      </c>
      <c r="C3293" s="4">
        <v>8</v>
      </c>
      <c r="D3293" s="26">
        <v>235</v>
      </c>
      <c r="F3293" s="67">
        <f t="shared" si="215"/>
        <v>3</v>
      </c>
    </row>
    <row r="3294" spans="1:6" x14ac:dyDescent="0.25">
      <c r="A3294" s="5" t="s">
        <v>51</v>
      </c>
      <c r="B3294" s="23">
        <v>44030</v>
      </c>
      <c r="C3294" s="4">
        <v>1106</v>
      </c>
      <c r="D3294" s="26">
        <v>44485</v>
      </c>
      <c r="E3294" s="4">
        <v>16</v>
      </c>
      <c r="F3294" s="67">
        <f t="shared" si="215"/>
        <v>825</v>
      </c>
    </row>
    <row r="3295" spans="1:6" x14ac:dyDescent="0.25">
      <c r="A3295" s="5" t="s">
        <v>27</v>
      </c>
      <c r="B3295" s="23">
        <v>44030</v>
      </c>
      <c r="C3295" s="4">
        <v>104</v>
      </c>
      <c r="D3295" s="26">
        <v>1216</v>
      </c>
      <c r="F3295" s="67">
        <f t="shared" si="215"/>
        <v>35</v>
      </c>
    </row>
    <row r="3296" spans="1:6" x14ac:dyDescent="0.25">
      <c r="A3296" s="5" t="s">
        <v>37</v>
      </c>
      <c r="B3296" s="23">
        <v>44030</v>
      </c>
      <c r="C3296" s="4">
        <v>1</v>
      </c>
      <c r="D3296" s="26">
        <v>130</v>
      </c>
      <c r="F3296" s="67">
        <f t="shared" si="215"/>
        <v>0</v>
      </c>
    </row>
    <row r="3297" spans="1:6" x14ac:dyDescent="0.25">
      <c r="A3297" s="5" t="s">
        <v>38</v>
      </c>
      <c r="B3297" s="23">
        <v>44030</v>
      </c>
      <c r="C3297" s="4">
        <v>15</v>
      </c>
      <c r="D3297" s="26">
        <v>614</v>
      </c>
      <c r="F3297" s="67">
        <f t="shared" si="215"/>
        <v>5</v>
      </c>
    </row>
    <row r="3298" spans="1:6" x14ac:dyDescent="0.25">
      <c r="A3298" s="5" t="s">
        <v>48</v>
      </c>
      <c r="B3298" s="23">
        <v>44030</v>
      </c>
      <c r="C3298" s="4">
        <v>0</v>
      </c>
      <c r="D3298" s="26">
        <v>78</v>
      </c>
      <c r="F3298" s="67">
        <f>E3298+F3274</f>
        <v>0</v>
      </c>
    </row>
    <row r="3299" spans="1:6" x14ac:dyDescent="0.25">
      <c r="A3299" s="5" t="s">
        <v>39</v>
      </c>
      <c r="B3299" s="23">
        <v>44030</v>
      </c>
      <c r="C3299" s="4">
        <v>7</v>
      </c>
      <c r="D3299" s="26">
        <v>668</v>
      </c>
      <c r="F3299" s="67">
        <f t="shared" ref="F3299:F3309" si="216">E3299+F3274</f>
        <v>0</v>
      </c>
    </row>
    <row r="3300" spans="1:6" x14ac:dyDescent="0.25">
      <c r="A3300" s="5" t="s">
        <v>40</v>
      </c>
      <c r="B3300" s="23">
        <v>44030</v>
      </c>
      <c r="C3300" s="4">
        <v>0</v>
      </c>
      <c r="D3300" s="26">
        <v>8</v>
      </c>
      <c r="F3300" s="67">
        <f t="shared" si="216"/>
        <v>0</v>
      </c>
    </row>
    <row r="3301" spans="1:6" x14ac:dyDescent="0.25">
      <c r="A3301" s="5" t="s">
        <v>28</v>
      </c>
      <c r="B3301" s="23">
        <v>44030</v>
      </c>
      <c r="C3301" s="4">
        <v>17</v>
      </c>
      <c r="D3301" s="26">
        <v>180</v>
      </c>
      <c r="F3301" s="67">
        <f t="shared" si="216"/>
        <v>0</v>
      </c>
    </row>
    <row r="3302" spans="1:6" x14ac:dyDescent="0.25">
      <c r="A3302" s="5" t="s">
        <v>24</v>
      </c>
      <c r="B3302" s="23">
        <v>44030</v>
      </c>
      <c r="C3302" s="4">
        <v>44</v>
      </c>
      <c r="D3302" s="26">
        <v>447</v>
      </c>
      <c r="F3302" s="67">
        <f t="shared" si="216"/>
        <v>2</v>
      </c>
    </row>
    <row r="3303" spans="1:6" x14ac:dyDescent="0.25">
      <c r="A3303" s="5" t="s">
        <v>30</v>
      </c>
      <c r="B3303" s="23">
        <v>44030</v>
      </c>
      <c r="C3303" s="4">
        <v>0</v>
      </c>
      <c r="D3303" s="26">
        <v>49</v>
      </c>
      <c r="F3303" s="67">
        <f t="shared" si="216"/>
        <v>5</v>
      </c>
    </row>
    <row r="3304" spans="1:6" x14ac:dyDescent="0.25">
      <c r="A3304" s="5" t="s">
        <v>26</v>
      </c>
      <c r="B3304" s="23">
        <v>44030</v>
      </c>
      <c r="C3304" s="4">
        <v>16</v>
      </c>
      <c r="D3304" s="26">
        <v>847</v>
      </c>
      <c r="F3304" s="67">
        <f t="shared" si="216"/>
        <v>1</v>
      </c>
    </row>
    <row r="3305" spans="1:6" x14ac:dyDescent="0.25">
      <c r="A3305" s="5" t="s">
        <v>25</v>
      </c>
      <c r="B3305" s="23">
        <v>44030</v>
      </c>
      <c r="C3305" s="4">
        <v>25</v>
      </c>
      <c r="D3305" s="26">
        <v>1297</v>
      </c>
      <c r="E3305" s="4">
        <v>2</v>
      </c>
      <c r="F3305" s="67">
        <f t="shared" si="216"/>
        <v>4</v>
      </c>
    </row>
    <row r="3306" spans="1:6" x14ac:dyDescent="0.25">
      <c r="A3306" s="5" t="s">
        <v>41</v>
      </c>
      <c r="B3306" s="23">
        <v>44030</v>
      </c>
      <c r="C3306" s="4">
        <v>7</v>
      </c>
      <c r="D3306" s="26">
        <v>152</v>
      </c>
      <c r="F3306" s="67">
        <f t="shared" si="216"/>
        <v>1</v>
      </c>
    </row>
    <row r="3307" spans="1:6" x14ac:dyDescent="0.25">
      <c r="A3307" s="5" t="s">
        <v>42</v>
      </c>
      <c r="B3307" s="23">
        <v>44030</v>
      </c>
      <c r="C3307" s="4">
        <v>0</v>
      </c>
      <c r="D3307" s="26">
        <v>14</v>
      </c>
      <c r="F3307" s="67">
        <f>E3307+F3283</f>
        <v>0</v>
      </c>
    </row>
    <row r="3308" spans="1:6" x14ac:dyDescent="0.25">
      <c r="A3308" s="5" t="s">
        <v>43</v>
      </c>
      <c r="B3308" s="23">
        <v>44030</v>
      </c>
      <c r="C3308" s="4">
        <v>0</v>
      </c>
      <c r="D3308" s="26">
        <v>14</v>
      </c>
      <c r="F3308" s="67">
        <f t="shared" si="216"/>
        <v>0</v>
      </c>
    </row>
    <row r="3309" spans="1:6" x14ac:dyDescent="0.25">
      <c r="A3309" s="5" t="s">
        <v>44</v>
      </c>
      <c r="B3309" s="23">
        <v>44030</v>
      </c>
      <c r="C3309" s="4">
        <v>20</v>
      </c>
      <c r="D3309" s="26">
        <v>123</v>
      </c>
      <c r="F3309" s="67">
        <f t="shared" si="216"/>
        <v>0</v>
      </c>
    </row>
    <row r="3310" spans="1:6" x14ac:dyDescent="0.25">
      <c r="A3310" s="5" t="s">
        <v>29</v>
      </c>
      <c r="B3310" s="23">
        <v>44030</v>
      </c>
      <c r="C3310" s="4">
        <v>36</v>
      </c>
      <c r="D3310" s="26">
        <v>668</v>
      </c>
      <c r="F3310" s="67">
        <f>E3310+F3286</f>
        <v>8</v>
      </c>
    </row>
    <row r="3311" spans="1:6" x14ac:dyDescent="0.25">
      <c r="A3311" s="5" t="s">
        <v>45</v>
      </c>
      <c r="B3311" s="23">
        <v>44030</v>
      </c>
      <c r="C3311" s="4">
        <v>0</v>
      </c>
      <c r="D3311" s="26">
        <v>37</v>
      </c>
      <c r="F3311" s="67">
        <f>E3311+F3287</f>
        <v>0</v>
      </c>
    </row>
    <row r="3312" spans="1:6" x14ac:dyDescent="0.25">
      <c r="A3312" s="5" t="s">
        <v>46</v>
      </c>
      <c r="B3312" s="23">
        <v>44030</v>
      </c>
      <c r="C3312" s="4">
        <v>22</v>
      </c>
      <c r="D3312" s="26">
        <v>235</v>
      </c>
      <c r="F3312" s="67">
        <f>E3312+F3288</f>
        <v>1</v>
      </c>
    </row>
    <row r="3313" spans="1:6" x14ac:dyDescent="0.25">
      <c r="A3313" s="5" t="s">
        <v>47</v>
      </c>
      <c r="B3313" s="23">
        <v>44030</v>
      </c>
      <c r="C3313" s="4">
        <v>0</v>
      </c>
      <c r="D3313" s="26">
        <v>103</v>
      </c>
      <c r="F3313" s="67">
        <f>E3313+F3289</f>
        <v>4</v>
      </c>
    </row>
    <row r="3314" spans="1:6" x14ac:dyDescent="0.25">
      <c r="A3314" s="50" t="s">
        <v>22</v>
      </c>
      <c r="B3314" s="23">
        <v>44031</v>
      </c>
      <c r="C3314" s="4">
        <v>2761</v>
      </c>
      <c r="D3314" s="26">
        <v>70782</v>
      </c>
      <c r="E3314" s="4">
        <v>21</v>
      </c>
      <c r="F3314" s="67">
        <f>E3314+F3290</f>
        <v>1120</v>
      </c>
    </row>
    <row r="3315" spans="1:6" x14ac:dyDescent="0.25">
      <c r="A3315" s="5" t="s">
        <v>35</v>
      </c>
      <c r="B3315" s="23">
        <v>44031</v>
      </c>
      <c r="C3315" s="4">
        <v>3</v>
      </c>
      <c r="D3315" s="26">
        <v>58</v>
      </c>
      <c r="F3315" s="67">
        <f t="shared" ref="F3315:F3321" si="217">E3315+F3291</f>
        <v>0</v>
      </c>
    </row>
    <row r="3316" spans="1:6" x14ac:dyDescent="0.25">
      <c r="A3316" s="5" t="s">
        <v>21</v>
      </c>
      <c r="B3316" s="23">
        <v>44031</v>
      </c>
      <c r="C3316" s="4">
        <v>48</v>
      </c>
      <c r="D3316" s="26">
        <v>2966</v>
      </c>
      <c r="E3316" s="4">
        <v>1</v>
      </c>
      <c r="F3316" s="67">
        <f t="shared" si="217"/>
        <v>121</v>
      </c>
    </row>
    <row r="3317" spans="1:6" x14ac:dyDescent="0.25">
      <c r="A3317" s="5" t="s">
        <v>36</v>
      </c>
      <c r="B3317" s="23">
        <v>44031</v>
      </c>
      <c r="C3317" s="4">
        <v>3</v>
      </c>
      <c r="D3317" s="26">
        <v>238</v>
      </c>
      <c r="F3317" s="67">
        <f t="shared" si="217"/>
        <v>3</v>
      </c>
    </row>
    <row r="3318" spans="1:6" x14ac:dyDescent="0.25">
      <c r="A3318" s="5" t="s">
        <v>51</v>
      </c>
      <c r="B3318" s="23">
        <v>44031</v>
      </c>
      <c r="C3318" s="4">
        <v>1116</v>
      </c>
      <c r="D3318" s="26">
        <v>45601</v>
      </c>
      <c r="E3318" s="4">
        <v>14</v>
      </c>
      <c r="F3318" s="67">
        <f t="shared" si="217"/>
        <v>839</v>
      </c>
    </row>
    <row r="3319" spans="1:6" x14ac:dyDescent="0.25">
      <c r="A3319" s="5" t="s">
        <v>27</v>
      </c>
      <c r="B3319" s="23">
        <v>44031</v>
      </c>
      <c r="C3319" s="4">
        <v>67</v>
      </c>
      <c r="D3319" s="26">
        <v>1283</v>
      </c>
      <c r="E3319" s="4">
        <v>1</v>
      </c>
      <c r="F3319" s="67">
        <f t="shared" si="217"/>
        <v>36</v>
      </c>
    </row>
    <row r="3320" spans="1:6" x14ac:dyDescent="0.25">
      <c r="A3320" s="5" t="s">
        <v>37</v>
      </c>
      <c r="B3320" s="23">
        <v>44031</v>
      </c>
      <c r="C3320" s="4">
        <v>0</v>
      </c>
      <c r="D3320" s="26">
        <v>130</v>
      </c>
      <c r="E3320" s="4">
        <v>1</v>
      </c>
      <c r="F3320" s="67">
        <f t="shared" si="217"/>
        <v>1</v>
      </c>
    </row>
    <row r="3321" spans="1:6" x14ac:dyDescent="0.25">
      <c r="A3321" s="5" t="s">
        <v>38</v>
      </c>
      <c r="B3321" s="23">
        <v>44031</v>
      </c>
      <c r="C3321" s="4">
        <v>16</v>
      </c>
      <c r="D3321" s="26">
        <v>630</v>
      </c>
      <c r="F3321" s="67">
        <f t="shared" si="217"/>
        <v>5</v>
      </c>
    </row>
    <row r="3322" spans="1:6" x14ac:dyDescent="0.25">
      <c r="A3322" s="5" t="s">
        <v>48</v>
      </c>
      <c r="B3322" s="23">
        <v>44031</v>
      </c>
      <c r="C3322" s="4">
        <v>0</v>
      </c>
      <c r="D3322" s="26">
        <v>78</v>
      </c>
      <c r="F3322" s="67">
        <f>E3322+F3298</f>
        <v>0</v>
      </c>
    </row>
    <row r="3323" spans="1:6" x14ac:dyDescent="0.25">
      <c r="A3323" s="5" t="s">
        <v>39</v>
      </c>
      <c r="B3323" s="23">
        <v>44031</v>
      </c>
      <c r="C3323" s="4">
        <v>6</v>
      </c>
      <c r="D3323" s="26">
        <v>674</v>
      </c>
      <c r="F3323" s="67">
        <f t="shared" ref="F3323:F3333" si="218">E3323+F3298</f>
        <v>0</v>
      </c>
    </row>
    <row r="3324" spans="1:6" x14ac:dyDescent="0.25">
      <c r="A3324" s="5" t="s">
        <v>40</v>
      </c>
      <c r="B3324" s="23">
        <v>44031</v>
      </c>
      <c r="C3324" s="4">
        <v>0</v>
      </c>
      <c r="D3324" s="26">
        <v>8</v>
      </c>
      <c r="F3324" s="67">
        <f t="shared" si="218"/>
        <v>0</v>
      </c>
    </row>
    <row r="3325" spans="1:6" x14ac:dyDescent="0.25">
      <c r="A3325" s="5" t="s">
        <v>28</v>
      </c>
      <c r="B3325" s="23">
        <v>44031</v>
      </c>
      <c r="C3325" s="4">
        <v>4</v>
      </c>
      <c r="D3325" s="26">
        <v>184</v>
      </c>
      <c r="F3325" s="67">
        <f t="shared" si="218"/>
        <v>0</v>
      </c>
    </row>
    <row r="3326" spans="1:6" x14ac:dyDescent="0.25">
      <c r="A3326" s="5" t="s">
        <v>24</v>
      </c>
      <c r="B3326" s="23">
        <v>44031</v>
      </c>
      <c r="C3326" s="4">
        <v>41</v>
      </c>
      <c r="D3326" s="26">
        <v>488</v>
      </c>
      <c r="E3326" s="4">
        <v>1</v>
      </c>
      <c r="F3326" s="67">
        <f t="shared" si="218"/>
        <v>1</v>
      </c>
    </row>
    <row r="3327" spans="1:6" x14ac:dyDescent="0.25">
      <c r="A3327" s="5" t="s">
        <v>30</v>
      </c>
      <c r="B3327" s="23">
        <v>44031</v>
      </c>
      <c r="C3327" s="4">
        <v>0</v>
      </c>
      <c r="D3327" s="26">
        <v>49</v>
      </c>
      <c r="F3327" s="67">
        <f t="shared" si="218"/>
        <v>2</v>
      </c>
    </row>
    <row r="3328" spans="1:6" x14ac:dyDescent="0.25">
      <c r="A3328" s="5" t="s">
        <v>26</v>
      </c>
      <c r="B3328" s="23">
        <v>44031</v>
      </c>
      <c r="C3328" s="4">
        <v>33</v>
      </c>
      <c r="D3328" s="26">
        <v>880</v>
      </c>
      <c r="F3328" s="67">
        <f t="shared" si="218"/>
        <v>5</v>
      </c>
    </row>
    <row r="3329" spans="1:6" x14ac:dyDescent="0.25">
      <c r="A3329" s="5" t="s">
        <v>25</v>
      </c>
      <c r="B3329" s="23">
        <v>44031</v>
      </c>
      <c r="C3329" s="4">
        <v>23</v>
      </c>
      <c r="D3329" s="26">
        <v>1320</v>
      </c>
      <c r="F3329" s="67">
        <f t="shared" si="218"/>
        <v>1</v>
      </c>
    </row>
    <row r="3330" spans="1:6" x14ac:dyDescent="0.25">
      <c r="A3330" s="5" t="s">
        <v>41</v>
      </c>
      <c r="B3330" s="23">
        <v>44031</v>
      </c>
      <c r="C3330" s="4">
        <v>23</v>
      </c>
      <c r="D3330" s="26">
        <v>175</v>
      </c>
      <c r="F3330" s="67">
        <f t="shared" si="218"/>
        <v>4</v>
      </c>
    </row>
    <row r="3331" spans="1:6" x14ac:dyDescent="0.25">
      <c r="A3331" s="5" t="s">
        <v>42</v>
      </c>
      <c r="B3331" s="23">
        <v>44031</v>
      </c>
      <c r="C3331" s="4">
        <v>0</v>
      </c>
      <c r="D3331" s="26">
        <v>14</v>
      </c>
      <c r="F3331" s="67">
        <f>E3331+F3307</f>
        <v>0</v>
      </c>
    </row>
    <row r="3332" spans="1:6" x14ac:dyDescent="0.25">
      <c r="A3332" s="5" t="s">
        <v>43</v>
      </c>
      <c r="B3332" s="23">
        <v>44031</v>
      </c>
      <c r="C3332" s="4">
        <v>0</v>
      </c>
      <c r="D3332" s="26">
        <v>14</v>
      </c>
      <c r="F3332" s="67">
        <f t="shared" si="218"/>
        <v>0</v>
      </c>
    </row>
    <row r="3333" spans="1:6" x14ac:dyDescent="0.25">
      <c r="A3333" s="5" t="s">
        <v>44</v>
      </c>
      <c r="B3333" s="23">
        <v>44031</v>
      </c>
      <c r="C3333" s="4">
        <v>59</v>
      </c>
      <c r="D3333" s="26">
        <v>182</v>
      </c>
      <c r="F3333" s="67">
        <f t="shared" si="218"/>
        <v>0</v>
      </c>
    </row>
    <row r="3334" spans="1:6" x14ac:dyDescent="0.25">
      <c r="A3334" s="5" t="s">
        <v>29</v>
      </c>
      <c r="B3334" s="23">
        <v>44031</v>
      </c>
      <c r="C3334" s="4">
        <v>23</v>
      </c>
      <c r="D3334" s="26">
        <v>691</v>
      </c>
      <c r="E3334" s="4">
        <v>1</v>
      </c>
      <c r="F3334" s="67">
        <f>E3334+F3310</f>
        <v>9</v>
      </c>
    </row>
    <row r="3335" spans="1:6" x14ac:dyDescent="0.25">
      <c r="A3335" s="5" t="s">
        <v>45</v>
      </c>
      <c r="B3335" s="23">
        <v>44031</v>
      </c>
      <c r="C3335" s="4">
        <v>1</v>
      </c>
      <c r="D3335" s="26">
        <v>38</v>
      </c>
      <c r="F3335" s="67">
        <f>E3335+F3311</f>
        <v>0</v>
      </c>
    </row>
    <row r="3336" spans="1:6" x14ac:dyDescent="0.25">
      <c r="A3336" s="5" t="s">
        <v>46</v>
      </c>
      <c r="B3336" s="23">
        <v>44031</v>
      </c>
      <c r="C3336" s="4">
        <v>5</v>
      </c>
      <c r="D3336" s="26">
        <v>240</v>
      </c>
      <c r="F3336" s="67">
        <f>E3336+F3312</f>
        <v>1</v>
      </c>
    </row>
    <row r="3337" spans="1:6" x14ac:dyDescent="0.25">
      <c r="A3337" s="5" t="s">
        <v>47</v>
      </c>
      <c r="B3337" s="23">
        <v>44031</v>
      </c>
      <c r="C3337" s="4">
        <v>0</v>
      </c>
      <c r="D3337" s="26">
        <v>103</v>
      </c>
      <c r="F3337" s="67">
        <f>E3337+F3313</f>
        <v>4</v>
      </c>
    </row>
    <row r="3338" spans="1:6" x14ac:dyDescent="0.25">
      <c r="A3338" s="50" t="s">
        <v>22</v>
      </c>
      <c r="B3338" s="23">
        <v>44032</v>
      </c>
      <c r="C3338" s="4">
        <v>2556</v>
      </c>
      <c r="D3338" s="26">
        <v>73338</v>
      </c>
      <c r="E3338" s="4">
        <v>57</v>
      </c>
      <c r="F3338" s="67">
        <f>E3338+F3314</f>
        <v>1177</v>
      </c>
    </row>
    <row r="3339" spans="1:6" x14ac:dyDescent="0.25">
      <c r="A3339" s="5" t="s">
        <v>35</v>
      </c>
      <c r="B3339" s="23">
        <v>44032</v>
      </c>
      <c r="C3339" s="4">
        <v>0</v>
      </c>
      <c r="D3339" s="26">
        <v>58</v>
      </c>
      <c r="F3339" s="67">
        <f t="shared" ref="F3339:F3345" si="219">E3339+F3315</f>
        <v>0</v>
      </c>
    </row>
    <row r="3340" spans="1:6" x14ac:dyDescent="0.25">
      <c r="A3340" s="5" t="s">
        <v>21</v>
      </c>
      <c r="B3340" s="23">
        <v>44032</v>
      </c>
      <c r="C3340" s="4">
        <v>30</v>
      </c>
      <c r="D3340" s="26">
        <v>2996</v>
      </c>
      <c r="E3340" s="4">
        <v>1</v>
      </c>
      <c r="F3340" s="67">
        <f t="shared" si="219"/>
        <v>122</v>
      </c>
    </row>
    <row r="3341" spans="1:6" x14ac:dyDescent="0.25">
      <c r="A3341" s="5" t="s">
        <v>36</v>
      </c>
      <c r="B3341" s="23">
        <v>44032</v>
      </c>
      <c r="C3341" s="4">
        <v>4</v>
      </c>
      <c r="D3341" s="26">
        <v>242</v>
      </c>
      <c r="F3341" s="67">
        <f t="shared" si="219"/>
        <v>3</v>
      </c>
    </row>
    <row r="3342" spans="1:6" x14ac:dyDescent="0.25">
      <c r="A3342" s="5" t="s">
        <v>51</v>
      </c>
      <c r="B3342" s="23">
        <v>44032</v>
      </c>
      <c r="C3342" s="4">
        <v>1090</v>
      </c>
      <c r="D3342" s="26">
        <v>46691</v>
      </c>
      <c r="E3342" s="4">
        <v>50</v>
      </c>
      <c r="F3342" s="67">
        <f t="shared" si="219"/>
        <v>889</v>
      </c>
    </row>
    <row r="3343" spans="1:6" x14ac:dyDescent="0.25">
      <c r="A3343" s="5" t="s">
        <v>27</v>
      </c>
      <c r="B3343" s="23">
        <v>44032</v>
      </c>
      <c r="C3343" s="4">
        <v>39</v>
      </c>
      <c r="D3343" s="26">
        <v>1322</v>
      </c>
      <c r="F3343" s="67">
        <f t="shared" si="219"/>
        <v>36</v>
      </c>
    </row>
    <row r="3344" spans="1:6" x14ac:dyDescent="0.25">
      <c r="A3344" s="5" t="s">
        <v>37</v>
      </c>
      <c r="B3344" s="23">
        <v>44032</v>
      </c>
      <c r="C3344" s="4">
        <v>0</v>
      </c>
      <c r="D3344" s="26">
        <v>130</v>
      </c>
      <c r="F3344" s="67">
        <f t="shared" si="219"/>
        <v>1</v>
      </c>
    </row>
    <row r="3345" spans="1:6" x14ac:dyDescent="0.25">
      <c r="A3345" s="5" t="s">
        <v>38</v>
      </c>
      <c r="B3345" s="23">
        <v>44032</v>
      </c>
      <c r="C3345" s="4">
        <v>18</v>
      </c>
      <c r="D3345" s="26">
        <v>648</v>
      </c>
      <c r="F3345" s="67">
        <f t="shared" si="219"/>
        <v>5</v>
      </c>
    </row>
    <row r="3346" spans="1:6" x14ac:dyDescent="0.25">
      <c r="A3346" s="5" t="s">
        <v>48</v>
      </c>
      <c r="B3346" s="23">
        <v>44032</v>
      </c>
      <c r="C3346" s="4">
        <v>0</v>
      </c>
      <c r="D3346" s="26">
        <v>78</v>
      </c>
      <c r="F3346" s="67">
        <f>E3346+F3322</f>
        <v>0</v>
      </c>
    </row>
    <row r="3347" spans="1:6" x14ac:dyDescent="0.25">
      <c r="A3347" s="5" t="s">
        <v>39</v>
      </c>
      <c r="B3347" s="23">
        <v>44032</v>
      </c>
      <c r="C3347" s="4">
        <v>84</v>
      </c>
      <c r="D3347" s="26">
        <v>758</v>
      </c>
      <c r="F3347" s="67">
        <f t="shared" ref="F3347:F3357" si="220">E3347+F3322</f>
        <v>0</v>
      </c>
    </row>
    <row r="3348" spans="1:6" x14ac:dyDescent="0.25">
      <c r="A3348" s="5" t="s">
        <v>40</v>
      </c>
      <c r="B3348" s="23">
        <v>44032</v>
      </c>
      <c r="C3348" s="4">
        <v>0</v>
      </c>
      <c r="D3348" s="26">
        <v>8</v>
      </c>
      <c r="F3348" s="67">
        <f t="shared" si="220"/>
        <v>0</v>
      </c>
    </row>
    <row r="3349" spans="1:6" x14ac:dyDescent="0.25">
      <c r="A3349" s="5" t="s">
        <v>28</v>
      </c>
      <c r="B3349" s="23">
        <v>44032</v>
      </c>
      <c r="C3349" s="4">
        <v>0</v>
      </c>
      <c r="D3349" s="26">
        <v>184</v>
      </c>
      <c r="F3349" s="67">
        <f t="shared" si="220"/>
        <v>0</v>
      </c>
    </row>
    <row r="3350" spans="1:6" x14ac:dyDescent="0.25">
      <c r="A3350" s="5" t="s">
        <v>24</v>
      </c>
      <c r="B3350" s="23">
        <v>44032</v>
      </c>
      <c r="C3350" s="4">
        <v>25</v>
      </c>
      <c r="D3350" s="26">
        <v>513</v>
      </c>
      <c r="E3350" s="4">
        <v>1</v>
      </c>
      <c r="F3350" s="67">
        <f t="shared" si="220"/>
        <v>1</v>
      </c>
    </row>
    <row r="3351" spans="1:6" x14ac:dyDescent="0.25">
      <c r="A3351" s="5" t="s">
        <v>30</v>
      </c>
      <c r="B3351" s="23">
        <v>44032</v>
      </c>
      <c r="C3351" s="4">
        <v>0</v>
      </c>
      <c r="D3351" s="26">
        <v>49</v>
      </c>
      <c r="F3351" s="67">
        <f t="shared" si="220"/>
        <v>1</v>
      </c>
    </row>
    <row r="3352" spans="1:6" x14ac:dyDescent="0.25">
      <c r="A3352" s="5" t="s">
        <v>26</v>
      </c>
      <c r="B3352" s="23">
        <v>44032</v>
      </c>
      <c r="C3352" s="4">
        <v>17</v>
      </c>
      <c r="D3352" s="26">
        <v>897</v>
      </c>
      <c r="F3352" s="67">
        <f t="shared" si="220"/>
        <v>2</v>
      </c>
    </row>
    <row r="3353" spans="1:6" x14ac:dyDescent="0.25">
      <c r="A3353" s="5" t="s">
        <v>25</v>
      </c>
      <c r="B3353" s="23">
        <v>44032</v>
      </c>
      <c r="C3353" s="4">
        <v>21</v>
      </c>
      <c r="D3353" s="26">
        <v>1341</v>
      </c>
      <c r="E3353" s="4">
        <v>4</v>
      </c>
      <c r="F3353" s="67">
        <f t="shared" si="220"/>
        <v>9</v>
      </c>
    </row>
    <row r="3354" spans="1:6" x14ac:dyDescent="0.25">
      <c r="A3354" s="5" t="s">
        <v>41</v>
      </c>
      <c r="B3354" s="23">
        <v>44032</v>
      </c>
      <c r="C3354" s="4">
        <v>1</v>
      </c>
      <c r="D3354" s="26">
        <v>176</v>
      </c>
      <c r="F3354" s="67">
        <f t="shared" si="220"/>
        <v>1</v>
      </c>
    </row>
    <row r="3355" spans="1:6" x14ac:dyDescent="0.25">
      <c r="A3355" s="5" t="s">
        <v>42</v>
      </c>
      <c r="B3355" s="23">
        <v>44032</v>
      </c>
      <c r="C3355" s="4">
        <v>0</v>
      </c>
      <c r="D3355" s="26">
        <v>14</v>
      </c>
      <c r="F3355" s="67">
        <f>E3355+F3331</f>
        <v>0</v>
      </c>
    </row>
    <row r="3356" spans="1:6" x14ac:dyDescent="0.25">
      <c r="A3356" s="5" t="s">
        <v>43</v>
      </c>
      <c r="B3356" s="23">
        <v>44032</v>
      </c>
      <c r="C3356" s="4">
        <v>1</v>
      </c>
      <c r="D3356" s="26">
        <v>15</v>
      </c>
      <c r="F3356" s="67">
        <f t="shared" si="220"/>
        <v>0</v>
      </c>
    </row>
    <row r="3357" spans="1:6" x14ac:dyDescent="0.25">
      <c r="A3357" s="5" t="s">
        <v>44</v>
      </c>
      <c r="B3357" s="23">
        <v>44032</v>
      </c>
      <c r="C3357" s="4">
        <v>24</v>
      </c>
      <c r="D3357" s="26">
        <v>206</v>
      </c>
      <c r="F3357" s="67">
        <f t="shared" si="220"/>
        <v>0</v>
      </c>
    </row>
    <row r="3358" spans="1:6" x14ac:dyDescent="0.25">
      <c r="A3358" s="5" t="s">
        <v>29</v>
      </c>
      <c r="B3358" s="23">
        <v>44032</v>
      </c>
      <c r="C3358" s="4">
        <v>27</v>
      </c>
      <c r="D3358" s="26">
        <v>718</v>
      </c>
      <c r="F3358" s="67">
        <f>E3358+F3334</f>
        <v>9</v>
      </c>
    </row>
    <row r="3359" spans="1:6" x14ac:dyDescent="0.25">
      <c r="A3359" s="5" t="s">
        <v>45</v>
      </c>
      <c r="B3359" s="23">
        <v>44032</v>
      </c>
      <c r="C3359" s="4">
        <v>0</v>
      </c>
      <c r="D3359" s="26">
        <v>38</v>
      </c>
      <c r="F3359" s="67">
        <f>E3359+F3335</f>
        <v>0</v>
      </c>
    </row>
    <row r="3360" spans="1:6" x14ac:dyDescent="0.25">
      <c r="A3360" s="5" t="s">
        <v>46</v>
      </c>
      <c r="B3360" s="23">
        <v>44032</v>
      </c>
      <c r="C3360" s="4">
        <v>0</v>
      </c>
      <c r="D3360" s="26">
        <v>240</v>
      </c>
      <c r="F3360" s="67">
        <f>E3360+F3336</f>
        <v>1</v>
      </c>
    </row>
    <row r="3361" spans="1:6" x14ac:dyDescent="0.25">
      <c r="A3361" s="5" t="s">
        <v>47</v>
      </c>
      <c r="B3361" s="23">
        <v>44032</v>
      </c>
      <c r="C3361" s="4">
        <v>0</v>
      </c>
      <c r="D3361" s="26">
        <v>103</v>
      </c>
      <c r="F3361" s="67">
        <f>E3361+F3337</f>
        <v>4</v>
      </c>
    </row>
    <row r="3362" spans="1:6" x14ac:dyDescent="0.25">
      <c r="A3362" s="50" t="s">
        <v>22</v>
      </c>
      <c r="B3362" s="23">
        <v>44033</v>
      </c>
      <c r="C3362" s="4">
        <v>3477</v>
      </c>
      <c r="D3362" s="26">
        <v>76815</v>
      </c>
      <c r="E3362" s="4">
        <f>15+16+18</f>
        <v>49</v>
      </c>
      <c r="F3362" s="67">
        <f>E3362+F3338</f>
        <v>1226</v>
      </c>
    </row>
    <row r="3363" spans="1:6" x14ac:dyDescent="0.25">
      <c r="A3363" s="5" t="s">
        <v>35</v>
      </c>
      <c r="B3363" s="23">
        <v>44033</v>
      </c>
      <c r="C3363" s="4">
        <v>2</v>
      </c>
      <c r="D3363" s="26">
        <v>60</v>
      </c>
      <c r="F3363" s="67">
        <f t="shared" ref="F3363:F3369" si="221">E3363+F3339</f>
        <v>0</v>
      </c>
    </row>
    <row r="3364" spans="1:6" x14ac:dyDescent="0.25">
      <c r="A3364" s="5" t="s">
        <v>21</v>
      </c>
      <c r="B3364" s="23">
        <v>44033</v>
      </c>
      <c r="C3364" s="4">
        <v>35</v>
      </c>
      <c r="D3364" s="26">
        <v>3031</v>
      </c>
      <c r="F3364" s="67">
        <f t="shared" si="221"/>
        <v>122</v>
      </c>
    </row>
    <row r="3365" spans="1:6" x14ac:dyDescent="0.25">
      <c r="A3365" s="5" t="s">
        <v>36</v>
      </c>
      <c r="B3365" s="23">
        <v>44033</v>
      </c>
      <c r="C3365" s="4">
        <v>12</v>
      </c>
      <c r="D3365" s="26">
        <v>254</v>
      </c>
      <c r="F3365" s="67">
        <f t="shared" si="221"/>
        <v>3</v>
      </c>
    </row>
    <row r="3366" spans="1:6" x14ac:dyDescent="0.25">
      <c r="A3366" s="5" t="s">
        <v>51</v>
      </c>
      <c r="B3366" s="23">
        <v>44033</v>
      </c>
      <c r="C3366" s="4">
        <v>1452</v>
      </c>
      <c r="D3366" s="26">
        <v>48143</v>
      </c>
      <c r="E3366" s="4">
        <f>14+8+10</f>
        <v>32</v>
      </c>
      <c r="F3366" s="67">
        <f t="shared" si="221"/>
        <v>921</v>
      </c>
    </row>
    <row r="3367" spans="1:6" x14ac:dyDescent="0.25">
      <c r="A3367" s="5" t="s">
        <v>27</v>
      </c>
      <c r="B3367" s="23">
        <v>44033</v>
      </c>
      <c r="C3367" s="4">
        <v>58</v>
      </c>
      <c r="D3367" s="26">
        <v>1380</v>
      </c>
      <c r="E3367" s="4">
        <v>2</v>
      </c>
      <c r="F3367" s="67">
        <f t="shared" si="221"/>
        <v>38</v>
      </c>
    </row>
    <row r="3368" spans="1:6" x14ac:dyDescent="0.25">
      <c r="A3368" s="5" t="s">
        <v>37</v>
      </c>
      <c r="B3368" s="23">
        <v>44033</v>
      </c>
      <c r="C3368" s="4">
        <v>1</v>
      </c>
      <c r="D3368" s="26">
        <v>131</v>
      </c>
      <c r="F3368" s="67">
        <f t="shared" si="221"/>
        <v>1</v>
      </c>
    </row>
    <row r="3369" spans="1:6" x14ac:dyDescent="0.25">
      <c r="A3369" s="5" t="s">
        <v>38</v>
      </c>
      <c r="B3369" s="23">
        <v>44033</v>
      </c>
      <c r="C3369" s="4">
        <v>7</v>
      </c>
      <c r="D3369" s="26">
        <v>655</v>
      </c>
      <c r="E3369" s="4">
        <v>1</v>
      </c>
      <c r="F3369" s="67">
        <f t="shared" si="221"/>
        <v>6</v>
      </c>
    </row>
    <row r="3370" spans="1:6" x14ac:dyDescent="0.25">
      <c r="A3370" s="5" t="s">
        <v>48</v>
      </c>
      <c r="B3370" s="23">
        <v>44033</v>
      </c>
      <c r="C3370" s="4">
        <v>0</v>
      </c>
      <c r="D3370" s="26">
        <v>78</v>
      </c>
      <c r="F3370" s="67">
        <f>E3370+F3346</f>
        <v>0</v>
      </c>
    </row>
    <row r="3371" spans="1:6" x14ac:dyDescent="0.25">
      <c r="A3371" s="5" t="s">
        <v>39</v>
      </c>
      <c r="B3371" s="23">
        <v>44033</v>
      </c>
      <c r="C3371" s="4">
        <v>120</v>
      </c>
      <c r="D3371" s="26">
        <v>878</v>
      </c>
      <c r="E3371" s="4">
        <v>30</v>
      </c>
      <c r="F3371" s="67">
        <f t="shared" ref="F3371:F3381" si="222">E3371+F3346</f>
        <v>30</v>
      </c>
    </row>
    <row r="3372" spans="1:6" x14ac:dyDescent="0.25">
      <c r="A3372" s="5" t="s">
        <v>40</v>
      </c>
      <c r="B3372" s="23">
        <v>44033</v>
      </c>
      <c r="C3372" s="4">
        <v>0</v>
      </c>
      <c r="D3372" s="26">
        <v>8</v>
      </c>
      <c r="F3372" s="67">
        <f t="shared" si="222"/>
        <v>0</v>
      </c>
    </row>
    <row r="3373" spans="1:6" x14ac:dyDescent="0.25">
      <c r="A3373" s="5" t="s">
        <v>28</v>
      </c>
      <c r="B3373" s="23">
        <v>44033</v>
      </c>
      <c r="C3373" s="4">
        <v>2</v>
      </c>
      <c r="D3373" s="26">
        <v>186</v>
      </c>
      <c r="F3373" s="67">
        <f t="shared" si="222"/>
        <v>0</v>
      </c>
    </row>
    <row r="3374" spans="1:6" x14ac:dyDescent="0.25">
      <c r="A3374" s="5" t="s">
        <v>24</v>
      </c>
      <c r="B3374" s="23">
        <v>44033</v>
      </c>
      <c r="C3374" s="4">
        <v>49</v>
      </c>
      <c r="D3374" s="26">
        <v>562</v>
      </c>
      <c r="F3374" s="67">
        <f t="shared" si="222"/>
        <v>0</v>
      </c>
    </row>
    <row r="3375" spans="1:6" x14ac:dyDescent="0.25">
      <c r="A3375" s="5" t="s">
        <v>30</v>
      </c>
      <c r="B3375" s="23">
        <v>44033</v>
      </c>
      <c r="C3375" s="4">
        <v>0</v>
      </c>
      <c r="D3375" s="26">
        <v>49</v>
      </c>
      <c r="F3375" s="67">
        <f t="shared" si="222"/>
        <v>1</v>
      </c>
    </row>
    <row r="3376" spans="1:6" x14ac:dyDescent="0.25">
      <c r="A3376" s="5" t="s">
        <v>26</v>
      </c>
      <c r="B3376" s="23">
        <v>44033</v>
      </c>
      <c r="C3376" s="4">
        <v>26</v>
      </c>
      <c r="D3376" s="26">
        <v>923</v>
      </c>
      <c r="F3376" s="67">
        <f t="shared" si="222"/>
        <v>1</v>
      </c>
    </row>
    <row r="3377" spans="1:6" x14ac:dyDescent="0.25">
      <c r="A3377" s="5" t="s">
        <v>25</v>
      </c>
      <c r="B3377" s="23">
        <v>44033</v>
      </c>
      <c r="C3377" s="4">
        <v>34</v>
      </c>
      <c r="D3377" s="26">
        <v>1375</v>
      </c>
      <c r="E3377" s="4">
        <v>2</v>
      </c>
      <c r="F3377" s="67">
        <f t="shared" si="222"/>
        <v>4</v>
      </c>
    </row>
    <row r="3378" spans="1:6" x14ac:dyDescent="0.25">
      <c r="A3378" s="5" t="s">
        <v>41</v>
      </c>
      <c r="B3378" s="23">
        <v>44033</v>
      </c>
      <c r="C3378" s="4">
        <v>5</v>
      </c>
      <c r="D3378" s="26">
        <v>181</v>
      </c>
      <c r="F3378" s="67">
        <f t="shared" si="222"/>
        <v>9</v>
      </c>
    </row>
    <row r="3379" spans="1:6" x14ac:dyDescent="0.25">
      <c r="A3379" s="5" t="s">
        <v>42</v>
      </c>
      <c r="B3379" s="23">
        <v>44033</v>
      </c>
      <c r="C3379" s="4">
        <v>2</v>
      </c>
      <c r="D3379" s="26">
        <v>16</v>
      </c>
      <c r="F3379" s="67">
        <f>E3379+F3355</f>
        <v>0</v>
      </c>
    </row>
    <row r="3380" spans="1:6" x14ac:dyDescent="0.25">
      <c r="A3380" s="5" t="s">
        <v>43</v>
      </c>
      <c r="B3380" s="23">
        <v>44033</v>
      </c>
      <c r="C3380" s="4">
        <v>0</v>
      </c>
      <c r="D3380" s="26">
        <v>15</v>
      </c>
      <c r="F3380" s="67">
        <f t="shared" si="222"/>
        <v>0</v>
      </c>
    </row>
    <row r="3381" spans="1:6" x14ac:dyDescent="0.25">
      <c r="A3381" s="5" t="s">
        <v>44</v>
      </c>
      <c r="B3381" s="23">
        <v>44033</v>
      </c>
      <c r="C3381" s="4">
        <v>16</v>
      </c>
      <c r="D3381" s="26">
        <v>222</v>
      </c>
      <c r="F3381" s="67">
        <f t="shared" si="222"/>
        <v>0</v>
      </c>
    </row>
    <row r="3382" spans="1:6" x14ac:dyDescent="0.25">
      <c r="A3382" s="5" t="s">
        <v>29</v>
      </c>
      <c r="B3382" s="23">
        <v>44033</v>
      </c>
      <c r="C3382" s="4">
        <v>35</v>
      </c>
      <c r="D3382" s="26">
        <v>753</v>
      </c>
      <c r="F3382" s="67">
        <f>E3382+F3358</f>
        <v>9</v>
      </c>
    </row>
    <row r="3383" spans="1:6" x14ac:dyDescent="0.25">
      <c r="A3383" s="5" t="s">
        <v>45</v>
      </c>
      <c r="B3383" s="23">
        <v>44033</v>
      </c>
      <c r="C3383" s="4">
        <v>1</v>
      </c>
      <c r="D3383" s="26">
        <v>39</v>
      </c>
      <c r="E3383" s="4">
        <v>1</v>
      </c>
      <c r="F3383" s="67">
        <f>E3383+F3359</f>
        <v>1</v>
      </c>
    </row>
    <row r="3384" spans="1:6" x14ac:dyDescent="0.25">
      <c r="A3384" s="5" t="s">
        <v>46</v>
      </c>
      <c r="B3384" s="23">
        <v>44033</v>
      </c>
      <c r="C3384" s="4">
        <v>9</v>
      </c>
      <c r="D3384" s="26">
        <v>249</v>
      </c>
      <c r="F3384" s="67">
        <f>E3384+F3360</f>
        <v>1</v>
      </c>
    </row>
    <row r="3385" spans="1:6" x14ac:dyDescent="0.25">
      <c r="A3385" s="5" t="s">
        <v>47</v>
      </c>
      <c r="B3385" s="23">
        <v>44033</v>
      </c>
      <c r="C3385" s="4">
        <v>1</v>
      </c>
      <c r="D3385" s="26">
        <v>104</v>
      </c>
      <c r="F3385" s="67">
        <f>E3385+F3361</f>
        <v>4</v>
      </c>
    </row>
    <row r="3386" spans="1:6" x14ac:dyDescent="0.25">
      <c r="A3386" s="50" t="s">
        <v>22</v>
      </c>
      <c r="B3386" s="23">
        <v>44034</v>
      </c>
      <c r="C3386" s="4">
        <v>3801</v>
      </c>
      <c r="D3386" s="26">
        <v>80616</v>
      </c>
      <c r="E3386" s="4">
        <f>9+27+16</f>
        <v>52</v>
      </c>
      <c r="F3386" s="67">
        <f>E3386+F3362</f>
        <v>1278</v>
      </c>
    </row>
    <row r="3387" spans="1:6" x14ac:dyDescent="0.25">
      <c r="A3387" s="5" t="s">
        <v>35</v>
      </c>
      <c r="B3387" s="23">
        <v>44034</v>
      </c>
      <c r="C3387" s="4">
        <v>0</v>
      </c>
      <c r="D3387" s="26">
        <v>60</v>
      </c>
      <c r="F3387" s="67">
        <f t="shared" ref="F3387:F3393" si="223">E3387+F3363</f>
        <v>0</v>
      </c>
    </row>
    <row r="3388" spans="1:6" x14ac:dyDescent="0.25">
      <c r="A3388" s="5" t="s">
        <v>21</v>
      </c>
      <c r="B3388" s="23">
        <v>44034</v>
      </c>
      <c r="C3388" s="4">
        <v>73</v>
      </c>
      <c r="D3388" s="26">
        <v>3104</v>
      </c>
      <c r="E3388" s="4">
        <v>3</v>
      </c>
      <c r="F3388" s="67">
        <f t="shared" si="223"/>
        <v>125</v>
      </c>
    </row>
    <row r="3389" spans="1:6" x14ac:dyDescent="0.25">
      <c r="A3389" s="5" t="s">
        <v>36</v>
      </c>
      <c r="B3389" s="23">
        <v>44034</v>
      </c>
      <c r="C3389" s="4">
        <v>0</v>
      </c>
      <c r="D3389" s="26">
        <v>254</v>
      </c>
      <c r="F3389" s="67">
        <f t="shared" si="223"/>
        <v>3</v>
      </c>
    </row>
    <row r="3390" spans="1:6" x14ac:dyDescent="0.25">
      <c r="A3390" s="5" t="s">
        <v>51</v>
      </c>
      <c r="B3390" s="23">
        <v>44034</v>
      </c>
      <c r="C3390" s="4">
        <v>1390</v>
      </c>
      <c r="D3390" s="26">
        <v>49533</v>
      </c>
      <c r="E3390" s="4">
        <f>7+18+17</f>
        <v>42</v>
      </c>
      <c r="F3390" s="67">
        <f t="shared" si="223"/>
        <v>963</v>
      </c>
    </row>
    <row r="3391" spans="1:6" x14ac:dyDescent="0.25">
      <c r="A3391" s="5" t="s">
        <v>27</v>
      </c>
      <c r="B3391" s="23">
        <v>44034</v>
      </c>
      <c r="C3391" s="4">
        <v>87</v>
      </c>
      <c r="D3391" s="26">
        <v>1467</v>
      </c>
      <c r="F3391" s="67">
        <f t="shared" si="223"/>
        <v>38</v>
      </c>
    </row>
    <row r="3392" spans="1:6" x14ac:dyDescent="0.25">
      <c r="A3392" s="5" t="s">
        <v>37</v>
      </c>
      <c r="B3392" s="23">
        <v>44034</v>
      </c>
      <c r="C3392" s="4">
        <v>0</v>
      </c>
      <c r="D3392" s="26">
        <v>131</v>
      </c>
      <c r="F3392" s="67">
        <f t="shared" si="223"/>
        <v>1</v>
      </c>
    </row>
    <row r="3393" spans="1:6" x14ac:dyDescent="0.25">
      <c r="A3393" s="5" t="s">
        <v>38</v>
      </c>
      <c r="B3393" s="23">
        <v>44034</v>
      </c>
      <c r="C3393" s="4">
        <v>24</v>
      </c>
      <c r="D3393" s="26">
        <v>679</v>
      </c>
      <c r="F3393" s="67">
        <f t="shared" si="223"/>
        <v>6</v>
      </c>
    </row>
    <row r="3394" spans="1:6" x14ac:dyDescent="0.25">
      <c r="A3394" s="5" t="s">
        <v>48</v>
      </c>
      <c r="B3394" s="23">
        <v>44034</v>
      </c>
      <c r="C3394" s="4">
        <v>1</v>
      </c>
      <c r="D3394" s="26">
        <v>79</v>
      </c>
      <c r="F3394" s="67">
        <f>E3394+F3370</f>
        <v>0</v>
      </c>
    </row>
    <row r="3395" spans="1:6" x14ac:dyDescent="0.25">
      <c r="A3395" s="5" t="s">
        <v>39</v>
      </c>
      <c r="B3395" s="23">
        <v>44034</v>
      </c>
      <c r="C3395" s="4">
        <v>155</v>
      </c>
      <c r="D3395" s="26">
        <v>1033</v>
      </c>
      <c r="F3395" s="67">
        <f t="shared" ref="F3395:F3405" si="224">E3395+F3370</f>
        <v>0</v>
      </c>
    </row>
    <row r="3396" spans="1:6" x14ac:dyDescent="0.25">
      <c r="A3396" s="5" t="s">
        <v>40</v>
      </c>
      <c r="B3396" s="23">
        <v>44034</v>
      </c>
      <c r="C3396" s="4">
        <v>0</v>
      </c>
      <c r="D3396" s="26">
        <v>8</v>
      </c>
      <c r="F3396" s="67">
        <f t="shared" si="224"/>
        <v>30</v>
      </c>
    </row>
    <row r="3397" spans="1:6" x14ac:dyDescent="0.25">
      <c r="A3397" s="5" t="s">
        <v>28</v>
      </c>
      <c r="B3397" s="23">
        <v>44034</v>
      </c>
      <c r="C3397" s="4">
        <v>10</v>
      </c>
      <c r="D3397" s="26">
        <v>196</v>
      </c>
      <c r="F3397" s="67">
        <f t="shared" si="224"/>
        <v>0</v>
      </c>
    </row>
    <row r="3398" spans="1:6" x14ac:dyDescent="0.25">
      <c r="A3398" s="5" t="s">
        <v>24</v>
      </c>
      <c r="B3398" s="23">
        <v>44034</v>
      </c>
      <c r="C3398" s="4">
        <v>56</v>
      </c>
      <c r="D3398" s="26">
        <v>618</v>
      </c>
      <c r="E3398" s="4">
        <v>1</v>
      </c>
      <c r="F3398" s="67">
        <f t="shared" si="224"/>
        <v>1</v>
      </c>
    </row>
    <row r="3399" spans="1:6" x14ac:dyDescent="0.25">
      <c r="A3399" s="5" t="s">
        <v>30</v>
      </c>
      <c r="B3399" s="23">
        <v>44034</v>
      </c>
      <c r="C3399" s="4">
        <v>0</v>
      </c>
      <c r="D3399" s="26">
        <v>49</v>
      </c>
      <c r="F3399" s="67">
        <f t="shared" si="224"/>
        <v>0</v>
      </c>
    </row>
    <row r="3400" spans="1:6" x14ac:dyDescent="0.25">
      <c r="A3400" s="5" t="s">
        <v>26</v>
      </c>
      <c r="B3400" s="23">
        <v>44034</v>
      </c>
      <c r="C3400" s="4">
        <v>26</v>
      </c>
      <c r="D3400" s="26">
        <v>949</v>
      </c>
      <c r="F3400" s="67">
        <f t="shared" si="224"/>
        <v>1</v>
      </c>
    </row>
    <row r="3401" spans="1:6" x14ac:dyDescent="0.25">
      <c r="A3401" s="5" t="s">
        <v>25</v>
      </c>
      <c r="B3401" s="23">
        <v>44034</v>
      </c>
      <c r="C3401" s="4">
        <v>57</v>
      </c>
      <c r="D3401" s="26">
        <v>1432</v>
      </c>
      <c r="F3401" s="67">
        <f t="shared" si="224"/>
        <v>1</v>
      </c>
    </row>
    <row r="3402" spans="1:6" x14ac:dyDescent="0.25">
      <c r="A3402" s="5" t="s">
        <v>41</v>
      </c>
      <c r="B3402" s="23">
        <v>44034</v>
      </c>
      <c r="C3402" s="4">
        <v>19</v>
      </c>
      <c r="D3402" s="26">
        <v>200</v>
      </c>
      <c r="F3402" s="67">
        <f t="shared" si="224"/>
        <v>4</v>
      </c>
    </row>
    <row r="3403" spans="1:6" x14ac:dyDescent="0.25">
      <c r="A3403" s="5" t="s">
        <v>42</v>
      </c>
      <c r="B3403" s="23">
        <v>44034</v>
      </c>
      <c r="C3403" s="4">
        <v>1</v>
      </c>
      <c r="D3403" s="26">
        <v>17</v>
      </c>
      <c r="F3403" s="67">
        <f>E3403+F3379</f>
        <v>0</v>
      </c>
    </row>
    <row r="3404" spans="1:6" x14ac:dyDescent="0.25">
      <c r="A3404" s="5" t="s">
        <v>43</v>
      </c>
      <c r="B3404" s="23">
        <v>44034</v>
      </c>
      <c r="C3404" s="4">
        <v>2</v>
      </c>
      <c r="D3404" s="26">
        <v>17</v>
      </c>
      <c r="F3404" s="67">
        <f t="shared" si="224"/>
        <v>0</v>
      </c>
    </row>
    <row r="3405" spans="1:6" x14ac:dyDescent="0.25">
      <c r="A3405" s="5" t="s">
        <v>44</v>
      </c>
      <c r="B3405" s="23">
        <v>44034</v>
      </c>
      <c r="C3405" s="4">
        <v>17</v>
      </c>
      <c r="D3405" s="26">
        <v>239</v>
      </c>
      <c r="F3405" s="67">
        <f t="shared" si="224"/>
        <v>0</v>
      </c>
    </row>
    <row r="3406" spans="1:6" x14ac:dyDescent="0.25">
      <c r="A3406" s="5" t="s">
        <v>29</v>
      </c>
      <c r="B3406" s="23">
        <v>44034</v>
      </c>
      <c r="C3406" s="4">
        <v>49</v>
      </c>
      <c r="D3406" s="26">
        <v>802</v>
      </c>
      <c r="F3406" s="67">
        <f>E3406+F3382</f>
        <v>9</v>
      </c>
    </row>
    <row r="3407" spans="1:6" x14ac:dyDescent="0.25">
      <c r="A3407" s="5" t="s">
        <v>45</v>
      </c>
      <c r="B3407" s="23">
        <v>44034</v>
      </c>
      <c r="C3407" s="4">
        <v>1</v>
      </c>
      <c r="D3407" s="26">
        <v>40</v>
      </c>
      <c r="F3407" s="67">
        <f>E3407+F3383</f>
        <v>1</v>
      </c>
    </row>
    <row r="3408" spans="1:6" x14ac:dyDescent="0.25">
      <c r="A3408" s="5" t="s">
        <v>46</v>
      </c>
      <c r="B3408" s="23">
        <v>44034</v>
      </c>
      <c r="C3408" s="4">
        <v>10</v>
      </c>
      <c r="D3408" s="26">
        <v>259</v>
      </c>
      <c r="F3408" s="67">
        <f>E3408+F3384</f>
        <v>1</v>
      </c>
    </row>
    <row r="3409" spans="1:6" x14ac:dyDescent="0.25">
      <c r="A3409" s="5" t="s">
        <v>47</v>
      </c>
      <c r="B3409" s="23">
        <v>44034</v>
      </c>
      <c r="C3409" s="4">
        <v>2</v>
      </c>
      <c r="D3409" s="26">
        <v>106</v>
      </c>
      <c r="F3409" s="67">
        <f>E3409+F3385</f>
        <v>4</v>
      </c>
    </row>
    <row r="3410" spans="1:6" x14ac:dyDescent="0.25">
      <c r="A3410" s="50" t="s">
        <v>22</v>
      </c>
      <c r="B3410" s="23">
        <v>44035</v>
      </c>
      <c r="C3410" s="4">
        <v>4300</v>
      </c>
      <c r="D3410" s="26">
        <v>84916</v>
      </c>
      <c r="E3410" s="4">
        <f>4+6+30+29</f>
        <v>69</v>
      </c>
      <c r="F3410" s="67">
        <f>E3410+F3386</f>
        <v>1347</v>
      </c>
    </row>
    <row r="3411" spans="1:6" x14ac:dyDescent="0.25">
      <c r="A3411" s="5" t="s">
        <v>35</v>
      </c>
      <c r="B3411" s="23">
        <v>44035</v>
      </c>
      <c r="C3411" s="4">
        <v>0</v>
      </c>
      <c r="D3411" s="26">
        <v>60</v>
      </c>
      <c r="F3411" s="67">
        <f t="shared" ref="F3411:F3417" si="225">E3411+F3387</f>
        <v>0</v>
      </c>
    </row>
    <row r="3412" spans="1:6" x14ac:dyDescent="0.25">
      <c r="A3412" s="5" t="s">
        <v>21</v>
      </c>
      <c r="B3412" s="23">
        <v>44035</v>
      </c>
      <c r="C3412" s="4">
        <v>51</v>
      </c>
      <c r="D3412" s="26">
        <v>3155</v>
      </c>
      <c r="E3412" s="4">
        <v>3</v>
      </c>
      <c r="F3412" s="67">
        <f t="shared" si="225"/>
        <v>128</v>
      </c>
    </row>
    <row r="3413" spans="1:6" x14ac:dyDescent="0.25">
      <c r="A3413" s="5" t="s">
        <v>36</v>
      </c>
      <c r="B3413" s="23">
        <v>44035</v>
      </c>
      <c r="C3413" s="4">
        <v>1</v>
      </c>
      <c r="D3413" s="26">
        <v>255</v>
      </c>
      <c r="F3413" s="67">
        <f t="shared" si="225"/>
        <v>3</v>
      </c>
    </row>
    <row r="3414" spans="1:6" x14ac:dyDescent="0.25">
      <c r="A3414" s="5" t="s">
        <v>51</v>
      </c>
      <c r="B3414" s="23">
        <v>44035</v>
      </c>
      <c r="C3414" s="4">
        <v>1267</v>
      </c>
      <c r="D3414" s="26">
        <v>50800</v>
      </c>
      <c r="E3414" s="4">
        <f>9+8+9+13</f>
        <v>39</v>
      </c>
      <c r="F3414" s="67">
        <f t="shared" si="225"/>
        <v>1002</v>
      </c>
    </row>
    <row r="3415" spans="1:6" x14ac:dyDescent="0.25">
      <c r="A3415" s="5" t="s">
        <v>27</v>
      </c>
      <c r="B3415" s="23">
        <v>44035</v>
      </c>
      <c r="C3415" s="4">
        <v>102</v>
      </c>
      <c r="D3415" s="26">
        <v>1569</v>
      </c>
      <c r="F3415" s="67">
        <f t="shared" si="225"/>
        <v>38</v>
      </c>
    </row>
    <row r="3416" spans="1:6" x14ac:dyDescent="0.25">
      <c r="A3416" s="5" t="s">
        <v>37</v>
      </c>
      <c r="B3416" s="23">
        <v>44035</v>
      </c>
      <c r="C3416" s="4">
        <v>1</v>
      </c>
      <c r="D3416" s="26">
        <v>132</v>
      </c>
      <c r="F3416" s="67">
        <f t="shared" si="225"/>
        <v>1</v>
      </c>
    </row>
    <row r="3417" spans="1:6" x14ac:dyDescent="0.25">
      <c r="A3417" s="5" t="s">
        <v>38</v>
      </c>
      <c r="B3417" s="23">
        <v>44035</v>
      </c>
      <c r="C3417" s="4">
        <v>31</v>
      </c>
      <c r="D3417" s="26">
        <v>710</v>
      </c>
      <c r="F3417" s="67">
        <f t="shared" si="225"/>
        <v>6</v>
      </c>
    </row>
    <row r="3418" spans="1:6" x14ac:dyDescent="0.25">
      <c r="A3418" s="5" t="s">
        <v>48</v>
      </c>
      <c r="B3418" s="23">
        <v>44035</v>
      </c>
      <c r="C3418" s="4">
        <v>1</v>
      </c>
      <c r="D3418" s="26">
        <v>80</v>
      </c>
      <c r="F3418" s="67">
        <f>E3418+F3394</f>
        <v>0</v>
      </c>
    </row>
    <row r="3419" spans="1:6" x14ac:dyDescent="0.25">
      <c r="A3419" s="5" t="s">
        <v>39</v>
      </c>
      <c r="B3419" s="23">
        <v>44035</v>
      </c>
      <c r="C3419" s="4">
        <v>158</v>
      </c>
      <c r="D3419" s="26">
        <v>1191</v>
      </c>
      <c r="F3419" s="67">
        <f t="shared" ref="F3419:F3429" si="226">E3419+F3394</f>
        <v>0</v>
      </c>
    </row>
    <row r="3420" spans="1:6" x14ac:dyDescent="0.25">
      <c r="A3420" s="5" t="s">
        <v>40</v>
      </c>
      <c r="B3420" s="23">
        <v>44035</v>
      </c>
      <c r="C3420" s="4">
        <v>0</v>
      </c>
      <c r="D3420" s="26">
        <v>8</v>
      </c>
      <c r="F3420" s="67">
        <f t="shared" si="226"/>
        <v>0</v>
      </c>
    </row>
    <row r="3421" spans="1:6" x14ac:dyDescent="0.25">
      <c r="A3421" s="5" t="s">
        <v>28</v>
      </c>
      <c r="B3421" s="23">
        <v>44035</v>
      </c>
      <c r="C3421" s="4">
        <v>9</v>
      </c>
      <c r="D3421" s="26">
        <v>205</v>
      </c>
      <c r="F3421" s="67">
        <f t="shared" si="226"/>
        <v>30</v>
      </c>
    </row>
    <row r="3422" spans="1:6" x14ac:dyDescent="0.25">
      <c r="A3422" s="5" t="s">
        <v>24</v>
      </c>
      <c r="B3422" s="23">
        <v>44035</v>
      </c>
      <c r="C3422" s="4">
        <v>52</v>
      </c>
      <c r="D3422" s="26">
        <v>670</v>
      </c>
      <c r="E3422" s="4">
        <v>3</v>
      </c>
      <c r="F3422" s="67">
        <f t="shared" si="226"/>
        <v>3</v>
      </c>
    </row>
    <row r="3423" spans="1:6" x14ac:dyDescent="0.25">
      <c r="A3423" s="5" t="s">
        <v>30</v>
      </c>
      <c r="B3423" s="23">
        <v>44035</v>
      </c>
      <c r="C3423" s="4">
        <v>2</v>
      </c>
      <c r="D3423" s="26">
        <v>51</v>
      </c>
      <c r="F3423" s="67">
        <f t="shared" si="226"/>
        <v>1</v>
      </c>
    </row>
    <row r="3424" spans="1:6" x14ac:dyDescent="0.25">
      <c r="A3424" s="5" t="s">
        <v>26</v>
      </c>
      <c r="B3424" s="23">
        <v>44035</v>
      </c>
      <c r="C3424" s="4">
        <v>25</v>
      </c>
      <c r="D3424" s="26">
        <v>974</v>
      </c>
      <c r="F3424" s="67">
        <f t="shared" si="226"/>
        <v>0</v>
      </c>
    </row>
    <row r="3425" spans="1:6" x14ac:dyDescent="0.25">
      <c r="A3425" s="5" t="s">
        <v>25</v>
      </c>
      <c r="B3425" s="23">
        <v>44035</v>
      </c>
      <c r="C3425" s="4">
        <v>54</v>
      </c>
      <c r="D3425" s="26">
        <v>1486</v>
      </c>
      <c r="F3425" s="67">
        <f t="shared" si="226"/>
        <v>1</v>
      </c>
    </row>
    <row r="3426" spans="1:6" x14ac:dyDescent="0.25">
      <c r="A3426" s="5" t="s">
        <v>41</v>
      </c>
      <c r="B3426" s="23">
        <v>44035</v>
      </c>
      <c r="C3426" s="4">
        <v>1</v>
      </c>
      <c r="D3426" s="26">
        <v>201</v>
      </c>
      <c r="F3426" s="67">
        <f t="shared" si="226"/>
        <v>1</v>
      </c>
    </row>
    <row r="3427" spans="1:6" x14ac:dyDescent="0.25">
      <c r="A3427" s="5" t="s">
        <v>42</v>
      </c>
      <c r="B3427" s="23">
        <v>44035</v>
      </c>
      <c r="C3427" s="4">
        <v>2</v>
      </c>
      <c r="D3427" s="26">
        <v>19</v>
      </c>
      <c r="F3427" s="67">
        <f>E3427+F3403</f>
        <v>0</v>
      </c>
    </row>
    <row r="3428" spans="1:6" x14ac:dyDescent="0.25">
      <c r="A3428" s="5" t="s">
        <v>43</v>
      </c>
      <c r="B3428" s="23">
        <v>44035</v>
      </c>
      <c r="C3428" s="4">
        <v>1</v>
      </c>
      <c r="D3428" s="26">
        <v>18</v>
      </c>
      <c r="F3428" s="67">
        <f t="shared" si="226"/>
        <v>0</v>
      </c>
    </row>
    <row r="3429" spans="1:6" x14ac:dyDescent="0.25">
      <c r="A3429" s="5" t="s">
        <v>44</v>
      </c>
      <c r="B3429" s="23">
        <v>44035</v>
      </c>
      <c r="C3429" s="4">
        <v>24</v>
      </c>
      <c r="D3429" s="26">
        <v>263</v>
      </c>
      <c r="F3429" s="67">
        <f t="shared" si="226"/>
        <v>0</v>
      </c>
    </row>
    <row r="3430" spans="1:6" x14ac:dyDescent="0.25">
      <c r="A3430" s="5" t="s">
        <v>29</v>
      </c>
      <c r="B3430" s="23">
        <v>44035</v>
      </c>
      <c r="C3430" s="4">
        <v>34</v>
      </c>
      <c r="D3430" s="26">
        <v>836</v>
      </c>
      <c r="F3430" s="67">
        <f>E3430+F3406</f>
        <v>9</v>
      </c>
    </row>
    <row r="3431" spans="1:6" x14ac:dyDescent="0.25">
      <c r="A3431" s="5" t="s">
        <v>45</v>
      </c>
      <c r="B3431" s="23">
        <v>44035</v>
      </c>
      <c r="C3431" s="4">
        <v>4</v>
      </c>
      <c r="D3431" s="26">
        <v>44</v>
      </c>
      <c r="F3431" s="67">
        <f>E3431+F3407</f>
        <v>1</v>
      </c>
    </row>
    <row r="3432" spans="1:6" x14ac:dyDescent="0.25">
      <c r="A3432" s="5" t="s">
        <v>46</v>
      </c>
      <c r="B3432" s="23">
        <v>44035</v>
      </c>
      <c r="C3432" s="4">
        <v>4</v>
      </c>
      <c r="D3432" s="26">
        <v>263</v>
      </c>
      <c r="F3432" s="67">
        <f>E3432+F3408</f>
        <v>1</v>
      </c>
    </row>
    <row r="3433" spans="1:6" x14ac:dyDescent="0.25">
      <c r="A3433" s="5" t="s">
        <v>47</v>
      </c>
      <c r="B3433" s="23">
        <v>44035</v>
      </c>
      <c r="C3433" s="4">
        <v>0</v>
      </c>
      <c r="D3433" s="26">
        <v>106</v>
      </c>
      <c r="F3433" s="67">
        <f>E3433+F3409</f>
        <v>4</v>
      </c>
    </row>
    <row r="3434" spans="1:6" x14ac:dyDescent="0.25">
      <c r="A3434" s="50" t="s">
        <v>22</v>
      </c>
      <c r="B3434" s="23">
        <v>44036</v>
      </c>
      <c r="C3434" s="4">
        <v>3790</v>
      </c>
      <c r="D3434" s="26">
        <v>88706</v>
      </c>
      <c r="E3434" s="4">
        <f>12+32+36</f>
        <v>80</v>
      </c>
      <c r="F3434" s="67">
        <f>E3434+F3410</f>
        <v>1427</v>
      </c>
    </row>
    <row r="3435" spans="1:6" x14ac:dyDescent="0.25">
      <c r="A3435" s="5" t="s">
        <v>35</v>
      </c>
      <c r="B3435" s="23">
        <v>44036</v>
      </c>
      <c r="C3435" s="4">
        <v>0</v>
      </c>
      <c r="D3435" s="26">
        <v>60</v>
      </c>
      <c r="F3435" s="67">
        <f t="shared" ref="F3435:F3441" si="227">E3435+F3411</f>
        <v>0</v>
      </c>
    </row>
    <row r="3436" spans="1:6" x14ac:dyDescent="0.25">
      <c r="A3436" s="5" t="s">
        <v>21</v>
      </c>
      <c r="B3436" s="23">
        <v>44036</v>
      </c>
      <c r="C3436" s="4">
        <v>63</v>
      </c>
      <c r="D3436" s="26">
        <v>3218</v>
      </c>
      <c r="E3436" s="4">
        <v>3</v>
      </c>
      <c r="F3436" s="67">
        <f>E3436+F3412</f>
        <v>131</v>
      </c>
    </row>
    <row r="3437" spans="1:6" x14ac:dyDescent="0.25">
      <c r="A3437" s="5" t="s">
        <v>36</v>
      </c>
      <c r="B3437" s="23">
        <v>44036</v>
      </c>
      <c r="C3437" s="4">
        <v>6</v>
      </c>
      <c r="D3437" s="26">
        <v>261</v>
      </c>
      <c r="F3437" s="67">
        <f t="shared" si="227"/>
        <v>3</v>
      </c>
    </row>
    <row r="3438" spans="1:6" x14ac:dyDescent="0.25">
      <c r="A3438" s="5" t="s">
        <v>51</v>
      </c>
      <c r="B3438" s="23">
        <v>44036</v>
      </c>
      <c r="C3438" s="4">
        <v>1157</v>
      </c>
      <c r="D3438" s="26">
        <v>51957</v>
      </c>
      <c r="E3438" s="4">
        <f>4+8+7</f>
        <v>19</v>
      </c>
      <c r="F3438" s="67">
        <f t="shared" si="227"/>
        <v>1021</v>
      </c>
    </row>
    <row r="3439" spans="1:6" x14ac:dyDescent="0.25">
      <c r="A3439" s="5" t="s">
        <v>27</v>
      </c>
      <c r="B3439" s="23">
        <v>44036</v>
      </c>
      <c r="C3439" s="4">
        <v>56</v>
      </c>
      <c r="D3439" s="26">
        <v>1625</v>
      </c>
      <c r="E3439" s="4">
        <v>1</v>
      </c>
      <c r="F3439" s="67">
        <f t="shared" si="227"/>
        <v>39</v>
      </c>
    </row>
    <row r="3440" spans="1:6" x14ac:dyDescent="0.25">
      <c r="A3440" s="5" t="s">
        <v>37</v>
      </c>
      <c r="B3440" s="23">
        <v>44036</v>
      </c>
      <c r="C3440" s="4">
        <v>0</v>
      </c>
      <c r="D3440" s="26">
        <v>132</v>
      </c>
      <c r="F3440" s="67">
        <f t="shared" si="227"/>
        <v>1</v>
      </c>
    </row>
    <row r="3441" spans="1:6" x14ac:dyDescent="0.25">
      <c r="A3441" s="5" t="s">
        <v>38</v>
      </c>
      <c r="B3441" s="23">
        <v>44036</v>
      </c>
      <c r="C3441" s="4">
        <v>11</v>
      </c>
      <c r="D3441" s="26">
        <v>721</v>
      </c>
      <c r="F3441" s="67">
        <f t="shared" si="227"/>
        <v>6</v>
      </c>
    </row>
    <row r="3442" spans="1:6" x14ac:dyDescent="0.25">
      <c r="A3442" s="5" t="s">
        <v>48</v>
      </c>
      <c r="B3442" s="23">
        <v>44036</v>
      </c>
      <c r="C3442" s="4">
        <v>1</v>
      </c>
      <c r="D3442" s="26">
        <v>81</v>
      </c>
      <c r="F3442" s="67">
        <f>E3442+F3418</f>
        <v>0</v>
      </c>
    </row>
    <row r="3443" spans="1:6" x14ac:dyDescent="0.25">
      <c r="A3443" s="5" t="s">
        <v>39</v>
      </c>
      <c r="B3443" s="23">
        <v>44036</v>
      </c>
      <c r="C3443" s="4">
        <v>155</v>
      </c>
      <c r="D3443" s="26">
        <v>1346</v>
      </c>
      <c r="F3443" s="67">
        <f t="shared" ref="F3443:F3453" si="228">E3443+F3418</f>
        <v>0</v>
      </c>
    </row>
    <row r="3444" spans="1:6" x14ac:dyDescent="0.25">
      <c r="A3444" s="5" t="s">
        <v>40</v>
      </c>
      <c r="B3444" s="23">
        <v>44036</v>
      </c>
      <c r="C3444" s="4">
        <v>0</v>
      </c>
      <c r="D3444" s="26">
        <v>8</v>
      </c>
      <c r="F3444" s="67">
        <f t="shared" si="228"/>
        <v>0</v>
      </c>
    </row>
    <row r="3445" spans="1:6" x14ac:dyDescent="0.25">
      <c r="A3445" s="5" t="s">
        <v>28</v>
      </c>
      <c r="B3445" s="23">
        <v>44036</v>
      </c>
      <c r="C3445" s="4">
        <v>10</v>
      </c>
      <c r="D3445" s="26">
        <v>215</v>
      </c>
      <c r="F3445" s="67">
        <f t="shared" si="228"/>
        <v>0</v>
      </c>
    </row>
    <row r="3446" spans="1:6" x14ac:dyDescent="0.25">
      <c r="A3446" s="5" t="s">
        <v>24</v>
      </c>
      <c r="B3446" s="23">
        <v>44036</v>
      </c>
      <c r="C3446" s="4">
        <v>56</v>
      </c>
      <c r="D3446" s="26">
        <v>726</v>
      </c>
      <c r="E3446" s="4">
        <v>1</v>
      </c>
      <c r="F3446" s="67">
        <f t="shared" si="228"/>
        <v>31</v>
      </c>
    </row>
    <row r="3447" spans="1:6" x14ac:dyDescent="0.25">
      <c r="A3447" s="5" t="s">
        <v>30</v>
      </c>
      <c r="B3447" s="23">
        <v>44036</v>
      </c>
      <c r="C3447" s="4">
        <v>1</v>
      </c>
      <c r="D3447" s="26">
        <v>52</v>
      </c>
      <c r="F3447" s="67">
        <f t="shared" si="228"/>
        <v>3</v>
      </c>
    </row>
    <row r="3448" spans="1:6" x14ac:dyDescent="0.25">
      <c r="A3448" s="5" t="s">
        <v>26</v>
      </c>
      <c r="B3448" s="23">
        <v>44036</v>
      </c>
      <c r="C3448" s="4">
        <v>18</v>
      </c>
      <c r="D3448" s="26">
        <v>992</v>
      </c>
      <c r="F3448" s="67">
        <f t="shared" si="228"/>
        <v>1</v>
      </c>
    </row>
    <row r="3449" spans="1:6" x14ac:dyDescent="0.25">
      <c r="A3449" s="5" t="s">
        <v>25</v>
      </c>
      <c r="B3449" s="23">
        <v>44036</v>
      </c>
      <c r="C3449" s="4">
        <v>40</v>
      </c>
      <c r="D3449" s="26">
        <v>1526</v>
      </c>
      <c r="E3449" s="4">
        <v>1</v>
      </c>
      <c r="F3449" s="67">
        <f t="shared" si="228"/>
        <v>1</v>
      </c>
    </row>
    <row r="3450" spans="1:6" x14ac:dyDescent="0.25">
      <c r="A3450" s="5" t="s">
        <v>41</v>
      </c>
      <c r="B3450" s="23">
        <v>44036</v>
      </c>
      <c r="C3450" s="4">
        <v>13</v>
      </c>
      <c r="D3450" s="26">
        <v>214</v>
      </c>
      <c r="F3450" s="67">
        <f t="shared" si="228"/>
        <v>1</v>
      </c>
    </row>
    <row r="3451" spans="1:6" x14ac:dyDescent="0.25">
      <c r="A3451" s="5" t="s">
        <v>42</v>
      </c>
      <c r="B3451" s="23">
        <v>44036</v>
      </c>
      <c r="C3451" s="4">
        <v>0</v>
      </c>
      <c r="D3451" s="26">
        <v>19</v>
      </c>
      <c r="F3451" s="67">
        <f>E3451+F3427</f>
        <v>0</v>
      </c>
    </row>
    <row r="3452" spans="1:6" x14ac:dyDescent="0.25">
      <c r="A3452" s="5" t="s">
        <v>43</v>
      </c>
      <c r="B3452" s="23">
        <v>44036</v>
      </c>
      <c r="C3452" s="4">
        <v>1</v>
      </c>
      <c r="D3452" s="26">
        <v>19</v>
      </c>
      <c r="F3452" s="67">
        <f t="shared" si="228"/>
        <v>0</v>
      </c>
    </row>
    <row r="3453" spans="1:6" x14ac:dyDescent="0.25">
      <c r="A3453" s="5" t="s">
        <v>44</v>
      </c>
      <c r="B3453" s="23">
        <v>44036</v>
      </c>
      <c r="C3453" s="4">
        <v>38</v>
      </c>
      <c r="D3453" s="26">
        <v>301</v>
      </c>
      <c r="F3453" s="67">
        <f t="shared" si="228"/>
        <v>0</v>
      </c>
    </row>
    <row r="3454" spans="1:6" x14ac:dyDescent="0.25">
      <c r="A3454" s="5" t="s">
        <v>29</v>
      </c>
      <c r="B3454" s="23">
        <v>44036</v>
      </c>
      <c r="C3454" s="4">
        <v>32</v>
      </c>
      <c r="D3454" s="26">
        <v>868</v>
      </c>
      <c r="F3454" s="67">
        <f>E3454+F3430</f>
        <v>9</v>
      </c>
    </row>
    <row r="3455" spans="1:6" x14ac:dyDescent="0.25">
      <c r="A3455" s="5" t="s">
        <v>45</v>
      </c>
      <c r="B3455" s="23">
        <v>44036</v>
      </c>
      <c r="C3455" s="4">
        <v>2</v>
      </c>
      <c r="D3455" s="26">
        <v>46</v>
      </c>
      <c r="F3455" s="67">
        <f>E3455+F3431</f>
        <v>1</v>
      </c>
    </row>
    <row r="3456" spans="1:6" x14ac:dyDescent="0.25">
      <c r="A3456" s="5" t="s">
        <v>46</v>
      </c>
      <c r="B3456" s="23">
        <v>44036</v>
      </c>
      <c r="C3456" s="4">
        <v>37</v>
      </c>
      <c r="D3456" s="26">
        <v>300</v>
      </c>
      <c r="F3456" s="67">
        <f>E3456+F3432</f>
        <v>1</v>
      </c>
    </row>
    <row r="3457" spans="1:6" x14ac:dyDescent="0.25">
      <c r="A3457" s="5" t="s">
        <v>47</v>
      </c>
      <c r="B3457" s="23">
        <v>44036</v>
      </c>
      <c r="C3457" s="4">
        <v>4</v>
      </c>
      <c r="D3457" s="26">
        <v>110</v>
      </c>
      <c r="F3457" s="67">
        <f>E3457+F3433</f>
        <v>4</v>
      </c>
    </row>
    <row r="3458" spans="1:6" x14ac:dyDescent="0.25">
      <c r="A3458" s="50" t="s">
        <v>22</v>
      </c>
      <c r="B3458" s="23">
        <v>44037</v>
      </c>
      <c r="C3458" s="4">
        <v>3250</v>
      </c>
      <c r="D3458" s="26">
        <v>91956</v>
      </c>
      <c r="E3458" s="4">
        <f>34+18+22</f>
        <v>74</v>
      </c>
      <c r="F3458" s="67">
        <f>E3458+F3434</f>
        <v>1501</v>
      </c>
    </row>
    <row r="3459" spans="1:6" x14ac:dyDescent="0.25">
      <c r="A3459" s="5" t="s">
        <v>35</v>
      </c>
      <c r="B3459" s="23">
        <v>44037</v>
      </c>
      <c r="C3459" s="4">
        <v>0</v>
      </c>
      <c r="D3459" s="26">
        <v>60</v>
      </c>
      <c r="F3459" s="67">
        <f t="shared" ref="F3459:F3465" si="229">E3459+F3435</f>
        <v>0</v>
      </c>
    </row>
    <row r="3460" spans="1:6" x14ac:dyDescent="0.25">
      <c r="A3460" s="5" t="s">
        <v>21</v>
      </c>
      <c r="B3460" s="23">
        <v>44037</v>
      </c>
      <c r="C3460" s="4">
        <v>42</v>
      </c>
      <c r="D3460" s="26">
        <v>3260</v>
      </c>
      <c r="E3460" s="4">
        <v>2</v>
      </c>
      <c r="F3460" s="67">
        <f t="shared" si="229"/>
        <v>133</v>
      </c>
    </row>
    <row r="3461" spans="1:6" x14ac:dyDescent="0.25">
      <c r="A3461" s="5" t="s">
        <v>36</v>
      </c>
      <c r="B3461" s="23">
        <v>44037</v>
      </c>
      <c r="C3461" s="4">
        <v>2</v>
      </c>
      <c r="D3461" s="26">
        <v>263</v>
      </c>
      <c r="F3461" s="67">
        <f t="shared" si="229"/>
        <v>3</v>
      </c>
    </row>
    <row r="3462" spans="1:6" x14ac:dyDescent="0.25">
      <c r="A3462" s="5" t="s">
        <v>51</v>
      </c>
      <c r="B3462" s="23">
        <v>44037</v>
      </c>
      <c r="C3462" s="4">
        <v>1121</v>
      </c>
      <c r="D3462" s="26">
        <v>53078</v>
      </c>
      <c r="E3462" s="4">
        <v>8</v>
      </c>
      <c r="F3462" s="67">
        <f t="shared" si="229"/>
        <v>1029</v>
      </c>
    </row>
    <row r="3463" spans="1:6" x14ac:dyDescent="0.25">
      <c r="A3463" s="5" t="s">
        <v>27</v>
      </c>
      <c r="B3463" s="23">
        <v>44037</v>
      </c>
      <c r="C3463" s="4">
        <v>70</v>
      </c>
      <c r="D3463" s="26">
        <v>1695</v>
      </c>
      <c r="F3463" s="67">
        <f t="shared" si="229"/>
        <v>39</v>
      </c>
    </row>
    <row r="3464" spans="1:6" x14ac:dyDescent="0.25">
      <c r="A3464" s="5" t="s">
        <v>37</v>
      </c>
      <c r="B3464" s="23">
        <v>44037</v>
      </c>
      <c r="C3464" s="4">
        <v>5</v>
      </c>
      <c r="D3464" s="26">
        <v>137</v>
      </c>
      <c r="F3464" s="67">
        <f t="shared" si="229"/>
        <v>1</v>
      </c>
    </row>
    <row r="3465" spans="1:6" x14ac:dyDescent="0.25">
      <c r="A3465" s="5" t="s">
        <v>38</v>
      </c>
      <c r="B3465" s="23">
        <v>44037</v>
      </c>
      <c r="C3465" s="4">
        <v>18</v>
      </c>
      <c r="D3465" s="26">
        <v>739</v>
      </c>
      <c r="F3465" s="67">
        <f t="shared" si="229"/>
        <v>6</v>
      </c>
    </row>
    <row r="3466" spans="1:6" x14ac:dyDescent="0.25">
      <c r="A3466" s="5" t="s">
        <v>48</v>
      </c>
      <c r="B3466" s="23">
        <v>44037</v>
      </c>
      <c r="C3466" s="4">
        <v>0</v>
      </c>
      <c r="D3466" s="26">
        <v>81</v>
      </c>
      <c r="F3466" s="67">
        <f>E3466+F3442</f>
        <v>0</v>
      </c>
    </row>
    <row r="3467" spans="1:6" x14ac:dyDescent="0.25">
      <c r="A3467" s="5" t="s">
        <v>39</v>
      </c>
      <c r="B3467" s="23">
        <v>44037</v>
      </c>
      <c r="C3467" s="4">
        <v>36</v>
      </c>
      <c r="D3467" s="26">
        <v>1382</v>
      </c>
      <c r="F3467" s="67">
        <f t="shared" ref="F3467:F3477" si="230">E3467+F3442</f>
        <v>0</v>
      </c>
    </row>
    <row r="3468" spans="1:6" x14ac:dyDescent="0.25">
      <c r="A3468" s="5" t="s">
        <v>40</v>
      </c>
      <c r="B3468" s="23">
        <v>44037</v>
      </c>
      <c r="C3468" s="4">
        <v>25</v>
      </c>
      <c r="D3468" s="26">
        <v>33</v>
      </c>
      <c r="F3468" s="67">
        <f t="shared" si="230"/>
        <v>0</v>
      </c>
    </row>
    <row r="3469" spans="1:6" x14ac:dyDescent="0.25">
      <c r="A3469" s="5" t="s">
        <v>28</v>
      </c>
      <c r="B3469" s="23">
        <v>44037</v>
      </c>
      <c r="C3469" s="4">
        <v>15</v>
      </c>
      <c r="D3469" s="26">
        <v>230</v>
      </c>
      <c r="F3469" s="67">
        <f t="shared" si="230"/>
        <v>0</v>
      </c>
    </row>
    <row r="3470" spans="1:6" x14ac:dyDescent="0.25">
      <c r="A3470" s="5" t="s">
        <v>24</v>
      </c>
      <c r="B3470" s="23">
        <v>44037</v>
      </c>
      <c r="C3470" s="4">
        <v>60</v>
      </c>
      <c r="D3470" s="26">
        <v>786</v>
      </c>
      <c r="F3470" s="67">
        <f t="shared" si="230"/>
        <v>0</v>
      </c>
    </row>
    <row r="3471" spans="1:6" x14ac:dyDescent="0.25">
      <c r="A3471" s="5" t="s">
        <v>30</v>
      </c>
      <c r="B3471" s="23">
        <v>44037</v>
      </c>
      <c r="C3471" s="4">
        <v>3</v>
      </c>
      <c r="D3471" s="26">
        <v>55</v>
      </c>
      <c r="F3471" s="67">
        <f t="shared" si="230"/>
        <v>31</v>
      </c>
    </row>
    <row r="3472" spans="1:6" x14ac:dyDescent="0.25">
      <c r="A3472" s="5" t="s">
        <v>26</v>
      </c>
      <c r="B3472" s="23">
        <v>44037</v>
      </c>
      <c r="C3472" s="4">
        <v>25</v>
      </c>
      <c r="D3472" s="26">
        <v>1017</v>
      </c>
      <c r="E3472" s="4">
        <v>1</v>
      </c>
      <c r="F3472" s="67">
        <f t="shared" si="230"/>
        <v>4</v>
      </c>
    </row>
    <row r="3473" spans="1:6" x14ac:dyDescent="0.25">
      <c r="A3473" s="5" t="s">
        <v>25</v>
      </c>
      <c r="B3473" s="23">
        <v>44037</v>
      </c>
      <c r="C3473" s="4">
        <v>28</v>
      </c>
      <c r="D3473" s="26">
        <v>1554</v>
      </c>
      <c r="F3473" s="67">
        <f t="shared" si="230"/>
        <v>1</v>
      </c>
    </row>
    <row r="3474" spans="1:6" x14ac:dyDescent="0.25">
      <c r="A3474" s="5" t="s">
        <v>41</v>
      </c>
      <c r="B3474" s="23">
        <v>44037</v>
      </c>
      <c r="C3474" s="4">
        <v>29</v>
      </c>
      <c r="D3474" s="26">
        <v>243</v>
      </c>
      <c r="F3474" s="67">
        <f t="shared" si="230"/>
        <v>1</v>
      </c>
    </row>
    <row r="3475" spans="1:6" x14ac:dyDescent="0.25">
      <c r="A3475" s="5" t="s">
        <v>42</v>
      </c>
      <c r="B3475" s="23">
        <v>44037</v>
      </c>
      <c r="C3475" s="4">
        <v>0</v>
      </c>
      <c r="D3475" s="26">
        <v>19</v>
      </c>
      <c r="F3475" s="67">
        <f>E3475+F3451</f>
        <v>0</v>
      </c>
    </row>
    <row r="3476" spans="1:6" x14ac:dyDescent="0.25">
      <c r="A3476" s="5" t="s">
        <v>43</v>
      </c>
      <c r="B3476" s="23">
        <v>44037</v>
      </c>
      <c r="C3476" s="4">
        <v>0</v>
      </c>
      <c r="D3476" s="26">
        <v>19</v>
      </c>
      <c r="F3476" s="67">
        <f t="shared" si="230"/>
        <v>0</v>
      </c>
    </row>
    <row r="3477" spans="1:6" x14ac:dyDescent="0.25">
      <c r="A3477" s="5" t="s">
        <v>44</v>
      </c>
      <c r="B3477" s="23">
        <v>44037</v>
      </c>
      <c r="C3477" s="4">
        <v>8</v>
      </c>
      <c r="D3477" s="26">
        <v>309</v>
      </c>
      <c r="E3477" s="4">
        <v>1</v>
      </c>
      <c r="F3477" s="67">
        <f t="shared" si="230"/>
        <v>1</v>
      </c>
    </row>
    <row r="3478" spans="1:6" x14ac:dyDescent="0.25">
      <c r="A3478" s="5" t="s">
        <v>29</v>
      </c>
      <c r="B3478" s="23">
        <v>44037</v>
      </c>
      <c r="C3478" s="4">
        <v>30</v>
      </c>
      <c r="D3478" s="26">
        <v>898</v>
      </c>
      <c r="F3478" s="67">
        <f>E3478+F3454</f>
        <v>9</v>
      </c>
    </row>
    <row r="3479" spans="1:6" x14ac:dyDescent="0.25">
      <c r="A3479" s="5" t="s">
        <v>45</v>
      </c>
      <c r="B3479" s="23">
        <v>44037</v>
      </c>
      <c r="C3479" s="4">
        <v>3</v>
      </c>
      <c r="D3479" s="26">
        <v>49</v>
      </c>
      <c r="F3479" s="67">
        <f>E3479+F3455</f>
        <v>1</v>
      </c>
    </row>
    <row r="3480" spans="1:6" x14ac:dyDescent="0.25">
      <c r="A3480" s="5" t="s">
        <v>46</v>
      </c>
      <c r="B3480" s="23">
        <v>44037</v>
      </c>
      <c r="C3480" s="4">
        <v>36</v>
      </c>
      <c r="D3480" s="26">
        <v>336</v>
      </c>
      <c r="F3480" s="67">
        <f>E3480+F3456</f>
        <v>1</v>
      </c>
    </row>
    <row r="3481" spans="1:6" x14ac:dyDescent="0.25">
      <c r="A3481" s="5" t="s">
        <v>47</v>
      </c>
      <c r="B3481" s="23">
        <v>44037</v>
      </c>
      <c r="C3481" s="4">
        <v>8</v>
      </c>
      <c r="D3481" s="26">
        <v>118</v>
      </c>
      <c r="F3481" s="67">
        <f>E3481+F3457</f>
        <v>4</v>
      </c>
    </row>
    <row r="3482" spans="1:6" x14ac:dyDescent="0.25">
      <c r="A3482" s="50" t="s">
        <v>22</v>
      </c>
      <c r="B3482" s="23">
        <v>44038</v>
      </c>
      <c r="C3482" s="4">
        <v>2917</v>
      </c>
      <c r="D3482" s="26">
        <v>94873</v>
      </c>
      <c r="E3482" s="4">
        <v>29</v>
      </c>
      <c r="F3482" s="67">
        <f>E3482+F3458</f>
        <v>1530</v>
      </c>
    </row>
    <row r="3483" spans="1:6" x14ac:dyDescent="0.25">
      <c r="A3483" s="5" t="s">
        <v>35</v>
      </c>
      <c r="B3483" s="23">
        <v>44038</v>
      </c>
      <c r="C3483" s="4">
        <v>0</v>
      </c>
      <c r="D3483" s="26">
        <v>60</v>
      </c>
      <c r="F3483" s="67">
        <f t="shared" ref="F3483:F3489" si="231">E3483+F3459</f>
        <v>0</v>
      </c>
    </row>
    <row r="3484" spans="1:6" x14ac:dyDescent="0.25">
      <c r="A3484" s="5" t="s">
        <v>21</v>
      </c>
      <c r="B3484" s="23">
        <v>44038</v>
      </c>
      <c r="C3484" s="4">
        <v>66</v>
      </c>
      <c r="D3484" s="26">
        <v>3326</v>
      </c>
      <c r="F3484" s="67">
        <f t="shared" si="231"/>
        <v>133</v>
      </c>
    </row>
    <row r="3485" spans="1:6" x14ac:dyDescent="0.25">
      <c r="A3485" s="5" t="s">
        <v>36</v>
      </c>
      <c r="B3485" s="23">
        <v>44038</v>
      </c>
      <c r="C3485" s="4">
        <v>2</v>
      </c>
      <c r="D3485" s="26">
        <v>265</v>
      </c>
      <c r="F3485" s="67">
        <f t="shared" si="231"/>
        <v>3</v>
      </c>
    </row>
    <row r="3486" spans="1:6" x14ac:dyDescent="0.25">
      <c r="A3486" s="5" t="s">
        <v>51</v>
      </c>
      <c r="B3486" s="23">
        <v>44038</v>
      </c>
      <c r="C3486" s="4">
        <v>888</v>
      </c>
      <c r="D3486" s="26">
        <v>53966</v>
      </c>
      <c r="E3486" s="4">
        <v>12</v>
      </c>
      <c r="F3486" s="67">
        <f t="shared" si="231"/>
        <v>1041</v>
      </c>
    </row>
    <row r="3487" spans="1:6" x14ac:dyDescent="0.25">
      <c r="A3487" s="5" t="s">
        <v>27</v>
      </c>
      <c r="B3487" s="23">
        <v>44038</v>
      </c>
      <c r="C3487" s="4">
        <v>80</v>
      </c>
      <c r="D3487" s="26">
        <v>1775</v>
      </c>
      <c r="E3487" s="4">
        <v>1</v>
      </c>
      <c r="F3487" s="67">
        <f t="shared" si="231"/>
        <v>40</v>
      </c>
    </row>
    <row r="3488" spans="1:6" x14ac:dyDescent="0.25">
      <c r="A3488" s="5" t="s">
        <v>37</v>
      </c>
      <c r="B3488" s="23">
        <v>44038</v>
      </c>
      <c r="C3488" s="4">
        <v>2</v>
      </c>
      <c r="D3488" s="26">
        <v>139</v>
      </c>
      <c r="F3488" s="67">
        <f t="shared" si="231"/>
        <v>1</v>
      </c>
    </row>
    <row r="3489" spans="1:6" x14ac:dyDescent="0.25">
      <c r="A3489" s="5" t="s">
        <v>38</v>
      </c>
      <c r="B3489" s="23">
        <v>44038</v>
      </c>
      <c r="C3489" s="4">
        <v>21</v>
      </c>
      <c r="D3489" s="26">
        <v>760</v>
      </c>
      <c r="F3489" s="67">
        <f t="shared" si="231"/>
        <v>6</v>
      </c>
    </row>
    <row r="3490" spans="1:6" x14ac:dyDescent="0.25">
      <c r="A3490" s="5" t="s">
        <v>48</v>
      </c>
      <c r="B3490" s="23">
        <v>44038</v>
      </c>
      <c r="C3490" s="4">
        <v>0</v>
      </c>
      <c r="D3490" s="26">
        <v>81</v>
      </c>
      <c r="F3490" s="67">
        <f>E3490+F3466</f>
        <v>0</v>
      </c>
    </row>
    <row r="3491" spans="1:6" x14ac:dyDescent="0.25">
      <c r="A3491" s="5" t="s">
        <v>39</v>
      </c>
      <c r="B3491" s="23">
        <v>44038</v>
      </c>
      <c r="C3491" s="4">
        <v>46</v>
      </c>
      <c r="D3491" s="26">
        <v>1428</v>
      </c>
      <c r="F3491" s="67">
        <f t="shared" ref="F3491:F3501" si="232">E3491+F3466</f>
        <v>0</v>
      </c>
    </row>
    <row r="3492" spans="1:6" x14ac:dyDescent="0.25">
      <c r="A3492" s="5" t="s">
        <v>40</v>
      </c>
      <c r="B3492" s="23">
        <v>44038</v>
      </c>
      <c r="C3492" s="4">
        <v>7</v>
      </c>
      <c r="D3492" s="26">
        <v>40</v>
      </c>
      <c r="F3492" s="67">
        <f t="shared" si="232"/>
        <v>0</v>
      </c>
    </row>
    <row r="3493" spans="1:6" x14ac:dyDescent="0.25">
      <c r="A3493" s="5" t="s">
        <v>28</v>
      </c>
      <c r="B3493" s="23">
        <v>44038</v>
      </c>
      <c r="C3493" s="4">
        <v>9</v>
      </c>
      <c r="D3493" s="26">
        <v>239</v>
      </c>
      <c r="F3493" s="67">
        <f t="shared" si="232"/>
        <v>0</v>
      </c>
    </row>
    <row r="3494" spans="1:6" x14ac:dyDescent="0.25">
      <c r="A3494" s="5" t="s">
        <v>24</v>
      </c>
      <c r="B3494" s="23">
        <v>44038</v>
      </c>
      <c r="C3494" s="4">
        <v>31</v>
      </c>
      <c r="D3494" s="26">
        <v>817</v>
      </c>
      <c r="E3494" s="4">
        <v>3</v>
      </c>
      <c r="F3494" s="67">
        <f t="shared" si="232"/>
        <v>3</v>
      </c>
    </row>
    <row r="3495" spans="1:6" x14ac:dyDescent="0.25">
      <c r="A3495" s="5" t="s">
        <v>30</v>
      </c>
      <c r="B3495" s="23">
        <v>44038</v>
      </c>
      <c r="C3495" s="4">
        <v>2</v>
      </c>
      <c r="D3495" s="26">
        <v>57</v>
      </c>
      <c r="F3495" s="67">
        <f t="shared" si="232"/>
        <v>0</v>
      </c>
    </row>
    <row r="3496" spans="1:6" x14ac:dyDescent="0.25">
      <c r="A3496" s="5" t="s">
        <v>26</v>
      </c>
      <c r="B3496" s="23">
        <v>44038</v>
      </c>
      <c r="C3496" s="4">
        <v>25</v>
      </c>
      <c r="D3496" s="26">
        <v>1042</v>
      </c>
      <c r="F3496" s="67">
        <f t="shared" si="232"/>
        <v>31</v>
      </c>
    </row>
    <row r="3497" spans="1:6" x14ac:dyDescent="0.25">
      <c r="A3497" s="5" t="s">
        <v>25</v>
      </c>
      <c r="B3497" s="23">
        <v>44038</v>
      </c>
      <c r="C3497" s="4">
        <v>18</v>
      </c>
      <c r="D3497" s="26">
        <v>1572</v>
      </c>
      <c r="E3497" s="4">
        <v>0</v>
      </c>
      <c r="F3497" s="67">
        <f t="shared" si="232"/>
        <v>4</v>
      </c>
    </row>
    <row r="3498" spans="1:6" x14ac:dyDescent="0.25">
      <c r="A3498" s="5" t="s">
        <v>41</v>
      </c>
      <c r="B3498" s="23">
        <v>44038</v>
      </c>
      <c r="C3498" s="4">
        <v>0</v>
      </c>
      <c r="D3498" s="26">
        <v>243</v>
      </c>
      <c r="F3498" s="67">
        <f t="shared" si="232"/>
        <v>1</v>
      </c>
    </row>
    <row r="3499" spans="1:6" x14ac:dyDescent="0.25">
      <c r="A3499" s="5" t="s">
        <v>42</v>
      </c>
      <c r="B3499" s="23">
        <v>44038</v>
      </c>
      <c r="C3499" s="4">
        <v>2</v>
      </c>
      <c r="D3499" s="26">
        <v>21</v>
      </c>
      <c r="F3499" s="67">
        <f>E3499+F3475</f>
        <v>0</v>
      </c>
    </row>
    <row r="3500" spans="1:6" x14ac:dyDescent="0.25">
      <c r="A3500" s="5" t="s">
        <v>43</v>
      </c>
      <c r="B3500" s="23">
        <v>44038</v>
      </c>
      <c r="C3500" s="4">
        <v>0</v>
      </c>
      <c r="D3500" s="26">
        <v>19</v>
      </c>
      <c r="F3500" s="67">
        <f t="shared" si="232"/>
        <v>0</v>
      </c>
    </row>
    <row r="3501" spans="1:6" x14ac:dyDescent="0.25">
      <c r="A3501" s="5" t="s">
        <v>44</v>
      </c>
      <c r="B3501" s="23">
        <v>44038</v>
      </c>
      <c r="C3501" s="4">
        <v>20</v>
      </c>
      <c r="D3501" s="26">
        <v>329</v>
      </c>
      <c r="F3501" s="67">
        <f t="shared" si="232"/>
        <v>0</v>
      </c>
    </row>
    <row r="3502" spans="1:6" x14ac:dyDescent="0.25">
      <c r="A3502" s="5" t="s">
        <v>29</v>
      </c>
      <c r="B3502" s="23">
        <v>44038</v>
      </c>
      <c r="C3502" s="4">
        <v>41</v>
      </c>
      <c r="D3502" s="26">
        <v>939</v>
      </c>
      <c r="F3502" s="67">
        <f>E3502+F3478</f>
        <v>9</v>
      </c>
    </row>
    <row r="3503" spans="1:6" x14ac:dyDescent="0.25">
      <c r="A3503" s="5" t="s">
        <v>45</v>
      </c>
      <c r="B3503" s="23">
        <v>44038</v>
      </c>
      <c r="C3503" s="4">
        <v>1</v>
      </c>
      <c r="D3503" s="26">
        <v>50</v>
      </c>
      <c r="F3503" s="67">
        <f>E3503+F3479</f>
        <v>1</v>
      </c>
    </row>
    <row r="3504" spans="1:6" x14ac:dyDescent="0.25">
      <c r="A3504" s="5" t="s">
        <v>46</v>
      </c>
      <c r="B3504" s="23">
        <v>44038</v>
      </c>
      <c r="C3504" s="4">
        <v>6</v>
      </c>
      <c r="D3504" s="26">
        <v>342</v>
      </c>
      <c r="F3504" s="67">
        <f>E3504+F3480</f>
        <v>1</v>
      </c>
    </row>
    <row r="3505" spans="1:6" x14ac:dyDescent="0.25">
      <c r="A3505" s="5" t="s">
        <v>47</v>
      </c>
      <c r="B3505" s="23">
        <v>44038</v>
      </c>
      <c r="C3505" s="4">
        <v>8</v>
      </c>
      <c r="D3505" s="26">
        <v>126</v>
      </c>
      <c r="F3505" s="67">
        <f>E3505+F3481</f>
        <v>4</v>
      </c>
    </row>
    <row r="3506" spans="1:6" x14ac:dyDescent="0.25">
      <c r="A3506" s="50" t="s">
        <v>22</v>
      </c>
      <c r="B3506" s="23">
        <v>44039</v>
      </c>
      <c r="C3506" s="4">
        <v>3351</v>
      </c>
      <c r="D3506" s="26">
        <v>98224</v>
      </c>
      <c r="E3506" s="4">
        <f>4+3+26+26</f>
        <v>59</v>
      </c>
      <c r="F3506" s="67">
        <f>E3506+F3482</f>
        <v>1589</v>
      </c>
    </row>
    <row r="3507" spans="1:6" x14ac:dyDescent="0.25">
      <c r="A3507" s="5" t="s">
        <v>35</v>
      </c>
      <c r="B3507" s="23">
        <v>44039</v>
      </c>
      <c r="C3507" s="4">
        <v>0</v>
      </c>
      <c r="D3507" s="26">
        <v>60</v>
      </c>
      <c r="F3507" s="67">
        <f t="shared" ref="F3507:F3513" si="233">E3507+F3483</f>
        <v>0</v>
      </c>
    </row>
    <row r="3508" spans="1:6" x14ac:dyDescent="0.25">
      <c r="A3508" s="5" t="s">
        <v>21</v>
      </c>
      <c r="B3508" s="23">
        <v>44039</v>
      </c>
      <c r="C3508" s="4">
        <v>32</v>
      </c>
      <c r="D3508" s="26">
        <v>3358</v>
      </c>
      <c r="E3508" s="4">
        <v>3</v>
      </c>
      <c r="F3508" s="67">
        <f t="shared" si="233"/>
        <v>136</v>
      </c>
    </row>
    <row r="3509" spans="1:6" x14ac:dyDescent="0.25">
      <c r="A3509" s="5" t="s">
        <v>36</v>
      </c>
      <c r="B3509" s="23">
        <v>44039</v>
      </c>
      <c r="C3509" s="4">
        <v>-1</v>
      </c>
      <c r="D3509" s="26">
        <v>264</v>
      </c>
      <c r="F3509" s="67">
        <f t="shared" si="233"/>
        <v>3</v>
      </c>
    </row>
    <row r="3510" spans="1:6" x14ac:dyDescent="0.25">
      <c r="A3510" s="5" t="s">
        <v>51</v>
      </c>
      <c r="B3510" s="23">
        <v>44039</v>
      </c>
      <c r="C3510" s="4">
        <v>1059</v>
      </c>
      <c r="D3510" s="26">
        <v>55025</v>
      </c>
      <c r="E3510" s="4">
        <v>54</v>
      </c>
      <c r="F3510" s="67">
        <f>E3510+F3486</f>
        <v>1095</v>
      </c>
    </row>
    <row r="3511" spans="1:6" x14ac:dyDescent="0.25">
      <c r="A3511" s="5" t="s">
        <v>27</v>
      </c>
      <c r="B3511" s="23">
        <v>44039</v>
      </c>
      <c r="C3511" s="4">
        <v>99</v>
      </c>
      <c r="D3511" s="26">
        <v>1874</v>
      </c>
      <c r="F3511" s="67">
        <f t="shared" si="233"/>
        <v>40</v>
      </c>
    </row>
    <row r="3512" spans="1:6" x14ac:dyDescent="0.25">
      <c r="A3512" s="5" t="s">
        <v>37</v>
      </c>
      <c r="B3512" s="23">
        <v>44039</v>
      </c>
      <c r="C3512" s="4">
        <v>14</v>
      </c>
      <c r="D3512" s="26">
        <v>153</v>
      </c>
      <c r="F3512" s="67">
        <f t="shared" si="233"/>
        <v>1</v>
      </c>
    </row>
    <row r="3513" spans="1:6" x14ac:dyDescent="0.25">
      <c r="A3513" s="5" t="s">
        <v>38</v>
      </c>
      <c r="B3513" s="23">
        <v>44039</v>
      </c>
      <c r="C3513" s="4">
        <v>4</v>
      </c>
      <c r="D3513" s="26">
        <v>764</v>
      </c>
      <c r="E3513" s="4">
        <v>1</v>
      </c>
      <c r="F3513" s="67">
        <f t="shared" si="233"/>
        <v>7</v>
      </c>
    </row>
    <row r="3514" spans="1:6" x14ac:dyDescent="0.25">
      <c r="A3514" s="5" t="s">
        <v>48</v>
      </c>
      <c r="B3514" s="23">
        <v>44039</v>
      </c>
      <c r="C3514" s="4">
        <v>0</v>
      </c>
      <c r="D3514" s="26">
        <v>81</v>
      </c>
      <c r="F3514" s="67">
        <f>E3514+F3490</f>
        <v>0</v>
      </c>
    </row>
    <row r="3515" spans="1:6" x14ac:dyDescent="0.25">
      <c r="A3515" s="5" t="s">
        <v>39</v>
      </c>
      <c r="B3515" s="23">
        <v>44039</v>
      </c>
      <c r="C3515" s="4">
        <v>92</v>
      </c>
      <c r="D3515" s="26">
        <v>1520</v>
      </c>
      <c r="F3515" s="67">
        <f t="shared" ref="F3515:F3525" si="234">E3515+F3490</f>
        <v>0</v>
      </c>
    </row>
    <row r="3516" spans="1:6" x14ac:dyDescent="0.25">
      <c r="A3516" s="5" t="s">
        <v>40</v>
      </c>
      <c r="B3516" s="23">
        <v>44039</v>
      </c>
      <c r="C3516" s="4">
        <v>10</v>
      </c>
      <c r="D3516" s="26">
        <v>50</v>
      </c>
      <c r="F3516" s="67">
        <f t="shared" si="234"/>
        <v>0</v>
      </c>
    </row>
    <row r="3517" spans="1:6" x14ac:dyDescent="0.25">
      <c r="A3517" s="5" t="s">
        <v>28</v>
      </c>
      <c r="B3517" s="23">
        <v>44039</v>
      </c>
      <c r="C3517" s="4">
        <v>10</v>
      </c>
      <c r="D3517" s="26">
        <v>249</v>
      </c>
      <c r="E3517" s="4">
        <v>1</v>
      </c>
      <c r="F3517" s="67">
        <f t="shared" si="234"/>
        <v>1</v>
      </c>
    </row>
    <row r="3518" spans="1:6" x14ac:dyDescent="0.25">
      <c r="A3518" s="5" t="s">
        <v>24</v>
      </c>
      <c r="B3518" s="23">
        <v>44039</v>
      </c>
      <c r="C3518" s="4">
        <v>61</v>
      </c>
      <c r="D3518" s="26">
        <v>878</v>
      </c>
      <c r="F3518" s="67">
        <f t="shared" si="234"/>
        <v>0</v>
      </c>
    </row>
    <row r="3519" spans="1:6" x14ac:dyDescent="0.25">
      <c r="A3519" s="5" t="s">
        <v>30</v>
      </c>
      <c r="B3519" s="23">
        <v>44039</v>
      </c>
      <c r="C3519" s="4">
        <v>-1</v>
      </c>
      <c r="D3519" s="26">
        <v>56</v>
      </c>
      <c r="F3519" s="67">
        <f t="shared" si="234"/>
        <v>3</v>
      </c>
    </row>
    <row r="3520" spans="1:6" x14ac:dyDescent="0.25">
      <c r="A3520" s="5" t="s">
        <v>26</v>
      </c>
      <c r="B3520" s="23">
        <v>44039</v>
      </c>
      <c r="C3520" s="4">
        <v>23</v>
      </c>
      <c r="D3520" s="26">
        <v>1065</v>
      </c>
      <c r="F3520" s="67">
        <f t="shared" si="234"/>
        <v>0</v>
      </c>
    </row>
    <row r="3521" spans="1:6" x14ac:dyDescent="0.25">
      <c r="A3521" s="5" t="s">
        <v>25</v>
      </c>
      <c r="B3521" s="23">
        <v>44039</v>
      </c>
      <c r="C3521" s="4">
        <v>62</v>
      </c>
      <c r="D3521" s="26">
        <v>1634</v>
      </c>
      <c r="E3521" s="4">
        <v>1</v>
      </c>
      <c r="F3521" s="67">
        <f t="shared" si="234"/>
        <v>32</v>
      </c>
    </row>
    <row r="3522" spans="1:6" x14ac:dyDescent="0.25">
      <c r="A3522" s="5" t="s">
        <v>41</v>
      </c>
      <c r="B3522" s="23">
        <v>44039</v>
      </c>
      <c r="C3522" s="4">
        <v>-15</v>
      </c>
      <c r="D3522" s="26">
        <v>228</v>
      </c>
      <c r="F3522" s="67">
        <f t="shared" si="234"/>
        <v>4</v>
      </c>
    </row>
    <row r="3523" spans="1:6" x14ac:dyDescent="0.25">
      <c r="A3523" s="5" t="s">
        <v>42</v>
      </c>
      <c r="B3523" s="23">
        <v>44039</v>
      </c>
      <c r="C3523" s="4">
        <v>1</v>
      </c>
      <c r="D3523" s="26">
        <v>22</v>
      </c>
      <c r="F3523" s="67">
        <f>E3523+F3499</f>
        <v>0</v>
      </c>
    </row>
    <row r="3524" spans="1:6" x14ac:dyDescent="0.25">
      <c r="A3524" s="5" t="s">
        <v>43</v>
      </c>
      <c r="B3524" s="23">
        <v>44039</v>
      </c>
      <c r="C3524" s="4">
        <v>1</v>
      </c>
      <c r="D3524" s="26">
        <v>20</v>
      </c>
      <c r="F3524" s="67">
        <f t="shared" si="234"/>
        <v>0</v>
      </c>
    </row>
    <row r="3525" spans="1:6" x14ac:dyDescent="0.25">
      <c r="A3525" s="5" t="s">
        <v>44</v>
      </c>
      <c r="B3525" s="23">
        <v>44039</v>
      </c>
      <c r="C3525" s="4">
        <v>15</v>
      </c>
      <c r="D3525" s="26">
        <v>344</v>
      </c>
      <c r="F3525" s="67">
        <f t="shared" si="234"/>
        <v>0</v>
      </c>
    </row>
    <row r="3526" spans="1:6" x14ac:dyDescent="0.25">
      <c r="A3526" s="5" t="s">
        <v>29</v>
      </c>
      <c r="B3526" s="23">
        <v>44039</v>
      </c>
      <c r="C3526" s="4">
        <v>33</v>
      </c>
      <c r="D3526" s="26">
        <v>972</v>
      </c>
      <c r="E3526" s="4">
        <v>2</v>
      </c>
      <c r="F3526" s="67">
        <f>E3526+F3502</f>
        <v>11</v>
      </c>
    </row>
    <row r="3527" spans="1:6" x14ac:dyDescent="0.25">
      <c r="A3527" s="5" t="s">
        <v>45</v>
      </c>
      <c r="B3527" s="23">
        <v>44039</v>
      </c>
      <c r="C3527" s="4">
        <v>-5</v>
      </c>
      <c r="D3527" s="26">
        <v>45</v>
      </c>
      <c r="F3527" s="67">
        <f>E3527+F3503</f>
        <v>1</v>
      </c>
    </row>
    <row r="3528" spans="1:6" x14ac:dyDescent="0.25">
      <c r="A3528" s="5" t="s">
        <v>46</v>
      </c>
      <c r="B3528" s="23">
        <v>44039</v>
      </c>
      <c r="C3528" s="4">
        <v>32</v>
      </c>
      <c r="D3528" s="26">
        <v>374</v>
      </c>
      <c r="F3528" s="67">
        <f>E3528+F3504</f>
        <v>1</v>
      </c>
    </row>
    <row r="3529" spans="1:6" x14ac:dyDescent="0.25">
      <c r="A3529" s="5" t="s">
        <v>47</v>
      </c>
      <c r="B3529" s="23">
        <v>44039</v>
      </c>
      <c r="C3529" s="4">
        <v>13</v>
      </c>
      <c r="D3529" s="26">
        <v>139</v>
      </c>
      <c r="F3529" s="67">
        <f>E3529+F3505</f>
        <v>4</v>
      </c>
    </row>
    <row r="3530" spans="1:6" x14ac:dyDescent="0.25">
      <c r="A3530" s="50" t="s">
        <v>22</v>
      </c>
      <c r="B3530" s="23">
        <v>44040</v>
      </c>
      <c r="C3530" s="4">
        <v>4167</v>
      </c>
      <c r="D3530" s="26">
        <v>102391</v>
      </c>
      <c r="E3530" s="4">
        <f>8+7+34+20</f>
        <v>69</v>
      </c>
      <c r="F3530" s="67">
        <f>E3530+F3506</f>
        <v>1658</v>
      </c>
    </row>
    <row r="3531" spans="1:6" x14ac:dyDescent="0.25">
      <c r="A3531" s="5" t="s">
        <v>35</v>
      </c>
      <c r="B3531" s="23">
        <v>44040</v>
      </c>
      <c r="C3531" s="4">
        <v>0</v>
      </c>
      <c r="D3531" s="26">
        <v>60</v>
      </c>
      <c r="F3531" s="67">
        <f t="shared" ref="F3531:F3537" si="235">E3531+F3507</f>
        <v>0</v>
      </c>
    </row>
    <row r="3532" spans="1:6" x14ac:dyDescent="0.25">
      <c r="A3532" s="5" t="s">
        <v>21</v>
      </c>
      <c r="B3532" s="23">
        <v>44040</v>
      </c>
      <c r="C3532" s="4">
        <v>18</v>
      </c>
      <c r="D3532" s="26">
        <v>3376</v>
      </c>
      <c r="F3532" s="67">
        <f t="shared" si="235"/>
        <v>136</v>
      </c>
    </row>
    <row r="3533" spans="1:6" x14ac:dyDescent="0.25">
      <c r="A3533" s="5" t="s">
        <v>36</v>
      </c>
      <c r="B3533" s="23">
        <v>44040</v>
      </c>
      <c r="C3533" s="4">
        <v>3</v>
      </c>
      <c r="D3533" s="26">
        <v>267</v>
      </c>
      <c r="F3533" s="67">
        <f t="shared" si="235"/>
        <v>3</v>
      </c>
    </row>
    <row r="3534" spans="1:6" x14ac:dyDescent="0.25">
      <c r="A3534" s="5" t="s">
        <v>51</v>
      </c>
      <c r="B3534" s="23">
        <v>44040</v>
      </c>
      <c r="C3534" s="4">
        <v>1202</v>
      </c>
      <c r="D3534" s="26">
        <v>56227</v>
      </c>
      <c r="E3534" s="4">
        <f>3+4+17+21</f>
        <v>45</v>
      </c>
      <c r="F3534" s="67">
        <f t="shared" si="235"/>
        <v>1140</v>
      </c>
    </row>
    <row r="3535" spans="1:6" x14ac:dyDescent="0.25">
      <c r="A3535" s="5" t="s">
        <v>27</v>
      </c>
      <c r="B3535" s="23">
        <v>44040</v>
      </c>
      <c r="C3535" s="4">
        <v>75</v>
      </c>
      <c r="D3535" s="26">
        <v>1949</v>
      </c>
      <c r="E3535" s="4">
        <v>2</v>
      </c>
      <c r="F3535" s="67">
        <f t="shared" si="235"/>
        <v>42</v>
      </c>
    </row>
    <row r="3536" spans="1:6" x14ac:dyDescent="0.25">
      <c r="A3536" s="5" t="s">
        <v>37</v>
      </c>
      <c r="B3536" s="23">
        <v>44040</v>
      </c>
      <c r="C3536" s="4">
        <v>-6</v>
      </c>
      <c r="D3536" s="26">
        <v>147</v>
      </c>
      <c r="F3536" s="67">
        <f t="shared" si="235"/>
        <v>1</v>
      </c>
    </row>
    <row r="3537" spans="1:6" x14ac:dyDescent="0.25">
      <c r="A3537" s="5" t="s">
        <v>38</v>
      </c>
      <c r="B3537" s="23">
        <v>44040</v>
      </c>
      <c r="C3537" s="4">
        <v>4</v>
      </c>
      <c r="D3537" s="26">
        <v>768</v>
      </c>
      <c r="F3537" s="67">
        <f t="shared" si="235"/>
        <v>7</v>
      </c>
    </row>
    <row r="3538" spans="1:6" x14ac:dyDescent="0.25">
      <c r="A3538" s="5" t="s">
        <v>48</v>
      </c>
      <c r="B3538" s="23">
        <v>44040</v>
      </c>
      <c r="C3538" s="4">
        <v>0</v>
      </c>
      <c r="D3538" s="26">
        <v>81</v>
      </c>
      <c r="F3538" s="67">
        <f>E3538+F3514</f>
        <v>0</v>
      </c>
    </row>
    <row r="3539" spans="1:6" x14ac:dyDescent="0.25">
      <c r="A3539" s="5" t="s">
        <v>39</v>
      </c>
      <c r="B3539" s="23">
        <v>44040</v>
      </c>
      <c r="C3539" s="4">
        <v>158</v>
      </c>
      <c r="D3539" s="26">
        <v>1678</v>
      </c>
      <c r="F3539" s="67">
        <f t="shared" ref="F3539:F3549" si="236">E3539+F3514</f>
        <v>0</v>
      </c>
    </row>
    <row r="3540" spans="1:6" x14ac:dyDescent="0.25">
      <c r="A3540" s="5" t="s">
        <v>40</v>
      </c>
      <c r="B3540" s="23">
        <v>44040</v>
      </c>
      <c r="C3540" s="4">
        <v>9</v>
      </c>
      <c r="D3540" s="26">
        <v>59</v>
      </c>
      <c r="F3540" s="67">
        <f t="shared" si="236"/>
        <v>0</v>
      </c>
    </row>
    <row r="3541" spans="1:6" x14ac:dyDescent="0.25">
      <c r="A3541" s="5" t="s">
        <v>28</v>
      </c>
      <c r="B3541" s="23">
        <v>44040</v>
      </c>
      <c r="C3541" s="4">
        <v>10</v>
      </c>
      <c r="D3541" s="26">
        <v>259</v>
      </c>
      <c r="F3541" s="67">
        <f t="shared" si="236"/>
        <v>0</v>
      </c>
    </row>
    <row r="3542" spans="1:6" x14ac:dyDescent="0.25">
      <c r="A3542" s="5" t="s">
        <v>24</v>
      </c>
      <c r="B3542" s="23">
        <v>44040</v>
      </c>
      <c r="C3542" s="4">
        <v>67</v>
      </c>
      <c r="D3542" s="26">
        <v>945</v>
      </c>
      <c r="E3542" s="4">
        <v>2</v>
      </c>
      <c r="F3542" s="67">
        <f t="shared" si="236"/>
        <v>3</v>
      </c>
    </row>
    <row r="3543" spans="1:6" x14ac:dyDescent="0.25">
      <c r="A3543" s="5" t="s">
        <v>30</v>
      </c>
      <c r="B3543" s="23">
        <v>44040</v>
      </c>
      <c r="C3543" s="4">
        <v>-4</v>
      </c>
      <c r="D3543" s="26">
        <v>52</v>
      </c>
      <c r="F3543" s="67">
        <f t="shared" si="236"/>
        <v>0</v>
      </c>
    </row>
    <row r="3544" spans="1:6" x14ac:dyDescent="0.25">
      <c r="A3544" s="5" t="s">
        <v>26</v>
      </c>
      <c r="B3544" s="23">
        <v>44040</v>
      </c>
      <c r="C3544" s="4">
        <v>21</v>
      </c>
      <c r="D3544" s="26">
        <v>1086</v>
      </c>
      <c r="F3544" s="67">
        <f t="shared" si="236"/>
        <v>3</v>
      </c>
    </row>
    <row r="3545" spans="1:6" x14ac:dyDescent="0.25">
      <c r="A3545" s="5" t="s">
        <v>25</v>
      </c>
      <c r="B3545" s="23">
        <v>44040</v>
      </c>
      <c r="C3545" s="4">
        <v>73</v>
      </c>
      <c r="D3545" s="26">
        <v>1707</v>
      </c>
      <c r="E3545" s="4">
        <v>2</v>
      </c>
      <c r="F3545" s="67">
        <f t="shared" si="236"/>
        <v>2</v>
      </c>
    </row>
    <row r="3546" spans="1:6" x14ac:dyDescent="0.25">
      <c r="A3546" s="5" t="s">
        <v>41</v>
      </c>
      <c r="B3546" s="23">
        <v>44040</v>
      </c>
      <c r="C3546" s="4">
        <v>8</v>
      </c>
      <c r="D3546" s="26">
        <v>236</v>
      </c>
      <c r="F3546" s="67">
        <f t="shared" si="236"/>
        <v>32</v>
      </c>
    </row>
    <row r="3547" spans="1:6" x14ac:dyDescent="0.25">
      <c r="A3547" s="5" t="s">
        <v>42</v>
      </c>
      <c r="B3547" s="23">
        <v>44040</v>
      </c>
      <c r="C3547" s="4">
        <v>-2</v>
      </c>
      <c r="D3547" s="26">
        <v>20</v>
      </c>
      <c r="F3547" s="67">
        <f>E3547+F3523</f>
        <v>0</v>
      </c>
    </row>
    <row r="3548" spans="1:6" x14ac:dyDescent="0.25">
      <c r="A3548" s="5" t="s">
        <v>43</v>
      </c>
      <c r="B3548" s="23">
        <v>44040</v>
      </c>
      <c r="C3548" s="4">
        <v>2</v>
      </c>
      <c r="D3548" s="26">
        <v>22</v>
      </c>
      <c r="F3548" s="67">
        <f t="shared" si="236"/>
        <v>0</v>
      </c>
    </row>
    <row r="3549" spans="1:6" x14ac:dyDescent="0.25">
      <c r="A3549" s="5" t="s">
        <v>44</v>
      </c>
      <c r="B3549" s="23">
        <v>44040</v>
      </c>
      <c r="C3549" s="4">
        <v>32</v>
      </c>
      <c r="D3549" s="26">
        <v>376</v>
      </c>
      <c r="F3549" s="67">
        <f t="shared" si="236"/>
        <v>0</v>
      </c>
    </row>
    <row r="3550" spans="1:6" x14ac:dyDescent="0.25">
      <c r="A3550" s="5" t="s">
        <v>29</v>
      </c>
      <c r="B3550" s="23">
        <v>44040</v>
      </c>
      <c r="C3550" s="4">
        <v>63</v>
      </c>
      <c r="D3550" s="26">
        <v>1035</v>
      </c>
      <c r="F3550" s="67">
        <f>E3550+F3526</f>
        <v>11</v>
      </c>
    </row>
    <row r="3551" spans="1:6" x14ac:dyDescent="0.25">
      <c r="A3551" s="5" t="s">
        <v>45</v>
      </c>
      <c r="B3551" s="23">
        <v>44040</v>
      </c>
      <c r="C3551" s="4">
        <v>-3</v>
      </c>
      <c r="D3551" s="26">
        <v>42</v>
      </c>
      <c r="F3551" s="67">
        <f>E3551+F3527</f>
        <v>1</v>
      </c>
    </row>
    <row r="3552" spans="1:6" x14ac:dyDescent="0.25">
      <c r="A3552" s="5" t="s">
        <v>46</v>
      </c>
      <c r="B3552" s="23">
        <v>44040</v>
      </c>
      <c r="C3552" s="4">
        <v>25</v>
      </c>
      <c r="D3552" s="26">
        <v>399</v>
      </c>
      <c r="F3552" s="67">
        <f>E3552+F3528</f>
        <v>1</v>
      </c>
    </row>
    <row r="3553" spans="1:6" x14ac:dyDescent="0.25">
      <c r="A3553" s="5" t="s">
        <v>47</v>
      </c>
      <c r="B3553" s="23">
        <v>44040</v>
      </c>
      <c r="C3553" s="4">
        <v>17</v>
      </c>
      <c r="D3553" s="26">
        <v>156</v>
      </c>
      <c r="F3553" s="67">
        <f>E3553+F3529</f>
        <v>4</v>
      </c>
    </row>
    <row r="3554" spans="1:6" x14ac:dyDescent="0.25">
      <c r="A3554" s="50" t="s">
        <v>22</v>
      </c>
      <c r="B3554" s="23">
        <v>44041</v>
      </c>
      <c r="C3554" s="4">
        <v>3852</v>
      </c>
      <c r="D3554" s="26">
        <v>106243</v>
      </c>
      <c r="E3554" s="4">
        <f>6+6+35+24</f>
        <v>71</v>
      </c>
      <c r="F3554" s="67">
        <f>E3554+F3530</f>
        <v>1729</v>
      </c>
    </row>
    <row r="3555" spans="1:6" x14ac:dyDescent="0.25">
      <c r="A3555" s="5" t="s">
        <v>35</v>
      </c>
      <c r="B3555" s="23">
        <v>44041</v>
      </c>
      <c r="C3555" s="4">
        <v>0</v>
      </c>
      <c r="D3555" s="26">
        <v>60</v>
      </c>
      <c r="F3555" s="67">
        <f t="shared" ref="F3555:F3561" si="237">E3555+F3531</f>
        <v>0</v>
      </c>
    </row>
    <row r="3556" spans="1:6" x14ac:dyDescent="0.25">
      <c r="A3556" s="5" t="s">
        <v>21</v>
      </c>
      <c r="B3556" s="23">
        <v>44041</v>
      </c>
      <c r="C3556" s="4">
        <v>52</v>
      </c>
      <c r="D3556" s="26">
        <v>3428</v>
      </c>
      <c r="E3556" s="4">
        <f>2+1</f>
        <v>3</v>
      </c>
      <c r="F3556" s="67">
        <f t="shared" si="237"/>
        <v>139</v>
      </c>
    </row>
    <row r="3557" spans="1:6" x14ac:dyDescent="0.25">
      <c r="A3557" s="5" t="s">
        <v>36</v>
      </c>
      <c r="B3557" s="23">
        <v>44041</v>
      </c>
      <c r="C3557" s="4">
        <v>3</v>
      </c>
      <c r="D3557" s="26">
        <v>270</v>
      </c>
      <c r="F3557" s="67">
        <f t="shared" si="237"/>
        <v>3</v>
      </c>
    </row>
    <row r="3558" spans="1:6" x14ac:dyDescent="0.25">
      <c r="A3558" s="5" t="s">
        <v>51</v>
      </c>
      <c r="B3558" s="23">
        <v>44041</v>
      </c>
      <c r="C3558" s="4">
        <v>1079</v>
      </c>
      <c r="D3558" s="26">
        <v>57306</v>
      </c>
      <c r="E3558" s="4">
        <v>29</v>
      </c>
      <c r="F3558" s="67">
        <f t="shared" si="237"/>
        <v>1169</v>
      </c>
    </row>
    <row r="3559" spans="1:6" x14ac:dyDescent="0.25">
      <c r="A3559" s="5" t="s">
        <v>27</v>
      </c>
      <c r="B3559" s="23">
        <v>44041</v>
      </c>
      <c r="C3559" s="4">
        <v>111</v>
      </c>
      <c r="D3559" s="26">
        <v>2060</v>
      </c>
      <c r="F3559" s="67">
        <f t="shared" si="237"/>
        <v>42</v>
      </c>
    </row>
    <row r="3560" spans="1:6" x14ac:dyDescent="0.25">
      <c r="A3560" s="5" t="s">
        <v>37</v>
      </c>
      <c r="B3560" s="23">
        <v>44041</v>
      </c>
      <c r="C3560" s="4">
        <v>16</v>
      </c>
      <c r="D3560" s="26">
        <v>163</v>
      </c>
      <c r="F3560" s="67">
        <f t="shared" si="237"/>
        <v>1</v>
      </c>
    </row>
    <row r="3561" spans="1:6" x14ac:dyDescent="0.25">
      <c r="A3561" s="5" t="s">
        <v>38</v>
      </c>
      <c r="B3561" s="23">
        <v>44041</v>
      </c>
      <c r="C3561" s="4">
        <v>15</v>
      </c>
      <c r="D3561" s="26">
        <v>783</v>
      </c>
      <c r="F3561" s="67">
        <f t="shared" si="237"/>
        <v>7</v>
      </c>
    </row>
    <row r="3562" spans="1:6" x14ac:dyDescent="0.25">
      <c r="A3562" s="5" t="s">
        <v>48</v>
      </c>
      <c r="B3562" s="23">
        <v>44041</v>
      </c>
      <c r="C3562" s="4">
        <v>1</v>
      </c>
      <c r="D3562" s="26">
        <v>82</v>
      </c>
      <c r="F3562" s="67">
        <f>E3562+F3538</f>
        <v>0</v>
      </c>
    </row>
    <row r="3563" spans="1:6" x14ac:dyDescent="0.25">
      <c r="A3563" s="5" t="s">
        <v>39</v>
      </c>
      <c r="B3563" s="23">
        <v>44041</v>
      </c>
      <c r="C3563" s="4">
        <v>172</v>
      </c>
      <c r="D3563" s="26">
        <v>1850</v>
      </c>
      <c r="F3563" s="67">
        <f t="shared" ref="F3563:F3573" si="238">E3563+F3538</f>
        <v>0</v>
      </c>
    </row>
    <row r="3564" spans="1:6" x14ac:dyDescent="0.25">
      <c r="A3564" s="5" t="s">
        <v>40</v>
      </c>
      <c r="B3564" s="23">
        <v>44041</v>
      </c>
      <c r="C3564" s="4">
        <v>10</v>
      </c>
      <c r="D3564" s="26">
        <v>69</v>
      </c>
      <c r="F3564" s="67">
        <f t="shared" si="238"/>
        <v>0</v>
      </c>
    </row>
    <row r="3565" spans="1:6" x14ac:dyDescent="0.25">
      <c r="A3565" s="5" t="s">
        <v>28</v>
      </c>
      <c r="B3565" s="23">
        <v>44041</v>
      </c>
      <c r="C3565" s="4">
        <v>31</v>
      </c>
      <c r="D3565" s="26">
        <v>290</v>
      </c>
      <c r="F3565" s="67">
        <f t="shared" si="238"/>
        <v>0</v>
      </c>
    </row>
    <row r="3566" spans="1:6" x14ac:dyDescent="0.25">
      <c r="A3566" s="5" t="s">
        <v>24</v>
      </c>
      <c r="B3566" s="23">
        <v>44041</v>
      </c>
      <c r="C3566" s="4">
        <v>65</v>
      </c>
      <c r="D3566" s="26">
        <v>1010</v>
      </c>
      <c r="E3566" s="4">
        <v>4</v>
      </c>
      <c r="F3566" s="67">
        <f t="shared" si="238"/>
        <v>4</v>
      </c>
    </row>
    <row r="3567" spans="1:6" x14ac:dyDescent="0.25">
      <c r="A3567" s="5" t="s">
        <v>30</v>
      </c>
      <c r="B3567" s="23">
        <v>44041</v>
      </c>
      <c r="C3567" s="4">
        <v>0</v>
      </c>
      <c r="D3567" s="26">
        <v>52</v>
      </c>
      <c r="F3567" s="67">
        <f t="shared" si="238"/>
        <v>3</v>
      </c>
    </row>
    <row r="3568" spans="1:6" x14ac:dyDescent="0.25">
      <c r="A3568" s="5" t="s">
        <v>26</v>
      </c>
      <c r="B3568" s="23">
        <v>44041</v>
      </c>
      <c r="C3568" s="4">
        <v>30</v>
      </c>
      <c r="D3568" s="26">
        <v>1116</v>
      </c>
      <c r="F3568" s="67">
        <f t="shared" si="238"/>
        <v>0</v>
      </c>
    </row>
    <row r="3569" spans="1:6" x14ac:dyDescent="0.25">
      <c r="A3569" s="5" t="s">
        <v>25</v>
      </c>
      <c r="B3569" s="23">
        <v>44041</v>
      </c>
      <c r="C3569" s="4">
        <v>55</v>
      </c>
      <c r="D3569" s="26">
        <v>1762</v>
      </c>
      <c r="E3569" s="4">
        <f>1</f>
        <v>1</v>
      </c>
      <c r="F3569" s="67">
        <f t="shared" si="238"/>
        <v>4</v>
      </c>
    </row>
    <row r="3570" spans="1:6" x14ac:dyDescent="0.25">
      <c r="A3570" s="5" t="s">
        <v>41</v>
      </c>
      <c r="B3570" s="23">
        <v>44041</v>
      </c>
      <c r="C3570" s="4">
        <v>9</v>
      </c>
      <c r="D3570" s="26">
        <v>245</v>
      </c>
      <c r="F3570" s="67">
        <f t="shared" si="238"/>
        <v>2</v>
      </c>
    </row>
    <row r="3571" spans="1:6" x14ac:dyDescent="0.25">
      <c r="A3571" s="5" t="s">
        <v>42</v>
      </c>
      <c r="B3571" s="23">
        <v>44041</v>
      </c>
      <c r="C3571" s="4">
        <v>0</v>
      </c>
      <c r="D3571" s="26">
        <v>20</v>
      </c>
      <c r="F3571" s="67">
        <f>E3571+F3547</f>
        <v>0</v>
      </c>
    </row>
    <row r="3572" spans="1:6" x14ac:dyDescent="0.25">
      <c r="A3572" s="5" t="s">
        <v>43</v>
      </c>
      <c r="B3572" s="23">
        <v>44041</v>
      </c>
      <c r="C3572" s="4">
        <v>2</v>
      </c>
      <c r="D3572" s="26">
        <v>24</v>
      </c>
      <c r="F3572" s="67">
        <f t="shared" si="238"/>
        <v>0</v>
      </c>
    </row>
    <row r="3573" spans="1:6" x14ac:dyDescent="0.25">
      <c r="A3573" s="5" t="s">
        <v>44</v>
      </c>
      <c r="B3573" s="23">
        <v>44041</v>
      </c>
      <c r="C3573" s="4">
        <v>44</v>
      </c>
      <c r="D3573" s="26">
        <v>420</v>
      </c>
      <c r="F3573" s="67">
        <f t="shared" si="238"/>
        <v>0</v>
      </c>
    </row>
    <row r="3574" spans="1:6" x14ac:dyDescent="0.25">
      <c r="A3574" s="5" t="s">
        <v>29</v>
      </c>
      <c r="B3574" s="23">
        <v>44041</v>
      </c>
      <c r="C3574" s="4">
        <v>68</v>
      </c>
      <c r="D3574" s="26">
        <v>1103</v>
      </c>
      <c r="E3574" s="4">
        <v>1</v>
      </c>
      <c r="F3574" s="67">
        <f>E3574+F3550</f>
        <v>12</v>
      </c>
    </row>
    <row r="3575" spans="1:6" x14ac:dyDescent="0.25">
      <c r="A3575" s="5" t="s">
        <v>45</v>
      </c>
      <c r="B3575" s="23">
        <v>44041</v>
      </c>
      <c r="C3575" s="4">
        <v>2</v>
      </c>
      <c r="D3575" s="26">
        <v>44</v>
      </c>
      <c r="F3575" s="67">
        <f>E3575+F3551</f>
        <v>1</v>
      </c>
    </row>
    <row r="3576" spans="1:6" x14ac:dyDescent="0.25">
      <c r="A3576" s="5" t="s">
        <v>46</v>
      </c>
      <c r="B3576" s="23">
        <v>44041</v>
      </c>
      <c r="C3576" s="4">
        <v>14</v>
      </c>
      <c r="D3576" s="26">
        <v>413</v>
      </c>
      <c r="F3576" s="67">
        <f>E3576+F3552</f>
        <v>1</v>
      </c>
    </row>
    <row r="3577" spans="1:6" x14ac:dyDescent="0.25">
      <c r="A3577" s="5" t="s">
        <v>47</v>
      </c>
      <c r="B3577" s="23">
        <v>44041</v>
      </c>
      <c r="C3577" s="4">
        <v>10</v>
      </c>
      <c r="D3577" s="26">
        <v>166</v>
      </c>
      <c r="F3577" s="67">
        <f>E3577+F3553</f>
        <v>4</v>
      </c>
    </row>
    <row r="3578" spans="1:6" x14ac:dyDescent="0.25">
      <c r="A3578" s="50" t="s">
        <v>22</v>
      </c>
      <c r="B3578" s="23">
        <v>44042</v>
      </c>
      <c r="C3578" s="4">
        <v>4415</v>
      </c>
      <c r="D3578" s="26">
        <v>110658</v>
      </c>
      <c r="E3578" s="4">
        <f>5+8+49+54</f>
        <v>116</v>
      </c>
      <c r="F3578" s="67">
        <f>E3578+F3554</f>
        <v>1845</v>
      </c>
    </row>
    <row r="3579" spans="1:6" x14ac:dyDescent="0.25">
      <c r="A3579" s="5" t="s">
        <v>35</v>
      </c>
      <c r="B3579" s="23">
        <v>44042</v>
      </c>
      <c r="C3579" s="4">
        <v>1</v>
      </c>
      <c r="D3579" s="26">
        <v>61</v>
      </c>
      <c r="F3579" s="67">
        <f t="shared" ref="F3579:F3585" si="239">E3579+F3555</f>
        <v>0</v>
      </c>
    </row>
    <row r="3580" spans="1:6" x14ac:dyDescent="0.25">
      <c r="A3580" s="5" t="s">
        <v>21</v>
      </c>
      <c r="B3580" s="23">
        <v>44042</v>
      </c>
      <c r="C3580" s="4">
        <v>93</v>
      </c>
      <c r="D3580" s="26">
        <v>3521</v>
      </c>
      <c r="F3580" s="67">
        <f t="shared" si="239"/>
        <v>139</v>
      </c>
    </row>
    <row r="3581" spans="1:6" x14ac:dyDescent="0.25">
      <c r="A3581" s="5" t="s">
        <v>36</v>
      </c>
      <c r="B3581" s="23">
        <v>44042</v>
      </c>
      <c r="C3581" s="4">
        <v>5</v>
      </c>
      <c r="D3581" s="26">
        <v>275</v>
      </c>
      <c r="F3581" s="67">
        <f t="shared" si="239"/>
        <v>3</v>
      </c>
    </row>
    <row r="3582" spans="1:6" x14ac:dyDescent="0.25">
      <c r="A3582" s="5" t="s">
        <v>51</v>
      </c>
      <c r="B3582" s="23">
        <v>44042</v>
      </c>
      <c r="C3582" s="4">
        <v>1239</v>
      </c>
      <c r="D3582" s="26">
        <v>58545</v>
      </c>
      <c r="E3582" s="4">
        <f>4+2+18+8</f>
        <v>32</v>
      </c>
      <c r="F3582" s="67">
        <f t="shared" si="239"/>
        <v>1201</v>
      </c>
    </row>
    <row r="3583" spans="1:6" x14ac:dyDescent="0.25">
      <c r="A3583" s="5" t="s">
        <v>27</v>
      </c>
      <c r="B3583" s="23">
        <v>44042</v>
      </c>
      <c r="C3583" s="4">
        <v>91</v>
      </c>
      <c r="D3583" s="26">
        <v>2151</v>
      </c>
      <c r="E3583" s="4">
        <v>1</v>
      </c>
      <c r="F3583" s="67">
        <f t="shared" si="239"/>
        <v>43</v>
      </c>
    </row>
    <row r="3584" spans="1:6" x14ac:dyDescent="0.25">
      <c r="A3584" s="5" t="s">
        <v>37</v>
      </c>
      <c r="B3584" s="23">
        <v>44042</v>
      </c>
      <c r="C3584" s="4">
        <v>3</v>
      </c>
      <c r="D3584" s="26">
        <v>166</v>
      </c>
      <c r="F3584" s="67">
        <f t="shared" si="239"/>
        <v>1</v>
      </c>
    </row>
    <row r="3585" spans="1:6" x14ac:dyDescent="0.25">
      <c r="A3585" s="5" t="s">
        <v>38</v>
      </c>
      <c r="B3585" s="23">
        <v>44042</v>
      </c>
      <c r="C3585" s="4">
        <v>20</v>
      </c>
      <c r="D3585" s="26">
        <v>803</v>
      </c>
      <c r="F3585" s="67">
        <f t="shared" si="239"/>
        <v>7</v>
      </c>
    </row>
    <row r="3586" spans="1:6" x14ac:dyDescent="0.25">
      <c r="A3586" s="5" t="s">
        <v>48</v>
      </c>
      <c r="B3586" s="23">
        <v>44042</v>
      </c>
      <c r="C3586" s="4">
        <v>0</v>
      </c>
      <c r="D3586" s="26">
        <v>82</v>
      </c>
      <c r="F3586" s="67">
        <f>E3586+F3562</f>
        <v>0</v>
      </c>
    </row>
    <row r="3587" spans="1:6" x14ac:dyDescent="0.25">
      <c r="A3587" s="5" t="s">
        <v>39</v>
      </c>
      <c r="B3587" s="23">
        <v>44042</v>
      </c>
      <c r="C3587" s="4">
        <v>161</v>
      </c>
      <c r="D3587" s="26">
        <v>2011</v>
      </c>
      <c r="F3587" s="67">
        <f t="shared" ref="F3587:F3596" si="240">E3587+F3562</f>
        <v>0</v>
      </c>
    </row>
    <row r="3588" spans="1:6" x14ac:dyDescent="0.25">
      <c r="A3588" s="5" t="s">
        <v>40</v>
      </c>
      <c r="B3588" s="23">
        <v>44042</v>
      </c>
      <c r="C3588" s="4">
        <v>6</v>
      </c>
      <c r="D3588" s="26">
        <v>75</v>
      </c>
      <c r="F3588" s="67">
        <f t="shared" si="240"/>
        <v>0</v>
      </c>
    </row>
    <row r="3589" spans="1:6" x14ac:dyDescent="0.25">
      <c r="A3589" s="5" t="s">
        <v>28</v>
      </c>
      <c r="B3589" s="23">
        <v>44042</v>
      </c>
      <c r="C3589" s="4">
        <v>11</v>
      </c>
      <c r="D3589" s="26">
        <v>301</v>
      </c>
      <c r="F3589" s="67">
        <f t="shared" si="240"/>
        <v>0</v>
      </c>
    </row>
    <row r="3590" spans="1:6" x14ac:dyDescent="0.25">
      <c r="A3590" s="5" t="s">
        <v>24</v>
      </c>
      <c r="B3590" s="23">
        <v>44042</v>
      </c>
      <c r="C3590" s="4">
        <v>77</v>
      </c>
      <c r="D3590" s="26">
        <v>1087</v>
      </c>
      <c r="E3590" s="4">
        <v>1</v>
      </c>
      <c r="F3590" s="67">
        <f t="shared" si="240"/>
        <v>1</v>
      </c>
    </row>
    <row r="3591" spans="1:6" x14ac:dyDescent="0.25">
      <c r="A3591" s="5" t="s">
        <v>30</v>
      </c>
      <c r="B3591" s="23">
        <v>44042</v>
      </c>
      <c r="C3591" s="4">
        <v>1</v>
      </c>
      <c r="D3591" s="26">
        <v>53</v>
      </c>
      <c r="F3591" s="67">
        <f t="shared" si="240"/>
        <v>4</v>
      </c>
    </row>
    <row r="3592" spans="1:6" x14ac:dyDescent="0.25">
      <c r="A3592" s="5" t="s">
        <v>26</v>
      </c>
      <c r="B3592" s="23">
        <v>44042</v>
      </c>
      <c r="C3592" s="4">
        <v>27</v>
      </c>
      <c r="D3592" s="26">
        <v>1143</v>
      </c>
      <c r="F3592" s="67">
        <f t="shared" si="240"/>
        <v>3</v>
      </c>
    </row>
    <row r="3593" spans="1:6" x14ac:dyDescent="0.25">
      <c r="A3593" s="5" t="s">
        <v>25</v>
      </c>
      <c r="B3593" s="23">
        <v>44042</v>
      </c>
      <c r="C3593" s="4">
        <v>81</v>
      </c>
      <c r="D3593" s="26">
        <v>1843</v>
      </c>
      <c r="E3593" s="4">
        <v>2</v>
      </c>
      <c r="F3593" s="67">
        <f t="shared" si="240"/>
        <v>2</v>
      </c>
    </row>
    <row r="3594" spans="1:6" x14ac:dyDescent="0.25">
      <c r="A3594" s="5" t="s">
        <v>41</v>
      </c>
      <c r="B3594" s="23">
        <v>44042</v>
      </c>
      <c r="C3594" s="4">
        <v>11</v>
      </c>
      <c r="D3594" s="26">
        <v>256</v>
      </c>
      <c r="F3594" s="67">
        <f t="shared" si="240"/>
        <v>4</v>
      </c>
    </row>
    <row r="3595" spans="1:6" x14ac:dyDescent="0.25">
      <c r="A3595" s="5" t="s">
        <v>42</v>
      </c>
      <c r="B3595" s="23">
        <v>44042</v>
      </c>
      <c r="C3595" s="4">
        <v>1</v>
      </c>
      <c r="D3595" s="26">
        <v>21</v>
      </c>
      <c r="F3595" s="67">
        <f>E3595+F3571</f>
        <v>0</v>
      </c>
    </row>
    <row r="3596" spans="1:6" x14ac:dyDescent="0.25">
      <c r="A3596" s="5" t="s">
        <v>43</v>
      </c>
      <c r="B3596" s="23">
        <v>44042</v>
      </c>
      <c r="C3596" s="4">
        <v>3</v>
      </c>
      <c r="D3596" s="26">
        <v>27</v>
      </c>
      <c r="F3596" s="67">
        <f t="shared" si="240"/>
        <v>0</v>
      </c>
    </row>
    <row r="3597" spans="1:6" x14ac:dyDescent="0.25">
      <c r="A3597" s="5" t="s">
        <v>44</v>
      </c>
      <c r="B3597" s="23">
        <v>44042</v>
      </c>
      <c r="C3597" s="4">
        <v>9</v>
      </c>
      <c r="D3597" s="26">
        <v>429</v>
      </c>
      <c r="E3597" s="4">
        <v>1</v>
      </c>
      <c r="F3597" s="67">
        <f t="shared" ref="F3597:F3602" si="241">E3597+F3573</f>
        <v>1</v>
      </c>
    </row>
    <row r="3598" spans="1:6" x14ac:dyDescent="0.25">
      <c r="A3598" s="5" t="s">
        <v>29</v>
      </c>
      <c r="B3598" s="23">
        <v>44042</v>
      </c>
      <c r="C3598" s="4">
        <v>50</v>
      </c>
      <c r="D3598" s="26">
        <v>1153</v>
      </c>
      <c r="F3598" s="67">
        <f t="shared" si="241"/>
        <v>12</v>
      </c>
    </row>
    <row r="3599" spans="1:6" x14ac:dyDescent="0.25">
      <c r="A3599" s="5" t="s">
        <v>45</v>
      </c>
      <c r="B3599" s="23">
        <v>44042</v>
      </c>
      <c r="C3599" s="4">
        <v>2</v>
      </c>
      <c r="D3599" s="26">
        <v>46</v>
      </c>
      <c r="F3599" s="67">
        <f t="shared" si="241"/>
        <v>1</v>
      </c>
    </row>
    <row r="3600" spans="1:6" x14ac:dyDescent="0.25">
      <c r="A3600" s="5" t="s">
        <v>46</v>
      </c>
      <c r="B3600" s="23">
        <v>44042</v>
      </c>
      <c r="C3600" s="4">
        <v>33</v>
      </c>
      <c r="D3600" s="26">
        <v>446</v>
      </c>
      <c r="F3600" s="67">
        <f t="shared" si="241"/>
        <v>1</v>
      </c>
    </row>
    <row r="3601" spans="1:6" x14ac:dyDescent="0.25">
      <c r="A3601" s="5" t="s">
        <v>47</v>
      </c>
      <c r="B3601" s="23">
        <v>44042</v>
      </c>
      <c r="C3601" s="4">
        <v>37</v>
      </c>
      <c r="D3601" s="26">
        <v>203</v>
      </c>
      <c r="F3601" s="67">
        <f t="shared" si="241"/>
        <v>4</v>
      </c>
    </row>
    <row r="3602" spans="1:6" x14ac:dyDescent="0.25">
      <c r="A3602" s="50" t="s">
        <v>22</v>
      </c>
      <c r="B3602" s="23">
        <v>44043</v>
      </c>
      <c r="C3602" s="4">
        <v>3911</v>
      </c>
      <c r="D3602" s="26">
        <v>114569</v>
      </c>
      <c r="E3602" s="4">
        <v>67</v>
      </c>
      <c r="F3602" s="67">
        <f t="shared" si="241"/>
        <v>1912</v>
      </c>
    </row>
    <row r="3603" spans="1:6" x14ac:dyDescent="0.25">
      <c r="A3603" s="5" t="s">
        <v>35</v>
      </c>
      <c r="B3603" s="23">
        <v>44043</v>
      </c>
      <c r="C3603" s="4">
        <v>0</v>
      </c>
      <c r="D3603" s="26">
        <v>61</v>
      </c>
      <c r="F3603" s="67">
        <f t="shared" ref="F3603:F3609" si="242">E3603+F3579</f>
        <v>0</v>
      </c>
    </row>
    <row r="3604" spans="1:6" x14ac:dyDescent="0.25">
      <c r="A3604" s="5" t="s">
        <v>21</v>
      </c>
      <c r="B3604" s="23">
        <v>44043</v>
      </c>
      <c r="C3604" s="4">
        <v>58</v>
      </c>
      <c r="D3604" s="26">
        <v>3579</v>
      </c>
      <c r="E3604" s="4">
        <v>2</v>
      </c>
      <c r="F3604" s="67">
        <f t="shared" si="242"/>
        <v>141</v>
      </c>
    </row>
    <row r="3605" spans="1:6" x14ac:dyDescent="0.25">
      <c r="A3605" s="5" t="s">
        <v>36</v>
      </c>
      <c r="B3605" s="23">
        <v>44043</v>
      </c>
      <c r="C3605" s="4">
        <v>1</v>
      </c>
      <c r="D3605" s="26">
        <v>276</v>
      </c>
      <c r="E3605" s="4">
        <v>1</v>
      </c>
      <c r="F3605" s="67">
        <f t="shared" si="242"/>
        <v>4</v>
      </c>
    </row>
    <row r="3606" spans="1:6" x14ac:dyDescent="0.25">
      <c r="A3606" s="5" t="s">
        <v>51</v>
      </c>
      <c r="B3606" s="23">
        <v>44043</v>
      </c>
      <c r="C3606" s="4">
        <v>1142</v>
      </c>
      <c r="D3606" s="26">
        <v>59687</v>
      </c>
      <c r="E3606" s="4">
        <f>7+6+9+4</f>
        <v>26</v>
      </c>
      <c r="F3606" s="67">
        <f t="shared" si="242"/>
        <v>1227</v>
      </c>
    </row>
    <row r="3607" spans="1:6" x14ac:dyDescent="0.25">
      <c r="A3607" s="5" t="s">
        <v>27</v>
      </c>
      <c r="B3607" s="23">
        <v>44043</v>
      </c>
      <c r="C3607" s="4">
        <v>108</v>
      </c>
      <c r="D3607" s="26">
        <v>2259</v>
      </c>
      <c r="F3607" s="67">
        <f t="shared" si="242"/>
        <v>43</v>
      </c>
    </row>
    <row r="3608" spans="1:6" x14ac:dyDescent="0.25">
      <c r="A3608" s="5" t="s">
        <v>37</v>
      </c>
      <c r="B3608" s="23">
        <v>44043</v>
      </c>
      <c r="C3608" s="4">
        <v>3</v>
      </c>
      <c r="D3608" s="26">
        <v>169</v>
      </c>
      <c r="F3608" s="67">
        <f t="shared" si="242"/>
        <v>1</v>
      </c>
    </row>
    <row r="3609" spans="1:6" x14ac:dyDescent="0.25">
      <c r="A3609" s="5" t="s">
        <v>38</v>
      </c>
      <c r="B3609" s="23">
        <v>44043</v>
      </c>
      <c r="C3609" s="4">
        <v>9</v>
      </c>
      <c r="D3609" s="26">
        <v>812</v>
      </c>
      <c r="E3609" s="4">
        <v>1</v>
      </c>
      <c r="F3609" s="67">
        <f t="shared" si="242"/>
        <v>8</v>
      </c>
    </row>
    <row r="3610" spans="1:6" x14ac:dyDescent="0.25">
      <c r="A3610" s="5" t="s">
        <v>48</v>
      </c>
      <c r="B3610" s="23">
        <v>44043</v>
      </c>
      <c r="C3610" s="4">
        <v>0</v>
      </c>
      <c r="D3610" s="26">
        <v>82</v>
      </c>
      <c r="F3610" s="67">
        <f>E3610+F3586</f>
        <v>0</v>
      </c>
    </row>
    <row r="3611" spans="1:6" x14ac:dyDescent="0.25">
      <c r="A3611" s="5" t="s">
        <v>39</v>
      </c>
      <c r="B3611" s="23">
        <v>44043</v>
      </c>
      <c r="C3611" s="4">
        <v>238</v>
      </c>
      <c r="D3611" s="26">
        <v>2249</v>
      </c>
      <c r="F3611" s="67">
        <f t="shared" ref="F3611:F3620" si="243">E3611+F3586</f>
        <v>0</v>
      </c>
    </row>
    <row r="3612" spans="1:6" x14ac:dyDescent="0.25">
      <c r="A3612" s="5" t="s">
        <v>40</v>
      </c>
      <c r="B3612" s="23">
        <v>44043</v>
      </c>
      <c r="C3612" s="4">
        <v>42</v>
      </c>
      <c r="D3612" s="26">
        <v>117</v>
      </c>
      <c r="F3612" s="67">
        <f t="shared" si="243"/>
        <v>0</v>
      </c>
    </row>
    <row r="3613" spans="1:6" x14ac:dyDescent="0.25">
      <c r="A3613" s="5" t="s">
        <v>28</v>
      </c>
      <c r="B3613" s="23">
        <v>44043</v>
      </c>
      <c r="C3613" s="4">
        <v>36</v>
      </c>
      <c r="D3613" s="26">
        <v>337</v>
      </c>
      <c r="F3613" s="67">
        <f t="shared" si="243"/>
        <v>0</v>
      </c>
    </row>
    <row r="3614" spans="1:6" x14ac:dyDescent="0.25">
      <c r="A3614" s="5" t="s">
        <v>24</v>
      </c>
      <c r="B3614" s="23">
        <v>44043</v>
      </c>
      <c r="C3614" s="4">
        <v>124</v>
      </c>
      <c r="D3614" s="26">
        <v>1211</v>
      </c>
      <c r="E3614" s="4">
        <v>1</v>
      </c>
      <c r="F3614" s="67">
        <f t="shared" si="243"/>
        <v>1</v>
      </c>
    </row>
    <row r="3615" spans="1:6" x14ac:dyDescent="0.25">
      <c r="A3615" s="5" t="s">
        <v>30</v>
      </c>
      <c r="B3615" s="23">
        <v>44043</v>
      </c>
      <c r="C3615" s="4">
        <v>6</v>
      </c>
      <c r="D3615" s="26">
        <v>59</v>
      </c>
      <c r="F3615" s="67">
        <f t="shared" si="243"/>
        <v>1</v>
      </c>
    </row>
    <row r="3616" spans="1:6" x14ac:dyDescent="0.25">
      <c r="A3616" s="5" t="s">
        <v>26</v>
      </c>
      <c r="B3616" s="23">
        <v>44043</v>
      </c>
      <c r="C3616" s="4">
        <v>35</v>
      </c>
      <c r="D3616" s="26">
        <v>1178</v>
      </c>
      <c r="F3616" s="67">
        <f t="shared" si="243"/>
        <v>4</v>
      </c>
    </row>
    <row r="3617" spans="1:6" x14ac:dyDescent="0.25">
      <c r="A3617" s="5" t="s">
        <v>25</v>
      </c>
      <c r="B3617" s="23">
        <v>44043</v>
      </c>
      <c r="C3617" s="4">
        <v>104</v>
      </c>
      <c r="D3617" s="26">
        <v>1947</v>
      </c>
      <c r="E3617" s="4">
        <v>2</v>
      </c>
      <c r="F3617" s="67">
        <f t="shared" si="243"/>
        <v>5</v>
      </c>
    </row>
    <row r="3618" spans="1:6" x14ac:dyDescent="0.25">
      <c r="A3618" s="5" t="s">
        <v>41</v>
      </c>
      <c r="B3618" s="23">
        <v>44043</v>
      </c>
      <c r="C3618" s="4">
        <v>7</v>
      </c>
      <c r="D3618" s="26">
        <v>263</v>
      </c>
      <c r="F3618" s="67">
        <f t="shared" si="243"/>
        <v>2</v>
      </c>
    </row>
    <row r="3619" spans="1:6" x14ac:dyDescent="0.25">
      <c r="A3619" s="5" t="s">
        <v>42</v>
      </c>
      <c r="B3619" s="23">
        <v>44043</v>
      </c>
      <c r="C3619" s="4">
        <v>-1</v>
      </c>
      <c r="D3619" s="26">
        <v>20</v>
      </c>
      <c r="F3619" s="67">
        <f>E3619+F3595</f>
        <v>0</v>
      </c>
    </row>
    <row r="3620" spans="1:6" x14ac:dyDescent="0.25">
      <c r="A3620" s="5" t="s">
        <v>43</v>
      </c>
      <c r="B3620" s="23">
        <v>44043</v>
      </c>
      <c r="C3620" s="4">
        <v>-1</v>
      </c>
      <c r="D3620" s="26">
        <v>26</v>
      </c>
      <c r="F3620" s="67">
        <f t="shared" si="243"/>
        <v>0</v>
      </c>
    </row>
    <row r="3621" spans="1:6" x14ac:dyDescent="0.25">
      <c r="A3621" s="5" t="s">
        <v>44</v>
      </c>
      <c r="B3621" s="23">
        <v>44043</v>
      </c>
      <c r="C3621" s="4">
        <v>25</v>
      </c>
      <c r="D3621" s="26">
        <v>454</v>
      </c>
      <c r="E3621" s="4">
        <v>1</v>
      </c>
      <c r="F3621" s="67">
        <f t="shared" ref="F3621:F3626" si="244">E3621+F3597</f>
        <v>2</v>
      </c>
    </row>
    <row r="3622" spans="1:6" x14ac:dyDescent="0.25">
      <c r="A3622" s="5" t="s">
        <v>29</v>
      </c>
      <c r="B3622" s="23">
        <v>44043</v>
      </c>
      <c r="C3622" s="4">
        <v>63</v>
      </c>
      <c r="D3622" s="26">
        <v>1216</v>
      </c>
      <c r="E3622" s="4">
        <v>1</v>
      </c>
      <c r="F3622" s="67">
        <f t="shared" si="244"/>
        <v>13</v>
      </c>
    </row>
    <row r="3623" spans="1:6" x14ac:dyDescent="0.25">
      <c r="A3623" s="5" t="s">
        <v>45</v>
      </c>
      <c r="B3623" s="23">
        <v>44043</v>
      </c>
      <c r="C3623" s="4">
        <v>-1</v>
      </c>
      <c r="D3623" s="26">
        <v>45</v>
      </c>
      <c r="F3623" s="67">
        <f t="shared" si="244"/>
        <v>1</v>
      </c>
    </row>
    <row r="3624" spans="1:6" x14ac:dyDescent="0.25">
      <c r="A3624" s="5" t="s">
        <v>46</v>
      </c>
      <c r="B3624" s="23">
        <v>44043</v>
      </c>
      <c r="C3624" s="4">
        <v>12</v>
      </c>
      <c r="D3624" s="26">
        <v>458</v>
      </c>
      <c r="F3624" s="67">
        <f t="shared" si="244"/>
        <v>1</v>
      </c>
    </row>
    <row r="3625" spans="1:6" x14ac:dyDescent="0.25">
      <c r="A3625" s="5" t="s">
        <v>47</v>
      </c>
      <c r="B3625" s="23">
        <v>44043</v>
      </c>
      <c r="C3625" s="4">
        <v>8</v>
      </c>
      <c r="D3625" s="26">
        <v>211</v>
      </c>
      <c r="F3625" s="67">
        <f t="shared" si="244"/>
        <v>4</v>
      </c>
    </row>
    <row r="3626" spans="1:6" x14ac:dyDescent="0.25">
      <c r="A3626" s="50" t="s">
        <v>22</v>
      </c>
      <c r="B3626" s="23">
        <v>44044</v>
      </c>
      <c r="C3626" s="4">
        <v>3586</v>
      </c>
      <c r="D3626" s="26">
        <v>118155</v>
      </c>
      <c r="E3626" s="4">
        <v>35</v>
      </c>
      <c r="F3626" s="67">
        <f t="shared" si="244"/>
        <v>1947</v>
      </c>
    </row>
    <row r="3627" spans="1:6" x14ac:dyDescent="0.25">
      <c r="A3627" s="5" t="s">
        <v>35</v>
      </c>
      <c r="B3627" s="23">
        <v>44044</v>
      </c>
      <c r="C3627" s="4">
        <v>0</v>
      </c>
      <c r="D3627" s="26">
        <v>61</v>
      </c>
      <c r="F3627" s="67">
        <f t="shared" ref="F3627:F3633" si="245">E3627+F3603</f>
        <v>0</v>
      </c>
    </row>
    <row r="3628" spans="1:6" x14ac:dyDescent="0.25">
      <c r="A3628" s="5" t="s">
        <v>21</v>
      </c>
      <c r="B3628" s="23">
        <v>44044</v>
      </c>
      <c r="C3628" s="4">
        <v>59</v>
      </c>
      <c r="D3628" s="26">
        <v>3638</v>
      </c>
      <c r="F3628" s="67">
        <f t="shared" si="245"/>
        <v>141</v>
      </c>
    </row>
    <row r="3629" spans="1:6" x14ac:dyDescent="0.25">
      <c r="A3629" s="5" t="s">
        <v>36</v>
      </c>
      <c r="B3629" s="23">
        <v>44044</v>
      </c>
      <c r="C3629" s="4">
        <v>10</v>
      </c>
      <c r="D3629" s="26">
        <v>286</v>
      </c>
      <c r="F3629" s="67">
        <f t="shared" si="245"/>
        <v>4</v>
      </c>
    </row>
    <row r="3630" spans="1:6" x14ac:dyDescent="0.25">
      <c r="A3630" s="5" t="s">
        <v>51</v>
      </c>
      <c r="B3630" s="23">
        <v>44044</v>
      </c>
      <c r="C3630" s="4">
        <v>968</v>
      </c>
      <c r="D3630" s="26">
        <v>60655</v>
      </c>
      <c r="E3630" s="4">
        <v>13</v>
      </c>
      <c r="F3630" s="67">
        <f t="shared" si="245"/>
        <v>1240</v>
      </c>
    </row>
    <row r="3631" spans="1:6" x14ac:dyDescent="0.25">
      <c r="A3631" s="5" t="s">
        <v>27</v>
      </c>
      <c r="B3631" s="23">
        <v>44044</v>
      </c>
      <c r="C3631" s="4">
        <v>91</v>
      </c>
      <c r="D3631" s="26">
        <v>2350</v>
      </c>
      <c r="E3631" s="4">
        <v>2</v>
      </c>
      <c r="F3631" s="67">
        <f t="shared" si="245"/>
        <v>45</v>
      </c>
    </row>
    <row r="3632" spans="1:6" x14ac:dyDescent="0.25">
      <c r="A3632" s="5" t="s">
        <v>37</v>
      </c>
      <c r="B3632" s="23">
        <v>44044</v>
      </c>
      <c r="C3632" s="4">
        <v>25</v>
      </c>
      <c r="D3632" s="26">
        <v>194</v>
      </c>
      <c r="F3632" s="67">
        <f t="shared" si="245"/>
        <v>1</v>
      </c>
    </row>
    <row r="3633" spans="1:6" x14ac:dyDescent="0.25">
      <c r="A3633" s="5" t="s">
        <v>38</v>
      </c>
      <c r="B3633" s="23">
        <v>44044</v>
      </c>
      <c r="C3633" s="4">
        <v>14</v>
      </c>
      <c r="D3633" s="26">
        <v>826</v>
      </c>
      <c r="F3633" s="67">
        <f t="shared" si="245"/>
        <v>8</v>
      </c>
    </row>
    <row r="3634" spans="1:6" x14ac:dyDescent="0.25">
      <c r="A3634" s="5" t="s">
        <v>48</v>
      </c>
      <c r="B3634" s="23">
        <v>44044</v>
      </c>
      <c r="C3634" s="4">
        <v>0</v>
      </c>
      <c r="D3634" s="26">
        <v>82</v>
      </c>
      <c r="F3634" s="67">
        <f>E3634+F3610</f>
        <v>0</v>
      </c>
    </row>
    <row r="3635" spans="1:6" x14ac:dyDescent="0.25">
      <c r="A3635" s="5" t="s">
        <v>39</v>
      </c>
      <c r="B3635" s="23">
        <v>44044</v>
      </c>
      <c r="C3635" s="4">
        <v>85</v>
      </c>
      <c r="D3635" s="26">
        <v>2334</v>
      </c>
      <c r="F3635" s="67">
        <f t="shared" ref="F3635:F3644" si="246">E3635+F3610</f>
        <v>0</v>
      </c>
    </row>
    <row r="3636" spans="1:6" x14ac:dyDescent="0.25">
      <c r="A3636" s="5" t="s">
        <v>40</v>
      </c>
      <c r="B3636" s="23">
        <v>44044</v>
      </c>
      <c r="C3636" s="4">
        <v>29</v>
      </c>
      <c r="D3636" s="26">
        <v>146</v>
      </c>
      <c r="F3636" s="67">
        <f t="shared" si="246"/>
        <v>0</v>
      </c>
    </row>
    <row r="3637" spans="1:6" x14ac:dyDescent="0.25">
      <c r="A3637" s="5" t="s">
        <v>28</v>
      </c>
      <c r="B3637" s="23">
        <v>44044</v>
      </c>
      <c r="C3637" s="4">
        <v>3</v>
      </c>
      <c r="D3637" s="26">
        <v>340</v>
      </c>
      <c r="E3637" s="4">
        <v>2</v>
      </c>
      <c r="F3637" s="67">
        <f t="shared" si="246"/>
        <v>2</v>
      </c>
    </row>
    <row r="3638" spans="1:6" x14ac:dyDescent="0.25">
      <c r="A3638" s="5" t="s">
        <v>24</v>
      </c>
      <c r="B3638" s="23">
        <v>44044</v>
      </c>
      <c r="C3638" s="4">
        <v>84</v>
      </c>
      <c r="D3638" s="26">
        <v>1295</v>
      </c>
      <c r="E3638" s="4">
        <v>1</v>
      </c>
      <c r="F3638" s="67">
        <f t="shared" si="246"/>
        <v>1</v>
      </c>
    </row>
    <row r="3639" spans="1:6" x14ac:dyDescent="0.25">
      <c r="A3639" s="5" t="s">
        <v>30</v>
      </c>
      <c r="B3639" s="23">
        <v>44044</v>
      </c>
      <c r="C3639" s="4">
        <v>-1</v>
      </c>
      <c r="D3639" s="26">
        <v>58</v>
      </c>
      <c r="F3639" s="67">
        <f t="shared" si="246"/>
        <v>1</v>
      </c>
    </row>
    <row r="3640" spans="1:6" x14ac:dyDescent="0.25">
      <c r="A3640" s="5" t="s">
        <v>26</v>
      </c>
      <c r="B3640" s="23">
        <v>44044</v>
      </c>
      <c r="C3640" s="4">
        <v>8</v>
      </c>
      <c r="D3640" s="26">
        <v>1186</v>
      </c>
      <c r="F3640" s="67">
        <f t="shared" si="246"/>
        <v>1</v>
      </c>
    </row>
    <row r="3641" spans="1:6" x14ac:dyDescent="0.25">
      <c r="A3641" s="5" t="s">
        <v>25</v>
      </c>
      <c r="B3641" s="23">
        <v>44044</v>
      </c>
      <c r="C3641" s="4">
        <v>60</v>
      </c>
      <c r="D3641" s="26">
        <v>2007</v>
      </c>
      <c r="F3641" s="67">
        <f t="shared" si="246"/>
        <v>4</v>
      </c>
    </row>
    <row r="3642" spans="1:6" x14ac:dyDescent="0.25">
      <c r="A3642" s="5" t="s">
        <v>41</v>
      </c>
      <c r="B3642" s="23">
        <v>44044</v>
      </c>
      <c r="C3642" s="4">
        <v>22</v>
      </c>
      <c r="D3642" s="26">
        <v>285</v>
      </c>
      <c r="F3642" s="67">
        <f t="shared" si="246"/>
        <v>5</v>
      </c>
    </row>
    <row r="3643" spans="1:6" x14ac:dyDescent="0.25">
      <c r="A3643" s="5" t="s">
        <v>42</v>
      </c>
      <c r="B3643" s="23">
        <v>44044</v>
      </c>
      <c r="C3643" s="4">
        <v>0</v>
      </c>
      <c r="D3643" s="26">
        <v>20</v>
      </c>
      <c r="F3643" s="67">
        <f>E3643+F3619</f>
        <v>0</v>
      </c>
    </row>
    <row r="3644" spans="1:6" x14ac:dyDescent="0.25">
      <c r="A3644" s="5" t="s">
        <v>43</v>
      </c>
      <c r="B3644" s="23">
        <v>44044</v>
      </c>
      <c r="C3644" s="4">
        <v>2</v>
      </c>
      <c r="D3644" s="26">
        <v>28</v>
      </c>
      <c r="F3644" s="67">
        <f t="shared" si="246"/>
        <v>0</v>
      </c>
    </row>
    <row r="3645" spans="1:6" x14ac:dyDescent="0.25">
      <c r="A3645" s="5" t="s">
        <v>44</v>
      </c>
      <c r="B3645" s="23">
        <v>44044</v>
      </c>
      <c r="C3645" s="4">
        <v>49</v>
      </c>
      <c r="D3645" s="26">
        <v>503</v>
      </c>
      <c r="F3645" s="67">
        <f t="shared" ref="F3645:F3650" si="247">E3645+F3621</f>
        <v>2</v>
      </c>
    </row>
    <row r="3646" spans="1:6" x14ac:dyDescent="0.25">
      <c r="A3646" s="5" t="s">
        <v>29</v>
      </c>
      <c r="B3646" s="23">
        <v>44044</v>
      </c>
      <c r="C3646" s="4">
        <v>78</v>
      </c>
      <c r="D3646" s="26">
        <v>1294</v>
      </c>
      <c r="F3646" s="67">
        <f t="shared" si="247"/>
        <v>13</v>
      </c>
    </row>
    <row r="3647" spans="1:6" x14ac:dyDescent="0.25">
      <c r="A3647" s="5" t="s">
        <v>45</v>
      </c>
      <c r="B3647" s="23">
        <v>44044</v>
      </c>
      <c r="C3647" s="4">
        <v>2</v>
      </c>
      <c r="D3647" s="26">
        <v>47</v>
      </c>
      <c r="F3647" s="67">
        <f t="shared" si="247"/>
        <v>1</v>
      </c>
    </row>
    <row r="3648" spans="1:6" x14ac:dyDescent="0.25">
      <c r="A3648" s="5" t="s">
        <v>46</v>
      </c>
      <c r="B3648" s="23">
        <v>44044</v>
      </c>
      <c r="C3648" s="4">
        <v>47</v>
      </c>
      <c r="D3648" s="26">
        <v>505</v>
      </c>
      <c r="F3648" s="67">
        <f t="shared" si="247"/>
        <v>1</v>
      </c>
    </row>
    <row r="3649" spans="1:6" x14ac:dyDescent="0.25">
      <c r="A3649" s="5" t="s">
        <v>47</v>
      </c>
      <c r="B3649" s="23">
        <v>44044</v>
      </c>
      <c r="C3649" s="4">
        <v>20</v>
      </c>
      <c r="D3649" s="26">
        <v>231</v>
      </c>
      <c r="F3649" s="67">
        <f t="shared" si="247"/>
        <v>4</v>
      </c>
    </row>
    <row r="3650" spans="1:6" x14ac:dyDescent="0.25">
      <c r="A3650" s="50" t="s">
        <v>22</v>
      </c>
      <c r="B3650" s="23">
        <v>44045</v>
      </c>
      <c r="C3650" s="4">
        <v>3797</v>
      </c>
      <c r="D3650" s="26">
        <v>121952</v>
      </c>
      <c r="E3650" s="4">
        <f>5+3+15+14</f>
        <v>37</v>
      </c>
      <c r="F3650" s="67">
        <f t="shared" si="247"/>
        <v>1984</v>
      </c>
    </row>
    <row r="3651" spans="1:6" x14ac:dyDescent="0.25">
      <c r="A3651" s="5" t="s">
        <v>35</v>
      </c>
      <c r="B3651" s="23">
        <v>44045</v>
      </c>
      <c r="C3651" s="4">
        <v>2</v>
      </c>
      <c r="D3651" s="26">
        <v>63</v>
      </c>
      <c r="F3651" s="67">
        <f t="shared" ref="F3651:F3657" si="248">E3651+F3627</f>
        <v>0</v>
      </c>
    </row>
    <row r="3652" spans="1:6" x14ac:dyDescent="0.25">
      <c r="A3652" s="5" t="s">
        <v>21</v>
      </c>
      <c r="B3652" s="23">
        <v>44045</v>
      </c>
      <c r="C3652" s="4">
        <v>33</v>
      </c>
      <c r="D3652" s="26">
        <v>3671</v>
      </c>
      <c r="E3652" s="4">
        <v>1</v>
      </c>
      <c r="F3652" s="67">
        <f t="shared" si="248"/>
        <v>142</v>
      </c>
    </row>
    <row r="3653" spans="1:6" x14ac:dyDescent="0.25">
      <c r="A3653" s="5" t="s">
        <v>36</v>
      </c>
      <c r="B3653" s="23">
        <v>44045</v>
      </c>
      <c r="C3653" s="4">
        <v>2</v>
      </c>
      <c r="D3653" s="26">
        <v>288</v>
      </c>
      <c r="F3653" s="67">
        <f t="shared" si="248"/>
        <v>4</v>
      </c>
    </row>
    <row r="3654" spans="1:6" x14ac:dyDescent="0.25">
      <c r="A3654" s="5" t="s">
        <v>51</v>
      </c>
      <c r="B3654" s="23">
        <v>44045</v>
      </c>
      <c r="C3654" s="4">
        <v>971</v>
      </c>
      <c r="D3654" s="26">
        <v>61626</v>
      </c>
      <c r="E3654" s="4">
        <v>7</v>
      </c>
      <c r="F3654" s="67">
        <f t="shared" si="248"/>
        <v>1247</v>
      </c>
    </row>
    <row r="3655" spans="1:6" x14ac:dyDescent="0.25">
      <c r="A3655" s="5" t="s">
        <v>27</v>
      </c>
      <c r="B3655" s="23">
        <v>44045</v>
      </c>
      <c r="C3655" s="4">
        <v>87</v>
      </c>
      <c r="D3655" s="26">
        <v>2437</v>
      </c>
      <c r="E3655" s="4">
        <v>1</v>
      </c>
      <c r="F3655" s="67">
        <f t="shared" si="248"/>
        <v>46</v>
      </c>
    </row>
    <row r="3656" spans="1:6" x14ac:dyDescent="0.25">
      <c r="A3656" s="5" t="s">
        <v>37</v>
      </c>
      <c r="B3656" s="23">
        <v>44045</v>
      </c>
      <c r="C3656" s="4">
        <v>4</v>
      </c>
      <c r="D3656" s="26">
        <v>198</v>
      </c>
      <c r="F3656" s="67">
        <f t="shared" si="248"/>
        <v>1</v>
      </c>
    </row>
    <row r="3657" spans="1:6" x14ac:dyDescent="0.25">
      <c r="A3657" s="5" t="s">
        <v>38</v>
      </c>
      <c r="B3657" s="23">
        <v>44045</v>
      </c>
      <c r="C3657" s="4">
        <v>20</v>
      </c>
      <c r="D3657" s="26">
        <v>846</v>
      </c>
      <c r="F3657" s="67">
        <f t="shared" si="248"/>
        <v>8</v>
      </c>
    </row>
    <row r="3658" spans="1:6" x14ac:dyDescent="0.25">
      <c r="A3658" s="5" t="s">
        <v>48</v>
      </c>
      <c r="B3658" s="23">
        <v>44045</v>
      </c>
      <c r="C3658" s="4">
        <v>0</v>
      </c>
      <c r="D3658" s="26">
        <v>82</v>
      </c>
      <c r="F3658" s="67">
        <f>E3658+F3634</f>
        <v>0</v>
      </c>
    </row>
    <row r="3659" spans="1:6" x14ac:dyDescent="0.25">
      <c r="A3659" s="5" t="s">
        <v>39</v>
      </c>
      <c r="B3659" s="23">
        <v>44045</v>
      </c>
      <c r="C3659" s="4">
        <v>38</v>
      </c>
      <c r="D3659" s="26">
        <v>2372</v>
      </c>
      <c r="F3659" s="67">
        <f t="shared" ref="F3659:F3668" si="249">E3659+F3634</f>
        <v>0</v>
      </c>
    </row>
    <row r="3660" spans="1:6" x14ac:dyDescent="0.25">
      <c r="A3660" s="5" t="s">
        <v>40</v>
      </c>
      <c r="B3660" s="23">
        <v>44045</v>
      </c>
      <c r="C3660" s="4">
        <v>7</v>
      </c>
      <c r="D3660" s="26">
        <v>153</v>
      </c>
      <c r="F3660" s="67">
        <f t="shared" si="249"/>
        <v>0</v>
      </c>
    </row>
    <row r="3661" spans="1:6" x14ac:dyDescent="0.25">
      <c r="A3661" s="5" t="s">
        <v>28</v>
      </c>
      <c r="B3661" s="23">
        <v>44045</v>
      </c>
      <c r="C3661" s="4">
        <v>7</v>
      </c>
      <c r="D3661" s="26">
        <v>347</v>
      </c>
      <c r="F3661" s="67">
        <f t="shared" si="249"/>
        <v>0</v>
      </c>
    </row>
    <row r="3662" spans="1:6" x14ac:dyDescent="0.25">
      <c r="A3662" s="5" t="s">
        <v>24</v>
      </c>
      <c r="B3662" s="23">
        <v>44045</v>
      </c>
      <c r="C3662" s="4">
        <v>95</v>
      </c>
      <c r="D3662" s="26">
        <v>1390</v>
      </c>
      <c r="E3662" s="4">
        <v>4</v>
      </c>
      <c r="F3662" s="67">
        <f t="shared" si="249"/>
        <v>6</v>
      </c>
    </row>
    <row r="3663" spans="1:6" x14ac:dyDescent="0.25">
      <c r="A3663" s="5" t="s">
        <v>30</v>
      </c>
      <c r="B3663" s="23">
        <v>44045</v>
      </c>
      <c r="C3663" s="4">
        <v>6</v>
      </c>
      <c r="D3663" s="26">
        <v>64</v>
      </c>
      <c r="F3663" s="67">
        <f t="shared" si="249"/>
        <v>1</v>
      </c>
    </row>
    <row r="3664" spans="1:6" x14ac:dyDescent="0.25">
      <c r="A3664" s="5" t="s">
        <v>26</v>
      </c>
      <c r="B3664" s="23">
        <v>44045</v>
      </c>
      <c r="C3664" s="4">
        <v>8</v>
      </c>
      <c r="D3664" s="26">
        <v>1194</v>
      </c>
      <c r="F3664" s="67">
        <f t="shared" si="249"/>
        <v>1</v>
      </c>
    </row>
    <row r="3665" spans="1:6" x14ac:dyDescent="0.25">
      <c r="A3665" s="5" t="s">
        <v>25</v>
      </c>
      <c r="B3665" s="23">
        <v>44045</v>
      </c>
      <c r="C3665" s="4">
        <v>56</v>
      </c>
      <c r="D3665" s="26">
        <v>2063</v>
      </c>
      <c r="F3665" s="67">
        <f t="shared" si="249"/>
        <v>1</v>
      </c>
    </row>
    <row r="3666" spans="1:6" x14ac:dyDescent="0.25">
      <c r="A3666" s="5" t="s">
        <v>41</v>
      </c>
      <c r="B3666" s="23">
        <v>44045</v>
      </c>
      <c r="C3666" s="4">
        <v>17</v>
      </c>
      <c r="D3666" s="26">
        <v>302</v>
      </c>
      <c r="F3666" s="67">
        <f t="shared" si="249"/>
        <v>4</v>
      </c>
    </row>
    <row r="3667" spans="1:6" x14ac:dyDescent="0.25">
      <c r="A3667" s="5" t="s">
        <v>42</v>
      </c>
      <c r="B3667" s="23">
        <v>44045</v>
      </c>
      <c r="C3667" s="4">
        <v>0</v>
      </c>
      <c r="D3667" s="26">
        <v>20</v>
      </c>
      <c r="F3667" s="67">
        <f>E3667+F3643</f>
        <v>0</v>
      </c>
    </row>
    <row r="3668" spans="1:6" x14ac:dyDescent="0.25">
      <c r="A3668" s="5" t="s">
        <v>43</v>
      </c>
      <c r="B3668" s="23">
        <v>44045</v>
      </c>
      <c r="C3668" s="4">
        <v>0</v>
      </c>
      <c r="D3668" s="26">
        <v>28</v>
      </c>
      <c r="F3668" s="67">
        <f t="shared" si="249"/>
        <v>0</v>
      </c>
    </row>
    <row r="3669" spans="1:6" x14ac:dyDescent="0.25">
      <c r="A3669" s="5" t="s">
        <v>44</v>
      </c>
      <c r="B3669" s="23">
        <v>44045</v>
      </c>
      <c r="C3669" s="4">
        <v>18</v>
      </c>
      <c r="D3669" s="26">
        <v>521</v>
      </c>
      <c r="F3669" s="67">
        <f t="shared" ref="F3669:F3674" si="250">E3669+F3645</f>
        <v>2</v>
      </c>
    </row>
    <row r="3670" spans="1:6" x14ac:dyDescent="0.25">
      <c r="A3670" s="5" t="s">
        <v>29</v>
      </c>
      <c r="B3670" s="23">
        <v>44045</v>
      </c>
      <c r="C3670" s="4">
        <v>78</v>
      </c>
      <c r="D3670" s="26">
        <v>1372</v>
      </c>
      <c r="E3670" s="4">
        <v>2</v>
      </c>
      <c r="F3670" s="67">
        <f t="shared" si="250"/>
        <v>15</v>
      </c>
    </row>
    <row r="3671" spans="1:6" x14ac:dyDescent="0.25">
      <c r="A3671" s="5" t="s">
        <v>45</v>
      </c>
      <c r="B3671" s="23">
        <v>44045</v>
      </c>
      <c r="C3671" s="4">
        <v>0</v>
      </c>
      <c r="D3671" s="26">
        <v>47</v>
      </c>
      <c r="F3671" s="67">
        <f t="shared" si="250"/>
        <v>1</v>
      </c>
    </row>
    <row r="3672" spans="1:6" x14ac:dyDescent="0.25">
      <c r="A3672" s="5" t="s">
        <v>46</v>
      </c>
      <c r="B3672" s="23">
        <v>44045</v>
      </c>
      <c r="C3672" s="4">
        <v>96</v>
      </c>
      <c r="D3672" s="26">
        <v>601</v>
      </c>
      <c r="F3672" s="67">
        <f t="shared" si="250"/>
        <v>1</v>
      </c>
    </row>
    <row r="3673" spans="1:6" x14ac:dyDescent="0.25">
      <c r="A3673" s="5" t="s">
        <v>47</v>
      </c>
      <c r="B3673" s="23">
        <v>44045</v>
      </c>
      <c r="C3673" s="4">
        <v>34</v>
      </c>
      <c r="D3673" s="26">
        <v>265</v>
      </c>
      <c r="F3673" s="67">
        <f t="shared" si="250"/>
        <v>4</v>
      </c>
    </row>
    <row r="3674" spans="1:6" x14ac:dyDescent="0.25">
      <c r="A3674" s="50" t="s">
        <v>22</v>
      </c>
      <c r="B3674" s="23">
        <v>44046</v>
      </c>
      <c r="C3674" s="4">
        <v>3158</v>
      </c>
      <c r="D3674" s="26">
        <v>125110</v>
      </c>
      <c r="E3674" s="4">
        <v>93</v>
      </c>
      <c r="F3674" s="67">
        <f t="shared" si="250"/>
        <v>2077</v>
      </c>
    </row>
    <row r="3675" spans="1:6" x14ac:dyDescent="0.25">
      <c r="A3675" s="5" t="s">
        <v>35</v>
      </c>
      <c r="B3675" s="23">
        <v>44046</v>
      </c>
      <c r="C3675" s="4">
        <v>2</v>
      </c>
      <c r="D3675" s="26">
        <v>65</v>
      </c>
      <c r="F3675" s="67">
        <f t="shared" ref="F3675:F3681" si="251">E3675+F3651</f>
        <v>0</v>
      </c>
    </row>
    <row r="3676" spans="1:6" x14ac:dyDescent="0.25">
      <c r="A3676" s="5" t="s">
        <v>21</v>
      </c>
      <c r="B3676" s="23">
        <v>44046</v>
      </c>
      <c r="C3676" s="4">
        <v>31</v>
      </c>
      <c r="D3676" s="26">
        <v>3702</v>
      </c>
      <c r="E3676" s="4">
        <f>1+2+3</f>
        <v>6</v>
      </c>
      <c r="F3676" s="67">
        <f t="shared" si="251"/>
        <v>148</v>
      </c>
    </row>
    <row r="3677" spans="1:6" x14ac:dyDescent="0.25">
      <c r="A3677" s="5" t="s">
        <v>36</v>
      </c>
      <c r="B3677" s="23">
        <v>44046</v>
      </c>
      <c r="C3677" s="4">
        <v>5</v>
      </c>
      <c r="D3677" s="26">
        <v>293</v>
      </c>
      <c r="F3677" s="67">
        <f t="shared" si="251"/>
        <v>4</v>
      </c>
    </row>
    <row r="3678" spans="1:6" x14ac:dyDescent="0.25">
      <c r="A3678" s="5" t="s">
        <v>51</v>
      </c>
      <c r="B3678" s="23">
        <v>44046</v>
      </c>
      <c r="C3678" s="4">
        <v>1051</v>
      </c>
      <c r="D3678" s="26">
        <v>62677</v>
      </c>
      <c r="E3678" s="4">
        <v>50</v>
      </c>
      <c r="F3678" s="67">
        <f t="shared" si="251"/>
        <v>1297</v>
      </c>
    </row>
    <row r="3679" spans="1:6" x14ac:dyDescent="0.25">
      <c r="A3679" s="5" t="s">
        <v>27</v>
      </c>
      <c r="B3679" s="23">
        <v>44046</v>
      </c>
      <c r="C3679" s="4">
        <v>133</v>
      </c>
      <c r="D3679" s="26">
        <v>2570</v>
      </c>
      <c r="F3679" s="67">
        <f t="shared" si="251"/>
        <v>46</v>
      </c>
    </row>
    <row r="3680" spans="1:6" x14ac:dyDescent="0.25">
      <c r="A3680" s="5" t="s">
        <v>37</v>
      </c>
      <c r="B3680" s="23">
        <v>44046</v>
      </c>
      <c r="C3680" s="4">
        <v>-2</v>
      </c>
      <c r="D3680" s="26">
        <v>196</v>
      </c>
      <c r="F3680" s="67">
        <f t="shared" si="251"/>
        <v>1</v>
      </c>
    </row>
    <row r="3681" spans="1:6" x14ac:dyDescent="0.25">
      <c r="A3681" s="5" t="s">
        <v>38</v>
      </c>
      <c r="B3681" s="23">
        <v>44046</v>
      </c>
      <c r="C3681" s="4">
        <v>29</v>
      </c>
      <c r="D3681" s="26">
        <v>875</v>
      </c>
      <c r="E3681" s="4">
        <v>2</v>
      </c>
      <c r="F3681" s="67">
        <f t="shared" si="251"/>
        <v>10</v>
      </c>
    </row>
    <row r="3682" spans="1:6" x14ac:dyDescent="0.25">
      <c r="A3682" s="5" t="s">
        <v>48</v>
      </c>
      <c r="B3682" s="23">
        <v>44046</v>
      </c>
      <c r="C3682" s="4">
        <v>2</v>
      </c>
      <c r="D3682" s="26">
        <v>84</v>
      </c>
      <c r="F3682" s="67">
        <f>E3682+F3658</f>
        <v>0</v>
      </c>
    </row>
    <row r="3683" spans="1:6" x14ac:dyDescent="0.25">
      <c r="A3683" s="5" t="s">
        <v>39</v>
      </c>
      <c r="B3683" s="23">
        <v>44046</v>
      </c>
      <c r="C3683" s="4">
        <v>102</v>
      </c>
      <c r="D3683" s="26">
        <v>2474</v>
      </c>
      <c r="F3683" s="67">
        <f t="shared" ref="F3683:F3692" si="252">E3683+F3658</f>
        <v>0</v>
      </c>
    </row>
    <row r="3684" spans="1:6" x14ac:dyDescent="0.25">
      <c r="A3684" s="5" t="s">
        <v>40</v>
      </c>
      <c r="B3684" s="23">
        <v>44046</v>
      </c>
      <c r="C3684" s="4">
        <v>5</v>
      </c>
      <c r="D3684" s="26">
        <v>158</v>
      </c>
      <c r="F3684" s="67">
        <f t="shared" si="252"/>
        <v>0</v>
      </c>
    </row>
    <row r="3685" spans="1:6" x14ac:dyDescent="0.25">
      <c r="A3685" s="5" t="s">
        <v>28</v>
      </c>
      <c r="B3685" s="23">
        <v>44046</v>
      </c>
      <c r="C3685" s="4">
        <v>5</v>
      </c>
      <c r="D3685" s="26">
        <v>352</v>
      </c>
      <c r="F3685" s="67">
        <f t="shared" si="252"/>
        <v>0</v>
      </c>
    </row>
    <row r="3686" spans="1:6" x14ac:dyDescent="0.25">
      <c r="A3686" s="5" t="s">
        <v>24</v>
      </c>
      <c r="B3686" s="23">
        <v>44046</v>
      </c>
      <c r="C3686" s="4">
        <v>79</v>
      </c>
      <c r="D3686" s="26">
        <v>1469</v>
      </c>
      <c r="E3686" s="4">
        <f>3+3</f>
        <v>6</v>
      </c>
      <c r="F3686" s="67">
        <f t="shared" si="252"/>
        <v>6</v>
      </c>
    </row>
    <row r="3687" spans="1:6" x14ac:dyDescent="0.25">
      <c r="A3687" s="5" t="s">
        <v>30</v>
      </c>
      <c r="B3687" s="23">
        <v>44046</v>
      </c>
      <c r="C3687" s="4">
        <v>-4</v>
      </c>
      <c r="D3687" s="26">
        <v>60</v>
      </c>
      <c r="F3687" s="67">
        <f t="shared" si="252"/>
        <v>6</v>
      </c>
    </row>
    <row r="3688" spans="1:6" x14ac:dyDescent="0.25">
      <c r="A3688" s="5" t="s">
        <v>26</v>
      </c>
      <c r="B3688" s="23">
        <v>44046</v>
      </c>
      <c r="C3688" s="4">
        <v>21</v>
      </c>
      <c r="D3688" s="26">
        <v>1215</v>
      </c>
      <c r="E3688" s="4">
        <f>2</f>
        <v>2</v>
      </c>
      <c r="F3688" s="67">
        <f t="shared" si="252"/>
        <v>3</v>
      </c>
    </row>
    <row r="3689" spans="1:6" x14ac:dyDescent="0.25">
      <c r="A3689" s="5" t="s">
        <v>25</v>
      </c>
      <c r="B3689" s="23">
        <v>44046</v>
      </c>
      <c r="C3689" s="4">
        <v>63</v>
      </c>
      <c r="D3689" s="26">
        <v>2126</v>
      </c>
      <c r="E3689" s="4">
        <v>3</v>
      </c>
      <c r="F3689" s="67">
        <f t="shared" si="252"/>
        <v>4</v>
      </c>
    </row>
    <row r="3690" spans="1:6" x14ac:dyDescent="0.25">
      <c r="A3690" s="5" t="s">
        <v>41</v>
      </c>
      <c r="B3690" s="23">
        <v>44046</v>
      </c>
      <c r="C3690" s="4">
        <v>1</v>
      </c>
      <c r="D3690" s="26">
        <v>303</v>
      </c>
      <c r="F3690" s="67">
        <f t="shared" si="252"/>
        <v>1</v>
      </c>
    </row>
    <row r="3691" spans="1:6" x14ac:dyDescent="0.25">
      <c r="A3691" s="5" t="s">
        <v>42</v>
      </c>
      <c r="B3691" s="23">
        <v>44046</v>
      </c>
      <c r="C3691" s="4">
        <v>2</v>
      </c>
      <c r="D3691" s="26">
        <v>22</v>
      </c>
      <c r="F3691" s="67">
        <f>E3691+F3667</f>
        <v>0</v>
      </c>
    </row>
    <row r="3692" spans="1:6" x14ac:dyDescent="0.25">
      <c r="A3692" s="5" t="s">
        <v>43</v>
      </c>
      <c r="B3692" s="23">
        <v>44046</v>
      </c>
      <c r="C3692" s="4">
        <v>-2</v>
      </c>
      <c r="D3692" s="26">
        <v>26</v>
      </c>
      <c r="F3692" s="67">
        <f t="shared" si="252"/>
        <v>0</v>
      </c>
    </row>
    <row r="3693" spans="1:6" x14ac:dyDescent="0.25">
      <c r="A3693" s="5" t="s">
        <v>44</v>
      </c>
      <c r="B3693" s="23">
        <v>44046</v>
      </c>
      <c r="C3693" s="4">
        <v>27</v>
      </c>
      <c r="D3693" s="26">
        <v>548</v>
      </c>
      <c r="F3693" s="67">
        <f t="shared" ref="F3693:F3698" si="253">E3693+F3669</f>
        <v>2</v>
      </c>
    </row>
    <row r="3694" spans="1:6" x14ac:dyDescent="0.25">
      <c r="A3694" s="5" t="s">
        <v>29</v>
      </c>
      <c r="B3694" s="23">
        <v>44046</v>
      </c>
      <c r="C3694" s="4">
        <v>63</v>
      </c>
      <c r="D3694" s="26">
        <v>1435</v>
      </c>
      <c r="E3694" s="4">
        <v>1</v>
      </c>
      <c r="F3694" s="67">
        <f t="shared" si="253"/>
        <v>16</v>
      </c>
    </row>
    <row r="3695" spans="1:6" x14ac:dyDescent="0.25">
      <c r="A3695" s="5" t="s">
        <v>45</v>
      </c>
      <c r="B3695" s="23">
        <v>44046</v>
      </c>
      <c r="C3695" s="4">
        <v>1</v>
      </c>
      <c r="D3695" s="26">
        <v>48</v>
      </c>
      <c r="F3695" s="67">
        <f t="shared" si="253"/>
        <v>1</v>
      </c>
    </row>
    <row r="3696" spans="1:6" x14ac:dyDescent="0.25">
      <c r="A3696" s="5" t="s">
        <v>46</v>
      </c>
      <c r="B3696" s="23">
        <v>44046</v>
      </c>
      <c r="C3696" s="4">
        <v>44</v>
      </c>
      <c r="D3696" s="26">
        <v>645</v>
      </c>
      <c r="F3696" s="67">
        <f t="shared" si="253"/>
        <v>1</v>
      </c>
    </row>
    <row r="3697" spans="1:6" x14ac:dyDescent="0.25">
      <c r="A3697" s="5" t="s">
        <v>47</v>
      </c>
      <c r="B3697" s="23">
        <v>44046</v>
      </c>
      <c r="C3697" s="4">
        <v>8</v>
      </c>
      <c r="D3697" s="26">
        <v>273</v>
      </c>
      <c r="F3697" s="67">
        <f t="shared" si="253"/>
        <v>4</v>
      </c>
    </row>
    <row r="3698" spans="1:6" x14ac:dyDescent="0.25">
      <c r="A3698" s="50" t="s">
        <v>22</v>
      </c>
      <c r="B3698" s="23">
        <v>44047</v>
      </c>
      <c r="C3698" s="4">
        <v>4337</v>
      </c>
      <c r="D3698" s="26">
        <v>129447</v>
      </c>
      <c r="E3698" s="4">
        <v>114</v>
      </c>
      <c r="F3698" s="67">
        <f t="shared" si="253"/>
        <v>2191</v>
      </c>
    </row>
    <row r="3699" spans="1:6" x14ac:dyDescent="0.25">
      <c r="A3699" s="5" t="s">
        <v>35</v>
      </c>
      <c r="B3699" s="23">
        <v>44047</v>
      </c>
      <c r="C3699" s="4">
        <v>-2</v>
      </c>
      <c r="D3699" s="26">
        <v>63</v>
      </c>
      <c r="F3699" s="67">
        <f t="shared" ref="F3699:F3705" si="254">E3699+F3675</f>
        <v>0</v>
      </c>
    </row>
    <row r="3700" spans="1:6" x14ac:dyDescent="0.25">
      <c r="A3700" s="5" t="s">
        <v>21</v>
      </c>
      <c r="B3700" s="23">
        <v>44047</v>
      </c>
      <c r="C3700" s="4">
        <v>53</v>
      </c>
      <c r="D3700" s="26">
        <v>3755</v>
      </c>
      <c r="E3700" s="4">
        <v>3</v>
      </c>
      <c r="F3700" s="67">
        <f t="shared" si="254"/>
        <v>151</v>
      </c>
    </row>
    <row r="3701" spans="1:6" x14ac:dyDescent="0.25">
      <c r="A3701" s="5" t="s">
        <v>36</v>
      </c>
      <c r="B3701" s="23">
        <v>44047</v>
      </c>
      <c r="C3701" s="4">
        <v>1</v>
      </c>
      <c r="D3701" s="26">
        <v>294</v>
      </c>
      <c r="F3701" s="67">
        <f t="shared" si="254"/>
        <v>4</v>
      </c>
    </row>
    <row r="3702" spans="1:6" x14ac:dyDescent="0.25">
      <c r="A3702" s="5" t="s">
        <v>51</v>
      </c>
      <c r="B3702" s="23">
        <v>44047</v>
      </c>
      <c r="C3702" s="4">
        <v>1371</v>
      </c>
      <c r="D3702" s="26">
        <v>64048</v>
      </c>
      <c r="E3702" s="4">
        <f>18+13+7+7</f>
        <v>45</v>
      </c>
      <c r="F3702" s="67">
        <f t="shared" si="254"/>
        <v>1342</v>
      </c>
    </row>
    <row r="3703" spans="1:6" x14ac:dyDescent="0.25">
      <c r="A3703" s="5" t="s">
        <v>27</v>
      </c>
      <c r="B3703" s="23">
        <v>44047</v>
      </c>
      <c r="C3703" s="4">
        <v>147</v>
      </c>
      <c r="D3703" s="26">
        <v>2717</v>
      </c>
      <c r="E3703" s="4">
        <v>1</v>
      </c>
      <c r="F3703" s="67">
        <f t="shared" si="254"/>
        <v>47</v>
      </c>
    </row>
    <row r="3704" spans="1:6" x14ac:dyDescent="0.25">
      <c r="A3704" s="5" t="s">
        <v>37</v>
      </c>
      <c r="B3704" s="23">
        <v>44047</v>
      </c>
      <c r="C3704" s="4">
        <v>-4</v>
      </c>
      <c r="D3704" s="26">
        <v>192</v>
      </c>
      <c r="E3704" s="4">
        <v>1</v>
      </c>
      <c r="F3704" s="67">
        <f>E3704+F3680</f>
        <v>2</v>
      </c>
    </row>
    <row r="3705" spans="1:6" x14ac:dyDescent="0.25">
      <c r="A3705" s="5" t="s">
        <v>38</v>
      </c>
      <c r="B3705" s="23">
        <v>44047</v>
      </c>
      <c r="C3705" s="4">
        <v>22</v>
      </c>
      <c r="D3705" s="26">
        <v>897</v>
      </c>
      <c r="F3705" s="67">
        <f t="shared" si="254"/>
        <v>10</v>
      </c>
    </row>
    <row r="3706" spans="1:6" x14ac:dyDescent="0.25">
      <c r="A3706" s="5" t="s">
        <v>48</v>
      </c>
      <c r="B3706" s="23">
        <v>44047</v>
      </c>
      <c r="C3706" s="4">
        <v>1</v>
      </c>
      <c r="D3706" s="26">
        <v>85</v>
      </c>
      <c r="F3706" s="67">
        <f>E3706+F3682</f>
        <v>0</v>
      </c>
    </row>
    <row r="3707" spans="1:6" x14ac:dyDescent="0.25">
      <c r="A3707" s="5" t="s">
        <v>39</v>
      </c>
      <c r="B3707" s="23">
        <v>44047</v>
      </c>
      <c r="C3707" s="4">
        <v>269</v>
      </c>
      <c r="D3707" s="26">
        <v>2743</v>
      </c>
      <c r="F3707" s="67">
        <f t="shared" ref="F3707:F3716" si="255">E3707+F3682</f>
        <v>0</v>
      </c>
    </row>
    <row r="3708" spans="1:6" x14ac:dyDescent="0.25">
      <c r="A3708" s="5" t="s">
        <v>40</v>
      </c>
      <c r="B3708" s="23">
        <v>44047</v>
      </c>
      <c r="C3708" s="4">
        <v>29</v>
      </c>
      <c r="D3708" s="26">
        <v>187</v>
      </c>
      <c r="F3708" s="67">
        <f t="shared" si="255"/>
        <v>0</v>
      </c>
    </row>
    <row r="3709" spans="1:6" x14ac:dyDescent="0.25">
      <c r="A3709" s="5" t="s">
        <v>28</v>
      </c>
      <c r="B3709" s="23">
        <v>44047</v>
      </c>
      <c r="C3709" s="4">
        <v>29</v>
      </c>
      <c r="D3709" s="26">
        <v>381</v>
      </c>
      <c r="F3709" s="67">
        <f t="shared" si="255"/>
        <v>0</v>
      </c>
    </row>
    <row r="3710" spans="1:6" x14ac:dyDescent="0.25">
      <c r="A3710" s="5" t="s">
        <v>24</v>
      </c>
      <c r="B3710" s="23">
        <v>44047</v>
      </c>
      <c r="C3710" s="4">
        <v>106</v>
      </c>
      <c r="D3710" s="26">
        <v>1575</v>
      </c>
      <c r="E3710" s="4">
        <v>2</v>
      </c>
      <c r="F3710" s="67">
        <f t="shared" si="255"/>
        <v>2</v>
      </c>
    </row>
    <row r="3711" spans="1:6" x14ac:dyDescent="0.25">
      <c r="A3711" s="5" t="s">
        <v>30</v>
      </c>
      <c r="B3711" s="23">
        <v>44047</v>
      </c>
      <c r="C3711" s="4">
        <v>-1</v>
      </c>
      <c r="D3711" s="26">
        <v>59</v>
      </c>
      <c r="F3711" s="67">
        <f t="shared" si="255"/>
        <v>6</v>
      </c>
    </row>
    <row r="3712" spans="1:6" x14ac:dyDescent="0.25">
      <c r="A3712" s="5" t="s">
        <v>26</v>
      </c>
      <c r="B3712" s="23">
        <v>44047</v>
      </c>
      <c r="C3712" s="4">
        <v>18</v>
      </c>
      <c r="D3712" s="26">
        <v>1233</v>
      </c>
      <c r="F3712" s="67">
        <f t="shared" si="255"/>
        <v>6</v>
      </c>
    </row>
    <row r="3713" spans="1:6" x14ac:dyDescent="0.25">
      <c r="A3713" s="5" t="s">
        <v>25</v>
      </c>
      <c r="B3713" s="23">
        <v>44047</v>
      </c>
      <c r="C3713" s="4">
        <v>197</v>
      </c>
      <c r="D3713" s="26">
        <v>2323</v>
      </c>
      <c r="E3713" s="4">
        <v>2</v>
      </c>
      <c r="F3713" s="67">
        <f t="shared" si="255"/>
        <v>5</v>
      </c>
    </row>
    <row r="3714" spans="1:6" x14ac:dyDescent="0.25">
      <c r="A3714" s="5" t="s">
        <v>41</v>
      </c>
      <c r="B3714" s="23">
        <v>44047</v>
      </c>
      <c r="C3714" s="4">
        <v>42</v>
      </c>
      <c r="D3714" s="26">
        <v>345</v>
      </c>
      <c r="F3714" s="67">
        <f t="shared" si="255"/>
        <v>4</v>
      </c>
    </row>
    <row r="3715" spans="1:6" x14ac:dyDescent="0.25">
      <c r="A3715" s="5" t="s">
        <v>42</v>
      </c>
      <c r="B3715" s="23">
        <v>44047</v>
      </c>
      <c r="C3715" s="4">
        <v>0</v>
      </c>
      <c r="D3715" s="26">
        <v>22</v>
      </c>
      <c r="F3715" s="67">
        <f>E3715+F3691</f>
        <v>0</v>
      </c>
    </row>
    <row r="3716" spans="1:6" x14ac:dyDescent="0.25">
      <c r="A3716" s="5" t="s">
        <v>43</v>
      </c>
      <c r="B3716" s="23">
        <v>44047</v>
      </c>
      <c r="C3716" s="4">
        <v>5</v>
      </c>
      <c r="D3716" s="26">
        <v>31</v>
      </c>
      <c r="F3716" s="67">
        <f t="shared" si="255"/>
        <v>0</v>
      </c>
    </row>
    <row r="3717" spans="1:6" x14ac:dyDescent="0.25">
      <c r="A3717" s="5" t="s">
        <v>44</v>
      </c>
      <c r="B3717" s="23">
        <v>44047</v>
      </c>
      <c r="C3717" s="4">
        <v>16</v>
      </c>
      <c r="D3717" s="26">
        <v>564</v>
      </c>
      <c r="F3717" s="67">
        <f t="shared" ref="F3717:F3722" si="256">E3717+F3693</f>
        <v>2</v>
      </c>
    </row>
    <row r="3718" spans="1:6" x14ac:dyDescent="0.25">
      <c r="A3718" s="5" t="s">
        <v>29</v>
      </c>
      <c r="B3718" s="23">
        <v>44047</v>
      </c>
      <c r="C3718" s="4">
        <v>101</v>
      </c>
      <c r="D3718" s="26">
        <v>1536</v>
      </c>
      <c r="F3718" s="67">
        <f t="shared" si="256"/>
        <v>16</v>
      </c>
    </row>
    <row r="3719" spans="1:6" x14ac:dyDescent="0.25">
      <c r="A3719" s="5" t="s">
        <v>45</v>
      </c>
      <c r="B3719" s="23">
        <v>44047</v>
      </c>
      <c r="C3719" s="4">
        <v>1</v>
      </c>
      <c r="D3719" s="26">
        <v>49</v>
      </c>
      <c r="F3719" s="67">
        <f t="shared" si="256"/>
        <v>1</v>
      </c>
    </row>
    <row r="3720" spans="1:6" x14ac:dyDescent="0.25">
      <c r="A3720" s="5" t="s">
        <v>46</v>
      </c>
      <c r="B3720" s="23">
        <v>44047</v>
      </c>
      <c r="C3720" s="4">
        <v>58</v>
      </c>
      <c r="D3720" s="26">
        <v>703</v>
      </c>
      <c r="F3720" s="67">
        <f t="shared" si="256"/>
        <v>1</v>
      </c>
    </row>
    <row r="3721" spans="1:6" x14ac:dyDescent="0.25">
      <c r="A3721" s="5" t="s">
        <v>47</v>
      </c>
      <c r="B3721" s="23">
        <v>44047</v>
      </c>
      <c r="C3721" s="4">
        <v>24</v>
      </c>
      <c r="D3721" s="26">
        <v>297</v>
      </c>
      <c r="F3721" s="67">
        <f t="shared" si="256"/>
        <v>4</v>
      </c>
    </row>
    <row r="3722" spans="1:6" x14ac:dyDescent="0.25">
      <c r="A3722" s="50" t="s">
        <v>22</v>
      </c>
      <c r="B3722" s="23">
        <v>44048</v>
      </c>
      <c r="C3722" s="4">
        <v>4676</v>
      </c>
      <c r="D3722" s="26">
        <v>134123</v>
      </c>
      <c r="E3722" s="4">
        <f>12+12+34+26</f>
        <v>84</v>
      </c>
      <c r="F3722" s="67">
        <f t="shared" si="256"/>
        <v>2275</v>
      </c>
    </row>
    <row r="3723" spans="1:6" x14ac:dyDescent="0.25">
      <c r="A3723" s="5" t="s">
        <v>35</v>
      </c>
      <c r="B3723" s="23">
        <v>44048</v>
      </c>
      <c r="C3723" s="4">
        <v>-2</v>
      </c>
      <c r="D3723" s="26">
        <v>61</v>
      </c>
      <c r="F3723" s="67">
        <f t="shared" ref="F3723:F3729" si="257">E3723+F3699</f>
        <v>0</v>
      </c>
    </row>
    <row r="3724" spans="1:6" x14ac:dyDescent="0.25">
      <c r="A3724" s="5" t="s">
        <v>21</v>
      </c>
      <c r="B3724" s="23">
        <v>44048</v>
      </c>
      <c r="C3724" s="4">
        <v>70</v>
      </c>
      <c r="D3724" s="26">
        <v>3825</v>
      </c>
      <c r="E3724" s="4">
        <v>2</v>
      </c>
      <c r="F3724" s="67">
        <f t="shared" si="257"/>
        <v>153</v>
      </c>
    </row>
    <row r="3725" spans="1:6" x14ac:dyDescent="0.25">
      <c r="A3725" s="5" t="s">
        <v>36</v>
      </c>
      <c r="B3725" s="23">
        <v>44048</v>
      </c>
      <c r="C3725" s="4">
        <v>9</v>
      </c>
      <c r="D3725" s="26">
        <v>303</v>
      </c>
      <c r="F3725" s="67">
        <f t="shared" si="257"/>
        <v>4</v>
      </c>
    </row>
    <row r="3726" spans="1:6" x14ac:dyDescent="0.25">
      <c r="A3726" s="5" t="s">
        <v>51</v>
      </c>
      <c r="B3726" s="23">
        <v>44048</v>
      </c>
      <c r="C3726" s="4">
        <v>1467</v>
      </c>
      <c r="D3726" s="26">
        <v>65515</v>
      </c>
      <c r="E3726" s="4">
        <f>1+1+16+14</f>
        <v>32</v>
      </c>
      <c r="F3726" s="67">
        <f t="shared" si="257"/>
        <v>1374</v>
      </c>
    </row>
    <row r="3727" spans="1:6" x14ac:dyDescent="0.25">
      <c r="A3727" s="5" t="s">
        <v>27</v>
      </c>
      <c r="B3727" s="23">
        <v>44048</v>
      </c>
      <c r="C3727" s="4">
        <v>137</v>
      </c>
      <c r="D3727" s="26">
        <v>2854</v>
      </c>
      <c r="E3727" s="4">
        <v>2</v>
      </c>
      <c r="F3727" s="67">
        <f t="shared" si="257"/>
        <v>49</v>
      </c>
    </row>
    <row r="3728" spans="1:6" x14ac:dyDescent="0.25">
      <c r="A3728" s="5" t="s">
        <v>37</v>
      </c>
      <c r="B3728" s="23">
        <v>44048</v>
      </c>
      <c r="C3728" s="4">
        <v>5</v>
      </c>
      <c r="D3728" s="26">
        <v>197</v>
      </c>
      <c r="F3728" s="67">
        <f t="shared" si="257"/>
        <v>2</v>
      </c>
    </row>
    <row r="3729" spans="1:6" x14ac:dyDescent="0.25">
      <c r="A3729" s="5" t="s">
        <v>38</v>
      </c>
      <c r="B3729" s="23">
        <v>44048</v>
      </c>
      <c r="C3729" s="4">
        <v>42</v>
      </c>
      <c r="D3729" s="26">
        <v>939</v>
      </c>
      <c r="E3729" s="4">
        <v>2</v>
      </c>
      <c r="F3729" s="67">
        <f t="shared" si="257"/>
        <v>12</v>
      </c>
    </row>
    <row r="3730" spans="1:6" x14ac:dyDescent="0.25">
      <c r="A3730" s="5" t="s">
        <v>48</v>
      </c>
      <c r="B3730" s="23">
        <v>44048</v>
      </c>
      <c r="C3730" s="4">
        <v>-2</v>
      </c>
      <c r="D3730" s="26">
        <v>83</v>
      </c>
      <c r="F3730" s="67">
        <f>E3730+F3706</f>
        <v>0</v>
      </c>
    </row>
    <row r="3731" spans="1:6" x14ac:dyDescent="0.25">
      <c r="A3731" s="5" t="s">
        <v>39</v>
      </c>
      <c r="B3731" s="23">
        <v>44048</v>
      </c>
      <c r="C3731" s="4">
        <v>135</v>
      </c>
      <c r="D3731" s="26">
        <v>2878</v>
      </c>
      <c r="F3731" s="67">
        <f t="shared" ref="F3731:F3740" si="258">E3731+F3706</f>
        <v>0</v>
      </c>
    </row>
    <row r="3732" spans="1:6" x14ac:dyDescent="0.25">
      <c r="A3732" s="5" t="s">
        <v>40</v>
      </c>
      <c r="B3732" s="23">
        <v>44048</v>
      </c>
      <c r="C3732" s="4">
        <v>6</v>
      </c>
      <c r="D3732" s="26">
        <v>193</v>
      </c>
      <c r="F3732" s="67">
        <f t="shared" si="258"/>
        <v>0</v>
      </c>
    </row>
    <row r="3733" spans="1:6" x14ac:dyDescent="0.25">
      <c r="A3733" s="5" t="s">
        <v>28</v>
      </c>
      <c r="B3733" s="23">
        <v>44048</v>
      </c>
      <c r="C3733" s="4">
        <v>27</v>
      </c>
      <c r="D3733" s="26">
        <v>408</v>
      </c>
      <c r="F3733" s="67">
        <f t="shared" si="258"/>
        <v>0</v>
      </c>
    </row>
    <row r="3734" spans="1:6" x14ac:dyDescent="0.25">
      <c r="A3734" s="5" t="s">
        <v>24</v>
      </c>
      <c r="B3734" s="23">
        <v>44048</v>
      </c>
      <c r="C3734" s="4">
        <v>98</v>
      </c>
      <c r="D3734" s="26">
        <v>1673</v>
      </c>
      <c r="E3734" s="4">
        <v>1</v>
      </c>
      <c r="F3734" s="67">
        <f t="shared" si="258"/>
        <v>1</v>
      </c>
    </row>
    <row r="3735" spans="1:6" x14ac:dyDescent="0.25">
      <c r="A3735" s="5" t="s">
        <v>30</v>
      </c>
      <c r="B3735" s="23">
        <v>44048</v>
      </c>
      <c r="C3735" s="4">
        <v>0</v>
      </c>
      <c r="D3735" s="26">
        <v>59</v>
      </c>
      <c r="F3735" s="67">
        <f t="shared" si="258"/>
        <v>2</v>
      </c>
    </row>
    <row r="3736" spans="1:6" x14ac:dyDescent="0.25">
      <c r="A3736" s="5" t="s">
        <v>26</v>
      </c>
      <c r="B3736" s="23">
        <v>44048</v>
      </c>
      <c r="C3736" s="4">
        <v>81</v>
      </c>
      <c r="D3736" s="26">
        <v>1314</v>
      </c>
      <c r="E3736" s="4">
        <f>1+1</f>
        <v>2</v>
      </c>
      <c r="F3736" s="67">
        <f t="shared" si="258"/>
        <v>8</v>
      </c>
    </row>
    <row r="3737" spans="1:6" x14ac:dyDescent="0.25">
      <c r="A3737" s="5" t="s">
        <v>25</v>
      </c>
      <c r="B3737" s="23">
        <v>44048</v>
      </c>
      <c r="C3737" s="4">
        <v>121</v>
      </c>
      <c r="D3737" s="26">
        <v>2444</v>
      </c>
      <c r="F3737" s="67">
        <f t="shared" si="258"/>
        <v>6</v>
      </c>
    </row>
    <row r="3738" spans="1:6" x14ac:dyDescent="0.25">
      <c r="A3738" s="5" t="s">
        <v>41</v>
      </c>
      <c r="B3738" s="23">
        <v>44048</v>
      </c>
      <c r="C3738" s="4">
        <v>34</v>
      </c>
      <c r="D3738" s="26">
        <v>379</v>
      </c>
      <c r="F3738" s="67">
        <f t="shared" si="258"/>
        <v>5</v>
      </c>
    </row>
    <row r="3739" spans="1:6" x14ac:dyDescent="0.25">
      <c r="A3739" s="5" t="s">
        <v>42</v>
      </c>
      <c r="B3739" s="23">
        <v>44048</v>
      </c>
      <c r="C3739" s="4">
        <v>1</v>
      </c>
      <c r="D3739" s="26">
        <v>23</v>
      </c>
      <c r="F3739" s="67">
        <f>E3739+F3715</f>
        <v>0</v>
      </c>
    </row>
    <row r="3740" spans="1:6" x14ac:dyDescent="0.25">
      <c r="A3740" s="5" t="s">
        <v>43</v>
      </c>
      <c r="B3740" s="23">
        <v>44048</v>
      </c>
      <c r="C3740" s="4">
        <v>2</v>
      </c>
      <c r="D3740" s="26">
        <v>33</v>
      </c>
      <c r="F3740" s="67">
        <f t="shared" si="258"/>
        <v>0</v>
      </c>
    </row>
    <row r="3741" spans="1:6" x14ac:dyDescent="0.25">
      <c r="A3741" s="5" t="s">
        <v>44</v>
      </c>
      <c r="B3741" s="23">
        <v>44048</v>
      </c>
      <c r="C3741" s="4">
        <v>50</v>
      </c>
      <c r="D3741" s="26">
        <v>614</v>
      </c>
      <c r="F3741" s="67">
        <f t="shared" ref="F3741:F3746" si="259">E3741+F3717</f>
        <v>2</v>
      </c>
    </row>
    <row r="3742" spans="1:6" x14ac:dyDescent="0.25">
      <c r="A3742" s="5" t="s">
        <v>29</v>
      </c>
      <c r="B3742" s="23">
        <v>44048</v>
      </c>
      <c r="C3742" s="4">
        <v>101</v>
      </c>
      <c r="D3742" s="26">
        <v>1637</v>
      </c>
      <c r="E3742" s="4">
        <f>1+1</f>
        <v>2</v>
      </c>
      <c r="F3742" s="67">
        <f t="shared" si="259"/>
        <v>18</v>
      </c>
    </row>
    <row r="3743" spans="1:6" x14ac:dyDescent="0.25">
      <c r="A3743" s="5" t="s">
        <v>45</v>
      </c>
      <c r="B3743" s="23">
        <v>44048</v>
      </c>
      <c r="C3743" s="4">
        <v>18</v>
      </c>
      <c r="D3743" s="26">
        <v>67</v>
      </c>
      <c r="F3743" s="67">
        <f t="shared" si="259"/>
        <v>1</v>
      </c>
    </row>
    <row r="3744" spans="1:6" x14ac:dyDescent="0.25">
      <c r="A3744" s="5" t="s">
        <v>46</v>
      </c>
      <c r="B3744" s="23">
        <v>44048</v>
      </c>
      <c r="C3744" s="4">
        <v>43</v>
      </c>
      <c r="D3744" s="26">
        <v>746</v>
      </c>
      <c r="F3744" s="67">
        <f t="shared" si="259"/>
        <v>1</v>
      </c>
    </row>
    <row r="3745" spans="1:6" x14ac:dyDescent="0.25">
      <c r="A3745" s="5" t="s">
        <v>47</v>
      </c>
      <c r="B3745" s="23">
        <v>44048</v>
      </c>
      <c r="C3745" s="4">
        <v>28</v>
      </c>
      <c r="D3745" s="26">
        <v>325</v>
      </c>
      <c r="F3745" s="67">
        <f t="shared" si="259"/>
        <v>4</v>
      </c>
    </row>
    <row r="3746" spans="1:6" x14ac:dyDescent="0.25">
      <c r="A3746" s="50" t="s">
        <v>22</v>
      </c>
      <c r="B3746" s="23">
        <v>44049</v>
      </c>
      <c r="C3746" s="4">
        <v>4987</v>
      </c>
      <c r="D3746" s="26">
        <v>139110</v>
      </c>
      <c r="E3746" s="4">
        <f>15+6+45+30</f>
        <v>96</v>
      </c>
      <c r="F3746" s="67">
        <f t="shared" si="259"/>
        <v>2371</v>
      </c>
    </row>
    <row r="3747" spans="1:6" x14ac:dyDescent="0.25">
      <c r="A3747" s="5" t="s">
        <v>35</v>
      </c>
      <c r="B3747" s="23">
        <v>44049</v>
      </c>
      <c r="C3747" s="4">
        <v>0</v>
      </c>
      <c r="D3747" s="26">
        <v>61</v>
      </c>
      <c r="F3747" s="67">
        <f t="shared" ref="F3747:F3753" si="260">E3747+F3723</f>
        <v>0</v>
      </c>
    </row>
    <row r="3748" spans="1:6" x14ac:dyDescent="0.25">
      <c r="A3748" s="5" t="s">
        <v>21</v>
      </c>
      <c r="B3748" s="23">
        <v>44049</v>
      </c>
      <c r="C3748" s="4">
        <v>47</v>
      </c>
      <c r="D3748" s="26">
        <v>3872</v>
      </c>
      <c r="E3748" s="4">
        <f>1+4</f>
        <v>5</v>
      </c>
      <c r="F3748" s="67">
        <f t="shared" si="260"/>
        <v>158</v>
      </c>
    </row>
    <row r="3749" spans="1:6" x14ac:dyDescent="0.25">
      <c r="A3749" s="5" t="s">
        <v>36</v>
      </c>
      <c r="B3749" s="23">
        <v>44049</v>
      </c>
      <c r="C3749" s="4">
        <v>7</v>
      </c>
      <c r="D3749" s="26">
        <v>310</v>
      </c>
      <c r="F3749" s="67">
        <f t="shared" si="260"/>
        <v>4</v>
      </c>
    </row>
    <row r="3750" spans="1:6" x14ac:dyDescent="0.25">
      <c r="A3750" s="5" t="s">
        <v>51</v>
      </c>
      <c r="B3750" s="23">
        <v>44049</v>
      </c>
      <c r="C3750" s="4">
        <v>1448</v>
      </c>
      <c r="D3750" s="26">
        <v>66963</v>
      </c>
      <c r="E3750" s="4">
        <v>31</v>
      </c>
      <c r="F3750" s="67">
        <f>E3750+F3726</f>
        <v>1405</v>
      </c>
    </row>
    <row r="3751" spans="1:6" x14ac:dyDescent="0.25">
      <c r="A3751" s="5" t="s">
        <v>27</v>
      </c>
      <c r="B3751" s="23">
        <v>44049</v>
      </c>
      <c r="C3751" s="4">
        <v>144</v>
      </c>
      <c r="D3751" s="26">
        <v>2998</v>
      </c>
      <c r="F3751" s="67">
        <f t="shared" si="260"/>
        <v>49</v>
      </c>
    </row>
    <row r="3752" spans="1:6" x14ac:dyDescent="0.25">
      <c r="A3752" s="5" t="s">
        <v>37</v>
      </c>
      <c r="B3752" s="23">
        <v>44049</v>
      </c>
      <c r="C3752" s="4">
        <v>4</v>
      </c>
      <c r="D3752" s="26">
        <v>201</v>
      </c>
      <c r="F3752" s="67">
        <f t="shared" si="260"/>
        <v>2</v>
      </c>
    </row>
    <row r="3753" spans="1:6" x14ac:dyDescent="0.25">
      <c r="A3753" s="5" t="s">
        <v>38</v>
      </c>
      <c r="B3753" s="23">
        <v>44049</v>
      </c>
      <c r="C3753" s="4">
        <v>59</v>
      </c>
      <c r="D3753" s="26">
        <v>998</v>
      </c>
      <c r="F3753" s="67">
        <f t="shared" si="260"/>
        <v>12</v>
      </c>
    </row>
    <row r="3754" spans="1:6" x14ac:dyDescent="0.25">
      <c r="A3754" s="5" t="s">
        <v>48</v>
      </c>
      <c r="B3754" s="23">
        <v>44049</v>
      </c>
      <c r="C3754" s="4">
        <v>1</v>
      </c>
      <c r="D3754" s="26">
        <v>84</v>
      </c>
      <c r="F3754" s="67">
        <f>E3754+F3730</f>
        <v>0</v>
      </c>
    </row>
    <row r="3755" spans="1:6" x14ac:dyDescent="0.25">
      <c r="A3755" s="5" t="s">
        <v>39</v>
      </c>
      <c r="B3755" s="23">
        <v>44049</v>
      </c>
      <c r="C3755" s="4">
        <v>71</v>
      </c>
      <c r="D3755" s="26">
        <v>2949</v>
      </c>
      <c r="F3755" s="67">
        <f t="shared" ref="F3755:F3764" si="261">E3755+F3730</f>
        <v>0</v>
      </c>
    </row>
    <row r="3756" spans="1:6" x14ac:dyDescent="0.25">
      <c r="A3756" s="5" t="s">
        <v>40</v>
      </c>
      <c r="B3756" s="23">
        <v>44049</v>
      </c>
      <c r="C3756" s="4">
        <v>5</v>
      </c>
      <c r="D3756" s="26">
        <v>198</v>
      </c>
      <c r="F3756" s="67">
        <f t="shared" si="261"/>
        <v>0</v>
      </c>
    </row>
    <row r="3757" spans="1:6" x14ac:dyDescent="0.25">
      <c r="A3757" s="5" t="s">
        <v>28</v>
      </c>
      <c r="B3757" s="23">
        <v>44049</v>
      </c>
      <c r="C3757" s="4">
        <v>40</v>
      </c>
      <c r="D3757" s="26">
        <v>448</v>
      </c>
      <c r="F3757" s="67">
        <f t="shared" si="261"/>
        <v>0</v>
      </c>
    </row>
    <row r="3758" spans="1:6" x14ac:dyDescent="0.25">
      <c r="A3758" s="5" t="s">
        <v>24</v>
      </c>
      <c r="B3758" s="23">
        <v>44049</v>
      </c>
      <c r="C3758" s="4">
        <v>117</v>
      </c>
      <c r="D3758" s="26">
        <v>1790</v>
      </c>
      <c r="E3758" s="4">
        <v>2</v>
      </c>
      <c r="F3758" s="67">
        <f t="shared" si="261"/>
        <v>2</v>
      </c>
    </row>
    <row r="3759" spans="1:6" x14ac:dyDescent="0.25">
      <c r="A3759" s="5" t="s">
        <v>30</v>
      </c>
      <c r="B3759" s="23">
        <v>44049</v>
      </c>
      <c r="C3759" s="4">
        <v>1</v>
      </c>
      <c r="D3759" s="26">
        <v>60</v>
      </c>
      <c r="F3759" s="67">
        <f t="shared" si="261"/>
        <v>1</v>
      </c>
    </row>
    <row r="3760" spans="1:6" x14ac:dyDescent="0.25">
      <c r="A3760" s="5" t="s">
        <v>26</v>
      </c>
      <c r="B3760" s="23">
        <v>44049</v>
      </c>
      <c r="C3760" s="4">
        <v>53</v>
      </c>
      <c r="D3760" s="26">
        <v>1367</v>
      </c>
      <c r="E3760" s="4">
        <v>4</v>
      </c>
      <c r="F3760" s="67">
        <f t="shared" si="261"/>
        <v>6</v>
      </c>
    </row>
    <row r="3761" spans="1:6" x14ac:dyDescent="0.25">
      <c r="A3761" s="5" t="s">
        <v>25</v>
      </c>
      <c r="B3761" s="23">
        <v>44049</v>
      </c>
      <c r="C3761" s="4">
        <v>222</v>
      </c>
      <c r="D3761" s="26">
        <v>2666</v>
      </c>
      <c r="F3761" s="67">
        <f t="shared" si="261"/>
        <v>8</v>
      </c>
    </row>
    <row r="3762" spans="1:6" x14ac:dyDescent="0.25">
      <c r="A3762" s="5" t="s">
        <v>41</v>
      </c>
      <c r="B3762" s="23">
        <v>44049</v>
      </c>
      <c r="C3762" s="4">
        <v>42</v>
      </c>
      <c r="D3762" s="26">
        <v>421</v>
      </c>
      <c r="F3762" s="67">
        <f t="shared" si="261"/>
        <v>6</v>
      </c>
    </row>
    <row r="3763" spans="1:6" x14ac:dyDescent="0.25">
      <c r="A3763" s="5" t="s">
        <v>42</v>
      </c>
      <c r="B3763" s="23">
        <v>44049</v>
      </c>
      <c r="C3763" s="4">
        <v>-1</v>
      </c>
      <c r="D3763" s="26">
        <v>22</v>
      </c>
      <c r="F3763" s="67">
        <f>E3763+F3739</f>
        <v>0</v>
      </c>
    </row>
    <row r="3764" spans="1:6" x14ac:dyDescent="0.25">
      <c r="A3764" s="5" t="s">
        <v>43</v>
      </c>
      <c r="B3764" s="23">
        <v>44049</v>
      </c>
      <c r="C3764" s="4">
        <v>-1</v>
      </c>
      <c r="D3764" s="26">
        <v>32</v>
      </c>
      <c r="F3764" s="67">
        <f t="shared" si="261"/>
        <v>0</v>
      </c>
    </row>
    <row r="3765" spans="1:6" x14ac:dyDescent="0.25">
      <c r="A3765" s="5" t="s">
        <v>44</v>
      </c>
      <c r="B3765" s="23">
        <v>44049</v>
      </c>
      <c r="C3765" s="4">
        <v>21</v>
      </c>
      <c r="D3765" s="26">
        <v>635</v>
      </c>
      <c r="E3765" s="4">
        <v>1</v>
      </c>
      <c r="F3765" s="67">
        <f t="shared" ref="F3765:F3770" si="262">E3765+F3741</f>
        <v>3</v>
      </c>
    </row>
    <row r="3766" spans="1:6" x14ac:dyDescent="0.25">
      <c r="A3766" s="5" t="s">
        <v>29</v>
      </c>
      <c r="B3766" s="23">
        <v>44049</v>
      </c>
      <c r="C3766" s="4">
        <v>141</v>
      </c>
      <c r="D3766" s="26">
        <v>1778</v>
      </c>
      <c r="F3766" s="67">
        <f t="shared" si="262"/>
        <v>18</v>
      </c>
    </row>
    <row r="3767" spans="1:6" x14ac:dyDescent="0.25">
      <c r="A3767" s="5" t="s">
        <v>45</v>
      </c>
      <c r="B3767" s="23">
        <v>44049</v>
      </c>
      <c r="C3767" s="4">
        <v>10</v>
      </c>
      <c r="D3767" s="26">
        <v>77</v>
      </c>
      <c r="F3767" s="67">
        <f t="shared" si="262"/>
        <v>1</v>
      </c>
    </row>
    <row r="3768" spans="1:6" x14ac:dyDescent="0.25">
      <c r="A3768" s="5" t="s">
        <v>46</v>
      </c>
      <c r="B3768" s="23">
        <v>44049</v>
      </c>
      <c r="C3768" s="4">
        <v>67</v>
      </c>
      <c r="D3768" s="26">
        <v>813</v>
      </c>
      <c r="E3768" s="4">
        <f>1+2</f>
        <v>3</v>
      </c>
      <c r="F3768" s="67">
        <f t="shared" si="262"/>
        <v>4</v>
      </c>
    </row>
    <row r="3769" spans="1:6" x14ac:dyDescent="0.25">
      <c r="A3769" s="5" t="s">
        <v>47</v>
      </c>
      <c r="B3769" s="23">
        <v>44049</v>
      </c>
      <c r="C3769" s="4">
        <v>30</v>
      </c>
      <c r="D3769" s="26">
        <v>355</v>
      </c>
      <c r="E3769" s="4">
        <f>1</f>
        <v>1</v>
      </c>
      <c r="F3769" s="67">
        <f t="shared" si="262"/>
        <v>5</v>
      </c>
    </row>
    <row r="3770" spans="1:6" x14ac:dyDescent="0.25">
      <c r="A3770" s="50" t="s">
        <v>22</v>
      </c>
      <c r="B3770" s="23">
        <v>44050</v>
      </c>
      <c r="C3770" s="4">
        <v>5200</v>
      </c>
      <c r="D3770" s="26">
        <v>144310</v>
      </c>
      <c r="E3770" s="4">
        <v>107</v>
      </c>
      <c r="F3770" s="67">
        <f t="shared" si="262"/>
        <v>2478</v>
      </c>
    </row>
    <row r="3771" spans="1:6" x14ac:dyDescent="0.25">
      <c r="A3771" s="5" t="s">
        <v>35</v>
      </c>
      <c r="B3771" s="23">
        <v>44050</v>
      </c>
      <c r="C3771" s="4">
        <v>0</v>
      </c>
      <c r="D3771" s="26">
        <v>61</v>
      </c>
      <c r="F3771" s="67">
        <f t="shared" ref="F3771:F3777" si="263">E3771+F3747</f>
        <v>0</v>
      </c>
    </row>
    <row r="3772" spans="1:6" x14ac:dyDescent="0.25">
      <c r="A3772" s="5" t="s">
        <v>21</v>
      </c>
      <c r="B3772" s="23">
        <v>44050</v>
      </c>
      <c r="C3772" s="4">
        <v>77</v>
      </c>
      <c r="D3772" s="26">
        <v>3949</v>
      </c>
      <c r="E3772" s="4">
        <v>5</v>
      </c>
      <c r="F3772" s="67">
        <f t="shared" si="263"/>
        <v>163</v>
      </c>
    </row>
    <row r="3773" spans="1:6" x14ac:dyDescent="0.25">
      <c r="A3773" s="5" t="s">
        <v>36</v>
      </c>
      <c r="B3773" s="23">
        <v>44050</v>
      </c>
      <c r="C3773" s="4">
        <v>2</v>
      </c>
      <c r="D3773" s="26">
        <v>312</v>
      </c>
      <c r="F3773" s="67">
        <f t="shared" si="263"/>
        <v>4</v>
      </c>
    </row>
    <row r="3774" spans="1:6" x14ac:dyDescent="0.25">
      <c r="A3774" s="5" t="s">
        <v>51</v>
      </c>
      <c r="B3774" s="23">
        <v>44050</v>
      </c>
      <c r="C3774" s="4">
        <v>1237</v>
      </c>
      <c r="D3774" s="26">
        <v>68200</v>
      </c>
      <c r="E3774" s="4">
        <v>26</v>
      </c>
      <c r="F3774" s="67">
        <f t="shared" si="263"/>
        <v>1431</v>
      </c>
    </row>
    <row r="3775" spans="1:6" x14ac:dyDescent="0.25">
      <c r="A3775" s="5" t="s">
        <v>27</v>
      </c>
      <c r="B3775" s="23">
        <v>44050</v>
      </c>
      <c r="C3775" s="4">
        <v>162</v>
      </c>
      <c r="D3775" s="26">
        <v>3160</v>
      </c>
      <c r="E3775" s="4">
        <f>5+4</f>
        <v>9</v>
      </c>
      <c r="F3775" s="67">
        <f t="shared" si="263"/>
        <v>58</v>
      </c>
    </row>
    <row r="3776" spans="1:6" x14ac:dyDescent="0.25">
      <c r="A3776" s="5" t="s">
        <v>37</v>
      </c>
      <c r="B3776" s="23">
        <v>44050</v>
      </c>
      <c r="C3776" s="4">
        <v>4</v>
      </c>
      <c r="D3776" s="26">
        <v>205</v>
      </c>
      <c r="F3776" s="67">
        <f t="shared" si="263"/>
        <v>2</v>
      </c>
    </row>
    <row r="3777" spans="1:6" x14ac:dyDescent="0.25">
      <c r="A3777" s="5" t="s">
        <v>38</v>
      </c>
      <c r="B3777" s="23">
        <v>44050</v>
      </c>
      <c r="C3777" s="4">
        <v>57</v>
      </c>
      <c r="D3777" s="26">
        <v>1055</v>
      </c>
      <c r="E3777" s="4">
        <v>1</v>
      </c>
      <c r="F3777" s="67">
        <f t="shared" si="263"/>
        <v>13</v>
      </c>
    </row>
    <row r="3778" spans="1:6" x14ac:dyDescent="0.25">
      <c r="A3778" s="5" t="s">
        <v>48</v>
      </c>
      <c r="B3778" s="23">
        <v>44050</v>
      </c>
      <c r="C3778" s="4">
        <v>0</v>
      </c>
      <c r="D3778" s="26">
        <v>84</v>
      </c>
      <c r="F3778" s="67">
        <f>E3778+F3754</f>
        <v>0</v>
      </c>
    </row>
    <row r="3779" spans="1:6" x14ac:dyDescent="0.25">
      <c r="A3779" s="5" t="s">
        <v>39</v>
      </c>
      <c r="B3779" s="23">
        <v>44050</v>
      </c>
      <c r="C3779" s="4">
        <v>70</v>
      </c>
      <c r="D3779" s="26">
        <v>3019</v>
      </c>
      <c r="F3779" s="67">
        <f t="shared" ref="F3779:F3788" si="264">E3779+F3754</f>
        <v>0</v>
      </c>
    </row>
    <row r="3780" spans="1:6" x14ac:dyDescent="0.25">
      <c r="A3780" s="5" t="s">
        <v>40</v>
      </c>
      <c r="B3780" s="23">
        <v>44050</v>
      </c>
      <c r="C3780" s="4">
        <v>7</v>
      </c>
      <c r="D3780" s="26">
        <v>205</v>
      </c>
      <c r="F3780" s="67">
        <f t="shared" si="264"/>
        <v>0</v>
      </c>
    </row>
    <row r="3781" spans="1:6" x14ac:dyDescent="0.25">
      <c r="A3781" s="5" t="s">
        <v>28</v>
      </c>
      <c r="B3781" s="23">
        <v>44050</v>
      </c>
      <c r="C3781" s="4">
        <v>29</v>
      </c>
      <c r="D3781" s="26">
        <v>477</v>
      </c>
      <c r="E3781" s="4">
        <f>1</f>
        <v>1</v>
      </c>
      <c r="F3781" s="67">
        <f t="shared" si="264"/>
        <v>1</v>
      </c>
    </row>
    <row r="3782" spans="1:6" x14ac:dyDescent="0.25">
      <c r="A3782" s="5" t="s">
        <v>24</v>
      </c>
      <c r="B3782" s="23">
        <v>44050</v>
      </c>
      <c r="C3782" s="4">
        <v>124</v>
      </c>
      <c r="D3782" s="26">
        <v>1914</v>
      </c>
      <c r="E3782" s="4">
        <v>2</v>
      </c>
      <c r="F3782" s="67">
        <f t="shared" si="264"/>
        <v>2</v>
      </c>
    </row>
    <row r="3783" spans="1:6" x14ac:dyDescent="0.25">
      <c r="A3783" s="5" t="s">
        <v>30</v>
      </c>
      <c r="B3783" s="23">
        <v>44050</v>
      </c>
      <c r="C3783" s="4">
        <v>-1</v>
      </c>
      <c r="D3783" s="26">
        <v>59</v>
      </c>
      <c r="F3783" s="67">
        <f t="shared" si="264"/>
        <v>2</v>
      </c>
    </row>
    <row r="3784" spans="1:6" x14ac:dyDescent="0.25">
      <c r="A3784" s="5" t="s">
        <v>26</v>
      </c>
      <c r="B3784" s="23">
        <v>44050</v>
      </c>
      <c r="C3784" s="4">
        <v>42</v>
      </c>
      <c r="D3784" s="26">
        <v>1409</v>
      </c>
      <c r="E3784" s="4">
        <v>1</v>
      </c>
      <c r="F3784" s="67">
        <f t="shared" si="264"/>
        <v>2</v>
      </c>
    </row>
    <row r="3785" spans="1:6" x14ac:dyDescent="0.25">
      <c r="A3785" s="5" t="s">
        <v>25</v>
      </c>
      <c r="B3785" s="23">
        <v>44050</v>
      </c>
      <c r="C3785" s="4">
        <v>105</v>
      </c>
      <c r="D3785" s="26">
        <v>2771</v>
      </c>
      <c r="E3785" s="4">
        <v>1</v>
      </c>
      <c r="F3785" s="67">
        <f t="shared" si="264"/>
        <v>7</v>
      </c>
    </row>
    <row r="3786" spans="1:6" x14ac:dyDescent="0.25">
      <c r="A3786" s="5" t="s">
        <v>41</v>
      </c>
      <c r="B3786" s="23">
        <v>44050</v>
      </c>
      <c r="C3786" s="4">
        <v>54</v>
      </c>
      <c r="D3786" s="26">
        <v>475</v>
      </c>
      <c r="E3786" s="4">
        <f>2+2</f>
        <v>4</v>
      </c>
      <c r="F3786" s="67">
        <f t="shared" si="264"/>
        <v>12</v>
      </c>
    </row>
    <row r="3787" spans="1:6" x14ac:dyDescent="0.25">
      <c r="A3787" s="5" t="s">
        <v>42</v>
      </c>
      <c r="B3787" s="23">
        <v>44050</v>
      </c>
      <c r="C3787" s="4">
        <v>0</v>
      </c>
      <c r="D3787" s="26">
        <v>22</v>
      </c>
      <c r="F3787" s="67">
        <f>E3787+F3763</f>
        <v>0</v>
      </c>
    </row>
    <row r="3788" spans="1:6" x14ac:dyDescent="0.25">
      <c r="A3788" s="5" t="s">
        <v>43</v>
      </c>
      <c r="B3788" s="23">
        <v>44050</v>
      </c>
      <c r="C3788" s="4">
        <v>1</v>
      </c>
      <c r="D3788" s="26">
        <v>33</v>
      </c>
      <c r="F3788" s="67">
        <f t="shared" si="264"/>
        <v>0</v>
      </c>
    </row>
    <row r="3789" spans="1:6" x14ac:dyDescent="0.25">
      <c r="A3789" s="5" t="s">
        <v>44</v>
      </c>
      <c r="B3789" s="23">
        <v>44050</v>
      </c>
      <c r="C3789" s="4">
        <v>64</v>
      </c>
      <c r="D3789" s="26">
        <v>699</v>
      </c>
      <c r="F3789" s="67">
        <f t="shared" ref="F3789:F3794" si="265">E3789+F3765</f>
        <v>3</v>
      </c>
    </row>
    <row r="3790" spans="1:6" x14ac:dyDescent="0.25">
      <c r="A3790" s="5" t="s">
        <v>29</v>
      </c>
      <c r="B3790" s="23">
        <v>44050</v>
      </c>
      <c r="C3790" s="4">
        <v>134</v>
      </c>
      <c r="D3790" s="26">
        <v>1912</v>
      </c>
      <c r="E3790" s="4">
        <f>1+1</f>
        <v>2</v>
      </c>
      <c r="F3790" s="67">
        <f t="shared" si="265"/>
        <v>20</v>
      </c>
    </row>
    <row r="3791" spans="1:6" x14ac:dyDescent="0.25">
      <c r="A3791" s="5" t="s">
        <v>45</v>
      </c>
      <c r="B3791" s="23">
        <v>44050</v>
      </c>
      <c r="C3791" s="4">
        <v>29</v>
      </c>
      <c r="D3791" s="26">
        <v>106</v>
      </c>
      <c r="F3791" s="67">
        <f t="shared" si="265"/>
        <v>1</v>
      </c>
    </row>
    <row r="3792" spans="1:6" x14ac:dyDescent="0.25">
      <c r="A3792" s="5" t="s">
        <v>46</v>
      </c>
      <c r="B3792" s="23">
        <v>44050</v>
      </c>
      <c r="C3792" s="4">
        <v>85</v>
      </c>
      <c r="D3792" s="26">
        <v>898</v>
      </c>
      <c r="F3792" s="67">
        <f t="shared" si="265"/>
        <v>4</v>
      </c>
    </row>
    <row r="3793" spans="1:6" x14ac:dyDescent="0.25">
      <c r="A3793" s="5" t="s">
        <v>47</v>
      </c>
      <c r="B3793" s="23">
        <v>44050</v>
      </c>
      <c r="C3793" s="4">
        <v>9</v>
      </c>
      <c r="D3793" s="26">
        <v>364</v>
      </c>
      <c r="F3793" s="67">
        <f t="shared" si="265"/>
        <v>5</v>
      </c>
    </row>
    <row r="3794" spans="1:6" x14ac:dyDescent="0.25">
      <c r="A3794" s="50" t="s">
        <v>22</v>
      </c>
      <c r="B3794" s="23">
        <v>44051</v>
      </c>
      <c r="C3794" s="4">
        <v>4053</v>
      </c>
      <c r="D3794" s="26">
        <v>148363</v>
      </c>
      <c r="E3794" s="4">
        <v>84</v>
      </c>
      <c r="F3794" s="67">
        <f t="shared" si="265"/>
        <v>2562</v>
      </c>
    </row>
    <row r="3795" spans="1:6" x14ac:dyDescent="0.25">
      <c r="A3795" s="5" t="s">
        <v>35</v>
      </c>
      <c r="B3795" s="23">
        <v>44051</v>
      </c>
      <c r="C3795" s="4">
        <v>1</v>
      </c>
      <c r="D3795" s="26">
        <v>62</v>
      </c>
      <c r="F3795" s="67">
        <f t="shared" ref="F3795:F3801" si="266">E3795+F3771</f>
        <v>0</v>
      </c>
    </row>
    <row r="3796" spans="1:6" x14ac:dyDescent="0.25">
      <c r="A3796" s="5" t="s">
        <v>21</v>
      </c>
      <c r="B3796" s="23">
        <v>44051</v>
      </c>
      <c r="C3796" s="4">
        <v>54</v>
      </c>
      <c r="D3796" s="26">
        <v>4003</v>
      </c>
      <c r="F3796" s="67">
        <f t="shared" si="266"/>
        <v>163</v>
      </c>
    </row>
    <row r="3797" spans="1:6" x14ac:dyDescent="0.25">
      <c r="A3797" s="5" t="s">
        <v>36</v>
      </c>
      <c r="B3797" s="23">
        <v>44051</v>
      </c>
      <c r="C3797" s="4">
        <v>16</v>
      </c>
      <c r="D3797" s="26">
        <v>328</v>
      </c>
      <c r="F3797" s="67">
        <f t="shared" si="266"/>
        <v>4</v>
      </c>
    </row>
    <row r="3798" spans="1:6" x14ac:dyDescent="0.25">
      <c r="A3798" s="5" t="s">
        <v>51</v>
      </c>
      <c r="B3798" s="23">
        <v>44051</v>
      </c>
      <c r="C3798" s="4">
        <v>966</v>
      </c>
      <c r="D3798" s="26">
        <v>69166</v>
      </c>
      <c r="E3798" s="4">
        <v>17</v>
      </c>
      <c r="F3798" s="67">
        <f t="shared" si="266"/>
        <v>1448</v>
      </c>
    </row>
    <row r="3799" spans="1:6" x14ac:dyDescent="0.25">
      <c r="A3799" s="5" t="s">
        <v>27</v>
      </c>
      <c r="B3799" s="23">
        <v>44051</v>
      </c>
      <c r="C3799" s="4">
        <v>150</v>
      </c>
      <c r="D3799" s="26">
        <v>3310</v>
      </c>
      <c r="E3799" s="4">
        <v>3</v>
      </c>
      <c r="F3799" s="67">
        <f t="shared" si="266"/>
        <v>61</v>
      </c>
    </row>
    <row r="3800" spans="1:6" x14ac:dyDescent="0.25">
      <c r="A3800" s="5" t="s">
        <v>37</v>
      </c>
      <c r="B3800" s="23">
        <v>44051</v>
      </c>
      <c r="C3800" s="4">
        <v>3</v>
      </c>
      <c r="D3800" s="26">
        <v>208</v>
      </c>
      <c r="F3800" s="67">
        <f t="shared" si="266"/>
        <v>2</v>
      </c>
    </row>
    <row r="3801" spans="1:6" x14ac:dyDescent="0.25">
      <c r="A3801" s="5" t="s">
        <v>38</v>
      </c>
      <c r="B3801" s="23">
        <v>44051</v>
      </c>
      <c r="C3801" s="4">
        <v>31</v>
      </c>
      <c r="D3801" s="26">
        <v>1086</v>
      </c>
      <c r="F3801" s="67">
        <f t="shared" si="266"/>
        <v>13</v>
      </c>
    </row>
    <row r="3802" spans="1:6" x14ac:dyDescent="0.25">
      <c r="A3802" s="5" t="s">
        <v>48</v>
      </c>
      <c r="B3802" s="23">
        <v>44051</v>
      </c>
      <c r="C3802" s="4">
        <v>1</v>
      </c>
      <c r="D3802" s="26">
        <v>85</v>
      </c>
      <c r="F3802" s="67">
        <f>E3802+F3778</f>
        <v>0</v>
      </c>
    </row>
    <row r="3803" spans="1:6" x14ac:dyDescent="0.25">
      <c r="A3803" s="5" t="s">
        <v>39</v>
      </c>
      <c r="B3803" s="23">
        <v>44051</v>
      </c>
      <c r="C3803" s="4">
        <v>328</v>
      </c>
      <c r="D3803" s="26">
        <v>3347</v>
      </c>
      <c r="E3803" s="4">
        <v>1</v>
      </c>
      <c r="F3803" s="67">
        <f t="shared" ref="F3803:F3812" si="267">E3803+F3778</f>
        <v>1</v>
      </c>
    </row>
    <row r="3804" spans="1:6" x14ac:dyDescent="0.25">
      <c r="A3804" s="5" t="s">
        <v>40</v>
      </c>
      <c r="B3804" s="23">
        <v>44051</v>
      </c>
      <c r="C3804" s="4">
        <v>1</v>
      </c>
      <c r="D3804" s="26">
        <v>206</v>
      </c>
      <c r="F3804" s="67">
        <f t="shared" si="267"/>
        <v>0</v>
      </c>
    </row>
    <row r="3805" spans="1:6" x14ac:dyDescent="0.25">
      <c r="A3805" s="5" t="s">
        <v>28</v>
      </c>
      <c r="B3805" s="23">
        <v>44051</v>
      </c>
      <c r="C3805" s="4">
        <v>36</v>
      </c>
      <c r="D3805" s="26">
        <v>513</v>
      </c>
      <c r="E3805" s="4">
        <v>1</v>
      </c>
      <c r="F3805" s="67">
        <f t="shared" si="267"/>
        <v>1</v>
      </c>
    </row>
    <row r="3806" spans="1:6" x14ac:dyDescent="0.25">
      <c r="A3806" s="5" t="s">
        <v>24</v>
      </c>
      <c r="B3806" s="23">
        <v>44051</v>
      </c>
      <c r="C3806" s="4">
        <v>124</v>
      </c>
      <c r="D3806" s="26">
        <v>2038</v>
      </c>
      <c r="E3806" s="4">
        <v>1</v>
      </c>
      <c r="F3806" s="67">
        <f t="shared" si="267"/>
        <v>2</v>
      </c>
    </row>
    <row r="3807" spans="1:6" x14ac:dyDescent="0.25">
      <c r="A3807" s="5" t="s">
        <v>30</v>
      </c>
      <c r="B3807" s="23">
        <v>44051</v>
      </c>
      <c r="C3807" s="4">
        <v>-2</v>
      </c>
      <c r="D3807" s="26">
        <v>57</v>
      </c>
      <c r="F3807" s="67">
        <f t="shared" si="267"/>
        <v>2</v>
      </c>
    </row>
    <row r="3808" spans="1:6" x14ac:dyDescent="0.25">
      <c r="A3808" s="5" t="s">
        <v>26</v>
      </c>
      <c r="B3808" s="23">
        <v>44051</v>
      </c>
      <c r="C3808" s="4">
        <v>18</v>
      </c>
      <c r="D3808" s="26">
        <v>1427</v>
      </c>
      <c r="F3808" s="67">
        <f t="shared" si="267"/>
        <v>2</v>
      </c>
    </row>
    <row r="3809" spans="1:6" x14ac:dyDescent="0.25">
      <c r="A3809" s="5" t="s">
        <v>25</v>
      </c>
      <c r="B3809" s="23">
        <v>44051</v>
      </c>
      <c r="C3809" s="4">
        <v>70</v>
      </c>
      <c r="D3809" s="26">
        <v>2841</v>
      </c>
      <c r="E3809" s="4">
        <v>3</v>
      </c>
      <c r="F3809" s="67">
        <f t="shared" si="267"/>
        <v>5</v>
      </c>
    </row>
    <row r="3810" spans="1:6" x14ac:dyDescent="0.25">
      <c r="A3810" s="5" t="s">
        <v>41</v>
      </c>
      <c r="B3810" s="23">
        <v>44051</v>
      </c>
      <c r="C3810" s="4">
        <v>68</v>
      </c>
      <c r="D3810" s="26">
        <v>543</v>
      </c>
      <c r="F3810" s="67">
        <f t="shared" si="267"/>
        <v>7</v>
      </c>
    </row>
    <row r="3811" spans="1:6" x14ac:dyDescent="0.25">
      <c r="A3811" s="5" t="s">
        <v>42</v>
      </c>
      <c r="B3811" s="23">
        <v>44051</v>
      </c>
      <c r="C3811" s="4">
        <v>1</v>
      </c>
      <c r="D3811" s="26">
        <v>23</v>
      </c>
      <c r="F3811" s="67">
        <f>E3811+F3787</f>
        <v>0</v>
      </c>
    </row>
    <row r="3812" spans="1:6" x14ac:dyDescent="0.25">
      <c r="A3812" s="5" t="s">
        <v>43</v>
      </c>
      <c r="B3812" s="23">
        <v>44051</v>
      </c>
      <c r="C3812" s="4">
        <v>0</v>
      </c>
      <c r="D3812" s="26">
        <v>33</v>
      </c>
      <c r="F3812" s="67">
        <f t="shared" si="267"/>
        <v>0</v>
      </c>
    </row>
    <row r="3813" spans="1:6" x14ac:dyDescent="0.25">
      <c r="A3813" s="5" t="s">
        <v>44</v>
      </c>
      <c r="B3813" s="23">
        <v>44051</v>
      </c>
      <c r="C3813" s="4">
        <v>8</v>
      </c>
      <c r="D3813" s="26">
        <v>707</v>
      </c>
      <c r="F3813" s="67">
        <f t="shared" ref="F3813:F3818" si="268">E3813+F3789</f>
        <v>3</v>
      </c>
    </row>
    <row r="3814" spans="1:6" x14ac:dyDescent="0.25">
      <c r="A3814" s="5" t="s">
        <v>29</v>
      </c>
      <c r="B3814" s="23">
        <v>44051</v>
      </c>
      <c r="C3814" s="4">
        <v>137</v>
      </c>
      <c r="D3814" s="26">
        <v>2049</v>
      </c>
      <c r="E3814" s="4">
        <v>1</v>
      </c>
      <c r="F3814" s="67">
        <f t="shared" si="268"/>
        <v>21</v>
      </c>
    </row>
    <row r="3815" spans="1:6" x14ac:dyDescent="0.25">
      <c r="A3815" s="5" t="s">
        <v>45</v>
      </c>
      <c r="B3815" s="23">
        <v>44051</v>
      </c>
      <c r="C3815" s="4">
        <v>9</v>
      </c>
      <c r="D3815" s="26">
        <v>115</v>
      </c>
      <c r="F3815" s="67">
        <f t="shared" si="268"/>
        <v>1</v>
      </c>
    </row>
    <row r="3816" spans="1:6" x14ac:dyDescent="0.25">
      <c r="A3816" s="5" t="s">
        <v>46</v>
      </c>
      <c r="B3816" s="23">
        <v>44051</v>
      </c>
      <c r="C3816" s="4">
        <v>52</v>
      </c>
      <c r="D3816" s="26">
        <v>950</v>
      </c>
      <c r="E3816" s="4">
        <v>1</v>
      </c>
      <c r="F3816" s="67">
        <f t="shared" si="268"/>
        <v>5</v>
      </c>
    </row>
    <row r="3817" spans="1:6" x14ac:dyDescent="0.25">
      <c r="A3817" s="5" t="s">
        <v>47</v>
      </c>
      <c r="B3817" s="23">
        <v>44051</v>
      </c>
      <c r="C3817" s="4">
        <v>9</v>
      </c>
      <c r="D3817" s="26">
        <v>373</v>
      </c>
      <c r="F3817" s="67">
        <f t="shared" si="268"/>
        <v>5</v>
      </c>
    </row>
    <row r="3818" spans="1:6" x14ac:dyDescent="0.25">
      <c r="A3818" s="50" t="s">
        <v>22</v>
      </c>
      <c r="B3818" s="23">
        <v>44052</v>
      </c>
      <c r="C3818" s="4">
        <v>2904</v>
      </c>
      <c r="D3818" s="26">
        <v>151267</v>
      </c>
      <c r="E3818" s="4">
        <v>56</v>
      </c>
      <c r="F3818" s="67">
        <f t="shared" si="268"/>
        <v>2618</v>
      </c>
    </row>
    <row r="3819" spans="1:6" x14ac:dyDescent="0.25">
      <c r="A3819" s="5" t="s">
        <v>35</v>
      </c>
      <c r="B3819" s="23">
        <v>44052</v>
      </c>
      <c r="C3819" s="4">
        <v>0</v>
      </c>
      <c r="D3819" s="26">
        <v>62</v>
      </c>
      <c r="F3819" s="67">
        <f t="shared" ref="F3819:F3825" si="269">E3819+F3795</f>
        <v>0</v>
      </c>
    </row>
    <row r="3820" spans="1:6" x14ac:dyDescent="0.25">
      <c r="A3820" s="5" t="s">
        <v>21</v>
      </c>
      <c r="B3820" s="23">
        <v>44052</v>
      </c>
      <c r="C3820" s="4">
        <v>66</v>
      </c>
      <c r="D3820" s="26">
        <v>4069</v>
      </c>
      <c r="F3820" s="67">
        <f t="shared" si="269"/>
        <v>163</v>
      </c>
    </row>
    <row r="3821" spans="1:6" x14ac:dyDescent="0.25">
      <c r="A3821" s="5" t="s">
        <v>36</v>
      </c>
      <c r="B3821" s="23">
        <v>44052</v>
      </c>
      <c r="C3821" s="4">
        <v>21</v>
      </c>
      <c r="D3821" s="26">
        <v>349</v>
      </c>
      <c r="F3821" s="67">
        <f t="shared" si="269"/>
        <v>4</v>
      </c>
    </row>
    <row r="3822" spans="1:6" x14ac:dyDescent="0.25">
      <c r="A3822" s="5" t="s">
        <v>51</v>
      </c>
      <c r="B3822" s="23">
        <v>44052</v>
      </c>
      <c r="C3822" s="4">
        <v>873</v>
      </c>
      <c r="D3822" s="26">
        <v>70039</v>
      </c>
      <c r="E3822" s="4">
        <f>14+7</f>
        <v>21</v>
      </c>
      <c r="F3822" s="67">
        <f t="shared" si="269"/>
        <v>1469</v>
      </c>
    </row>
    <row r="3823" spans="1:6" x14ac:dyDescent="0.25">
      <c r="A3823" s="5" t="s">
        <v>27</v>
      </c>
      <c r="B3823" s="23">
        <v>44052</v>
      </c>
      <c r="C3823" s="4">
        <v>205</v>
      </c>
      <c r="D3823" s="26">
        <v>3515</v>
      </c>
      <c r="E3823" s="4">
        <v>3</v>
      </c>
      <c r="F3823" s="67">
        <f>E3823+F3799</f>
        <v>64</v>
      </c>
    </row>
    <row r="3824" spans="1:6" x14ac:dyDescent="0.25">
      <c r="A3824" s="5" t="s">
        <v>37</v>
      </c>
      <c r="B3824" s="23">
        <v>44052</v>
      </c>
      <c r="C3824" s="4">
        <v>6</v>
      </c>
      <c r="D3824" s="26">
        <v>214</v>
      </c>
      <c r="F3824" s="67">
        <f t="shared" si="269"/>
        <v>2</v>
      </c>
    </row>
    <row r="3825" spans="1:6" x14ac:dyDescent="0.25">
      <c r="A3825" s="5" t="s">
        <v>38</v>
      </c>
      <c r="B3825" s="23">
        <v>44052</v>
      </c>
      <c r="C3825" s="4">
        <v>77</v>
      </c>
      <c r="D3825" s="26">
        <v>1163</v>
      </c>
      <c r="F3825" s="67">
        <f t="shared" si="269"/>
        <v>13</v>
      </c>
    </row>
    <row r="3826" spans="1:6" x14ac:dyDescent="0.25">
      <c r="A3826" s="5" t="s">
        <v>48</v>
      </c>
      <c r="B3826" s="23">
        <v>44052</v>
      </c>
      <c r="C3826" s="4">
        <v>1</v>
      </c>
      <c r="D3826" s="26">
        <v>86</v>
      </c>
      <c r="F3826" s="67">
        <f>E3826+F3802</f>
        <v>0</v>
      </c>
    </row>
    <row r="3827" spans="1:6" x14ac:dyDescent="0.25">
      <c r="A3827" s="5" t="s">
        <v>39</v>
      </c>
      <c r="B3827" s="23">
        <v>44052</v>
      </c>
      <c r="C3827" s="4">
        <v>73</v>
      </c>
      <c r="D3827" s="26">
        <v>3420</v>
      </c>
      <c r="F3827" s="67">
        <f t="shared" ref="F3827:F3836" si="270">E3827+F3802</f>
        <v>0</v>
      </c>
    </row>
    <row r="3828" spans="1:6" x14ac:dyDescent="0.25">
      <c r="A3828" s="5" t="s">
        <v>40</v>
      </c>
      <c r="B3828" s="23">
        <v>44052</v>
      </c>
      <c r="C3828" s="4">
        <v>0</v>
      </c>
      <c r="D3828" s="26">
        <v>206</v>
      </c>
      <c r="F3828" s="67">
        <f t="shared" si="270"/>
        <v>1</v>
      </c>
    </row>
    <row r="3829" spans="1:6" x14ac:dyDescent="0.25">
      <c r="A3829" s="5" t="s">
        <v>28</v>
      </c>
      <c r="B3829" s="23">
        <v>44052</v>
      </c>
      <c r="C3829" s="4">
        <v>3</v>
      </c>
      <c r="D3829" s="26">
        <v>516</v>
      </c>
      <c r="E3829" s="4">
        <v>1</v>
      </c>
      <c r="F3829" s="67">
        <f t="shared" si="270"/>
        <v>1</v>
      </c>
    </row>
    <row r="3830" spans="1:6" x14ac:dyDescent="0.25">
      <c r="A3830" s="5" t="s">
        <v>24</v>
      </c>
      <c r="B3830" s="23">
        <v>44052</v>
      </c>
      <c r="C3830" s="4">
        <v>108</v>
      </c>
      <c r="D3830" s="26">
        <v>2146</v>
      </c>
      <c r="E3830" s="4">
        <v>1</v>
      </c>
      <c r="F3830" s="67">
        <f t="shared" si="270"/>
        <v>2</v>
      </c>
    </row>
    <row r="3831" spans="1:6" x14ac:dyDescent="0.25">
      <c r="A3831" s="5" t="s">
        <v>30</v>
      </c>
      <c r="B3831" s="23">
        <v>44052</v>
      </c>
      <c r="C3831" s="4">
        <v>3</v>
      </c>
      <c r="D3831" s="26">
        <v>60</v>
      </c>
      <c r="F3831" s="67">
        <f t="shared" si="270"/>
        <v>2</v>
      </c>
    </row>
    <row r="3832" spans="1:6" x14ac:dyDescent="0.25">
      <c r="A3832" s="5" t="s">
        <v>26</v>
      </c>
      <c r="B3832" s="23">
        <v>44052</v>
      </c>
      <c r="C3832" s="4">
        <v>29</v>
      </c>
      <c r="D3832" s="26">
        <v>1456</v>
      </c>
      <c r="F3832" s="67">
        <f t="shared" si="270"/>
        <v>2</v>
      </c>
    </row>
    <row r="3833" spans="1:6" x14ac:dyDescent="0.25">
      <c r="A3833" s="5" t="s">
        <v>25</v>
      </c>
      <c r="B3833" s="23">
        <v>44052</v>
      </c>
      <c r="C3833" s="4">
        <v>62</v>
      </c>
      <c r="D3833" s="26">
        <v>2903</v>
      </c>
      <c r="F3833" s="67">
        <f t="shared" si="270"/>
        <v>2</v>
      </c>
    </row>
    <row r="3834" spans="1:6" x14ac:dyDescent="0.25">
      <c r="A3834" s="5" t="s">
        <v>41</v>
      </c>
      <c r="B3834" s="23">
        <v>44052</v>
      </c>
      <c r="C3834" s="4">
        <v>46</v>
      </c>
      <c r="D3834" s="26">
        <v>589</v>
      </c>
      <c r="F3834" s="67">
        <f t="shared" si="270"/>
        <v>5</v>
      </c>
    </row>
    <row r="3835" spans="1:6" x14ac:dyDescent="0.25">
      <c r="A3835" s="5" t="s">
        <v>42</v>
      </c>
      <c r="B3835" s="23">
        <v>44052</v>
      </c>
      <c r="C3835" s="4">
        <v>-1</v>
      </c>
      <c r="D3835" s="26">
        <v>22</v>
      </c>
      <c r="F3835" s="67">
        <f>E3835+F3811</f>
        <v>0</v>
      </c>
    </row>
    <row r="3836" spans="1:6" x14ac:dyDescent="0.25">
      <c r="A3836" s="5" t="s">
        <v>43</v>
      </c>
      <c r="B3836" s="23">
        <v>44052</v>
      </c>
      <c r="C3836" s="4">
        <v>1</v>
      </c>
      <c r="D3836" s="26">
        <v>34</v>
      </c>
      <c r="F3836" s="67">
        <f t="shared" si="270"/>
        <v>0</v>
      </c>
    </row>
    <row r="3837" spans="1:6" x14ac:dyDescent="0.25">
      <c r="A3837" s="5" t="s">
        <v>44</v>
      </c>
      <c r="B3837" s="23">
        <v>44052</v>
      </c>
      <c r="C3837" s="4">
        <v>41</v>
      </c>
      <c r="D3837" s="26">
        <v>748</v>
      </c>
      <c r="F3837" s="67">
        <f t="shared" ref="F3837:F3842" si="271">E3837+F3813</f>
        <v>3</v>
      </c>
    </row>
    <row r="3838" spans="1:6" x14ac:dyDescent="0.25">
      <c r="A3838" s="5" t="s">
        <v>29</v>
      </c>
      <c r="B3838" s="23">
        <v>44052</v>
      </c>
      <c r="C3838" s="4">
        <v>87</v>
      </c>
      <c r="D3838" s="26">
        <v>2136</v>
      </c>
      <c r="E3838" s="4">
        <v>1</v>
      </c>
      <c r="F3838" s="67">
        <f t="shared" si="271"/>
        <v>22</v>
      </c>
    </row>
    <row r="3839" spans="1:6" x14ac:dyDescent="0.25">
      <c r="A3839" s="5" t="s">
        <v>45</v>
      </c>
      <c r="B3839" s="23">
        <v>44052</v>
      </c>
      <c r="C3839" s="4">
        <v>20</v>
      </c>
      <c r="D3839" s="26">
        <v>135</v>
      </c>
      <c r="F3839" s="67">
        <f t="shared" si="271"/>
        <v>1</v>
      </c>
    </row>
    <row r="3840" spans="1:6" x14ac:dyDescent="0.25">
      <c r="A3840" s="5" t="s">
        <v>46</v>
      </c>
      <c r="B3840" s="23">
        <v>44052</v>
      </c>
      <c r="C3840" s="4">
        <v>37</v>
      </c>
      <c r="D3840" s="26">
        <v>987</v>
      </c>
      <c r="F3840" s="67">
        <f t="shared" si="271"/>
        <v>5</v>
      </c>
    </row>
    <row r="3841" spans="1:6" x14ac:dyDescent="0.25">
      <c r="A3841" s="5" t="s">
        <v>47</v>
      </c>
      <c r="B3841" s="23">
        <v>44052</v>
      </c>
      <c r="C3841" s="4">
        <v>26</v>
      </c>
      <c r="D3841" s="26">
        <v>399</v>
      </c>
      <c r="F3841" s="67">
        <f t="shared" si="271"/>
        <v>5</v>
      </c>
    </row>
    <row r="3842" spans="1:6" x14ac:dyDescent="0.25">
      <c r="A3842" s="50" t="s">
        <v>22</v>
      </c>
      <c r="B3842" s="23">
        <v>44053</v>
      </c>
      <c r="C3842" s="4">
        <v>5402</v>
      </c>
      <c r="D3842" s="26">
        <v>156669</v>
      </c>
      <c r="E3842" s="4">
        <v>108</v>
      </c>
      <c r="F3842" s="67">
        <f t="shared" si="271"/>
        <v>2726</v>
      </c>
    </row>
    <row r="3843" spans="1:6" x14ac:dyDescent="0.25">
      <c r="A3843" s="5" t="s">
        <v>35</v>
      </c>
      <c r="B3843" s="23">
        <v>44053</v>
      </c>
      <c r="C3843" s="4">
        <v>0</v>
      </c>
      <c r="D3843" s="26">
        <v>62</v>
      </c>
      <c r="F3843" s="67">
        <f t="shared" ref="F3843:F3860" si="272">E3843+F3819</f>
        <v>0</v>
      </c>
    </row>
    <row r="3844" spans="1:6" x14ac:dyDescent="0.25">
      <c r="A3844" s="5" t="s">
        <v>21</v>
      </c>
      <c r="B3844" s="23">
        <v>44053</v>
      </c>
      <c r="C3844" s="4">
        <v>16</v>
      </c>
      <c r="D3844" s="26">
        <v>4085</v>
      </c>
      <c r="E3844" s="4">
        <v>3</v>
      </c>
      <c r="F3844" s="67">
        <f t="shared" si="272"/>
        <v>166</v>
      </c>
    </row>
    <row r="3845" spans="1:6" x14ac:dyDescent="0.25">
      <c r="A3845" s="5" t="s">
        <v>36</v>
      </c>
      <c r="B3845" s="23">
        <v>44053</v>
      </c>
      <c r="C3845" s="4">
        <v>2</v>
      </c>
      <c r="D3845" s="26">
        <v>351</v>
      </c>
      <c r="F3845" s="67">
        <f t="shared" si="272"/>
        <v>4</v>
      </c>
    </row>
    <row r="3846" spans="1:6" x14ac:dyDescent="0.25">
      <c r="A3846" s="5" t="s">
        <v>51</v>
      </c>
      <c r="B3846" s="23">
        <v>44053</v>
      </c>
      <c r="C3846" s="4">
        <v>1047</v>
      </c>
      <c r="D3846" s="26">
        <v>71086</v>
      </c>
      <c r="E3846" s="4">
        <f>4+13+16</f>
        <v>33</v>
      </c>
      <c r="F3846" s="67">
        <f>E3846+F3822</f>
        <v>1502</v>
      </c>
    </row>
    <row r="3847" spans="1:6" x14ac:dyDescent="0.25">
      <c r="A3847" s="5" t="s">
        <v>27</v>
      </c>
      <c r="B3847" s="23">
        <v>44053</v>
      </c>
      <c r="C3847" s="4">
        <v>170</v>
      </c>
      <c r="D3847" s="26">
        <v>3685</v>
      </c>
      <c r="E3847" s="4">
        <v>3</v>
      </c>
      <c r="F3847" s="67">
        <f>E3847+F3823</f>
        <v>67</v>
      </c>
    </row>
    <row r="3848" spans="1:6" x14ac:dyDescent="0.25">
      <c r="A3848" s="5" t="s">
        <v>37</v>
      </c>
      <c r="B3848" s="23">
        <v>44053</v>
      </c>
      <c r="C3848" s="4">
        <v>2</v>
      </c>
      <c r="D3848" s="26">
        <v>216</v>
      </c>
      <c r="F3848" s="67">
        <f t="shared" si="272"/>
        <v>2</v>
      </c>
    </row>
    <row r="3849" spans="1:6" x14ac:dyDescent="0.25">
      <c r="A3849" s="5" t="s">
        <v>38</v>
      </c>
      <c r="B3849" s="23">
        <v>44053</v>
      </c>
      <c r="C3849" s="4">
        <v>45</v>
      </c>
      <c r="D3849" s="26">
        <v>1208</v>
      </c>
      <c r="F3849" s="67">
        <f t="shared" si="272"/>
        <v>13</v>
      </c>
    </row>
    <row r="3850" spans="1:6" x14ac:dyDescent="0.25">
      <c r="A3850" s="5" t="s">
        <v>48</v>
      </c>
      <c r="B3850" s="23">
        <v>44053</v>
      </c>
      <c r="C3850" s="4">
        <v>1</v>
      </c>
      <c r="D3850" s="26">
        <v>87</v>
      </c>
      <c r="F3850" s="67">
        <f>E3850+F3826</f>
        <v>0</v>
      </c>
    </row>
    <row r="3851" spans="1:6" x14ac:dyDescent="0.25">
      <c r="A3851" s="5" t="s">
        <v>39</v>
      </c>
      <c r="B3851" s="23">
        <v>44053</v>
      </c>
      <c r="C3851" s="4">
        <v>139</v>
      </c>
      <c r="D3851" s="26">
        <v>3559</v>
      </c>
      <c r="E3851" s="4">
        <v>1</v>
      </c>
      <c r="F3851" s="67">
        <f t="shared" si="272"/>
        <v>1</v>
      </c>
    </row>
    <row r="3852" spans="1:6" x14ac:dyDescent="0.25">
      <c r="A3852" s="5" t="s">
        <v>40</v>
      </c>
      <c r="B3852" s="23">
        <v>44053</v>
      </c>
      <c r="C3852" s="4">
        <v>2</v>
      </c>
      <c r="D3852" s="26">
        <v>208</v>
      </c>
      <c r="F3852" s="67">
        <f t="shared" si="272"/>
        <v>1</v>
      </c>
    </row>
    <row r="3853" spans="1:6" x14ac:dyDescent="0.25">
      <c r="A3853" s="5" t="s">
        <v>28</v>
      </c>
      <c r="B3853" s="23">
        <v>44053</v>
      </c>
      <c r="C3853" s="4">
        <v>2</v>
      </c>
      <c r="D3853" s="26">
        <v>518</v>
      </c>
      <c r="F3853" s="67">
        <f t="shared" si="272"/>
        <v>1</v>
      </c>
    </row>
    <row r="3854" spans="1:6" x14ac:dyDescent="0.25">
      <c r="A3854" s="5" t="s">
        <v>24</v>
      </c>
      <c r="B3854" s="23">
        <v>44053</v>
      </c>
      <c r="C3854" s="4">
        <v>94</v>
      </c>
      <c r="D3854" s="26">
        <v>2240</v>
      </c>
      <c r="E3854" s="4">
        <v>3</v>
      </c>
      <c r="F3854" s="67">
        <f t="shared" si="272"/>
        <v>5</v>
      </c>
    </row>
    <row r="3855" spans="1:6" x14ac:dyDescent="0.25">
      <c r="A3855" s="5" t="s">
        <v>30</v>
      </c>
      <c r="B3855" s="23">
        <v>44053</v>
      </c>
      <c r="C3855" s="4">
        <v>1</v>
      </c>
      <c r="D3855" s="26">
        <v>61</v>
      </c>
      <c r="F3855" s="67">
        <f t="shared" si="272"/>
        <v>2</v>
      </c>
    </row>
    <row r="3856" spans="1:6" x14ac:dyDescent="0.25">
      <c r="A3856" s="5" t="s">
        <v>26</v>
      </c>
      <c r="B3856" s="23">
        <v>44053</v>
      </c>
      <c r="C3856" s="4">
        <v>27</v>
      </c>
      <c r="D3856" s="26">
        <v>1483</v>
      </c>
      <c r="F3856" s="67">
        <f t="shared" si="272"/>
        <v>2</v>
      </c>
    </row>
    <row r="3857" spans="1:6" x14ac:dyDescent="0.25">
      <c r="A3857" s="5" t="s">
        <v>25</v>
      </c>
      <c r="B3857" s="23">
        <v>44053</v>
      </c>
      <c r="C3857" s="4">
        <v>105</v>
      </c>
      <c r="D3857" s="26">
        <v>3008</v>
      </c>
      <c r="E3857" s="4">
        <v>4</v>
      </c>
      <c r="F3857" s="67">
        <f t="shared" si="272"/>
        <v>6</v>
      </c>
    </row>
    <row r="3858" spans="1:6" x14ac:dyDescent="0.25">
      <c r="A3858" s="5" t="s">
        <v>41</v>
      </c>
      <c r="B3858" s="23">
        <v>44053</v>
      </c>
      <c r="C3858" s="4">
        <v>22</v>
      </c>
      <c r="D3858" s="26">
        <v>611</v>
      </c>
      <c r="F3858" s="67">
        <f t="shared" si="272"/>
        <v>5</v>
      </c>
    </row>
    <row r="3859" spans="1:6" x14ac:dyDescent="0.25">
      <c r="A3859" s="5" t="s">
        <v>42</v>
      </c>
      <c r="B3859" s="23">
        <v>44053</v>
      </c>
      <c r="C3859" s="4">
        <v>0</v>
      </c>
      <c r="D3859" s="26">
        <v>22</v>
      </c>
      <c r="F3859" s="67">
        <f>E3859+F3835</f>
        <v>0</v>
      </c>
    </row>
    <row r="3860" spans="1:6" x14ac:dyDescent="0.25">
      <c r="A3860" s="5" t="s">
        <v>43</v>
      </c>
      <c r="B3860" s="23">
        <v>44053</v>
      </c>
      <c r="C3860" s="4">
        <v>-3</v>
      </c>
      <c r="D3860" s="26">
        <v>31</v>
      </c>
      <c r="F3860" s="67">
        <f t="shared" si="272"/>
        <v>0</v>
      </c>
    </row>
    <row r="3861" spans="1:6" x14ac:dyDescent="0.25">
      <c r="A3861" s="5" t="s">
        <v>44</v>
      </c>
      <c r="B3861" s="23">
        <v>44053</v>
      </c>
      <c r="C3861" s="4">
        <v>57</v>
      </c>
      <c r="D3861" s="26">
        <v>805</v>
      </c>
      <c r="F3861" s="67">
        <f t="shared" ref="F3861:F3866" si="273">E3861+F3837</f>
        <v>3</v>
      </c>
    </row>
    <row r="3862" spans="1:6" x14ac:dyDescent="0.25">
      <c r="A3862" s="5" t="s">
        <v>29</v>
      </c>
      <c r="B3862" s="23">
        <v>44053</v>
      </c>
      <c r="C3862" s="4">
        <v>140</v>
      </c>
      <c r="D3862" s="26">
        <v>2276</v>
      </c>
      <c r="E3862" s="4">
        <v>1</v>
      </c>
      <c r="F3862" s="67">
        <f t="shared" si="273"/>
        <v>23</v>
      </c>
    </row>
    <row r="3863" spans="1:6" x14ac:dyDescent="0.25">
      <c r="A3863" s="5" t="s">
        <v>45</v>
      </c>
      <c r="B3863" s="23">
        <v>44053</v>
      </c>
      <c r="C3863" s="4">
        <v>3</v>
      </c>
      <c r="D3863" s="26">
        <v>138</v>
      </c>
      <c r="F3863" s="67">
        <f t="shared" si="273"/>
        <v>1</v>
      </c>
    </row>
    <row r="3864" spans="1:6" x14ac:dyDescent="0.25">
      <c r="A3864" s="5" t="s">
        <v>46</v>
      </c>
      <c r="B3864" s="23">
        <v>44053</v>
      </c>
      <c r="C3864" s="4">
        <v>68</v>
      </c>
      <c r="D3864" s="26">
        <v>1055</v>
      </c>
      <c r="E3864" s="4">
        <v>2</v>
      </c>
      <c r="F3864" s="67">
        <f t="shared" si="273"/>
        <v>7</v>
      </c>
    </row>
    <row r="3865" spans="1:6" x14ac:dyDescent="0.25">
      <c r="A3865" s="5" t="s">
        <v>47</v>
      </c>
      <c r="B3865" s="23">
        <v>44053</v>
      </c>
      <c r="C3865" s="4">
        <v>27</v>
      </c>
      <c r="D3865" s="26">
        <v>426</v>
      </c>
      <c r="F3865" s="67">
        <f t="shared" si="273"/>
        <v>5</v>
      </c>
    </row>
    <row r="3866" spans="1:6" x14ac:dyDescent="0.25">
      <c r="A3866" s="50" t="s">
        <v>22</v>
      </c>
      <c r="B3866" s="23">
        <v>44054</v>
      </c>
      <c r="C3866" s="4">
        <v>4576</v>
      </c>
      <c r="D3866" s="26">
        <v>161245</v>
      </c>
      <c r="E3866" s="4">
        <f>4+6+90+93</f>
        <v>193</v>
      </c>
      <c r="F3866" s="67">
        <f t="shared" si="273"/>
        <v>2919</v>
      </c>
    </row>
    <row r="3867" spans="1:6" x14ac:dyDescent="0.25">
      <c r="A3867" s="5" t="s">
        <v>51</v>
      </c>
      <c r="B3867" s="23">
        <v>44054</v>
      </c>
      <c r="C3867" s="4">
        <v>1200</v>
      </c>
      <c r="D3867" s="26">
        <v>72286</v>
      </c>
      <c r="E3867" s="4">
        <f>3+4+11+13</f>
        <v>31</v>
      </c>
      <c r="F3867" s="67">
        <f>E3867+F3846</f>
        <v>1533</v>
      </c>
    </row>
    <row r="3868" spans="1:6" x14ac:dyDescent="0.25">
      <c r="A3868" s="5" t="s">
        <v>35</v>
      </c>
      <c r="B3868" s="23">
        <v>44054</v>
      </c>
      <c r="C3868" s="4">
        <v>0</v>
      </c>
      <c r="D3868" s="26">
        <v>62</v>
      </c>
      <c r="F3868" s="67">
        <f>E3868+F3843</f>
        <v>0</v>
      </c>
    </row>
    <row r="3869" spans="1:6" x14ac:dyDescent="0.25">
      <c r="A3869" s="5" t="s">
        <v>21</v>
      </c>
      <c r="B3869" s="23">
        <v>44054</v>
      </c>
      <c r="C3869" s="4">
        <v>69</v>
      </c>
      <c r="D3869" s="26">
        <v>4154</v>
      </c>
      <c r="E3869" s="4">
        <v>1</v>
      </c>
      <c r="F3869" s="67">
        <f>E3869+F3844</f>
        <v>167</v>
      </c>
    </row>
    <row r="3870" spans="1:6" x14ac:dyDescent="0.25">
      <c r="A3870" s="5" t="s">
        <v>36</v>
      </c>
      <c r="B3870" s="23">
        <v>44054</v>
      </c>
      <c r="C3870" s="4">
        <v>6</v>
      </c>
      <c r="D3870" s="26">
        <v>357</v>
      </c>
      <c r="F3870" s="67">
        <f>E3870+F3845</f>
        <v>4</v>
      </c>
    </row>
    <row r="3871" spans="1:6" x14ac:dyDescent="0.25">
      <c r="A3871" s="5" t="s">
        <v>27</v>
      </c>
      <c r="B3871" s="23">
        <v>44054</v>
      </c>
      <c r="C3871" s="4">
        <v>148</v>
      </c>
      <c r="D3871" s="26">
        <v>3833</v>
      </c>
      <c r="E3871" s="4">
        <v>3</v>
      </c>
      <c r="F3871" s="67">
        <f>E3871+F3847</f>
        <v>70</v>
      </c>
    </row>
    <row r="3872" spans="1:6" x14ac:dyDescent="0.25">
      <c r="A3872" s="5" t="s">
        <v>37</v>
      </c>
      <c r="B3872" s="23">
        <v>44054</v>
      </c>
      <c r="C3872" s="4">
        <v>2</v>
      </c>
      <c r="D3872" s="26">
        <v>218</v>
      </c>
      <c r="F3872" s="67">
        <f t="shared" ref="F3872:F3929" si="274">E3872+F3848</f>
        <v>2</v>
      </c>
    </row>
    <row r="3873" spans="1:6" x14ac:dyDescent="0.25">
      <c r="A3873" s="5" t="s">
        <v>38</v>
      </c>
      <c r="B3873" s="23">
        <v>44054</v>
      </c>
      <c r="C3873" s="4">
        <v>35</v>
      </c>
      <c r="D3873" s="26">
        <v>1243</v>
      </c>
      <c r="E3873" s="4">
        <v>2</v>
      </c>
      <c r="F3873" s="67">
        <f t="shared" si="274"/>
        <v>15</v>
      </c>
    </row>
    <row r="3874" spans="1:6" x14ac:dyDescent="0.25">
      <c r="A3874" s="5" t="s">
        <v>48</v>
      </c>
      <c r="B3874" s="23">
        <v>44054</v>
      </c>
      <c r="C3874" s="4">
        <v>-4</v>
      </c>
      <c r="D3874" s="26">
        <v>83</v>
      </c>
      <c r="F3874" s="67">
        <f>E3874+F3850</f>
        <v>0</v>
      </c>
    </row>
    <row r="3875" spans="1:6" x14ac:dyDescent="0.25">
      <c r="A3875" s="5" t="s">
        <v>39</v>
      </c>
      <c r="B3875" s="23">
        <v>44054</v>
      </c>
      <c r="C3875" s="4">
        <v>318</v>
      </c>
      <c r="D3875" s="26">
        <v>3877</v>
      </c>
      <c r="F3875" s="67">
        <f t="shared" si="274"/>
        <v>1</v>
      </c>
    </row>
    <row r="3876" spans="1:6" x14ac:dyDescent="0.25">
      <c r="A3876" s="5" t="s">
        <v>40</v>
      </c>
      <c r="B3876" s="23">
        <v>44054</v>
      </c>
      <c r="C3876" s="4">
        <v>0</v>
      </c>
      <c r="D3876" s="26">
        <v>208</v>
      </c>
      <c r="F3876" s="67">
        <f t="shared" si="274"/>
        <v>1</v>
      </c>
    </row>
    <row r="3877" spans="1:6" x14ac:dyDescent="0.25">
      <c r="A3877" s="5" t="s">
        <v>28</v>
      </c>
      <c r="B3877" s="23">
        <v>44054</v>
      </c>
      <c r="C3877" s="4">
        <v>1</v>
      </c>
      <c r="D3877" s="26">
        <v>519</v>
      </c>
      <c r="F3877" s="67">
        <f t="shared" si="274"/>
        <v>1</v>
      </c>
    </row>
    <row r="3878" spans="1:6" x14ac:dyDescent="0.25">
      <c r="A3878" s="5" t="s">
        <v>24</v>
      </c>
      <c r="B3878" s="23">
        <v>44054</v>
      </c>
      <c r="C3878" s="4">
        <v>148</v>
      </c>
      <c r="D3878" s="26">
        <v>2388</v>
      </c>
      <c r="E3878" s="4">
        <v>2</v>
      </c>
      <c r="F3878" s="67">
        <f t="shared" si="274"/>
        <v>7</v>
      </c>
    </row>
    <row r="3879" spans="1:6" x14ac:dyDescent="0.25">
      <c r="A3879" s="5" t="s">
        <v>30</v>
      </c>
      <c r="B3879" s="23">
        <v>44054</v>
      </c>
      <c r="C3879" s="4">
        <v>1</v>
      </c>
      <c r="D3879" s="26">
        <v>62</v>
      </c>
      <c r="F3879" s="67">
        <f t="shared" si="274"/>
        <v>2</v>
      </c>
    </row>
    <row r="3880" spans="1:6" x14ac:dyDescent="0.25">
      <c r="A3880" s="5" t="s">
        <v>26</v>
      </c>
      <c r="B3880" s="23">
        <v>44054</v>
      </c>
      <c r="C3880" s="4">
        <v>7</v>
      </c>
      <c r="D3880" s="26">
        <v>1490</v>
      </c>
      <c r="E3880" s="4">
        <f>1</f>
        <v>1</v>
      </c>
      <c r="F3880" s="67">
        <f t="shared" si="274"/>
        <v>3</v>
      </c>
    </row>
    <row r="3881" spans="1:6" x14ac:dyDescent="0.25">
      <c r="A3881" s="5" t="s">
        <v>25</v>
      </c>
      <c r="B3881" s="23">
        <v>44054</v>
      </c>
      <c r="C3881" s="4">
        <v>187</v>
      </c>
      <c r="D3881" s="26">
        <v>3195</v>
      </c>
      <c r="E3881" s="4">
        <v>4</v>
      </c>
      <c r="F3881" s="67">
        <f t="shared" si="274"/>
        <v>10</v>
      </c>
    </row>
    <row r="3882" spans="1:6" x14ac:dyDescent="0.25">
      <c r="A3882" s="5" t="s">
        <v>41</v>
      </c>
      <c r="B3882" s="23">
        <v>44054</v>
      </c>
      <c r="C3882" s="4">
        <v>72</v>
      </c>
      <c r="D3882" s="26">
        <v>683</v>
      </c>
      <c r="F3882" s="67">
        <f>E3882+F3858</f>
        <v>5</v>
      </c>
    </row>
    <row r="3883" spans="1:6" x14ac:dyDescent="0.25">
      <c r="A3883" s="5" t="s">
        <v>42</v>
      </c>
      <c r="B3883" s="23">
        <v>44054</v>
      </c>
      <c r="C3883" s="4">
        <v>1</v>
      </c>
      <c r="D3883" s="26">
        <v>23</v>
      </c>
      <c r="F3883" s="67">
        <f>E3883+F3859</f>
        <v>0</v>
      </c>
    </row>
    <row r="3884" spans="1:6" x14ac:dyDescent="0.25">
      <c r="A3884" s="5" t="s">
        <v>43</v>
      </c>
      <c r="B3884" s="23">
        <v>44054</v>
      </c>
      <c r="C3884" s="4">
        <v>0</v>
      </c>
      <c r="D3884" s="26">
        <v>31</v>
      </c>
      <c r="F3884" s="67">
        <f t="shared" si="274"/>
        <v>0</v>
      </c>
    </row>
    <row r="3885" spans="1:6" x14ac:dyDescent="0.25">
      <c r="A3885" s="5" t="s">
        <v>44</v>
      </c>
      <c r="B3885" s="23">
        <v>44054</v>
      </c>
      <c r="C3885" s="4">
        <v>29</v>
      </c>
      <c r="D3885" s="26">
        <v>834</v>
      </c>
      <c r="F3885" s="67">
        <f t="shared" ref="F3885:F3891" si="275">E3885+F3861</f>
        <v>3</v>
      </c>
    </row>
    <row r="3886" spans="1:6" x14ac:dyDescent="0.25">
      <c r="A3886" s="5" t="s">
        <v>29</v>
      </c>
      <c r="B3886" s="23">
        <v>44054</v>
      </c>
      <c r="C3886" s="4">
        <v>155</v>
      </c>
      <c r="D3886" s="26">
        <v>2431</v>
      </c>
      <c r="E3886" s="4">
        <v>2</v>
      </c>
      <c r="F3886" s="67">
        <f t="shared" si="275"/>
        <v>25</v>
      </c>
    </row>
    <row r="3887" spans="1:6" x14ac:dyDescent="0.25">
      <c r="A3887" s="5" t="s">
        <v>45</v>
      </c>
      <c r="B3887" s="23">
        <v>44054</v>
      </c>
      <c r="C3887" s="4">
        <v>20</v>
      </c>
      <c r="D3887" s="26">
        <v>158</v>
      </c>
      <c r="F3887" s="67">
        <f t="shared" si="275"/>
        <v>1</v>
      </c>
    </row>
    <row r="3888" spans="1:6" x14ac:dyDescent="0.25">
      <c r="A3888" s="5" t="s">
        <v>46</v>
      </c>
      <c r="B3888" s="23">
        <v>44054</v>
      </c>
      <c r="C3888" s="4">
        <v>42</v>
      </c>
      <c r="D3888" s="26">
        <v>1097</v>
      </c>
      <c r="E3888" s="4">
        <v>2</v>
      </c>
      <c r="F3888" s="67">
        <f t="shared" si="275"/>
        <v>9</v>
      </c>
    </row>
    <row r="3889" spans="1:6" x14ac:dyDescent="0.25">
      <c r="A3889" s="5" t="s">
        <v>47</v>
      </c>
      <c r="B3889" s="23">
        <v>44054</v>
      </c>
      <c r="C3889" s="4">
        <v>30</v>
      </c>
      <c r="D3889" s="26">
        <v>456</v>
      </c>
      <c r="F3889" s="67">
        <f t="shared" si="275"/>
        <v>5</v>
      </c>
    </row>
    <row r="3890" spans="1:6" x14ac:dyDescent="0.25">
      <c r="A3890" s="50" t="s">
        <v>22</v>
      </c>
      <c r="B3890" s="23">
        <v>44055</v>
      </c>
      <c r="C3890" s="4">
        <v>5153</v>
      </c>
      <c r="D3890" s="26">
        <f>C3890+D3866</f>
        <v>166398</v>
      </c>
      <c r="E3890" s="4">
        <f>30+25+1+48+38</f>
        <v>142</v>
      </c>
      <c r="F3890" s="67">
        <f t="shared" si="275"/>
        <v>3061</v>
      </c>
    </row>
    <row r="3891" spans="1:6" x14ac:dyDescent="0.25">
      <c r="A3891" s="5" t="s">
        <v>51</v>
      </c>
      <c r="B3891" s="23">
        <v>44055</v>
      </c>
      <c r="C3891" s="4">
        <v>1163</v>
      </c>
      <c r="D3891" s="26">
        <f t="shared" ref="D3891:D3913" si="276">C3891+D3867</f>
        <v>73449</v>
      </c>
      <c r="E3891" s="4">
        <v>58</v>
      </c>
      <c r="F3891" s="67">
        <f t="shared" si="275"/>
        <v>1591</v>
      </c>
    </row>
    <row r="3892" spans="1:6" x14ac:dyDescent="0.25">
      <c r="A3892" s="5" t="s">
        <v>35</v>
      </c>
      <c r="B3892" s="23">
        <v>44055</v>
      </c>
      <c r="C3892" s="4">
        <v>0</v>
      </c>
      <c r="D3892" s="26">
        <f t="shared" si="276"/>
        <v>62</v>
      </c>
      <c r="F3892" s="67">
        <f t="shared" si="274"/>
        <v>0</v>
      </c>
    </row>
    <row r="3893" spans="1:6" x14ac:dyDescent="0.25">
      <c r="A3893" s="5" t="s">
        <v>21</v>
      </c>
      <c r="B3893" s="23">
        <v>44055</v>
      </c>
      <c r="C3893" s="4">
        <v>64</v>
      </c>
      <c r="D3893" s="26">
        <f t="shared" si="276"/>
        <v>4218</v>
      </c>
      <c r="F3893" s="67">
        <f t="shared" si="274"/>
        <v>167</v>
      </c>
    </row>
    <row r="3894" spans="1:6" x14ac:dyDescent="0.25">
      <c r="A3894" s="5" t="s">
        <v>36</v>
      </c>
      <c r="B3894" s="23">
        <v>44055</v>
      </c>
      <c r="C3894" s="4">
        <v>10</v>
      </c>
      <c r="D3894" s="26">
        <f t="shared" si="276"/>
        <v>367</v>
      </c>
      <c r="E3894" s="4">
        <v>1</v>
      </c>
      <c r="F3894" s="67">
        <f t="shared" si="274"/>
        <v>5</v>
      </c>
    </row>
    <row r="3895" spans="1:6" x14ac:dyDescent="0.25">
      <c r="A3895" s="5" t="s">
        <v>27</v>
      </c>
      <c r="B3895" s="23">
        <v>44055</v>
      </c>
      <c r="C3895" s="4">
        <v>141</v>
      </c>
      <c r="D3895" s="26">
        <f t="shared" si="276"/>
        <v>3974</v>
      </c>
      <c r="F3895" s="67">
        <f t="shared" si="274"/>
        <v>70</v>
      </c>
    </row>
    <row r="3896" spans="1:6" x14ac:dyDescent="0.25">
      <c r="A3896" s="5" t="s">
        <v>37</v>
      </c>
      <c r="B3896" s="23">
        <v>44055</v>
      </c>
      <c r="C3896" s="4">
        <v>3</v>
      </c>
      <c r="D3896" s="26">
        <f t="shared" si="276"/>
        <v>221</v>
      </c>
      <c r="F3896" s="67">
        <f t="shared" si="274"/>
        <v>2</v>
      </c>
    </row>
    <row r="3897" spans="1:6" x14ac:dyDescent="0.25">
      <c r="A3897" s="5" t="s">
        <v>38</v>
      </c>
      <c r="B3897" s="23">
        <v>44055</v>
      </c>
      <c r="C3897" s="4">
        <v>66</v>
      </c>
      <c r="D3897" s="26">
        <f t="shared" si="276"/>
        <v>1309</v>
      </c>
      <c r="F3897" s="67">
        <f t="shared" si="274"/>
        <v>15</v>
      </c>
    </row>
    <row r="3898" spans="1:6" x14ac:dyDescent="0.25">
      <c r="A3898" s="5" t="s">
        <v>48</v>
      </c>
      <c r="B3898" s="23">
        <v>44055</v>
      </c>
      <c r="C3898" s="4">
        <v>0</v>
      </c>
      <c r="D3898" s="26">
        <f t="shared" si="276"/>
        <v>83</v>
      </c>
      <c r="F3898" s="67">
        <f>E3898+F3874</f>
        <v>0</v>
      </c>
    </row>
    <row r="3899" spans="1:6" x14ac:dyDescent="0.25">
      <c r="A3899" s="5" t="s">
        <v>39</v>
      </c>
      <c r="B3899" s="23">
        <v>44055</v>
      </c>
      <c r="C3899" s="4">
        <v>152</v>
      </c>
      <c r="D3899" s="26">
        <f t="shared" si="276"/>
        <v>4029</v>
      </c>
      <c r="F3899" s="67">
        <f>E3899+F3875</f>
        <v>1</v>
      </c>
    </row>
    <row r="3900" spans="1:6" x14ac:dyDescent="0.25">
      <c r="A3900" s="5" t="s">
        <v>40</v>
      </c>
      <c r="B3900" s="23">
        <v>44055</v>
      </c>
      <c r="C3900" s="4">
        <v>0</v>
      </c>
      <c r="D3900" s="26">
        <f t="shared" si="276"/>
        <v>208</v>
      </c>
      <c r="F3900" s="67">
        <f t="shared" si="274"/>
        <v>1</v>
      </c>
    </row>
    <row r="3901" spans="1:6" x14ac:dyDescent="0.25">
      <c r="A3901" s="5" t="s">
        <v>28</v>
      </c>
      <c r="B3901" s="23">
        <v>44055</v>
      </c>
      <c r="C3901" s="4">
        <v>22</v>
      </c>
      <c r="D3901" s="26">
        <f t="shared" si="276"/>
        <v>541</v>
      </c>
      <c r="F3901" s="67">
        <f t="shared" si="274"/>
        <v>1</v>
      </c>
    </row>
    <row r="3902" spans="1:6" x14ac:dyDescent="0.25">
      <c r="A3902" s="5" t="s">
        <v>24</v>
      </c>
      <c r="B3902" s="23">
        <v>44055</v>
      </c>
      <c r="C3902" s="4">
        <v>189</v>
      </c>
      <c r="D3902" s="26">
        <f t="shared" si="276"/>
        <v>2577</v>
      </c>
      <c r="E3902" s="4">
        <v>3</v>
      </c>
      <c r="F3902" s="67">
        <f t="shared" si="274"/>
        <v>10</v>
      </c>
    </row>
    <row r="3903" spans="1:6" x14ac:dyDescent="0.25">
      <c r="A3903" s="5" t="s">
        <v>30</v>
      </c>
      <c r="B3903" s="23">
        <v>44055</v>
      </c>
      <c r="C3903" s="4">
        <v>-1</v>
      </c>
      <c r="D3903" s="26">
        <f t="shared" si="276"/>
        <v>61</v>
      </c>
      <c r="F3903" s="67">
        <f t="shared" si="274"/>
        <v>2</v>
      </c>
    </row>
    <row r="3904" spans="1:6" x14ac:dyDescent="0.25">
      <c r="A3904" s="5" t="s">
        <v>26</v>
      </c>
      <c r="B3904" s="23">
        <v>44055</v>
      </c>
      <c r="C3904" s="4">
        <v>155</v>
      </c>
      <c r="D3904" s="26">
        <f t="shared" si="276"/>
        <v>1645</v>
      </c>
      <c r="F3904" s="67">
        <f t="shared" si="274"/>
        <v>3</v>
      </c>
    </row>
    <row r="3905" spans="1:6" x14ac:dyDescent="0.25">
      <c r="A3905" s="5" t="s">
        <v>25</v>
      </c>
      <c r="B3905" s="23">
        <v>44055</v>
      </c>
      <c r="C3905" s="4">
        <v>180</v>
      </c>
      <c r="D3905" s="26">
        <f t="shared" si="276"/>
        <v>3375</v>
      </c>
      <c r="E3905" s="4">
        <v>3</v>
      </c>
      <c r="F3905" s="67">
        <f t="shared" si="274"/>
        <v>13</v>
      </c>
    </row>
    <row r="3906" spans="1:6" x14ac:dyDescent="0.25">
      <c r="A3906" s="5" t="s">
        <v>41</v>
      </c>
      <c r="B3906" s="23">
        <v>44055</v>
      </c>
      <c r="C3906" s="4">
        <v>67</v>
      </c>
      <c r="D3906" s="26">
        <f>C3906+D3882</f>
        <v>750</v>
      </c>
      <c r="F3906" s="67">
        <f>E3906+F3882</f>
        <v>5</v>
      </c>
    </row>
    <row r="3907" spans="1:6" x14ac:dyDescent="0.25">
      <c r="A3907" s="5" t="s">
        <v>42</v>
      </c>
      <c r="B3907" s="23">
        <v>44055</v>
      </c>
      <c r="C3907" s="4">
        <v>0</v>
      </c>
      <c r="D3907" s="26">
        <f t="shared" si="276"/>
        <v>23</v>
      </c>
      <c r="F3907" s="67">
        <f>E3907+F3883</f>
        <v>0</v>
      </c>
    </row>
    <row r="3908" spans="1:6" x14ac:dyDescent="0.25">
      <c r="A3908" s="5" t="s">
        <v>43</v>
      </c>
      <c r="B3908" s="23">
        <v>44055</v>
      </c>
      <c r="C3908" s="4">
        <v>1</v>
      </c>
      <c r="D3908" s="26">
        <f t="shared" si="276"/>
        <v>32</v>
      </c>
      <c r="F3908" s="67">
        <f t="shared" si="274"/>
        <v>0</v>
      </c>
    </row>
    <row r="3909" spans="1:6" x14ac:dyDescent="0.25">
      <c r="A3909" s="5" t="s">
        <v>44</v>
      </c>
      <c r="B3909" s="23">
        <v>44055</v>
      </c>
      <c r="C3909" s="4">
        <v>34</v>
      </c>
      <c r="D3909" s="26">
        <f t="shared" si="276"/>
        <v>868</v>
      </c>
      <c r="F3909" s="67">
        <f t="shared" ref="F3909:F3914" si="277">E3909+F3885</f>
        <v>3</v>
      </c>
    </row>
    <row r="3910" spans="1:6" x14ac:dyDescent="0.25">
      <c r="A3910" s="5" t="s">
        <v>29</v>
      </c>
      <c r="B3910" s="23">
        <v>44055</v>
      </c>
      <c r="C3910" s="4">
        <v>165</v>
      </c>
      <c r="D3910" s="26">
        <f t="shared" si="276"/>
        <v>2596</v>
      </c>
      <c r="E3910" s="4">
        <v>1</v>
      </c>
      <c r="F3910" s="67">
        <f t="shared" si="277"/>
        <v>26</v>
      </c>
    </row>
    <row r="3911" spans="1:6" x14ac:dyDescent="0.25">
      <c r="A3911" s="5" t="s">
        <v>45</v>
      </c>
      <c r="B3911" s="23">
        <v>44055</v>
      </c>
      <c r="C3911" s="4">
        <v>21</v>
      </c>
      <c r="D3911" s="26">
        <f t="shared" si="276"/>
        <v>179</v>
      </c>
      <c r="F3911" s="67">
        <f t="shared" si="277"/>
        <v>1</v>
      </c>
    </row>
    <row r="3912" spans="1:6" x14ac:dyDescent="0.25">
      <c r="A3912" s="5" t="s">
        <v>46</v>
      </c>
      <c r="B3912" s="23">
        <v>44055</v>
      </c>
      <c r="C3912" s="4">
        <v>46</v>
      </c>
      <c r="D3912" s="26">
        <f t="shared" si="276"/>
        <v>1143</v>
      </c>
      <c r="E3912" s="4">
        <v>1</v>
      </c>
      <c r="F3912" s="67">
        <f t="shared" si="277"/>
        <v>10</v>
      </c>
    </row>
    <row r="3913" spans="1:6" x14ac:dyDescent="0.25">
      <c r="A3913" s="5" t="s">
        <v>47</v>
      </c>
      <c r="B3913" s="23">
        <v>44055</v>
      </c>
      <c r="C3913" s="4">
        <v>32</v>
      </c>
      <c r="D3913" s="26">
        <f t="shared" si="276"/>
        <v>488</v>
      </c>
      <c r="F3913" s="67">
        <f t="shared" si="277"/>
        <v>5</v>
      </c>
    </row>
    <row r="3914" spans="1:6" x14ac:dyDescent="0.25">
      <c r="A3914" s="50" t="s">
        <v>22</v>
      </c>
      <c r="B3914" s="23">
        <v>44056</v>
      </c>
      <c r="C3914" s="4">
        <v>4986</v>
      </c>
      <c r="D3914" s="26">
        <f>C3914+D3890</f>
        <v>171384</v>
      </c>
      <c r="E3914" s="4">
        <v>73</v>
      </c>
      <c r="F3914" s="67">
        <f t="shared" si="277"/>
        <v>3134</v>
      </c>
    </row>
    <row r="3915" spans="1:6" x14ac:dyDescent="0.25">
      <c r="A3915" s="5" t="s">
        <v>51</v>
      </c>
      <c r="B3915" s="23">
        <v>44056</v>
      </c>
      <c r="C3915" s="4">
        <v>1126</v>
      </c>
      <c r="D3915" s="26">
        <f t="shared" ref="D3915:D3929" si="278">C3915+D3891</f>
        <v>74575</v>
      </c>
      <c r="E3915" s="4">
        <f>2+2+10+15</f>
        <v>29</v>
      </c>
      <c r="F3915" s="67">
        <f t="shared" si="274"/>
        <v>1620</v>
      </c>
    </row>
    <row r="3916" spans="1:6" x14ac:dyDescent="0.25">
      <c r="A3916" s="5" t="s">
        <v>35</v>
      </c>
      <c r="B3916" s="23">
        <v>44056</v>
      </c>
      <c r="C3916" s="4">
        <v>1</v>
      </c>
      <c r="D3916" s="26">
        <f t="shared" si="278"/>
        <v>63</v>
      </c>
      <c r="F3916" s="67">
        <f t="shared" si="274"/>
        <v>0</v>
      </c>
    </row>
    <row r="3917" spans="1:6" x14ac:dyDescent="0.25">
      <c r="A3917" s="5" t="s">
        <v>21</v>
      </c>
      <c r="B3917" s="23">
        <v>44056</v>
      </c>
      <c r="C3917" s="4">
        <v>61</v>
      </c>
      <c r="D3917" s="26">
        <f t="shared" si="278"/>
        <v>4279</v>
      </c>
      <c r="E3917" s="4">
        <v>6</v>
      </c>
      <c r="F3917" s="67">
        <f t="shared" si="274"/>
        <v>173</v>
      </c>
    </row>
    <row r="3918" spans="1:6" x14ac:dyDescent="0.25">
      <c r="A3918" s="5" t="s">
        <v>36</v>
      </c>
      <c r="B3918" s="23">
        <v>44056</v>
      </c>
      <c r="C3918" s="4">
        <v>18</v>
      </c>
      <c r="D3918" s="26">
        <f t="shared" si="278"/>
        <v>385</v>
      </c>
      <c r="F3918" s="67">
        <f t="shared" si="274"/>
        <v>5</v>
      </c>
    </row>
    <row r="3919" spans="1:6" x14ac:dyDescent="0.25">
      <c r="A3919" s="5" t="s">
        <v>27</v>
      </c>
      <c r="B3919" s="23">
        <v>44056</v>
      </c>
      <c r="C3919" s="4">
        <v>175</v>
      </c>
      <c r="D3919" s="26">
        <f t="shared" si="278"/>
        <v>4149</v>
      </c>
      <c r="E3919" s="4">
        <v>3</v>
      </c>
      <c r="F3919" s="67">
        <f t="shared" si="274"/>
        <v>73</v>
      </c>
    </row>
    <row r="3920" spans="1:6" x14ac:dyDescent="0.25">
      <c r="A3920" s="5" t="s">
        <v>37</v>
      </c>
      <c r="B3920" s="23">
        <v>44056</v>
      </c>
      <c r="C3920" s="4">
        <v>2</v>
      </c>
      <c r="D3920" s="26">
        <f t="shared" si="278"/>
        <v>223</v>
      </c>
      <c r="F3920" s="67">
        <f t="shared" si="274"/>
        <v>2</v>
      </c>
    </row>
    <row r="3921" spans="1:6" x14ac:dyDescent="0.25">
      <c r="A3921" s="5" t="s">
        <v>38</v>
      </c>
      <c r="B3921" s="23">
        <v>44056</v>
      </c>
      <c r="C3921" s="4">
        <v>55</v>
      </c>
      <c r="D3921" s="26">
        <f t="shared" si="278"/>
        <v>1364</v>
      </c>
      <c r="E3921" s="4">
        <v>3</v>
      </c>
      <c r="F3921" s="67">
        <f t="shared" si="274"/>
        <v>18</v>
      </c>
    </row>
    <row r="3922" spans="1:6" x14ac:dyDescent="0.25">
      <c r="A3922" s="5" t="s">
        <v>48</v>
      </c>
      <c r="B3922" s="23">
        <v>44056</v>
      </c>
      <c r="C3922" s="4">
        <v>-2</v>
      </c>
      <c r="D3922" s="26">
        <f t="shared" si="278"/>
        <v>81</v>
      </c>
      <c r="F3922" s="67">
        <f>E3922+F3898</f>
        <v>0</v>
      </c>
    </row>
    <row r="3923" spans="1:6" x14ac:dyDescent="0.25">
      <c r="A3923" s="5" t="s">
        <v>39</v>
      </c>
      <c r="B3923" s="23">
        <v>44056</v>
      </c>
      <c r="C3923" s="4">
        <v>167</v>
      </c>
      <c r="D3923" s="26">
        <f t="shared" si="278"/>
        <v>4196</v>
      </c>
      <c r="E3923" s="4">
        <f>2+9+8</f>
        <v>19</v>
      </c>
      <c r="F3923" s="67">
        <f>E3923+F3899</f>
        <v>20</v>
      </c>
    </row>
    <row r="3924" spans="1:6" x14ac:dyDescent="0.25">
      <c r="A3924" s="5" t="s">
        <v>40</v>
      </c>
      <c r="B3924" s="23">
        <v>44056</v>
      </c>
      <c r="C3924" s="4">
        <v>1</v>
      </c>
      <c r="D3924" s="26">
        <f t="shared" si="278"/>
        <v>209</v>
      </c>
      <c r="F3924" s="67">
        <f t="shared" si="274"/>
        <v>1</v>
      </c>
    </row>
    <row r="3925" spans="1:6" x14ac:dyDescent="0.25">
      <c r="A3925" s="5" t="s">
        <v>28</v>
      </c>
      <c r="B3925" s="23">
        <v>44056</v>
      </c>
      <c r="C3925" s="4">
        <v>98</v>
      </c>
      <c r="D3925" s="26">
        <f t="shared" si="278"/>
        <v>639</v>
      </c>
      <c r="F3925" s="67">
        <f t="shared" si="274"/>
        <v>1</v>
      </c>
    </row>
    <row r="3926" spans="1:6" x14ac:dyDescent="0.25">
      <c r="A3926" s="5" t="s">
        <v>24</v>
      </c>
      <c r="B3926" s="23">
        <v>44056</v>
      </c>
      <c r="C3926" s="4">
        <v>164</v>
      </c>
      <c r="D3926" s="26">
        <f t="shared" si="278"/>
        <v>2741</v>
      </c>
      <c r="E3926" s="4">
        <f>1+2+4</f>
        <v>7</v>
      </c>
      <c r="F3926" s="67">
        <f t="shared" si="274"/>
        <v>17</v>
      </c>
    </row>
    <row r="3927" spans="1:6" x14ac:dyDescent="0.25">
      <c r="A3927" s="5" t="s">
        <v>30</v>
      </c>
      <c r="B3927" s="23">
        <v>44056</v>
      </c>
      <c r="C3927" s="4">
        <v>2</v>
      </c>
      <c r="D3927" s="26">
        <f t="shared" si="278"/>
        <v>63</v>
      </c>
      <c r="F3927" s="67">
        <f t="shared" si="274"/>
        <v>2</v>
      </c>
    </row>
    <row r="3928" spans="1:6" x14ac:dyDescent="0.25">
      <c r="A3928" s="5" t="s">
        <v>26</v>
      </c>
      <c r="B3928" s="23">
        <v>44056</v>
      </c>
      <c r="C3928" s="4">
        <v>65</v>
      </c>
      <c r="D3928" s="26">
        <f t="shared" si="278"/>
        <v>1710</v>
      </c>
      <c r="F3928" s="67">
        <f t="shared" si="274"/>
        <v>3</v>
      </c>
    </row>
    <row r="3929" spans="1:6" x14ac:dyDescent="0.25">
      <c r="A3929" s="5" t="s">
        <v>25</v>
      </c>
      <c r="B3929" s="23">
        <v>44056</v>
      </c>
      <c r="C3929" s="4">
        <v>160</v>
      </c>
      <c r="D3929" s="26">
        <f t="shared" si="278"/>
        <v>3535</v>
      </c>
      <c r="E3929" s="4">
        <v>5</v>
      </c>
      <c r="F3929" s="67">
        <f t="shared" si="274"/>
        <v>18</v>
      </c>
    </row>
    <row r="3930" spans="1:6" x14ac:dyDescent="0.25">
      <c r="A3930" s="5" t="s">
        <v>41</v>
      </c>
      <c r="B3930" s="23">
        <v>44056</v>
      </c>
      <c r="C3930" s="4">
        <v>78</v>
      </c>
      <c r="D3930" s="26">
        <f>C3930+D3906</f>
        <v>828</v>
      </c>
      <c r="F3930" s="67">
        <f>E3930+F3906</f>
        <v>5</v>
      </c>
    </row>
    <row r="3931" spans="1:6" x14ac:dyDescent="0.25">
      <c r="A3931" s="5" t="s">
        <v>42</v>
      </c>
      <c r="B3931" s="23">
        <v>44056</v>
      </c>
      <c r="C3931" s="4">
        <v>0</v>
      </c>
      <c r="D3931" s="26">
        <f t="shared" ref="D3931:D3937" si="279">C3931+D3907</f>
        <v>23</v>
      </c>
      <c r="F3931" s="67">
        <f>E3931+F3907</f>
        <v>0</v>
      </c>
    </row>
    <row r="3932" spans="1:6" x14ac:dyDescent="0.25">
      <c r="A3932" s="5" t="s">
        <v>43</v>
      </c>
      <c r="B3932" s="23">
        <v>44056</v>
      </c>
      <c r="C3932" s="4">
        <v>1</v>
      </c>
      <c r="D3932" s="26">
        <f t="shared" si="279"/>
        <v>33</v>
      </c>
      <c r="F3932" s="67">
        <f>E3932+F3908</f>
        <v>0</v>
      </c>
    </row>
    <row r="3933" spans="1:6" x14ac:dyDescent="0.25">
      <c r="A3933" s="5" t="s">
        <v>44</v>
      </c>
      <c r="B3933" s="23">
        <v>44056</v>
      </c>
      <c r="C3933" s="4">
        <v>46</v>
      </c>
      <c r="D3933" s="26">
        <f t="shared" si="279"/>
        <v>914</v>
      </c>
      <c r="F3933" s="67">
        <f t="shared" ref="F3933:F3938" si="280">E3933+F3909</f>
        <v>3</v>
      </c>
    </row>
    <row r="3934" spans="1:6" x14ac:dyDescent="0.25">
      <c r="A3934" s="5" t="s">
        <v>29</v>
      </c>
      <c r="B3934" s="23">
        <v>44056</v>
      </c>
      <c r="C3934" s="4">
        <v>168</v>
      </c>
      <c r="D3934" s="26">
        <f t="shared" si="279"/>
        <v>2764</v>
      </c>
      <c r="E3934" s="4">
        <v>3</v>
      </c>
      <c r="F3934" s="67">
        <f t="shared" si="280"/>
        <v>29</v>
      </c>
    </row>
    <row r="3935" spans="1:6" x14ac:dyDescent="0.25">
      <c r="A3935" s="5" t="s">
        <v>45</v>
      </c>
      <c r="B3935" s="23">
        <v>44056</v>
      </c>
      <c r="C3935" s="4">
        <v>21</v>
      </c>
      <c r="D3935" s="26">
        <f t="shared" si="279"/>
        <v>200</v>
      </c>
      <c r="F3935" s="67">
        <f t="shared" si="280"/>
        <v>1</v>
      </c>
    </row>
    <row r="3936" spans="1:6" x14ac:dyDescent="0.25">
      <c r="A3936" s="5" t="s">
        <v>46</v>
      </c>
      <c r="B3936" s="23">
        <v>44056</v>
      </c>
      <c r="C3936" s="4">
        <v>84</v>
      </c>
      <c r="D3936" s="26">
        <f t="shared" si="279"/>
        <v>1227</v>
      </c>
      <c r="E3936" s="4">
        <v>1</v>
      </c>
      <c r="F3936" s="67">
        <f t="shared" si="280"/>
        <v>11</v>
      </c>
    </row>
    <row r="3937" spans="1:6" x14ac:dyDescent="0.25">
      <c r="A3937" s="5" t="s">
        <v>47</v>
      </c>
      <c r="B3937" s="23">
        <v>44056</v>
      </c>
      <c r="C3937" s="4">
        <v>21</v>
      </c>
      <c r="D3937" s="26">
        <f t="shared" si="279"/>
        <v>509</v>
      </c>
      <c r="F3937" s="67">
        <f t="shared" si="280"/>
        <v>5</v>
      </c>
    </row>
    <row r="3938" spans="1:6" x14ac:dyDescent="0.25">
      <c r="A3938" s="50" t="s">
        <v>22</v>
      </c>
      <c r="B3938" s="23">
        <v>44057</v>
      </c>
      <c r="C3938" s="4">
        <f>4157+3</f>
        <v>4160</v>
      </c>
      <c r="D3938" s="26">
        <f>C3938+D3914</f>
        <v>175544</v>
      </c>
      <c r="E3938" s="4">
        <f>19+13+31+25</f>
        <v>88</v>
      </c>
      <c r="F3938" s="67">
        <f t="shared" si="280"/>
        <v>3222</v>
      </c>
    </row>
    <row r="3939" spans="1:6" x14ac:dyDescent="0.25">
      <c r="A3939" s="5" t="s">
        <v>51</v>
      </c>
      <c r="B3939" s="23">
        <v>44057</v>
      </c>
      <c r="C3939" s="4">
        <f>1012+6</f>
        <v>1018</v>
      </c>
      <c r="D3939" s="26">
        <f t="shared" ref="D3939:D3953" si="281">C3939+D3915</f>
        <v>75593</v>
      </c>
      <c r="E3939" s="4">
        <f>3+7+17+11</f>
        <v>38</v>
      </c>
      <c r="F3939" s="67">
        <f t="shared" ref="F3939:F3977" si="282">E3939+F3915</f>
        <v>1658</v>
      </c>
    </row>
    <row r="3940" spans="1:6" x14ac:dyDescent="0.25">
      <c r="A3940" s="5" t="s">
        <v>35</v>
      </c>
      <c r="B3940" s="23">
        <v>44057</v>
      </c>
      <c r="C3940" s="4">
        <v>0</v>
      </c>
      <c r="D3940" s="26">
        <f t="shared" si="281"/>
        <v>63</v>
      </c>
      <c r="F3940" s="67">
        <f t="shared" si="282"/>
        <v>0</v>
      </c>
    </row>
    <row r="3941" spans="1:6" x14ac:dyDescent="0.25">
      <c r="A3941" s="5" t="s">
        <v>21</v>
      </c>
      <c r="B3941" s="23">
        <v>44057</v>
      </c>
      <c r="C3941" s="4">
        <v>49</v>
      </c>
      <c r="D3941" s="26">
        <f t="shared" si="281"/>
        <v>4328</v>
      </c>
      <c r="F3941" s="67">
        <f t="shared" si="282"/>
        <v>173</v>
      </c>
    </row>
    <row r="3942" spans="1:6" x14ac:dyDescent="0.25">
      <c r="A3942" s="5" t="s">
        <v>36</v>
      </c>
      <c r="B3942" s="23">
        <v>44057</v>
      </c>
      <c r="C3942" s="4">
        <v>6</v>
      </c>
      <c r="D3942" s="26">
        <f t="shared" si="281"/>
        <v>391</v>
      </c>
      <c r="F3942" s="67">
        <f t="shared" si="282"/>
        <v>5</v>
      </c>
    </row>
    <row r="3943" spans="1:6" x14ac:dyDescent="0.25">
      <c r="A3943" s="5" t="s">
        <v>27</v>
      </c>
      <c r="B3943" s="23">
        <v>44057</v>
      </c>
      <c r="C3943" s="4">
        <v>144</v>
      </c>
      <c r="D3943" s="26">
        <f t="shared" si="281"/>
        <v>4293</v>
      </c>
      <c r="E3943" s="4">
        <f>1</f>
        <v>1</v>
      </c>
      <c r="F3943" s="67">
        <f t="shared" si="282"/>
        <v>74</v>
      </c>
    </row>
    <row r="3944" spans="1:6" x14ac:dyDescent="0.25">
      <c r="A3944" s="5" t="s">
        <v>37</v>
      </c>
      <c r="B3944" s="23">
        <v>44057</v>
      </c>
      <c r="C3944" s="4">
        <v>1</v>
      </c>
      <c r="D3944" s="26">
        <f t="shared" si="281"/>
        <v>224</v>
      </c>
      <c r="F3944" s="67">
        <f t="shared" si="282"/>
        <v>2</v>
      </c>
    </row>
    <row r="3945" spans="1:6" x14ac:dyDescent="0.25">
      <c r="A3945" s="5" t="s">
        <v>38</v>
      </c>
      <c r="B3945" s="23">
        <v>44057</v>
      </c>
      <c r="C3945" s="4">
        <v>100</v>
      </c>
      <c r="D3945" s="26">
        <f t="shared" si="281"/>
        <v>1464</v>
      </c>
      <c r="E3945" s="4">
        <v>2</v>
      </c>
      <c r="F3945" s="67">
        <f t="shared" si="282"/>
        <v>20</v>
      </c>
    </row>
    <row r="3946" spans="1:6" x14ac:dyDescent="0.25">
      <c r="A3946" s="5" t="s">
        <v>48</v>
      </c>
      <c r="B3946" s="23">
        <v>44057</v>
      </c>
      <c r="C3946" s="4">
        <v>0</v>
      </c>
      <c r="D3946" s="26">
        <f t="shared" si="281"/>
        <v>81</v>
      </c>
      <c r="F3946" s="67">
        <f>E3946+F3922</f>
        <v>0</v>
      </c>
    </row>
    <row r="3947" spans="1:6" x14ac:dyDescent="0.25">
      <c r="A3947" s="5" t="s">
        <v>39</v>
      </c>
      <c r="B3947" s="23">
        <v>44057</v>
      </c>
      <c r="C3947" s="4">
        <f>133-3</f>
        <v>130</v>
      </c>
      <c r="D3947" s="26">
        <f t="shared" si="281"/>
        <v>4326</v>
      </c>
      <c r="E3947" s="4">
        <f>14+7</f>
        <v>21</v>
      </c>
      <c r="F3947" s="67">
        <f>E3947+F3923</f>
        <v>41</v>
      </c>
    </row>
    <row r="3948" spans="1:6" x14ac:dyDescent="0.25">
      <c r="A3948" s="5" t="s">
        <v>40</v>
      </c>
      <c r="B3948" s="23">
        <v>44057</v>
      </c>
      <c r="C3948" s="4">
        <v>1</v>
      </c>
      <c r="D3948" s="26">
        <f t="shared" si="281"/>
        <v>210</v>
      </c>
      <c r="F3948" s="67">
        <f t="shared" si="282"/>
        <v>1</v>
      </c>
    </row>
    <row r="3949" spans="1:6" x14ac:dyDescent="0.25">
      <c r="A3949" s="5" t="s">
        <v>28</v>
      </c>
      <c r="B3949" s="23">
        <v>44057</v>
      </c>
      <c r="C3949" s="4">
        <f>22-1</f>
        <v>21</v>
      </c>
      <c r="D3949" s="26">
        <f t="shared" si="281"/>
        <v>660</v>
      </c>
      <c r="F3949" s="67">
        <f t="shared" si="282"/>
        <v>1</v>
      </c>
    </row>
    <row r="3950" spans="1:6" x14ac:dyDescent="0.25">
      <c r="A3950" s="5" t="s">
        <v>24</v>
      </c>
      <c r="B3950" s="23">
        <v>44057</v>
      </c>
      <c r="C3950" s="4">
        <v>165</v>
      </c>
      <c r="D3950" s="26">
        <f t="shared" si="281"/>
        <v>2906</v>
      </c>
      <c r="E3950" s="4">
        <v>2</v>
      </c>
      <c r="F3950" s="67">
        <f t="shared" si="282"/>
        <v>19</v>
      </c>
    </row>
    <row r="3951" spans="1:6" x14ac:dyDescent="0.25">
      <c r="A3951" s="5" t="s">
        <v>30</v>
      </c>
      <c r="B3951" s="23">
        <v>44057</v>
      </c>
      <c r="C3951" s="4">
        <v>1</v>
      </c>
      <c r="D3951" s="26">
        <f t="shared" si="281"/>
        <v>64</v>
      </c>
      <c r="F3951" s="67">
        <f t="shared" si="282"/>
        <v>2</v>
      </c>
    </row>
    <row r="3952" spans="1:6" x14ac:dyDescent="0.25">
      <c r="A3952" s="5" t="s">
        <v>26</v>
      </c>
      <c r="B3952" s="23">
        <v>44057</v>
      </c>
      <c r="C3952" s="4">
        <v>16</v>
      </c>
      <c r="D3952" s="26">
        <f t="shared" si="281"/>
        <v>1726</v>
      </c>
      <c r="E3952" s="4">
        <v>1</v>
      </c>
      <c r="F3952" s="67">
        <f t="shared" si="282"/>
        <v>4</v>
      </c>
    </row>
    <row r="3953" spans="1:6" x14ac:dyDescent="0.25">
      <c r="A3953" s="5" t="s">
        <v>25</v>
      </c>
      <c r="B3953" s="23">
        <v>44057</v>
      </c>
      <c r="C3953" s="4">
        <v>118</v>
      </c>
      <c r="D3953" s="26">
        <f t="shared" si="281"/>
        <v>3653</v>
      </c>
      <c r="E3953" s="4">
        <v>6</v>
      </c>
      <c r="F3953" s="67">
        <f t="shared" si="282"/>
        <v>24</v>
      </c>
    </row>
    <row r="3954" spans="1:6" x14ac:dyDescent="0.25">
      <c r="A3954" s="5" t="s">
        <v>41</v>
      </c>
      <c r="B3954" s="23">
        <v>44057</v>
      </c>
      <c r="C3954" s="4">
        <f>106+3</f>
        <v>109</v>
      </c>
      <c r="D3954" s="26">
        <f>C3954+D3930</f>
        <v>937</v>
      </c>
      <c r="E3954" s="4">
        <v>2</v>
      </c>
      <c r="F3954" s="67">
        <f>E3954+F3930</f>
        <v>7</v>
      </c>
    </row>
    <row r="3955" spans="1:6" x14ac:dyDescent="0.25">
      <c r="A3955" s="5" t="s">
        <v>42</v>
      </c>
      <c r="B3955" s="23">
        <v>44057</v>
      </c>
      <c r="C3955" s="4">
        <v>-1</v>
      </c>
      <c r="D3955" s="26">
        <f t="shared" ref="D3955:D3961" si="283">C3955+D3931</f>
        <v>22</v>
      </c>
      <c r="F3955" s="67">
        <f>E3955+F3931</f>
        <v>0</v>
      </c>
    </row>
    <row r="3956" spans="1:6" x14ac:dyDescent="0.25">
      <c r="A3956" s="5" t="s">
        <v>43</v>
      </c>
      <c r="B3956" s="23">
        <v>44057</v>
      </c>
      <c r="C3956" s="4">
        <v>1</v>
      </c>
      <c r="D3956" s="26">
        <f t="shared" si="283"/>
        <v>34</v>
      </c>
      <c r="F3956" s="67">
        <f t="shared" si="282"/>
        <v>0</v>
      </c>
    </row>
    <row r="3957" spans="1:6" x14ac:dyDescent="0.25">
      <c r="A3957" s="5" t="s">
        <v>44</v>
      </c>
      <c r="B3957" s="23">
        <v>44057</v>
      </c>
      <c r="C3957" s="4">
        <f>40-3</f>
        <v>37</v>
      </c>
      <c r="D3957" s="26">
        <f t="shared" si="283"/>
        <v>951</v>
      </c>
      <c r="F3957" s="67">
        <f t="shared" ref="F3957:F3962" si="284">E3957+F3933</f>
        <v>3</v>
      </c>
    </row>
    <row r="3958" spans="1:6" x14ac:dyDescent="0.25">
      <c r="A3958" s="5" t="s">
        <v>29</v>
      </c>
      <c r="B3958" s="23">
        <v>44057</v>
      </c>
      <c r="C3958" s="4">
        <v>190</v>
      </c>
      <c r="D3958" s="26">
        <f t="shared" si="283"/>
        <v>2954</v>
      </c>
      <c r="E3958" s="4">
        <v>1</v>
      </c>
      <c r="F3958" s="67">
        <f t="shared" si="284"/>
        <v>30</v>
      </c>
    </row>
    <row r="3959" spans="1:6" x14ac:dyDescent="0.25">
      <c r="A3959" s="5" t="s">
        <v>45</v>
      </c>
      <c r="B3959" s="23">
        <v>44057</v>
      </c>
      <c r="C3959" s="4">
        <f>24-2</f>
        <v>22</v>
      </c>
      <c r="D3959" s="26">
        <f t="shared" si="283"/>
        <v>222</v>
      </c>
      <c r="F3959" s="67">
        <f t="shared" si="284"/>
        <v>1</v>
      </c>
    </row>
    <row r="3960" spans="1:6" x14ac:dyDescent="0.25">
      <c r="A3960" s="5" t="s">
        <v>46</v>
      </c>
      <c r="B3960" s="23">
        <v>44057</v>
      </c>
      <c r="C3960" s="4">
        <f>48-2</f>
        <v>46</v>
      </c>
      <c r="D3960" s="26">
        <f t="shared" si="283"/>
        <v>1273</v>
      </c>
      <c r="E3960" s="4">
        <v>3</v>
      </c>
      <c r="F3960" s="67">
        <f t="shared" si="284"/>
        <v>14</v>
      </c>
    </row>
    <row r="3961" spans="1:6" x14ac:dyDescent="0.25">
      <c r="A3961" s="5" t="s">
        <v>47</v>
      </c>
      <c r="B3961" s="23">
        <v>44057</v>
      </c>
      <c r="C3961" s="4">
        <f>32-1</f>
        <v>31</v>
      </c>
      <c r="D3961" s="26">
        <f t="shared" si="283"/>
        <v>540</v>
      </c>
      <c r="F3961" s="67">
        <f t="shared" si="284"/>
        <v>5</v>
      </c>
    </row>
    <row r="3962" spans="1:6" x14ac:dyDescent="0.25">
      <c r="A3962" s="50" t="s">
        <v>22</v>
      </c>
      <c r="B3962" s="23">
        <v>44058</v>
      </c>
      <c r="C3962" s="4">
        <v>4438</v>
      </c>
      <c r="D3962" s="26">
        <f>C3962+D3938</f>
        <v>179982</v>
      </c>
      <c r="E3962" s="4">
        <f>16+10+33+24</f>
        <v>83</v>
      </c>
      <c r="F3962" s="67">
        <f t="shared" si="284"/>
        <v>3305</v>
      </c>
    </row>
    <row r="3963" spans="1:6" x14ac:dyDescent="0.25">
      <c r="A3963" s="5" t="s">
        <v>51</v>
      </c>
      <c r="B3963" s="23">
        <v>44058</v>
      </c>
      <c r="C3963" s="4">
        <v>915</v>
      </c>
      <c r="D3963" s="26">
        <f t="shared" ref="D3963:D3977" si="285">C3963+D3939</f>
        <v>76508</v>
      </c>
      <c r="E3963" s="4">
        <f>4+2+3</f>
        <v>9</v>
      </c>
      <c r="F3963" s="67">
        <f t="shared" si="282"/>
        <v>1667</v>
      </c>
    </row>
    <row r="3964" spans="1:6" x14ac:dyDescent="0.25">
      <c r="A3964" s="5" t="s">
        <v>35</v>
      </c>
      <c r="B3964" s="23">
        <v>44058</v>
      </c>
      <c r="C3964" s="4">
        <v>0</v>
      </c>
      <c r="D3964" s="26">
        <f t="shared" si="285"/>
        <v>63</v>
      </c>
      <c r="F3964" s="67">
        <f t="shared" si="282"/>
        <v>0</v>
      </c>
    </row>
    <row r="3965" spans="1:6" x14ac:dyDescent="0.25">
      <c r="A3965" s="5" t="s">
        <v>21</v>
      </c>
      <c r="B3965" s="23">
        <v>44058</v>
      </c>
      <c r="C3965" s="4">
        <v>40</v>
      </c>
      <c r="D3965" s="26">
        <f t="shared" si="285"/>
        <v>4368</v>
      </c>
      <c r="E3965" s="4">
        <v>4</v>
      </c>
      <c r="F3965" s="67">
        <f t="shared" si="282"/>
        <v>177</v>
      </c>
    </row>
    <row r="3966" spans="1:6" x14ac:dyDescent="0.25">
      <c r="A3966" s="5" t="s">
        <v>36</v>
      </c>
      <c r="B3966" s="23">
        <v>44058</v>
      </c>
      <c r="C3966" s="4">
        <v>4</v>
      </c>
      <c r="D3966" s="26">
        <f t="shared" si="285"/>
        <v>395</v>
      </c>
      <c r="F3966" s="67">
        <f t="shared" si="282"/>
        <v>5</v>
      </c>
    </row>
    <row r="3967" spans="1:6" x14ac:dyDescent="0.25">
      <c r="A3967" s="5" t="s">
        <v>27</v>
      </c>
      <c r="B3967" s="23">
        <v>44058</v>
      </c>
      <c r="C3967" s="4">
        <v>161</v>
      </c>
      <c r="D3967" s="26">
        <f t="shared" si="285"/>
        <v>4454</v>
      </c>
      <c r="F3967" s="67">
        <f t="shared" si="282"/>
        <v>74</v>
      </c>
    </row>
    <row r="3968" spans="1:6" x14ac:dyDescent="0.25">
      <c r="A3968" s="5" t="s">
        <v>37</v>
      </c>
      <c r="B3968" s="23">
        <v>44058</v>
      </c>
      <c r="C3968" s="4">
        <v>2</v>
      </c>
      <c r="D3968" s="26">
        <f t="shared" si="285"/>
        <v>226</v>
      </c>
      <c r="F3968" s="67">
        <f t="shared" si="282"/>
        <v>2</v>
      </c>
    </row>
    <row r="3969" spans="1:6" x14ac:dyDescent="0.25">
      <c r="A3969" s="5" t="s">
        <v>38</v>
      </c>
      <c r="B3969" s="23">
        <v>44058</v>
      </c>
      <c r="C3969" s="4">
        <v>64</v>
      </c>
      <c r="D3969" s="26">
        <f t="shared" si="285"/>
        <v>1528</v>
      </c>
      <c r="E3969" s="4">
        <v>2</v>
      </c>
      <c r="F3969" s="67">
        <f t="shared" si="282"/>
        <v>22</v>
      </c>
    </row>
    <row r="3970" spans="1:6" x14ac:dyDescent="0.25">
      <c r="A3970" s="5" t="s">
        <v>48</v>
      </c>
      <c r="B3970" s="23">
        <v>44058</v>
      </c>
      <c r="C3970" s="4">
        <v>1</v>
      </c>
      <c r="D3970" s="26">
        <f t="shared" si="285"/>
        <v>82</v>
      </c>
      <c r="F3970" s="67">
        <f>E3970+F3946</f>
        <v>0</v>
      </c>
    </row>
    <row r="3971" spans="1:6" x14ac:dyDescent="0.25">
      <c r="A3971" s="5" t="s">
        <v>39</v>
      </c>
      <c r="B3971" s="23">
        <v>44058</v>
      </c>
      <c r="C3971" s="4">
        <v>157</v>
      </c>
      <c r="D3971" s="26">
        <f t="shared" si="285"/>
        <v>4483</v>
      </c>
      <c r="F3971" s="67">
        <f t="shared" si="282"/>
        <v>41</v>
      </c>
    </row>
    <row r="3972" spans="1:6" x14ac:dyDescent="0.25">
      <c r="A3972" s="5" t="s">
        <v>40</v>
      </c>
      <c r="B3972" s="23">
        <v>44058</v>
      </c>
      <c r="C3972" s="4">
        <v>1</v>
      </c>
      <c r="D3972" s="26">
        <f t="shared" si="285"/>
        <v>211</v>
      </c>
      <c r="F3972" s="67">
        <f t="shared" si="282"/>
        <v>1</v>
      </c>
    </row>
    <row r="3973" spans="1:6" x14ac:dyDescent="0.25">
      <c r="A3973" s="5" t="s">
        <v>28</v>
      </c>
      <c r="B3973" s="23">
        <v>44058</v>
      </c>
      <c r="C3973" s="4">
        <v>55</v>
      </c>
      <c r="D3973" s="26">
        <f t="shared" si="285"/>
        <v>715</v>
      </c>
      <c r="F3973" s="67">
        <f t="shared" si="282"/>
        <v>1</v>
      </c>
    </row>
    <row r="3974" spans="1:6" x14ac:dyDescent="0.25">
      <c r="A3974" s="5" t="s">
        <v>24</v>
      </c>
      <c r="B3974" s="23">
        <v>44058</v>
      </c>
      <c r="C3974" s="4">
        <v>210</v>
      </c>
      <c r="D3974" s="26">
        <f t="shared" si="285"/>
        <v>3116</v>
      </c>
      <c r="E3974" s="4">
        <f>1+1+3</f>
        <v>5</v>
      </c>
      <c r="F3974" s="67">
        <f t="shared" si="282"/>
        <v>24</v>
      </c>
    </row>
    <row r="3975" spans="1:6" x14ac:dyDescent="0.25">
      <c r="A3975" s="5" t="s">
        <v>30</v>
      </c>
      <c r="B3975" s="23">
        <v>44058</v>
      </c>
      <c r="C3975" s="4">
        <v>3</v>
      </c>
      <c r="D3975" s="26">
        <f t="shared" si="285"/>
        <v>67</v>
      </c>
      <c r="F3975" s="67">
        <f t="shared" si="282"/>
        <v>2</v>
      </c>
    </row>
    <row r="3976" spans="1:6" x14ac:dyDescent="0.25">
      <c r="A3976" s="5" t="s">
        <v>26</v>
      </c>
      <c r="B3976" s="23">
        <v>44058</v>
      </c>
      <c r="C3976" s="4">
        <v>72</v>
      </c>
      <c r="D3976" s="26">
        <f t="shared" si="285"/>
        <v>1798</v>
      </c>
      <c r="F3976" s="67">
        <f t="shared" si="282"/>
        <v>4</v>
      </c>
    </row>
    <row r="3977" spans="1:6" x14ac:dyDescent="0.25">
      <c r="A3977" s="5" t="s">
        <v>25</v>
      </c>
      <c r="B3977" s="23">
        <v>44058</v>
      </c>
      <c r="C3977" s="4">
        <v>115</v>
      </c>
      <c r="D3977" s="26">
        <f t="shared" si="285"/>
        <v>3768</v>
      </c>
      <c r="E3977" s="4">
        <v>1</v>
      </c>
      <c r="F3977" s="67">
        <f t="shared" si="282"/>
        <v>25</v>
      </c>
    </row>
    <row r="3978" spans="1:6" x14ac:dyDescent="0.25">
      <c r="A3978" s="5" t="s">
        <v>41</v>
      </c>
      <c r="B3978" s="23">
        <v>44058</v>
      </c>
      <c r="C3978" s="4">
        <v>66</v>
      </c>
      <c r="D3978" s="26">
        <f>C3978+D3954</f>
        <v>1003</v>
      </c>
      <c r="E3978" s="4">
        <v>3</v>
      </c>
      <c r="F3978" s="67">
        <f>E3978+F3954</f>
        <v>10</v>
      </c>
    </row>
    <row r="3979" spans="1:6" x14ac:dyDescent="0.25">
      <c r="A3979" s="5" t="s">
        <v>42</v>
      </c>
      <c r="B3979" s="23">
        <v>44058</v>
      </c>
      <c r="C3979" s="4">
        <v>0</v>
      </c>
      <c r="D3979" s="26">
        <f t="shared" ref="D3979:D3985" si="286">C3979+D3955</f>
        <v>22</v>
      </c>
      <c r="F3979" s="67">
        <f>E3979+F3955</f>
        <v>0</v>
      </c>
    </row>
    <row r="3980" spans="1:6" x14ac:dyDescent="0.25">
      <c r="A3980" s="5" t="s">
        <v>43</v>
      </c>
      <c r="B3980" s="23">
        <v>44058</v>
      </c>
      <c r="C3980" s="4">
        <v>0</v>
      </c>
      <c r="D3980" s="26">
        <f t="shared" si="286"/>
        <v>34</v>
      </c>
      <c r="F3980" s="67">
        <f>E3980+F3956</f>
        <v>0</v>
      </c>
    </row>
    <row r="3981" spans="1:6" x14ac:dyDescent="0.25">
      <c r="A3981" s="5" t="s">
        <v>44</v>
      </c>
      <c r="B3981" s="23">
        <v>44058</v>
      </c>
      <c r="C3981" s="4">
        <v>38</v>
      </c>
      <c r="D3981" s="26">
        <f t="shared" si="286"/>
        <v>989</v>
      </c>
      <c r="F3981" s="67">
        <f t="shared" ref="F3981:F3986" si="287">E3981+F3957</f>
        <v>3</v>
      </c>
    </row>
    <row r="3982" spans="1:6" x14ac:dyDescent="0.25">
      <c r="A3982" s="5" t="s">
        <v>29</v>
      </c>
      <c r="B3982" s="23">
        <v>44058</v>
      </c>
      <c r="C3982" s="4">
        <v>179</v>
      </c>
      <c r="D3982" s="26">
        <f t="shared" si="286"/>
        <v>3133</v>
      </c>
      <c r="E3982" s="4">
        <v>1</v>
      </c>
      <c r="F3982" s="67">
        <f t="shared" si="287"/>
        <v>31</v>
      </c>
    </row>
    <row r="3983" spans="1:6" x14ac:dyDescent="0.25">
      <c r="A3983" s="5" t="s">
        <v>45</v>
      </c>
      <c r="B3983" s="23">
        <v>44058</v>
      </c>
      <c r="C3983" s="4">
        <v>26</v>
      </c>
      <c r="D3983" s="26">
        <f t="shared" si="286"/>
        <v>248</v>
      </c>
      <c r="F3983" s="67">
        <f t="shared" si="287"/>
        <v>1</v>
      </c>
    </row>
    <row r="3984" spans="1:6" x14ac:dyDescent="0.25">
      <c r="A3984" s="5" t="s">
        <v>46</v>
      </c>
      <c r="B3984" s="23">
        <v>44058</v>
      </c>
      <c r="C3984" s="4">
        <v>88</v>
      </c>
      <c r="D3984" s="26">
        <f t="shared" si="286"/>
        <v>1361</v>
      </c>
      <c r="E3984" s="4">
        <v>2</v>
      </c>
      <c r="F3984" s="67">
        <f t="shared" si="287"/>
        <v>16</v>
      </c>
    </row>
    <row r="3985" spans="1:6" x14ac:dyDescent="0.25">
      <c r="A3985" s="5" t="s">
        <v>47</v>
      </c>
      <c r="B3985" s="23">
        <v>44058</v>
      </c>
      <c r="C3985" s="4">
        <v>28</v>
      </c>
      <c r="D3985" s="26">
        <f t="shared" si="286"/>
        <v>568</v>
      </c>
      <c r="F3985" s="67">
        <f t="shared" si="287"/>
        <v>5</v>
      </c>
    </row>
    <row r="3986" spans="1:6" x14ac:dyDescent="0.25">
      <c r="A3986" s="50" t="s">
        <v>22</v>
      </c>
      <c r="B3986" s="23">
        <v>44059</v>
      </c>
      <c r="C3986" s="4">
        <v>3117</v>
      </c>
      <c r="D3986" s="26">
        <f>C3986+D3962</f>
        <v>183099</v>
      </c>
      <c r="E3986" s="4">
        <f>8+5+1+8+7</f>
        <v>29</v>
      </c>
      <c r="F3986" s="67">
        <f t="shared" si="287"/>
        <v>3334</v>
      </c>
    </row>
    <row r="3987" spans="1:6" x14ac:dyDescent="0.25">
      <c r="A3987" s="5" t="s">
        <v>51</v>
      </c>
      <c r="B3987" s="23">
        <v>44059</v>
      </c>
      <c r="C3987" s="4">
        <v>972</v>
      </c>
      <c r="D3987" s="26">
        <f t="shared" ref="D3987:D4001" si="288">C3987+D3963</f>
        <v>77480</v>
      </c>
      <c r="E3987" s="4">
        <f>2+5+1</f>
        <v>8</v>
      </c>
      <c r="F3987" s="67">
        <f t="shared" ref="F3987:F4025" si="289">E3987+F3963</f>
        <v>1675</v>
      </c>
    </row>
    <row r="3988" spans="1:6" x14ac:dyDescent="0.25">
      <c r="A3988" s="5" t="s">
        <v>35</v>
      </c>
      <c r="B3988" s="23">
        <v>44059</v>
      </c>
      <c r="C3988" s="4">
        <v>0</v>
      </c>
      <c r="D3988" s="26">
        <f t="shared" si="288"/>
        <v>63</v>
      </c>
      <c r="F3988" s="67">
        <f t="shared" si="289"/>
        <v>0</v>
      </c>
    </row>
    <row r="3989" spans="1:6" x14ac:dyDescent="0.25">
      <c r="A3989" s="5" t="s">
        <v>21</v>
      </c>
      <c r="B3989" s="23">
        <v>44059</v>
      </c>
      <c r="C3989" s="4">
        <v>68</v>
      </c>
      <c r="D3989" s="26">
        <f t="shared" si="288"/>
        <v>4436</v>
      </c>
      <c r="E3989" s="4">
        <v>3</v>
      </c>
      <c r="F3989" s="67">
        <f>E3989+F3965</f>
        <v>180</v>
      </c>
    </row>
    <row r="3990" spans="1:6" x14ac:dyDescent="0.25">
      <c r="A3990" s="5" t="s">
        <v>36</v>
      </c>
      <c r="B3990" s="23">
        <v>44059</v>
      </c>
      <c r="C3990" s="4">
        <v>9</v>
      </c>
      <c r="D3990" s="26">
        <f t="shared" si="288"/>
        <v>404</v>
      </c>
      <c r="F3990" s="67">
        <f t="shared" si="289"/>
        <v>5</v>
      </c>
    </row>
    <row r="3991" spans="1:6" x14ac:dyDescent="0.25">
      <c r="A3991" s="5" t="s">
        <v>27</v>
      </c>
      <c r="B3991" s="23">
        <v>44059</v>
      </c>
      <c r="C3991" s="4">
        <v>141</v>
      </c>
      <c r="D3991" s="26">
        <f t="shared" si="288"/>
        <v>4595</v>
      </c>
      <c r="E3991" s="4">
        <v>4</v>
      </c>
      <c r="F3991" s="67">
        <f t="shared" si="289"/>
        <v>78</v>
      </c>
    </row>
    <row r="3992" spans="1:6" x14ac:dyDescent="0.25">
      <c r="A3992" s="5" t="s">
        <v>37</v>
      </c>
      <c r="B3992" s="23">
        <v>44059</v>
      </c>
      <c r="C3992" s="4">
        <v>3</v>
      </c>
      <c r="D3992" s="26">
        <f t="shared" si="288"/>
        <v>229</v>
      </c>
      <c r="F3992" s="67">
        <f t="shared" si="289"/>
        <v>2</v>
      </c>
    </row>
    <row r="3993" spans="1:6" x14ac:dyDescent="0.25">
      <c r="A3993" s="5" t="s">
        <v>38</v>
      </c>
      <c r="B3993" s="23">
        <v>44059</v>
      </c>
      <c r="C3993" s="4">
        <v>102</v>
      </c>
      <c r="D3993" s="26">
        <f t="shared" si="288"/>
        <v>1630</v>
      </c>
      <c r="E3993" s="4">
        <v>2</v>
      </c>
      <c r="F3993" s="67">
        <f t="shared" si="289"/>
        <v>24</v>
      </c>
    </row>
    <row r="3994" spans="1:6" x14ac:dyDescent="0.25">
      <c r="A3994" s="5" t="s">
        <v>48</v>
      </c>
      <c r="B3994" s="23">
        <v>44059</v>
      </c>
      <c r="C3994" s="4">
        <v>1</v>
      </c>
      <c r="D3994" s="26">
        <f t="shared" si="288"/>
        <v>83</v>
      </c>
      <c r="F3994" s="67">
        <f>E3994+F3970</f>
        <v>0</v>
      </c>
    </row>
    <row r="3995" spans="1:6" x14ac:dyDescent="0.25">
      <c r="A3995" s="5" t="s">
        <v>39</v>
      </c>
      <c r="B3995" s="23">
        <v>44059</v>
      </c>
      <c r="C3995" s="4">
        <v>272</v>
      </c>
      <c r="D3995" s="26">
        <f t="shared" si="288"/>
        <v>4755</v>
      </c>
      <c r="E3995" s="4">
        <v>16</v>
      </c>
      <c r="F3995" s="67">
        <f t="shared" si="289"/>
        <v>57</v>
      </c>
    </row>
    <row r="3996" spans="1:6" x14ac:dyDescent="0.25">
      <c r="A3996" s="5" t="s">
        <v>40</v>
      </c>
      <c r="B3996" s="23">
        <v>44059</v>
      </c>
      <c r="C3996" s="4">
        <v>1</v>
      </c>
      <c r="D3996" s="26">
        <f t="shared" si="288"/>
        <v>212</v>
      </c>
      <c r="F3996" s="67">
        <f t="shared" si="289"/>
        <v>1</v>
      </c>
    </row>
    <row r="3997" spans="1:6" x14ac:dyDescent="0.25">
      <c r="A3997" s="5" t="s">
        <v>28</v>
      </c>
      <c r="B3997" s="23">
        <v>44059</v>
      </c>
      <c r="C3997" s="4">
        <v>34</v>
      </c>
      <c r="D3997" s="26">
        <f t="shared" si="288"/>
        <v>749</v>
      </c>
      <c r="F3997" s="67">
        <f t="shared" si="289"/>
        <v>1</v>
      </c>
    </row>
    <row r="3998" spans="1:6" x14ac:dyDescent="0.25">
      <c r="A3998" s="5" t="s">
        <v>24</v>
      </c>
      <c r="B3998" s="23">
        <v>44059</v>
      </c>
      <c r="C3998" s="4">
        <v>210</v>
      </c>
      <c r="D3998" s="26">
        <f t="shared" si="288"/>
        <v>3326</v>
      </c>
      <c r="E3998" s="4">
        <v>2</v>
      </c>
      <c r="F3998" s="67">
        <f t="shared" si="289"/>
        <v>26</v>
      </c>
    </row>
    <row r="3999" spans="1:6" x14ac:dyDescent="0.25">
      <c r="A3999" s="5" t="s">
        <v>30</v>
      </c>
      <c r="B3999" s="23">
        <v>44059</v>
      </c>
      <c r="C3999" s="4">
        <v>0</v>
      </c>
      <c r="D3999" s="26">
        <f t="shared" si="288"/>
        <v>67</v>
      </c>
      <c r="F3999" s="67">
        <f t="shared" si="289"/>
        <v>2</v>
      </c>
    </row>
    <row r="4000" spans="1:6" x14ac:dyDescent="0.25">
      <c r="A4000" s="5" t="s">
        <v>26</v>
      </c>
      <c r="B4000" s="23">
        <v>44059</v>
      </c>
      <c r="C4000" s="4">
        <v>27</v>
      </c>
      <c r="D4000" s="26">
        <f t="shared" si="288"/>
        <v>1825</v>
      </c>
      <c r="F4000" s="67">
        <f t="shared" si="289"/>
        <v>4</v>
      </c>
    </row>
    <row r="4001" spans="1:6" x14ac:dyDescent="0.25">
      <c r="A4001" s="5" t="s">
        <v>25</v>
      </c>
      <c r="B4001" s="23">
        <v>44059</v>
      </c>
      <c r="C4001" s="4">
        <v>86</v>
      </c>
      <c r="D4001" s="26">
        <f t="shared" si="288"/>
        <v>3854</v>
      </c>
      <c r="F4001" s="67">
        <f t="shared" si="289"/>
        <v>25</v>
      </c>
    </row>
    <row r="4002" spans="1:6" x14ac:dyDescent="0.25">
      <c r="A4002" s="5" t="s">
        <v>41</v>
      </c>
      <c r="B4002" s="23">
        <v>44059</v>
      </c>
      <c r="C4002" s="4">
        <v>92</v>
      </c>
      <c r="D4002" s="26">
        <f>C4002+D3978</f>
        <v>1095</v>
      </c>
      <c r="E4002" s="4">
        <v>2</v>
      </c>
      <c r="F4002" s="67">
        <f>E4002+F3978</f>
        <v>12</v>
      </c>
    </row>
    <row r="4003" spans="1:6" x14ac:dyDescent="0.25">
      <c r="A4003" s="5" t="s">
        <v>42</v>
      </c>
      <c r="B4003" s="23">
        <v>44059</v>
      </c>
      <c r="C4003" s="4">
        <v>0</v>
      </c>
      <c r="D4003" s="26">
        <f t="shared" ref="D4003:D4009" si="290">C4003+D3979</f>
        <v>22</v>
      </c>
      <c r="F4003" s="67">
        <f>E4003+F3979</f>
        <v>0</v>
      </c>
    </row>
    <row r="4004" spans="1:6" x14ac:dyDescent="0.25">
      <c r="A4004" s="5" t="s">
        <v>43</v>
      </c>
      <c r="B4004" s="23">
        <v>44059</v>
      </c>
      <c r="C4004" s="4">
        <v>0</v>
      </c>
      <c r="D4004" s="26">
        <f t="shared" si="290"/>
        <v>34</v>
      </c>
      <c r="F4004" s="67">
        <f t="shared" si="289"/>
        <v>0</v>
      </c>
    </row>
    <row r="4005" spans="1:6" x14ac:dyDescent="0.25">
      <c r="A4005" s="5" t="s">
        <v>44</v>
      </c>
      <c r="B4005" s="23">
        <v>44059</v>
      </c>
      <c r="C4005" s="4">
        <v>42</v>
      </c>
      <c r="D4005" s="26">
        <f t="shared" si="290"/>
        <v>1031</v>
      </c>
      <c r="F4005" s="67">
        <f t="shared" ref="F4005:F4010" si="291">E4005+F3981</f>
        <v>3</v>
      </c>
    </row>
    <row r="4006" spans="1:6" x14ac:dyDescent="0.25">
      <c r="A4006" s="5" t="s">
        <v>29</v>
      </c>
      <c r="B4006" s="23">
        <v>44059</v>
      </c>
      <c r="C4006" s="4">
        <v>160</v>
      </c>
      <c r="D4006" s="26">
        <f t="shared" si="290"/>
        <v>3293</v>
      </c>
      <c r="F4006" s="67">
        <f t="shared" si="291"/>
        <v>31</v>
      </c>
    </row>
    <row r="4007" spans="1:6" x14ac:dyDescent="0.25">
      <c r="A4007" s="5" t="s">
        <v>45</v>
      </c>
      <c r="B4007" s="23">
        <v>44059</v>
      </c>
      <c r="C4007" s="4">
        <v>33</v>
      </c>
      <c r="D4007" s="26">
        <f t="shared" si="290"/>
        <v>281</v>
      </c>
      <c r="F4007" s="67">
        <f t="shared" si="291"/>
        <v>1</v>
      </c>
    </row>
    <row r="4008" spans="1:6" x14ac:dyDescent="0.25">
      <c r="A4008" s="5" t="s">
        <v>46</v>
      </c>
      <c r="B4008" s="23">
        <v>44059</v>
      </c>
      <c r="C4008" s="4">
        <v>57</v>
      </c>
      <c r="D4008" s="26">
        <f t="shared" si="290"/>
        <v>1418</v>
      </c>
      <c r="F4008" s="67">
        <f t="shared" si="291"/>
        <v>16</v>
      </c>
    </row>
    <row r="4009" spans="1:6" x14ac:dyDescent="0.25">
      <c r="A4009" s="5" t="s">
        <v>47</v>
      </c>
      <c r="B4009" s="23">
        <v>44059</v>
      </c>
      <c r="C4009" s="4">
        <v>42</v>
      </c>
      <c r="D4009" s="26">
        <f t="shared" si="290"/>
        <v>610</v>
      </c>
      <c r="F4009" s="67">
        <f t="shared" si="291"/>
        <v>5</v>
      </c>
    </row>
    <row r="4010" spans="1:6" x14ac:dyDescent="0.25">
      <c r="A4010" s="50" t="s">
        <v>22</v>
      </c>
      <c r="B4010" s="23">
        <v>44060</v>
      </c>
      <c r="C4010" s="4">
        <v>2521</v>
      </c>
      <c r="D4010" s="26">
        <f>C4010+D3986</f>
        <v>185620</v>
      </c>
      <c r="E4010" s="4">
        <f>11+15+20+13</f>
        <v>59</v>
      </c>
      <c r="F4010" s="67">
        <f t="shared" si="291"/>
        <v>3393</v>
      </c>
    </row>
    <row r="4011" spans="1:6" x14ac:dyDescent="0.25">
      <c r="A4011" s="5" t="s">
        <v>51</v>
      </c>
      <c r="B4011" s="23">
        <v>44060</v>
      </c>
      <c r="C4011" s="4">
        <v>710</v>
      </c>
      <c r="D4011" s="26">
        <f t="shared" ref="D4011:D4025" si="292">C4011+D3987</f>
        <v>78190</v>
      </c>
      <c r="E4011" s="4">
        <f>4+6+8+11</f>
        <v>29</v>
      </c>
      <c r="F4011" s="67">
        <f t="shared" si="289"/>
        <v>1704</v>
      </c>
    </row>
    <row r="4012" spans="1:6" x14ac:dyDescent="0.25">
      <c r="A4012" s="5" t="s">
        <v>35</v>
      </c>
      <c r="B4012" s="23">
        <v>44060</v>
      </c>
      <c r="C4012" s="4">
        <v>2</v>
      </c>
      <c r="D4012" s="26">
        <f t="shared" si="292"/>
        <v>65</v>
      </c>
      <c r="F4012" s="67">
        <f t="shared" si="289"/>
        <v>0</v>
      </c>
    </row>
    <row r="4013" spans="1:6" x14ac:dyDescent="0.25">
      <c r="A4013" s="5" t="s">
        <v>21</v>
      </c>
      <c r="B4013" s="23">
        <v>44060</v>
      </c>
      <c r="C4013" s="4">
        <v>68</v>
      </c>
      <c r="D4013" s="26">
        <f t="shared" si="292"/>
        <v>4504</v>
      </c>
      <c r="E4013" s="4">
        <f>3+1</f>
        <v>4</v>
      </c>
      <c r="F4013" s="67">
        <f t="shared" si="289"/>
        <v>184</v>
      </c>
    </row>
    <row r="4014" spans="1:6" x14ac:dyDescent="0.25">
      <c r="A4014" s="5" t="s">
        <v>36</v>
      </c>
      <c r="B4014" s="23">
        <v>44060</v>
      </c>
      <c r="C4014" s="4">
        <v>14</v>
      </c>
      <c r="D4014" s="26">
        <f t="shared" si="292"/>
        <v>418</v>
      </c>
      <c r="F4014" s="67">
        <f t="shared" si="289"/>
        <v>5</v>
      </c>
    </row>
    <row r="4015" spans="1:6" x14ac:dyDescent="0.25">
      <c r="A4015" s="5" t="s">
        <v>27</v>
      </c>
      <c r="B4015" s="23">
        <v>44060</v>
      </c>
      <c r="C4015" s="4">
        <v>172</v>
      </c>
      <c r="D4015" s="26">
        <f t="shared" si="292"/>
        <v>4767</v>
      </c>
      <c r="E4015" s="4">
        <v>1</v>
      </c>
      <c r="F4015" s="67">
        <f t="shared" si="289"/>
        <v>79</v>
      </c>
    </row>
    <row r="4016" spans="1:6" x14ac:dyDescent="0.25">
      <c r="A4016" s="5" t="s">
        <v>37</v>
      </c>
      <c r="B4016" s="23">
        <v>44060</v>
      </c>
      <c r="C4016" s="4">
        <v>2</v>
      </c>
      <c r="D4016" s="26">
        <f t="shared" si="292"/>
        <v>231</v>
      </c>
      <c r="F4016" s="67">
        <f t="shared" si="289"/>
        <v>2</v>
      </c>
    </row>
    <row r="4017" spans="1:6" x14ac:dyDescent="0.25">
      <c r="A4017" s="5" t="s">
        <v>38</v>
      </c>
      <c r="B4017" s="23">
        <v>44060</v>
      </c>
      <c r="C4017" s="4">
        <v>73</v>
      </c>
      <c r="D4017" s="26">
        <f t="shared" si="292"/>
        <v>1703</v>
      </c>
      <c r="E4017" s="4">
        <v>2</v>
      </c>
      <c r="F4017" s="67">
        <f t="shared" si="289"/>
        <v>26</v>
      </c>
    </row>
    <row r="4018" spans="1:6" x14ac:dyDescent="0.25">
      <c r="A4018" s="5" t="s">
        <v>48</v>
      </c>
      <c r="B4018" s="23">
        <v>44060</v>
      </c>
      <c r="C4018" s="4">
        <v>0</v>
      </c>
      <c r="D4018" s="26">
        <f t="shared" si="292"/>
        <v>83</v>
      </c>
      <c r="F4018" s="67">
        <f>E4018+F3994</f>
        <v>0</v>
      </c>
    </row>
    <row r="4019" spans="1:6" x14ac:dyDescent="0.25">
      <c r="A4019" s="5" t="s">
        <v>39</v>
      </c>
      <c r="B4019" s="23">
        <v>44060</v>
      </c>
      <c r="C4019" s="4">
        <v>244</v>
      </c>
      <c r="D4019" s="26">
        <f t="shared" si="292"/>
        <v>4999</v>
      </c>
      <c r="F4019" s="67">
        <f t="shared" si="289"/>
        <v>57</v>
      </c>
    </row>
    <row r="4020" spans="1:6" x14ac:dyDescent="0.25">
      <c r="A4020" s="5" t="s">
        <v>40</v>
      </c>
      <c r="B4020" s="23">
        <v>44060</v>
      </c>
      <c r="C4020" s="4">
        <v>1</v>
      </c>
      <c r="D4020" s="26">
        <f t="shared" si="292"/>
        <v>213</v>
      </c>
      <c r="F4020" s="67">
        <f t="shared" si="289"/>
        <v>1</v>
      </c>
    </row>
    <row r="4021" spans="1:6" x14ac:dyDescent="0.25">
      <c r="A4021" s="5" t="s">
        <v>28</v>
      </c>
      <c r="B4021" s="23">
        <v>44060</v>
      </c>
      <c r="C4021" s="4">
        <v>45</v>
      </c>
      <c r="D4021" s="26">
        <f t="shared" si="292"/>
        <v>794</v>
      </c>
      <c r="F4021" s="67">
        <f t="shared" si="289"/>
        <v>1</v>
      </c>
    </row>
    <row r="4022" spans="1:6" x14ac:dyDescent="0.25">
      <c r="A4022" s="5" t="s">
        <v>24</v>
      </c>
      <c r="B4022" s="23">
        <v>44060</v>
      </c>
      <c r="C4022" s="4">
        <v>169</v>
      </c>
      <c r="D4022" s="26">
        <f t="shared" si="292"/>
        <v>3495</v>
      </c>
      <c r="E4022" s="4">
        <v>1</v>
      </c>
      <c r="F4022" s="67">
        <f t="shared" si="289"/>
        <v>27</v>
      </c>
    </row>
    <row r="4023" spans="1:6" x14ac:dyDescent="0.25">
      <c r="A4023" s="5" t="s">
        <v>30</v>
      </c>
      <c r="B4023" s="23">
        <v>44060</v>
      </c>
      <c r="C4023" s="4">
        <v>-4</v>
      </c>
      <c r="D4023" s="26">
        <f t="shared" si="292"/>
        <v>63</v>
      </c>
      <c r="F4023" s="67">
        <f t="shared" si="289"/>
        <v>2</v>
      </c>
    </row>
    <row r="4024" spans="1:6" x14ac:dyDescent="0.25">
      <c r="A4024" s="5" t="s">
        <v>26</v>
      </c>
      <c r="B4024" s="23">
        <v>44060</v>
      </c>
      <c r="C4024" s="4">
        <v>64</v>
      </c>
      <c r="D4024" s="26">
        <f t="shared" si="292"/>
        <v>1889</v>
      </c>
      <c r="E4024" s="4">
        <f>1</f>
        <v>1</v>
      </c>
      <c r="F4024" s="67">
        <f t="shared" si="289"/>
        <v>5</v>
      </c>
    </row>
    <row r="4025" spans="1:6" x14ac:dyDescent="0.25">
      <c r="A4025" s="5" t="s">
        <v>25</v>
      </c>
      <c r="B4025" s="23">
        <v>44060</v>
      </c>
      <c r="C4025" s="4">
        <v>82</v>
      </c>
      <c r="D4025" s="26">
        <f t="shared" si="292"/>
        <v>3936</v>
      </c>
      <c r="E4025" s="4">
        <f>1+3+1+1</f>
        <v>6</v>
      </c>
      <c r="F4025" s="67">
        <f t="shared" si="289"/>
        <v>31</v>
      </c>
    </row>
    <row r="4026" spans="1:6" x14ac:dyDescent="0.25">
      <c r="A4026" s="5" t="s">
        <v>41</v>
      </c>
      <c r="B4026" s="23">
        <v>44060</v>
      </c>
      <c r="C4026" s="4">
        <v>88</v>
      </c>
      <c r="D4026" s="26">
        <f>C4026+D4002</f>
        <v>1183</v>
      </c>
      <c r="E4026" s="4">
        <f>1+2+2</f>
        <v>5</v>
      </c>
      <c r="F4026" s="67">
        <f>E4026+F4002</f>
        <v>17</v>
      </c>
    </row>
    <row r="4027" spans="1:6" x14ac:dyDescent="0.25">
      <c r="A4027" s="5" t="s">
        <v>42</v>
      </c>
      <c r="B4027" s="23">
        <v>44060</v>
      </c>
      <c r="C4027" s="4">
        <v>0</v>
      </c>
      <c r="D4027" s="26">
        <f t="shared" ref="D4027:D4033" si="293">C4027+D4003</f>
        <v>22</v>
      </c>
      <c r="F4027" s="67">
        <f>E4027+F4003</f>
        <v>0</v>
      </c>
    </row>
    <row r="4028" spans="1:6" x14ac:dyDescent="0.25">
      <c r="A4028" s="5" t="s">
        <v>43</v>
      </c>
      <c r="B4028" s="23">
        <v>44060</v>
      </c>
      <c r="C4028" s="4">
        <v>0</v>
      </c>
      <c r="D4028" s="26">
        <f t="shared" si="293"/>
        <v>34</v>
      </c>
      <c r="F4028" s="67">
        <f>E4028+F4004</f>
        <v>0</v>
      </c>
    </row>
    <row r="4029" spans="1:6" x14ac:dyDescent="0.25">
      <c r="A4029" s="5" t="s">
        <v>44</v>
      </c>
      <c r="B4029" s="23">
        <v>44060</v>
      </c>
      <c r="C4029" s="4">
        <v>33</v>
      </c>
      <c r="D4029" s="26">
        <f t="shared" si="293"/>
        <v>1064</v>
      </c>
      <c r="F4029" s="67">
        <f t="shared" ref="F4029:F4034" si="294">E4029+F4005</f>
        <v>3</v>
      </c>
    </row>
    <row r="4030" spans="1:6" x14ac:dyDescent="0.25">
      <c r="A4030" s="5" t="s">
        <v>29</v>
      </c>
      <c r="B4030" s="23">
        <v>44060</v>
      </c>
      <c r="C4030" s="4">
        <v>139</v>
      </c>
      <c r="D4030" s="26">
        <f t="shared" si="293"/>
        <v>3432</v>
      </c>
      <c r="E4030" s="4">
        <f>1</f>
        <v>1</v>
      </c>
      <c r="F4030" s="67">
        <f t="shared" si="294"/>
        <v>32</v>
      </c>
    </row>
    <row r="4031" spans="1:6" x14ac:dyDescent="0.25">
      <c r="A4031" s="5" t="s">
        <v>45</v>
      </c>
      <c r="B4031" s="23">
        <v>44060</v>
      </c>
      <c r="C4031" s="4">
        <v>44</v>
      </c>
      <c r="D4031" s="26">
        <f t="shared" si="293"/>
        <v>325</v>
      </c>
      <c r="F4031" s="67">
        <f t="shared" si="294"/>
        <v>1</v>
      </c>
    </row>
    <row r="4032" spans="1:6" x14ac:dyDescent="0.25">
      <c r="A4032" s="5" t="s">
        <v>46</v>
      </c>
      <c r="B4032" s="23">
        <v>44060</v>
      </c>
      <c r="C4032" s="4">
        <v>60</v>
      </c>
      <c r="D4032" s="26">
        <f t="shared" si="293"/>
        <v>1478</v>
      </c>
      <c r="E4032" s="4">
        <f>1</f>
        <v>1</v>
      </c>
      <c r="F4032" s="67">
        <f t="shared" si="294"/>
        <v>17</v>
      </c>
    </row>
    <row r="4033" spans="1:6" x14ac:dyDescent="0.25">
      <c r="A4033" s="5" t="s">
        <v>47</v>
      </c>
      <c r="B4033" s="23">
        <v>44060</v>
      </c>
      <c r="C4033" s="4">
        <v>30</v>
      </c>
      <c r="D4033" s="26">
        <f t="shared" si="293"/>
        <v>640</v>
      </c>
      <c r="F4033" s="67">
        <f t="shared" si="294"/>
        <v>5</v>
      </c>
    </row>
    <row r="4034" spans="1:6" x14ac:dyDescent="0.25">
      <c r="A4034" s="50" t="s">
        <v>22</v>
      </c>
      <c r="B4034" s="23">
        <v>44061</v>
      </c>
      <c r="C4034" s="4">
        <v>4585</v>
      </c>
      <c r="D4034" s="26">
        <v>190199</v>
      </c>
      <c r="E4034" s="4">
        <v>134</v>
      </c>
      <c r="F4034" s="67">
        <f t="shared" si="294"/>
        <v>3527</v>
      </c>
    </row>
    <row r="4035" spans="1:6" x14ac:dyDescent="0.25">
      <c r="A4035" s="5" t="s">
        <v>51</v>
      </c>
      <c r="B4035" s="23">
        <v>44061</v>
      </c>
      <c r="C4035" s="4">
        <v>1051</v>
      </c>
      <c r="D4035" s="26">
        <v>79252</v>
      </c>
      <c r="E4035" s="4">
        <v>58</v>
      </c>
      <c r="F4035" s="67">
        <f t="shared" ref="F4035:F4073" si="295">E4035+F4011</f>
        <v>1762</v>
      </c>
    </row>
    <row r="4036" spans="1:6" x14ac:dyDescent="0.25">
      <c r="A4036" s="5" t="s">
        <v>35</v>
      </c>
      <c r="B4036" s="23">
        <v>44061</v>
      </c>
      <c r="C4036" s="4">
        <v>-1</v>
      </c>
      <c r="D4036" s="26">
        <f>C4036+D4012</f>
        <v>64</v>
      </c>
      <c r="F4036" s="67">
        <f t="shared" si="295"/>
        <v>0</v>
      </c>
    </row>
    <row r="4037" spans="1:6" x14ac:dyDescent="0.25">
      <c r="A4037" s="5" t="s">
        <v>21</v>
      </c>
      <c r="B4037" s="23">
        <v>44061</v>
      </c>
      <c r="C4037" s="4">
        <v>45</v>
      </c>
      <c r="D4037" s="26">
        <f>C4037+D4013</f>
        <v>4549</v>
      </c>
      <c r="E4037" s="4">
        <f>1+2</f>
        <v>3</v>
      </c>
      <c r="F4037" s="67">
        <f t="shared" si="295"/>
        <v>187</v>
      </c>
    </row>
    <row r="4038" spans="1:6" x14ac:dyDescent="0.25">
      <c r="A4038" s="5" t="s">
        <v>36</v>
      </c>
      <c r="B4038" s="23">
        <v>44061</v>
      </c>
      <c r="C4038" s="4">
        <v>7</v>
      </c>
      <c r="D4038" s="26">
        <v>424</v>
      </c>
      <c r="F4038" s="67">
        <f t="shared" si="295"/>
        <v>5</v>
      </c>
    </row>
    <row r="4039" spans="1:6" x14ac:dyDescent="0.25">
      <c r="A4039" s="5" t="s">
        <v>27</v>
      </c>
      <c r="B4039" s="23">
        <v>44061</v>
      </c>
      <c r="C4039" s="4">
        <v>227</v>
      </c>
      <c r="D4039" s="26">
        <v>4991</v>
      </c>
      <c r="E4039" s="4">
        <f>1+4</f>
        <v>5</v>
      </c>
      <c r="F4039" s="67">
        <f t="shared" si="295"/>
        <v>84</v>
      </c>
    </row>
    <row r="4040" spans="1:6" x14ac:dyDescent="0.25">
      <c r="A4040" s="5" t="s">
        <v>37</v>
      </c>
      <c r="B4040" s="23">
        <v>44061</v>
      </c>
      <c r="C4040" s="4">
        <v>3</v>
      </c>
      <c r="D4040" s="26">
        <v>233</v>
      </c>
      <c r="F4040" s="67">
        <f t="shared" si="295"/>
        <v>2</v>
      </c>
    </row>
    <row r="4041" spans="1:6" x14ac:dyDescent="0.25">
      <c r="A4041" s="5" t="s">
        <v>38</v>
      </c>
      <c r="B4041" s="23">
        <v>44061</v>
      </c>
      <c r="C4041" s="4">
        <v>46</v>
      </c>
      <c r="D4041" s="26">
        <v>1750</v>
      </c>
      <c r="F4041" s="67">
        <f t="shared" si="295"/>
        <v>26</v>
      </c>
    </row>
    <row r="4042" spans="1:6" x14ac:dyDescent="0.25">
      <c r="A4042" s="5" t="s">
        <v>48</v>
      </c>
      <c r="B4042" s="23">
        <v>44061</v>
      </c>
      <c r="C4042" s="4">
        <v>-1</v>
      </c>
      <c r="D4042" s="26">
        <v>79</v>
      </c>
      <c r="E4042" s="4">
        <v>1</v>
      </c>
      <c r="F4042" s="67">
        <f>E4042+F4018</f>
        <v>1</v>
      </c>
    </row>
    <row r="4043" spans="1:6" x14ac:dyDescent="0.25">
      <c r="A4043" s="5" t="s">
        <v>39</v>
      </c>
      <c r="B4043" s="23">
        <v>44061</v>
      </c>
      <c r="C4043" s="4">
        <v>218</v>
      </c>
      <c r="D4043" s="26">
        <v>5227</v>
      </c>
      <c r="E4043" s="4">
        <f>3+7+5+1</f>
        <v>16</v>
      </c>
      <c r="F4043" s="67">
        <f t="shared" si="295"/>
        <v>73</v>
      </c>
    </row>
    <row r="4044" spans="1:6" x14ac:dyDescent="0.25">
      <c r="A4044" s="5" t="s">
        <v>40</v>
      </c>
      <c r="B4044" s="23">
        <v>44061</v>
      </c>
      <c r="C4044" s="4">
        <v>-1</v>
      </c>
      <c r="D4044" s="26">
        <v>184</v>
      </c>
      <c r="F4044" s="67">
        <f t="shared" si="295"/>
        <v>1</v>
      </c>
    </row>
    <row r="4045" spans="1:6" x14ac:dyDescent="0.25">
      <c r="A4045" s="5" t="s">
        <v>28</v>
      </c>
      <c r="B4045" s="23">
        <v>44061</v>
      </c>
      <c r="C4045" s="4">
        <v>56</v>
      </c>
      <c r="D4045" s="26">
        <v>851</v>
      </c>
      <c r="F4045" s="67">
        <f t="shared" si="295"/>
        <v>1</v>
      </c>
    </row>
    <row r="4046" spans="1:6" x14ac:dyDescent="0.25">
      <c r="A4046" s="5" t="s">
        <v>24</v>
      </c>
      <c r="B4046" s="23">
        <v>44061</v>
      </c>
      <c r="C4046" s="4">
        <v>124</v>
      </c>
      <c r="D4046" s="26">
        <v>3623</v>
      </c>
      <c r="E4046" s="4">
        <f>7+1</f>
        <v>8</v>
      </c>
      <c r="F4046" s="67">
        <f t="shared" si="295"/>
        <v>35</v>
      </c>
    </row>
    <row r="4047" spans="1:6" x14ac:dyDescent="0.25">
      <c r="A4047" s="5" t="s">
        <v>30</v>
      </c>
      <c r="B4047" s="23">
        <v>44061</v>
      </c>
      <c r="C4047" s="4">
        <v>0</v>
      </c>
      <c r="D4047" s="26">
        <v>55</v>
      </c>
      <c r="F4047" s="67">
        <f t="shared" si="295"/>
        <v>2</v>
      </c>
    </row>
    <row r="4048" spans="1:6" x14ac:dyDescent="0.25">
      <c r="A4048" s="5" t="s">
        <v>26</v>
      </c>
      <c r="B4048" s="23">
        <v>44061</v>
      </c>
      <c r="C4048" s="4">
        <v>13</v>
      </c>
      <c r="D4048" s="26">
        <v>1911</v>
      </c>
      <c r="E4048" s="4">
        <v>2</v>
      </c>
      <c r="F4048" s="67">
        <f t="shared" si="295"/>
        <v>7</v>
      </c>
    </row>
    <row r="4049" spans="1:6" x14ac:dyDescent="0.25">
      <c r="A4049" s="5" t="s">
        <v>25</v>
      </c>
      <c r="B4049" s="23">
        <v>44061</v>
      </c>
      <c r="C4049" s="4">
        <v>138</v>
      </c>
      <c r="D4049" s="26">
        <f>C4049+D4025</f>
        <v>4074</v>
      </c>
      <c r="E4049" s="4">
        <v>2</v>
      </c>
      <c r="F4049" s="67">
        <f t="shared" si="295"/>
        <v>33</v>
      </c>
    </row>
    <row r="4050" spans="1:6" x14ac:dyDescent="0.25">
      <c r="A4050" s="5" t="s">
        <v>41</v>
      </c>
      <c r="B4050" s="23">
        <v>44061</v>
      </c>
      <c r="C4050" s="4">
        <v>111</v>
      </c>
      <c r="D4050" s="26">
        <v>1287</v>
      </c>
      <c r="E4050" s="4">
        <v>1</v>
      </c>
      <c r="F4050" s="67">
        <f>E4050+F4026</f>
        <v>18</v>
      </c>
    </row>
    <row r="4051" spans="1:6" x14ac:dyDescent="0.25">
      <c r="A4051" s="5" t="s">
        <v>42</v>
      </c>
      <c r="B4051" s="23">
        <v>44061</v>
      </c>
      <c r="C4051" s="4">
        <v>0</v>
      </c>
      <c r="D4051" s="26">
        <f>C4051+D4027</f>
        <v>22</v>
      </c>
      <c r="F4051" s="67">
        <f>E4051+F4027</f>
        <v>0</v>
      </c>
    </row>
    <row r="4052" spans="1:6" x14ac:dyDescent="0.25">
      <c r="A4052" s="5" t="s">
        <v>43</v>
      </c>
      <c r="B4052" s="23">
        <v>44061</v>
      </c>
      <c r="C4052" s="4">
        <v>2</v>
      </c>
      <c r="D4052" s="26">
        <f>C4052+D4028</f>
        <v>36</v>
      </c>
      <c r="F4052" s="67">
        <f t="shared" si="295"/>
        <v>0</v>
      </c>
    </row>
    <row r="4053" spans="1:6" x14ac:dyDescent="0.25">
      <c r="A4053" s="5" t="s">
        <v>44</v>
      </c>
      <c r="B4053" s="23">
        <v>44061</v>
      </c>
      <c r="C4053" s="4">
        <v>22</v>
      </c>
      <c r="D4053" s="26">
        <v>1089</v>
      </c>
      <c r="F4053" s="67">
        <f t="shared" ref="F4053:F4058" si="296">E4053+F4029</f>
        <v>3</v>
      </c>
    </row>
    <row r="4054" spans="1:6" x14ac:dyDescent="0.25">
      <c r="A4054" s="5" t="s">
        <v>29</v>
      </c>
      <c r="B4054" s="23">
        <v>44061</v>
      </c>
      <c r="C4054" s="4">
        <v>129</v>
      </c>
      <c r="D4054" s="26">
        <f>C4054+D4030</f>
        <v>3561</v>
      </c>
      <c r="E4054" s="4">
        <v>2</v>
      </c>
      <c r="F4054" s="67">
        <f t="shared" si="296"/>
        <v>34</v>
      </c>
    </row>
    <row r="4055" spans="1:6" x14ac:dyDescent="0.25">
      <c r="A4055" s="5" t="s">
        <v>45</v>
      </c>
      <c r="B4055" s="23">
        <v>44061</v>
      </c>
      <c r="C4055" s="4">
        <v>12</v>
      </c>
      <c r="D4055" s="26">
        <v>338</v>
      </c>
      <c r="F4055" s="67">
        <f t="shared" si="296"/>
        <v>1</v>
      </c>
    </row>
    <row r="4056" spans="1:6" x14ac:dyDescent="0.25">
      <c r="A4056" s="5" t="s">
        <v>46</v>
      </c>
      <c r="B4056" s="23">
        <v>44061</v>
      </c>
      <c r="C4056" s="4">
        <v>10</v>
      </c>
      <c r="D4056" s="26">
        <v>1489</v>
      </c>
      <c r="E4056" s="4">
        <v>1</v>
      </c>
      <c r="F4056" s="67">
        <f t="shared" si="296"/>
        <v>18</v>
      </c>
    </row>
    <row r="4057" spans="1:6" x14ac:dyDescent="0.25">
      <c r="A4057" s="5" t="s">
        <v>47</v>
      </c>
      <c r="B4057" s="23">
        <v>44061</v>
      </c>
      <c r="C4057" s="4">
        <v>44</v>
      </c>
      <c r="D4057" s="26">
        <v>678</v>
      </c>
      <c r="F4057" s="67">
        <f t="shared" si="296"/>
        <v>5</v>
      </c>
    </row>
    <row r="4058" spans="1:6" x14ac:dyDescent="0.25">
      <c r="A4058" s="50" t="s">
        <v>22</v>
      </c>
      <c r="B4058" s="23">
        <v>44062</v>
      </c>
      <c r="C4058" s="4">
        <v>4303</v>
      </c>
      <c r="D4058" s="26">
        <f>C4058+D4034</f>
        <v>194502</v>
      </c>
      <c r="E4058" s="4">
        <v>209</v>
      </c>
      <c r="F4058" s="67">
        <f t="shared" si="296"/>
        <v>3736</v>
      </c>
    </row>
    <row r="4059" spans="1:6" x14ac:dyDescent="0.25">
      <c r="A4059" s="5" t="s">
        <v>51</v>
      </c>
      <c r="B4059" s="23">
        <v>44062</v>
      </c>
      <c r="C4059" s="4">
        <v>1094</v>
      </c>
      <c r="D4059" s="26">
        <f t="shared" ref="D4059:D4073" si="297">C4059+D4035</f>
        <v>80346</v>
      </c>
      <c r="E4059" s="4">
        <f>6+5+14+22</f>
        <v>47</v>
      </c>
      <c r="F4059" s="67">
        <f t="shared" si="295"/>
        <v>1809</v>
      </c>
    </row>
    <row r="4060" spans="1:6" x14ac:dyDescent="0.25">
      <c r="A4060" s="5" t="s">
        <v>35</v>
      </c>
      <c r="B4060" s="23">
        <v>44062</v>
      </c>
      <c r="C4060" s="4">
        <v>-1</v>
      </c>
      <c r="D4060" s="26">
        <f t="shared" si="297"/>
        <v>63</v>
      </c>
      <c r="F4060" s="67">
        <f t="shared" si="295"/>
        <v>0</v>
      </c>
    </row>
    <row r="4061" spans="1:6" x14ac:dyDescent="0.25">
      <c r="A4061" s="5" t="s">
        <v>21</v>
      </c>
      <c r="B4061" s="23">
        <v>44062</v>
      </c>
      <c r="C4061" s="4">
        <v>57</v>
      </c>
      <c r="D4061" s="26">
        <f t="shared" si="297"/>
        <v>4606</v>
      </c>
      <c r="E4061" s="4">
        <v>1</v>
      </c>
      <c r="F4061" s="67">
        <f t="shared" si="295"/>
        <v>188</v>
      </c>
    </row>
    <row r="4062" spans="1:6" x14ac:dyDescent="0.25">
      <c r="A4062" s="5" t="s">
        <v>36</v>
      </c>
      <c r="B4062" s="23">
        <v>44062</v>
      </c>
      <c r="C4062" s="4">
        <v>13</v>
      </c>
      <c r="D4062" s="26">
        <f t="shared" si="297"/>
        <v>437</v>
      </c>
      <c r="F4062" s="67">
        <f t="shared" si="295"/>
        <v>5</v>
      </c>
    </row>
    <row r="4063" spans="1:6" x14ac:dyDescent="0.25">
      <c r="A4063" s="5" t="s">
        <v>27</v>
      </c>
      <c r="B4063" s="23">
        <v>44062</v>
      </c>
      <c r="C4063" s="4">
        <v>100</v>
      </c>
      <c r="D4063" s="26">
        <f t="shared" si="297"/>
        <v>5091</v>
      </c>
      <c r="F4063" s="67">
        <f t="shared" si="295"/>
        <v>84</v>
      </c>
    </row>
    <row r="4064" spans="1:6" x14ac:dyDescent="0.25">
      <c r="A4064" s="5" t="s">
        <v>37</v>
      </c>
      <c r="B4064" s="23">
        <v>44062</v>
      </c>
      <c r="C4064" s="4">
        <v>3</v>
      </c>
      <c r="D4064" s="26">
        <f t="shared" si="297"/>
        <v>236</v>
      </c>
      <c r="F4064" s="67">
        <f t="shared" si="295"/>
        <v>2</v>
      </c>
    </row>
    <row r="4065" spans="1:6" x14ac:dyDescent="0.25">
      <c r="A4065" s="5" t="s">
        <v>38</v>
      </c>
      <c r="B4065" s="23">
        <v>44062</v>
      </c>
      <c r="C4065" s="4">
        <v>60</v>
      </c>
      <c r="D4065" s="26">
        <f t="shared" si="297"/>
        <v>1810</v>
      </c>
      <c r="E4065" s="4">
        <v>1</v>
      </c>
      <c r="F4065" s="67">
        <f t="shared" si="295"/>
        <v>27</v>
      </c>
    </row>
    <row r="4066" spans="1:6" x14ac:dyDescent="0.25">
      <c r="A4066" s="5" t="s">
        <v>48</v>
      </c>
      <c r="B4066" s="23">
        <v>44062</v>
      </c>
      <c r="C4066" s="4">
        <v>0</v>
      </c>
      <c r="D4066" s="26">
        <f t="shared" si="297"/>
        <v>79</v>
      </c>
      <c r="F4066" s="67">
        <f>E4066+F4042</f>
        <v>1</v>
      </c>
    </row>
    <row r="4067" spans="1:6" x14ac:dyDescent="0.25">
      <c r="A4067" s="5" t="s">
        <v>39</v>
      </c>
      <c r="B4067" s="23">
        <v>44062</v>
      </c>
      <c r="C4067" s="4">
        <v>133</v>
      </c>
      <c r="D4067" s="26">
        <f t="shared" si="297"/>
        <v>5360</v>
      </c>
      <c r="E4067" s="4">
        <v>12</v>
      </c>
      <c r="F4067" s="67">
        <f t="shared" si="295"/>
        <v>85</v>
      </c>
    </row>
    <row r="4068" spans="1:6" x14ac:dyDescent="0.25">
      <c r="A4068" s="5" t="s">
        <v>40</v>
      </c>
      <c r="B4068" s="23">
        <v>44062</v>
      </c>
      <c r="C4068" s="4">
        <v>2</v>
      </c>
      <c r="D4068" s="26">
        <f t="shared" si="297"/>
        <v>186</v>
      </c>
      <c r="F4068" s="67">
        <f t="shared" si="295"/>
        <v>1</v>
      </c>
    </row>
    <row r="4069" spans="1:6" x14ac:dyDescent="0.25">
      <c r="A4069" s="5" t="s">
        <v>28</v>
      </c>
      <c r="B4069" s="23">
        <v>44062</v>
      </c>
      <c r="C4069" s="4">
        <v>54</v>
      </c>
      <c r="D4069" s="26">
        <f t="shared" si="297"/>
        <v>905</v>
      </c>
      <c r="F4069" s="67">
        <f t="shared" si="295"/>
        <v>1</v>
      </c>
    </row>
    <row r="4070" spans="1:6" x14ac:dyDescent="0.25">
      <c r="A4070" s="5" t="s">
        <v>24</v>
      </c>
      <c r="B4070" s="23">
        <v>44062</v>
      </c>
      <c r="C4070" s="4">
        <v>150</v>
      </c>
      <c r="D4070" s="26">
        <f t="shared" si="297"/>
        <v>3773</v>
      </c>
      <c r="E4070" s="4">
        <v>5</v>
      </c>
      <c r="F4070" s="67">
        <f t="shared" si="295"/>
        <v>40</v>
      </c>
    </row>
    <row r="4071" spans="1:6" x14ac:dyDescent="0.25">
      <c r="A4071" s="5" t="s">
        <v>30</v>
      </c>
      <c r="B4071" s="23">
        <v>44062</v>
      </c>
      <c r="C4071" s="4">
        <v>0</v>
      </c>
      <c r="D4071" s="26">
        <f t="shared" si="297"/>
        <v>55</v>
      </c>
      <c r="F4071" s="67">
        <f t="shared" si="295"/>
        <v>2</v>
      </c>
    </row>
    <row r="4072" spans="1:6" x14ac:dyDescent="0.25">
      <c r="A4072" s="5" t="s">
        <v>26</v>
      </c>
      <c r="B4072" s="23">
        <v>44062</v>
      </c>
      <c r="C4072" s="4">
        <v>50</v>
      </c>
      <c r="D4072" s="26">
        <f t="shared" si="297"/>
        <v>1961</v>
      </c>
      <c r="E4072" s="4">
        <v>1</v>
      </c>
      <c r="F4072" s="67">
        <f t="shared" si="295"/>
        <v>8</v>
      </c>
    </row>
    <row r="4073" spans="1:6" x14ac:dyDescent="0.25">
      <c r="A4073" s="5" t="s">
        <v>25</v>
      </c>
      <c r="B4073" s="23">
        <v>44062</v>
      </c>
      <c r="C4073" s="4">
        <v>94</v>
      </c>
      <c r="D4073" s="26">
        <f t="shared" si="297"/>
        <v>4168</v>
      </c>
      <c r="E4073" s="4">
        <v>3</v>
      </c>
      <c r="F4073" s="67">
        <f t="shared" si="295"/>
        <v>36</v>
      </c>
    </row>
    <row r="4074" spans="1:6" x14ac:dyDescent="0.25">
      <c r="A4074" s="5" t="s">
        <v>41</v>
      </c>
      <c r="B4074" s="23">
        <v>44062</v>
      </c>
      <c r="C4074" s="4">
        <v>114</v>
      </c>
      <c r="D4074" s="26">
        <f>C4074+D4050</f>
        <v>1401</v>
      </c>
      <c r="E4074" s="4">
        <v>2</v>
      </c>
      <c r="F4074" s="67">
        <f>E4074+F4050</f>
        <v>20</v>
      </c>
    </row>
    <row r="4075" spans="1:6" x14ac:dyDescent="0.25">
      <c r="A4075" s="5" t="s">
        <v>42</v>
      </c>
      <c r="B4075" s="23">
        <v>44062</v>
      </c>
      <c r="C4075" s="4">
        <v>0</v>
      </c>
      <c r="D4075" s="26">
        <f t="shared" ref="D4075:D4081" si="298">C4075+D4051</f>
        <v>22</v>
      </c>
      <c r="F4075" s="67">
        <f>E4075+F4051</f>
        <v>0</v>
      </c>
    </row>
    <row r="4076" spans="1:6" x14ac:dyDescent="0.25">
      <c r="A4076" s="5" t="s">
        <v>43</v>
      </c>
      <c r="B4076" s="23">
        <v>44062</v>
      </c>
      <c r="C4076" s="4">
        <v>0</v>
      </c>
      <c r="D4076" s="26">
        <f t="shared" si="298"/>
        <v>36</v>
      </c>
      <c r="F4076" s="67">
        <f>E4076+F4052</f>
        <v>0</v>
      </c>
    </row>
    <row r="4077" spans="1:6" x14ac:dyDescent="0.25">
      <c r="A4077" s="5" t="s">
        <v>44</v>
      </c>
      <c r="B4077" s="23">
        <v>44062</v>
      </c>
      <c r="C4077" s="4">
        <v>56</v>
      </c>
      <c r="D4077" s="26">
        <f t="shared" si="298"/>
        <v>1145</v>
      </c>
      <c r="F4077" s="67">
        <f t="shared" ref="F4077:F4082" si="299">E4077+F4053</f>
        <v>3</v>
      </c>
    </row>
    <row r="4078" spans="1:6" x14ac:dyDescent="0.25">
      <c r="A4078" s="5" t="s">
        <v>29</v>
      </c>
      <c r="B4078" s="23">
        <v>44062</v>
      </c>
      <c r="C4078" s="4">
        <v>202</v>
      </c>
      <c r="D4078" s="26">
        <f t="shared" si="298"/>
        <v>3763</v>
      </c>
      <c r="E4078" s="4">
        <v>2</v>
      </c>
      <c r="F4078" s="67">
        <f t="shared" si="299"/>
        <v>36</v>
      </c>
    </row>
    <row r="4079" spans="1:6" x14ac:dyDescent="0.25">
      <c r="A4079" s="5" t="s">
        <v>45</v>
      </c>
      <c r="B4079" s="23">
        <v>44062</v>
      </c>
      <c r="C4079" s="4">
        <v>41</v>
      </c>
      <c r="D4079" s="26">
        <f t="shared" si="298"/>
        <v>379</v>
      </c>
      <c r="F4079" s="67">
        <f t="shared" si="299"/>
        <v>1</v>
      </c>
    </row>
    <row r="4080" spans="1:6" x14ac:dyDescent="0.25">
      <c r="A4080" s="5" t="s">
        <v>46</v>
      </c>
      <c r="B4080" s="23">
        <v>44062</v>
      </c>
      <c r="C4080" s="4">
        <v>64</v>
      </c>
      <c r="D4080" s="26">
        <f t="shared" si="298"/>
        <v>1553</v>
      </c>
      <c r="F4080" s="67">
        <f t="shared" si="299"/>
        <v>18</v>
      </c>
    </row>
    <row r="4081" spans="1:6" x14ac:dyDescent="0.25">
      <c r="A4081" s="5" t="s">
        <v>47</v>
      </c>
      <c r="B4081" s="23">
        <v>44062</v>
      </c>
      <c r="C4081" s="4">
        <v>104</v>
      </c>
      <c r="D4081" s="26">
        <f t="shared" si="298"/>
        <v>782</v>
      </c>
      <c r="F4081" s="67">
        <f t="shared" si="299"/>
        <v>5</v>
      </c>
    </row>
    <row r="4082" spans="1:6" x14ac:dyDescent="0.25">
      <c r="A4082" s="50" t="s">
        <v>22</v>
      </c>
      <c r="B4082" s="23">
        <v>44063</v>
      </c>
      <c r="C4082" s="4">
        <v>5245</v>
      </c>
      <c r="D4082" s="26">
        <f>C4082+D4058</f>
        <v>199747</v>
      </c>
      <c r="E4082" s="4">
        <f>32+14+42+15</f>
        <v>103</v>
      </c>
      <c r="F4082" s="67">
        <f t="shared" si="299"/>
        <v>3839</v>
      </c>
    </row>
    <row r="4083" spans="1:6" x14ac:dyDescent="0.25">
      <c r="A4083" s="5" t="s">
        <v>51</v>
      </c>
      <c r="B4083" s="23">
        <v>44063</v>
      </c>
      <c r="C4083" s="4">
        <v>1280</v>
      </c>
      <c r="D4083" s="26">
        <f t="shared" ref="D4083:D4097" si="300">C4083+D4059</f>
        <v>81626</v>
      </c>
      <c r="E4083" s="4">
        <f>6+10+12+8</f>
        <v>36</v>
      </c>
      <c r="F4083" s="67">
        <f t="shared" ref="F4083:F4121" si="301">E4083+F4059</f>
        <v>1845</v>
      </c>
    </row>
    <row r="4084" spans="1:6" x14ac:dyDescent="0.25">
      <c r="A4084" s="5" t="s">
        <v>35</v>
      </c>
      <c r="B4084" s="23">
        <v>44063</v>
      </c>
      <c r="C4084" s="4">
        <v>1</v>
      </c>
      <c r="D4084" s="26">
        <f t="shared" si="300"/>
        <v>64</v>
      </c>
      <c r="F4084" s="67">
        <f t="shared" si="301"/>
        <v>0</v>
      </c>
    </row>
    <row r="4085" spans="1:6" x14ac:dyDescent="0.25">
      <c r="A4085" s="5" t="s">
        <v>21</v>
      </c>
      <c r="B4085" s="23">
        <v>44063</v>
      </c>
      <c r="C4085" s="4">
        <v>95</v>
      </c>
      <c r="D4085" s="26">
        <f t="shared" si="300"/>
        <v>4701</v>
      </c>
      <c r="E4085" s="4">
        <v>2</v>
      </c>
      <c r="F4085" s="67">
        <f t="shared" si="301"/>
        <v>190</v>
      </c>
    </row>
    <row r="4086" spans="1:6" x14ac:dyDescent="0.25">
      <c r="A4086" s="5" t="s">
        <v>36</v>
      </c>
      <c r="B4086" s="23">
        <v>44063</v>
      </c>
      <c r="C4086" s="4">
        <v>18</v>
      </c>
      <c r="D4086" s="26">
        <f t="shared" si="300"/>
        <v>455</v>
      </c>
      <c r="E4086" s="4">
        <v>1</v>
      </c>
      <c r="F4086" s="67">
        <f t="shared" si="301"/>
        <v>6</v>
      </c>
    </row>
    <row r="4087" spans="1:6" x14ac:dyDescent="0.25">
      <c r="A4087" s="5" t="s">
        <v>27</v>
      </c>
      <c r="B4087" s="23">
        <v>44063</v>
      </c>
      <c r="C4087" s="4">
        <v>181</v>
      </c>
      <c r="D4087" s="26">
        <f t="shared" si="300"/>
        <v>5272</v>
      </c>
      <c r="E4087" s="4">
        <f>4+1</f>
        <v>5</v>
      </c>
      <c r="F4087" s="67">
        <f t="shared" si="301"/>
        <v>89</v>
      </c>
    </row>
    <row r="4088" spans="1:6" x14ac:dyDescent="0.25">
      <c r="A4088" s="5" t="s">
        <v>37</v>
      </c>
      <c r="B4088" s="23">
        <v>44063</v>
      </c>
      <c r="C4088" s="4">
        <v>3</v>
      </c>
      <c r="D4088" s="26">
        <f t="shared" si="300"/>
        <v>239</v>
      </c>
      <c r="F4088" s="67">
        <f t="shared" si="301"/>
        <v>2</v>
      </c>
    </row>
    <row r="4089" spans="1:6" x14ac:dyDescent="0.25">
      <c r="A4089" s="5" t="s">
        <v>38</v>
      </c>
      <c r="B4089" s="23">
        <v>44063</v>
      </c>
      <c r="C4089" s="4">
        <v>51</v>
      </c>
      <c r="D4089" s="26">
        <f t="shared" si="300"/>
        <v>1861</v>
      </c>
      <c r="F4089" s="67">
        <f t="shared" si="301"/>
        <v>27</v>
      </c>
    </row>
    <row r="4090" spans="1:6" x14ac:dyDescent="0.25">
      <c r="A4090" s="5" t="s">
        <v>48</v>
      </c>
      <c r="B4090" s="23">
        <v>44063</v>
      </c>
      <c r="C4090" s="4">
        <v>1</v>
      </c>
      <c r="D4090" s="26">
        <f t="shared" si="300"/>
        <v>80</v>
      </c>
      <c r="F4090" s="67">
        <f>E4090+F4066</f>
        <v>1</v>
      </c>
    </row>
    <row r="4091" spans="1:6" x14ac:dyDescent="0.25">
      <c r="A4091" s="5" t="s">
        <v>39</v>
      </c>
      <c r="B4091" s="23">
        <v>44063</v>
      </c>
      <c r="C4091" s="4">
        <v>264</v>
      </c>
      <c r="D4091" s="26">
        <f t="shared" si="300"/>
        <v>5624</v>
      </c>
      <c r="E4091" s="4">
        <f>1+8+6</f>
        <v>15</v>
      </c>
      <c r="F4091" s="67">
        <f t="shared" si="301"/>
        <v>100</v>
      </c>
    </row>
    <row r="4092" spans="1:6" x14ac:dyDescent="0.25">
      <c r="A4092" s="5" t="s">
        <v>40</v>
      </c>
      <c r="B4092" s="23">
        <v>44063</v>
      </c>
      <c r="C4092" s="4">
        <v>1</v>
      </c>
      <c r="D4092" s="26">
        <f t="shared" si="300"/>
        <v>187</v>
      </c>
      <c r="F4092" s="67">
        <f t="shared" si="301"/>
        <v>1</v>
      </c>
    </row>
    <row r="4093" spans="1:6" x14ac:dyDescent="0.25">
      <c r="A4093" s="5" t="s">
        <v>28</v>
      </c>
      <c r="B4093" s="23">
        <v>44063</v>
      </c>
      <c r="C4093" s="4">
        <v>22</v>
      </c>
      <c r="D4093" s="26">
        <f t="shared" si="300"/>
        <v>927</v>
      </c>
      <c r="F4093" s="67">
        <f t="shared" si="301"/>
        <v>1</v>
      </c>
    </row>
    <row r="4094" spans="1:6" x14ac:dyDescent="0.25">
      <c r="A4094" s="5" t="s">
        <v>24</v>
      </c>
      <c r="B4094" s="23">
        <v>44063</v>
      </c>
      <c r="C4094" s="4">
        <v>267</v>
      </c>
      <c r="D4094" s="26">
        <f t="shared" si="300"/>
        <v>4040</v>
      </c>
      <c r="E4094" s="4">
        <f>2+2</f>
        <v>4</v>
      </c>
      <c r="F4094" s="67">
        <f t="shared" si="301"/>
        <v>44</v>
      </c>
    </row>
    <row r="4095" spans="1:6" x14ac:dyDescent="0.25">
      <c r="A4095" s="5" t="s">
        <v>30</v>
      </c>
      <c r="B4095" s="23">
        <v>44063</v>
      </c>
      <c r="C4095" s="4">
        <v>-2</v>
      </c>
      <c r="D4095" s="26">
        <f t="shared" si="300"/>
        <v>53</v>
      </c>
      <c r="F4095" s="67">
        <f t="shared" si="301"/>
        <v>2</v>
      </c>
    </row>
    <row r="4096" spans="1:6" x14ac:dyDescent="0.25">
      <c r="A4096" s="5" t="s">
        <v>26</v>
      </c>
      <c r="B4096" s="23">
        <v>44063</v>
      </c>
      <c r="C4096" s="4">
        <v>59</v>
      </c>
      <c r="D4096" s="26">
        <f t="shared" si="300"/>
        <v>2020</v>
      </c>
      <c r="E4096" s="4">
        <v>1</v>
      </c>
      <c r="F4096" s="67">
        <f t="shared" si="301"/>
        <v>9</v>
      </c>
    </row>
    <row r="4097" spans="1:6" x14ac:dyDescent="0.25">
      <c r="A4097" s="5" t="s">
        <v>25</v>
      </c>
      <c r="B4097" s="23">
        <v>44063</v>
      </c>
      <c r="C4097" s="4">
        <v>161</v>
      </c>
      <c r="D4097" s="26">
        <f t="shared" si="300"/>
        <v>4329</v>
      </c>
      <c r="E4097" s="4">
        <f>3+1+2</f>
        <v>6</v>
      </c>
      <c r="F4097" s="67">
        <f t="shared" si="301"/>
        <v>42</v>
      </c>
    </row>
    <row r="4098" spans="1:6" x14ac:dyDescent="0.25">
      <c r="A4098" s="5" t="s">
        <v>41</v>
      </c>
      <c r="B4098" s="23">
        <v>44063</v>
      </c>
      <c r="C4098" s="4">
        <v>99</v>
      </c>
      <c r="D4098" s="26">
        <f>C4098+D4074</f>
        <v>1500</v>
      </c>
      <c r="E4098" s="4">
        <v>2</v>
      </c>
      <c r="F4098" s="67">
        <f>E4098+F4074</f>
        <v>22</v>
      </c>
    </row>
    <row r="4099" spans="1:6" x14ac:dyDescent="0.25">
      <c r="A4099" s="5" t="s">
        <v>42</v>
      </c>
      <c r="B4099" s="23">
        <v>44063</v>
      </c>
      <c r="C4099" s="4">
        <v>13</v>
      </c>
      <c r="D4099" s="26">
        <f t="shared" ref="D4099:D4105" si="302">C4099+D4075</f>
        <v>35</v>
      </c>
      <c r="F4099" s="67">
        <f>E4099+F4075</f>
        <v>0</v>
      </c>
    </row>
    <row r="4100" spans="1:6" x14ac:dyDescent="0.25">
      <c r="A4100" s="5" t="s">
        <v>43</v>
      </c>
      <c r="B4100" s="23">
        <v>44063</v>
      </c>
      <c r="C4100" s="4">
        <v>3</v>
      </c>
      <c r="D4100" s="26">
        <f t="shared" si="302"/>
        <v>39</v>
      </c>
      <c r="F4100" s="67">
        <f t="shared" si="301"/>
        <v>0</v>
      </c>
    </row>
    <row r="4101" spans="1:6" x14ac:dyDescent="0.25">
      <c r="A4101" s="5" t="s">
        <v>44</v>
      </c>
      <c r="B4101" s="23">
        <v>44063</v>
      </c>
      <c r="C4101" s="4">
        <v>33</v>
      </c>
      <c r="D4101" s="26">
        <f t="shared" si="302"/>
        <v>1178</v>
      </c>
      <c r="E4101" s="4">
        <f>3+3</f>
        <v>6</v>
      </c>
      <c r="F4101" s="67">
        <f t="shared" ref="F4101:F4106" si="303">E4101+F4077</f>
        <v>9</v>
      </c>
    </row>
    <row r="4102" spans="1:6" x14ac:dyDescent="0.25">
      <c r="A4102" s="5" t="s">
        <v>29</v>
      </c>
      <c r="B4102" s="23">
        <v>44063</v>
      </c>
      <c r="C4102" s="4">
        <v>290</v>
      </c>
      <c r="D4102" s="26">
        <f t="shared" si="302"/>
        <v>4053</v>
      </c>
      <c r="E4102" s="4">
        <v>3</v>
      </c>
      <c r="F4102" s="67">
        <f t="shared" si="303"/>
        <v>39</v>
      </c>
    </row>
    <row r="4103" spans="1:6" x14ac:dyDescent="0.25">
      <c r="A4103" s="5" t="s">
        <v>45</v>
      </c>
      <c r="B4103" s="23">
        <v>44063</v>
      </c>
      <c r="C4103" s="4">
        <v>38</v>
      </c>
      <c r="D4103" s="26">
        <f t="shared" si="302"/>
        <v>417</v>
      </c>
      <c r="F4103" s="67">
        <f t="shared" si="303"/>
        <v>1</v>
      </c>
    </row>
    <row r="4104" spans="1:6" x14ac:dyDescent="0.25">
      <c r="A4104" s="5" t="s">
        <v>46</v>
      </c>
      <c r="B4104" s="23">
        <v>44063</v>
      </c>
      <c r="C4104" s="4">
        <v>47</v>
      </c>
      <c r="D4104" s="26">
        <f t="shared" si="302"/>
        <v>1600</v>
      </c>
      <c r="E4104" s="4">
        <v>1</v>
      </c>
      <c r="F4104" s="67">
        <f t="shared" si="303"/>
        <v>19</v>
      </c>
    </row>
    <row r="4105" spans="1:6" x14ac:dyDescent="0.25">
      <c r="A4105" s="5" t="s">
        <v>47</v>
      </c>
      <c r="B4105" s="23">
        <v>44063</v>
      </c>
      <c r="C4105" s="4">
        <v>55</v>
      </c>
      <c r="D4105" s="26">
        <f t="shared" si="302"/>
        <v>837</v>
      </c>
      <c r="E4105" s="4">
        <v>1</v>
      </c>
      <c r="F4105" s="67">
        <f t="shared" si="303"/>
        <v>6</v>
      </c>
    </row>
    <row r="4106" spans="1:6" x14ac:dyDescent="0.25">
      <c r="A4106" s="50" t="s">
        <v>22</v>
      </c>
      <c r="B4106" s="23">
        <v>44064</v>
      </c>
      <c r="C4106" s="4">
        <v>5322</v>
      </c>
      <c r="D4106" s="26">
        <f>C4106+D4082</f>
        <v>205069</v>
      </c>
      <c r="E4106" s="4">
        <v>132</v>
      </c>
      <c r="F4106" s="67">
        <f t="shared" si="303"/>
        <v>3971</v>
      </c>
    </row>
    <row r="4107" spans="1:6" x14ac:dyDescent="0.25">
      <c r="A4107" s="5" t="s">
        <v>51</v>
      </c>
      <c r="B4107" s="23">
        <v>44064</v>
      </c>
      <c r="C4107" s="4">
        <v>1179</v>
      </c>
      <c r="D4107" s="26">
        <f t="shared" ref="D4107:D4121" si="304">C4107+D4083</f>
        <v>82805</v>
      </c>
      <c r="E4107" s="4">
        <f>5+14+12</f>
        <v>31</v>
      </c>
      <c r="F4107" s="67">
        <f t="shared" si="301"/>
        <v>1876</v>
      </c>
    </row>
    <row r="4108" spans="1:6" x14ac:dyDescent="0.25">
      <c r="A4108" s="5" t="s">
        <v>35</v>
      </c>
      <c r="B4108" s="23">
        <v>44064</v>
      </c>
      <c r="C4108" s="4">
        <v>-1</v>
      </c>
      <c r="D4108" s="26">
        <f t="shared" si="304"/>
        <v>63</v>
      </c>
      <c r="F4108" s="67">
        <f t="shared" si="301"/>
        <v>0</v>
      </c>
    </row>
    <row r="4109" spans="1:6" x14ac:dyDescent="0.25">
      <c r="A4109" s="5" t="s">
        <v>21</v>
      </c>
      <c r="B4109" s="23">
        <v>44064</v>
      </c>
      <c r="C4109" s="4">
        <v>55</v>
      </c>
      <c r="D4109" s="26">
        <f t="shared" si="304"/>
        <v>4756</v>
      </c>
      <c r="E4109" s="4">
        <f>2</f>
        <v>2</v>
      </c>
      <c r="F4109" s="67">
        <f t="shared" si="301"/>
        <v>192</v>
      </c>
    </row>
    <row r="4110" spans="1:6" x14ac:dyDescent="0.25">
      <c r="A4110" s="5" t="s">
        <v>36</v>
      </c>
      <c r="B4110" s="23">
        <v>44064</v>
      </c>
      <c r="C4110" s="4">
        <v>19</v>
      </c>
      <c r="D4110" s="26">
        <f t="shared" si="304"/>
        <v>474</v>
      </c>
      <c r="E4110" s="4">
        <f>1</f>
        <v>1</v>
      </c>
      <c r="F4110" s="67">
        <f t="shared" si="301"/>
        <v>7</v>
      </c>
    </row>
    <row r="4111" spans="1:6" x14ac:dyDescent="0.25">
      <c r="A4111" s="5" t="s">
        <v>27</v>
      </c>
      <c r="B4111" s="23">
        <v>44064</v>
      </c>
      <c r="C4111" s="4">
        <v>182</v>
      </c>
      <c r="D4111" s="26">
        <f t="shared" si="304"/>
        <v>5454</v>
      </c>
      <c r="E4111" s="4">
        <v>2</v>
      </c>
      <c r="F4111" s="67">
        <f t="shared" si="301"/>
        <v>91</v>
      </c>
    </row>
    <row r="4112" spans="1:6" x14ac:dyDescent="0.25">
      <c r="A4112" s="5" t="s">
        <v>37</v>
      </c>
      <c r="B4112" s="23">
        <v>44064</v>
      </c>
      <c r="C4112" s="4">
        <v>4</v>
      </c>
      <c r="D4112" s="26">
        <f t="shared" si="304"/>
        <v>243</v>
      </c>
      <c r="E4112" s="4">
        <v>1</v>
      </c>
      <c r="F4112" s="67">
        <f t="shared" si="301"/>
        <v>3</v>
      </c>
    </row>
    <row r="4113" spans="1:6" x14ac:dyDescent="0.25">
      <c r="A4113" s="5" t="s">
        <v>38</v>
      </c>
      <c r="B4113" s="23">
        <v>44064</v>
      </c>
      <c r="C4113" s="4">
        <v>136</v>
      </c>
      <c r="D4113" s="26">
        <f t="shared" si="304"/>
        <v>1997</v>
      </c>
      <c r="E4113" s="4">
        <v>2</v>
      </c>
      <c r="F4113" s="67">
        <f t="shared" si="301"/>
        <v>29</v>
      </c>
    </row>
    <row r="4114" spans="1:6" x14ac:dyDescent="0.25">
      <c r="A4114" s="5" t="s">
        <v>48</v>
      </c>
      <c r="B4114" s="23">
        <v>44064</v>
      </c>
      <c r="C4114" s="4">
        <v>-1</v>
      </c>
      <c r="D4114" s="26">
        <f t="shared" si="304"/>
        <v>79</v>
      </c>
      <c r="F4114" s="67">
        <f>E4114+F4090</f>
        <v>1</v>
      </c>
    </row>
    <row r="4115" spans="1:6" x14ac:dyDescent="0.25">
      <c r="A4115" s="5" t="s">
        <v>39</v>
      </c>
      <c r="B4115" s="23">
        <v>44064</v>
      </c>
      <c r="C4115" s="4">
        <v>250</v>
      </c>
      <c r="D4115" s="26">
        <f t="shared" si="304"/>
        <v>5874</v>
      </c>
      <c r="E4115" s="4">
        <f>8+4+10+5</f>
        <v>27</v>
      </c>
      <c r="F4115" s="67">
        <f t="shared" si="301"/>
        <v>127</v>
      </c>
    </row>
    <row r="4116" spans="1:6" x14ac:dyDescent="0.25">
      <c r="A4116" s="5" t="s">
        <v>40</v>
      </c>
      <c r="B4116" s="23">
        <v>44064</v>
      </c>
      <c r="C4116" s="4">
        <v>0</v>
      </c>
      <c r="D4116" s="26">
        <f t="shared" si="304"/>
        <v>187</v>
      </c>
      <c r="F4116" s="67">
        <f t="shared" si="301"/>
        <v>1</v>
      </c>
    </row>
    <row r="4117" spans="1:6" x14ac:dyDescent="0.25">
      <c r="A4117" s="5" t="s">
        <v>28</v>
      </c>
      <c r="B4117" s="23">
        <v>44064</v>
      </c>
      <c r="C4117" s="4">
        <v>51</v>
      </c>
      <c r="D4117" s="26">
        <f t="shared" si="304"/>
        <v>978</v>
      </c>
      <c r="F4117" s="67">
        <f t="shared" si="301"/>
        <v>1</v>
      </c>
    </row>
    <row r="4118" spans="1:6" x14ac:dyDescent="0.25">
      <c r="A4118" s="5" t="s">
        <v>24</v>
      </c>
      <c r="B4118" s="23">
        <v>44064</v>
      </c>
      <c r="C4118" s="4">
        <v>212</v>
      </c>
      <c r="D4118" s="26">
        <f t="shared" si="304"/>
        <v>4252</v>
      </c>
      <c r="E4118" s="4">
        <f>1+2+1+1</f>
        <v>5</v>
      </c>
      <c r="F4118" s="67">
        <f t="shared" si="301"/>
        <v>49</v>
      </c>
    </row>
    <row r="4119" spans="1:6" x14ac:dyDescent="0.25">
      <c r="A4119" s="5" t="s">
        <v>30</v>
      </c>
      <c r="B4119" s="23">
        <v>44064</v>
      </c>
      <c r="C4119" s="4">
        <v>5</v>
      </c>
      <c r="D4119" s="26">
        <f t="shared" si="304"/>
        <v>58</v>
      </c>
      <c r="F4119" s="67">
        <f t="shared" si="301"/>
        <v>2</v>
      </c>
    </row>
    <row r="4120" spans="1:6" x14ac:dyDescent="0.25">
      <c r="A4120" s="5" t="s">
        <v>26</v>
      </c>
      <c r="B4120" s="23">
        <v>44064</v>
      </c>
      <c r="C4120" s="4">
        <v>47</v>
      </c>
      <c r="D4120" s="26">
        <f t="shared" si="304"/>
        <v>2067</v>
      </c>
      <c r="E4120" s="4">
        <f>2</f>
        <v>2</v>
      </c>
      <c r="F4120" s="67">
        <f t="shared" si="301"/>
        <v>11</v>
      </c>
    </row>
    <row r="4121" spans="1:6" x14ac:dyDescent="0.25">
      <c r="A4121" s="5" t="s">
        <v>25</v>
      </c>
      <c r="B4121" s="23">
        <v>44064</v>
      </c>
      <c r="C4121" s="4">
        <v>137</v>
      </c>
      <c r="D4121" s="26">
        <f t="shared" si="304"/>
        <v>4466</v>
      </c>
      <c r="F4121" s="67">
        <f t="shared" si="301"/>
        <v>42</v>
      </c>
    </row>
    <row r="4122" spans="1:6" x14ac:dyDescent="0.25">
      <c r="A4122" s="5" t="s">
        <v>41</v>
      </c>
      <c r="B4122" s="23">
        <v>44064</v>
      </c>
      <c r="C4122" s="4">
        <v>90</v>
      </c>
      <c r="D4122" s="26">
        <f>C4122+D4098</f>
        <v>1590</v>
      </c>
      <c r="E4122" s="4">
        <f>1+1+1</f>
        <v>3</v>
      </c>
      <c r="F4122" s="67">
        <f>E4122+F4098</f>
        <v>25</v>
      </c>
    </row>
    <row r="4123" spans="1:6" x14ac:dyDescent="0.25">
      <c r="A4123" s="5" t="s">
        <v>42</v>
      </c>
      <c r="B4123" s="23">
        <v>44064</v>
      </c>
      <c r="C4123" s="4">
        <v>1</v>
      </c>
      <c r="D4123" s="26">
        <f t="shared" ref="D4123:D4129" si="305">C4123+D4099</f>
        <v>36</v>
      </c>
      <c r="F4123" s="67">
        <f>E4123+F4099</f>
        <v>0</v>
      </c>
    </row>
    <row r="4124" spans="1:6" x14ac:dyDescent="0.25">
      <c r="A4124" s="5" t="s">
        <v>43</v>
      </c>
      <c r="B4124" s="23">
        <v>44064</v>
      </c>
      <c r="C4124" s="4">
        <v>0</v>
      </c>
      <c r="D4124" s="26">
        <f t="shared" si="305"/>
        <v>39</v>
      </c>
      <c r="F4124" s="67">
        <f>E4124+F4100</f>
        <v>0</v>
      </c>
    </row>
    <row r="4125" spans="1:6" x14ac:dyDescent="0.25">
      <c r="A4125" s="5" t="s">
        <v>44</v>
      </c>
      <c r="B4125" s="23">
        <v>44064</v>
      </c>
      <c r="C4125" s="4">
        <v>68</v>
      </c>
      <c r="D4125" s="26">
        <f t="shared" si="305"/>
        <v>1246</v>
      </c>
      <c r="F4125" s="67">
        <f t="shared" ref="F4125:F4130" si="306">E4125+F4101</f>
        <v>9</v>
      </c>
    </row>
    <row r="4126" spans="1:6" x14ac:dyDescent="0.25">
      <c r="A4126" s="5" t="s">
        <v>29</v>
      </c>
      <c r="B4126" s="23">
        <v>44064</v>
      </c>
      <c r="C4126" s="4">
        <v>262</v>
      </c>
      <c r="D4126" s="26">
        <f t="shared" si="305"/>
        <v>4315</v>
      </c>
      <c r="E4126" s="4">
        <v>6</v>
      </c>
      <c r="F4126" s="67">
        <f t="shared" si="306"/>
        <v>45</v>
      </c>
    </row>
    <row r="4127" spans="1:6" x14ac:dyDescent="0.25">
      <c r="A4127" s="5" t="s">
        <v>45</v>
      </c>
      <c r="B4127" s="23">
        <v>44064</v>
      </c>
      <c r="C4127" s="4">
        <v>38</v>
      </c>
      <c r="D4127" s="26">
        <f t="shared" si="305"/>
        <v>455</v>
      </c>
      <c r="E4127" s="4">
        <v>1</v>
      </c>
      <c r="F4127" s="67">
        <f t="shared" si="306"/>
        <v>2</v>
      </c>
    </row>
    <row r="4128" spans="1:6" x14ac:dyDescent="0.25">
      <c r="A4128" s="5" t="s">
        <v>46</v>
      </c>
      <c r="B4128" s="23">
        <v>44064</v>
      </c>
      <c r="C4128" s="4">
        <v>36</v>
      </c>
      <c r="D4128" s="26">
        <f t="shared" si="305"/>
        <v>1636</v>
      </c>
      <c r="F4128" s="67">
        <f t="shared" si="306"/>
        <v>19</v>
      </c>
    </row>
    <row r="4129" spans="1:6" x14ac:dyDescent="0.25">
      <c r="A4129" s="5" t="s">
        <v>47</v>
      </c>
      <c r="B4129" s="23">
        <v>44064</v>
      </c>
      <c r="C4129" s="4">
        <v>67</v>
      </c>
      <c r="D4129" s="26">
        <f t="shared" si="305"/>
        <v>904</v>
      </c>
      <c r="F4129" s="67">
        <f t="shared" si="306"/>
        <v>6</v>
      </c>
    </row>
    <row r="4130" spans="1:6" x14ac:dyDescent="0.25">
      <c r="A4130" s="50" t="s">
        <v>22</v>
      </c>
      <c r="B4130" s="23">
        <v>44065</v>
      </c>
      <c r="C4130" s="4">
        <v>4838</v>
      </c>
      <c r="D4130" s="26">
        <f>C4130+D4106</f>
        <v>209907</v>
      </c>
      <c r="E4130" s="4">
        <f>28+13+25+11</f>
        <v>77</v>
      </c>
      <c r="F4130" s="67">
        <f t="shared" si="306"/>
        <v>4048</v>
      </c>
    </row>
    <row r="4131" spans="1:6" x14ac:dyDescent="0.25">
      <c r="A4131" s="5" t="s">
        <v>51</v>
      </c>
      <c r="B4131" s="23">
        <v>44065</v>
      </c>
      <c r="C4131" s="4">
        <v>1100</v>
      </c>
      <c r="D4131" s="26">
        <f t="shared" ref="D4131:D4145" si="307">C4131+D4107</f>
        <v>83905</v>
      </c>
      <c r="E4131" s="4">
        <f>1+1+3+5</f>
        <v>10</v>
      </c>
      <c r="F4131" s="67">
        <f t="shared" ref="F4131:F4169" si="308">E4131+F4107</f>
        <v>1886</v>
      </c>
    </row>
    <row r="4132" spans="1:6" x14ac:dyDescent="0.25">
      <c r="A4132" s="5" t="s">
        <v>35</v>
      </c>
      <c r="B4132" s="23">
        <v>44065</v>
      </c>
      <c r="C4132" s="4">
        <v>1</v>
      </c>
      <c r="D4132" s="26">
        <f t="shared" si="307"/>
        <v>64</v>
      </c>
      <c r="F4132" s="67">
        <f t="shared" si="308"/>
        <v>0</v>
      </c>
    </row>
    <row r="4133" spans="1:6" x14ac:dyDescent="0.25">
      <c r="A4133" s="5" t="s">
        <v>21</v>
      </c>
      <c r="B4133" s="23">
        <v>44065</v>
      </c>
      <c r="C4133" s="4">
        <v>78</v>
      </c>
      <c r="D4133" s="26">
        <f t="shared" si="307"/>
        <v>4834</v>
      </c>
      <c r="F4133" s="67">
        <f t="shared" si="308"/>
        <v>192</v>
      </c>
    </row>
    <row r="4134" spans="1:6" x14ac:dyDescent="0.25">
      <c r="A4134" s="5" t="s">
        <v>36</v>
      </c>
      <c r="B4134" s="23">
        <v>44065</v>
      </c>
      <c r="C4134" s="4">
        <v>36</v>
      </c>
      <c r="D4134" s="26">
        <f t="shared" si="307"/>
        <v>510</v>
      </c>
      <c r="F4134" s="67">
        <f t="shared" si="308"/>
        <v>7</v>
      </c>
    </row>
    <row r="4135" spans="1:6" x14ac:dyDescent="0.25">
      <c r="A4135" s="5" t="s">
        <v>27</v>
      </c>
      <c r="B4135" s="23">
        <v>44065</v>
      </c>
      <c r="C4135" s="4">
        <v>219</v>
      </c>
      <c r="D4135" s="26">
        <f t="shared" si="307"/>
        <v>5673</v>
      </c>
      <c r="E4135" s="4">
        <v>4</v>
      </c>
      <c r="F4135" s="67">
        <f t="shared" si="308"/>
        <v>95</v>
      </c>
    </row>
    <row r="4136" spans="1:6" x14ac:dyDescent="0.25">
      <c r="A4136" s="5" t="s">
        <v>37</v>
      </c>
      <c r="B4136" s="23">
        <v>44065</v>
      </c>
      <c r="C4136" s="4">
        <v>4</v>
      </c>
      <c r="D4136" s="26">
        <f t="shared" si="307"/>
        <v>247</v>
      </c>
      <c r="F4136" s="67">
        <f t="shared" si="308"/>
        <v>3</v>
      </c>
    </row>
    <row r="4137" spans="1:6" x14ac:dyDescent="0.25">
      <c r="A4137" s="5" t="s">
        <v>38</v>
      </c>
      <c r="B4137" s="23">
        <v>44065</v>
      </c>
      <c r="C4137" s="4">
        <v>135</v>
      </c>
      <c r="D4137" s="26">
        <f t="shared" si="307"/>
        <v>2132</v>
      </c>
      <c r="F4137" s="67">
        <f t="shared" si="308"/>
        <v>29</v>
      </c>
    </row>
    <row r="4138" spans="1:6" x14ac:dyDescent="0.25">
      <c r="A4138" s="5" t="s">
        <v>48</v>
      </c>
      <c r="B4138" s="23">
        <v>44065</v>
      </c>
      <c r="C4138" s="4">
        <v>1</v>
      </c>
      <c r="D4138" s="26">
        <f t="shared" si="307"/>
        <v>80</v>
      </c>
      <c r="F4138" s="67">
        <f>E4138+F4114</f>
        <v>1</v>
      </c>
    </row>
    <row r="4139" spans="1:6" x14ac:dyDescent="0.25">
      <c r="A4139" s="5" t="s">
        <v>39</v>
      </c>
      <c r="B4139" s="23">
        <v>44065</v>
      </c>
      <c r="C4139" s="4">
        <v>212</v>
      </c>
      <c r="D4139" s="26">
        <f t="shared" si="307"/>
        <v>6086</v>
      </c>
      <c r="E4139" s="4">
        <f>10+4</f>
        <v>14</v>
      </c>
      <c r="F4139" s="67">
        <f t="shared" si="308"/>
        <v>141</v>
      </c>
    </row>
    <row r="4140" spans="1:6" x14ac:dyDescent="0.25">
      <c r="A4140" s="5" t="s">
        <v>40</v>
      </c>
      <c r="B4140" s="23">
        <v>44065</v>
      </c>
      <c r="C4140" s="4">
        <v>4</v>
      </c>
      <c r="D4140" s="26">
        <f t="shared" si="307"/>
        <v>191</v>
      </c>
      <c r="F4140" s="67">
        <f t="shared" si="308"/>
        <v>1</v>
      </c>
    </row>
    <row r="4141" spans="1:6" x14ac:dyDescent="0.25">
      <c r="A4141" s="5" t="s">
        <v>28</v>
      </c>
      <c r="B4141" s="23">
        <v>44065</v>
      </c>
      <c r="C4141" s="4">
        <v>28</v>
      </c>
      <c r="D4141" s="26">
        <f t="shared" si="307"/>
        <v>1006</v>
      </c>
      <c r="F4141" s="67">
        <f t="shared" si="308"/>
        <v>1</v>
      </c>
    </row>
    <row r="4142" spans="1:6" x14ac:dyDescent="0.25">
      <c r="A4142" s="5" t="s">
        <v>24</v>
      </c>
      <c r="B4142" s="23">
        <v>44065</v>
      </c>
      <c r="C4142" s="4">
        <v>245</v>
      </c>
      <c r="D4142" s="26">
        <f t="shared" si="307"/>
        <v>4497</v>
      </c>
      <c r="E4142" s="4">
        <f>1+2</f>
        <v>3</v>
      </c>
      <c r="F4142" s="67">
        <f t="shared" si="308"/>
        <v>52</v>
      </c>
    </row>
    <row r="4143" spans="1:6" x14ac:dyDescent="0.25">
      <c r="A4143" s="5" t="s">
        <v>30</v>
      </c>
      <c r="B4143" s="23">
        <v>44065</v>
      </c>
      <c r="C4143" s="4">
        <v>1</v>
      </c>
      <c r="D4143" s="26">
        <f t="shared" si="307"/>
        <v>59</v>
      </c>
      <c r="F4143" s="67">
        <f t="shared" si="308"/>
        <v>2</v>
      </c>
    </row>
    <row r="4144" spans="1:6" x14ac:dyDescent="0.25">
      <c r="A4144" s="5" t="s">
        <v>26</v>
      </c>
      <c r="B4144" s="23">
        <v>44065</v>
      </c>
      <c r="C4144" s="4">
        <v>103</v>
      </c>
      <c r="D4144" s="26">
        <f t="shared" si="307"/>
        <v>2170</v>
      </c>
      <c r="F4144" s="67">
        <f t="shared" si="308"/>
        <v>11</v>
      </c>
    </row>
    <row r="4145" spans="1:6" x14ac:dyDescent="0.25">
      <c r="A4145" s="5" t="s">
        <v>25</v>
      </c>
      <c r="B4145" s="23">
        <v>44065</v>
      </c>
      <c r="C4145" s="4">
        <v>118</v>
      </c>
      <c r="D4145" s="26">
        <f t="shared" si="307"/>
        <v>4584</v>
      </c>
      <c r="E4145" s="4">
        <f>1+1</f>
        <v>2</v>
      </c>
      <c r="F4145" s="67">
        <f t="shared" si="308"/>
        <v>44</v>
      </c>
    </row>
    <row r="4146" spans="1:6" x14ac:dyDescent="0.25">
      <c r="A4146" s="5" t="s">
        <v>41</v>
      </c>
      <c r="B4146" s="23">
        <v>44065</v>
      </c>
      <c r="C4146" s="4">
        <v>150</v>
      </c>
      <c r="D4146" s="26">
        <f>C4146+D4122</f>
        <v>1740</v>
      </c>
      <c r="E4146" s="4">
        <f>2+1</f>
        <v>3</v>
      </c>
      <c r="F4146" s="67">
        <f>E4146+F4122</f>
        <v>28</v>
      </c>
    </row>
    <row r="4147" spans="1:6" x14ac:dyDescent="0.25">
      <c r="A4147" s="5" t="s">
        <v>42</v>
      </c>
      <c r="B4147" s="23">
        <v>44065</v>
      </c>
      <c r="C4147" s="4">
        <v>3</v>
      </c>
      <c r="D4147" s="26">
        <f t="shared" ref="D4147:D4153" si="309">C4147+D4123</f>
        <v>39</v>
      </c>
      <c r="F4147" s="67">
        <f>E4147+F4123</f>
        <v>0</v>
      </c>
    </row>
    <row r="4148" spans="1:6" x14ac:dyDescent="0.25">
      <c r="A4148" s="5" t="s">
        <v>43</v>
      </c>
      <c r="B4148" s="23">
        <v>44065</v>
      </c>
      <c r="C4148" s="4">
        <v>2</v>
      </c>
      <c r="D4148" s="26">
        <f t="shared" si="309"/>
        <v>41</v>
      </c>
      <c r="F4148" s="67">
        <f t="shared" si="308"/>
        <v>0</v>
      </c>
    </row>
    <row r="4149" spans="1:6" x14ac:dyDescent="0.25">
      <c r="A4149" s="5" t="s">
        <v>44</v>
      </c>
      <c r="B4149" s="23">
        <v>44065</v>
      </c>
      <c r="C4149" s="4">
        <v>47</v>
      </c>
      <c r="D4149" s="26">
        <f t="shared" si="309"/>
        <v>1293</v>
      </c>
      <c r="F4149" s="67">
        <f t="shared" ref="F4149:F4154" si="310">E4149+F4125</f>
        <v>9</v>
      </c>
    </row>
    <row r="4150" spans="1:6" x14ac:dyDescent="0.25">
      <c r="A4150" s="5" t="s">
        <v>29</v>
      </c>
      <c r="B4150" s="23">
        <v>44065</v>
      </c>
      <c r="C4150" s="4">
        <v>294</v>
      </c>
      <c r="D4150" s="26">
        <f t="shared" si="309"/>
        <v>4609</v>
      </c>
      <c r="E4150" s="4">
        <f>2+2</f>
        <v>4</v>
      </c>
      <c r="F4150" s="67">
        <f t="shared" si="310"/>
        <v>49</v>
      </c>
    </row>
    <row r="4151" spans="1:6" x14ac:dyDescent="0.25">
      <c r="A4151" s="5" t="s">
        <v>45</v>
      </c>
      <c r="B4151" s="23">
        <v>44065</v>
      </c>
      <c r="C4151" s="4">
        <v>34</v>
      </c>
      <c r="D4151" s="26">
        <f t="shared" si="309"/>
        <v>489</v>
      </c>
      <c r="F4151" s="67">
        <f t="shared" si="310"/>
        <v>2</v>
      </c>
    </row>
    <row r="4152" spans="1:6" x14ac:dyDescent="0.25">
      <c r="A4152" s="5" t="s">
        <v>46</v>
      </c>
      <c r="B4152" s="23">
        <v>44065</v>
      </c>
      <c r="C4152" s="4">
        <v>34</v>
      </c>
      <c r="D4152" s="26">
        <f t="shared" si="309"/>
        <v>1670</v>
      </c>
      <c r="F4152" s="67">
        <f t="shared" si="310"/>
        <v>19</v>
      </c>
    </row>
    <row r="4153" spans="1:6" x14ac:dyDescent="0.25">
      <c r="A4153" s="5" t="s">
        <v>47</v>
      </c>
      <c r="B4153" s="23">
        <v>44065</v>
      </c>
      <c r="C4153" s="4">
        <v>72</v>
      </c>
      <c r="D4153" s="26">
        <f t="shared" si="309"/>
        <v>976</v>
      </c>
      <c r="F4153" s="67">
        <f t="shared" si="310"/>
        <v>6</v>
      </c>
    </row>
    <row r="4154" spans="1:6" x14ac:dyDescent="0.25">
      <c r="A4154" s="50" t="s">
        <v>22</v>
      </c>
      <c r="B4154" s="23">
        <v>44066</v>
      </c>
      <c r="C4154" s="4">
        <v>2829</v>
      </c>
      <c r="D4154" s="26">
        <f>C4154+D4130</f>
        <v>212736</v>
      </c>
      <c r="E4154" s="4">
        <v>105</v>
      </c>
      <c r="F4154" s="67">
        <f t="shared" si="310"/>
        <v>4153</v>
      </c>
    </row>
    <row r="4155" spans="1:6" x14ac:dyDescent="0.25">
      <c r="A4155" s="5" t="s">
        <v>51</v>
      </c>
      <c r="B4155" s="23">
        <v>44066</v>
      </c>
      <c r="C4155" s="4">
        <v>1020</v>
      </c>
      <c r="D4155" s="26">
        <f t="shared" ref="D4155:D4167" si="311">C4155+D4131</f>
        <v>84925</v>
      </c>
      <c r="E4155" s="4">
        <f>5+3</f>
        <v>8</v>
      </c>
      <c r="F4155" s="67">
        <f t="shared" si="308"/>
        <v>1894</v>
      </c>
    </row>
    <row r="4156" spans="1:6" x14ac:dyDescent="0.25">
      <c r="A4156" s="5" t="s">
        <v>35</v>
      </c>
      <c r="B4156" s="23">
        <v>44066</v>
      </c>
      <c r="C4156" s="4">
        <v>-1</v>
      </c>
      <c r="D4156" s="26">
        <f t="shared" si="311"/>
        <v>63</v>
      </c>
      <c r="F4156" s="67">
        <f t="shared" si="308"/>
        <v>0</v>
      </c>
    </row>
    <row r="4157" spans="1:6" x14ac:dyDescent="0.25">
      <c r="A4157" s="5" t="s">
        <v>21</v>
      </c>
      <c r="B4157" s="23">
        <v>44066</v>
      </c>
      <c r="C4157" s="4">
        <v>27</v>
      </c>
      <c r="D4157" s="26">
        <f t="shared" si="311"/>
        <v>4861</v>
      </c>
      <c r="F4157" s="67">
        <f t="shared" si="308"/>
        <v>192</v>
      </c>
    </row>
    <row r="4158" spans="1:6" x14ac:dyDescent="0.25">
      <c r="A4158" s="5" t="s">
        <v>36</v>
      </c>
      <c r="B4158" s="23">
        <v>44066</v>
      </c>
      <c r="C4158" s="4">
        <v>24</v>
      </c>
      <c r="D4158" s="26">
        <f t="shared" si="311"/>
        <v>534</v>
      </c>
      <c r="F4158" s="67">
        <f t="shared" si="308"/>
        <v>7</v>
      </c>
    </row>
    <row r="4159" spans="1:6" x14ac:dyDescent="0.25">
      <c r="A4159" s="5" t="s">
        <v>27</v>
      </c>
      <c r="B4159" s="23">
        <v>44066</v>
      </c>
      <c r="C4159" s="4">
        <v>233</v>
      </c>
      <c r="D4159" s="26">
        <f t="shared" si="311"/>
        <v>5906</v>
      </c>
      <c r="E4159" s="4">
        <f>2</f>
        <v>2</v>
      </c>
      <c r="F4159" s="67">
        <f t="shared" si="308"/>
        <v>97</v>
      </c>
    </row>
    <row r="4160" spans="1:6" x14ac:dyDescent="0.25">
      <c r="A4160" s="5" t="s">
        <v>37</v>
      </c>
      <c r="B4160" s="23">
        <v>44066</v>
      </c>
      <c r="C4160" s="4">
        <v>5</v>
      </c>
      <c r="D4160" s="26">
        <f t="shared" si="311"/>
        <v>252</v>
      </c>
      <c r="E4160" s="4">
        <f>1</f>
        <v>1</v>
      </c>
      <c r="F4160" s="67">
        <f>E4160+F4136</f>
        <v>4</v>
      </c>
    </row>
    <row r="4161" spans="1:6" x14ac:dyDescent="0.25">
      <c r="A4161" s="5" t="s">
        <v>38</v>
      </c>
      <c r="B4161" s="23">
        <v>44066</v>
      </c>
      <c r="C4161" s="4">
        <v>126</v>
      </c>
      <c r="D4161" s="26">
        <f t="shared" si="311"/>
        <v>2258</v>
      </c>
      <c r="F4161" s="67">
        <f t="shared" si="308"/>
        <v>29</v>
      </c>
    </row>
    <row r="4162" spans="1:6" x14ac:dyDescent="0.25">
      <c r="A4162" s="5" t="s">
        <v>48</v>
      </c>
      <c r="B4162" s="23">
        <v>44066</v>
      </c>
      <c r="C4162" s="4">
        <v>2</v>
      </c>
      <c r="D4162" s="26">
        <f t="shared" si="311"/>
        <v>82</v>
      </c>
      <c r="F4162" s="67">
        <f>E4162+F4138</f>
        <v>1</v>
      </c>
    </row>
    <row r="4163" spans="1:6" x14ac:dyDescent="0.25">
      <c r="A4163" s="5" t="s">
        <v>39</v>
      </c>
      <c r="B4163" s="23">
        <v>44066</v>
      </c>
      <c r="C4163" s="4">
        <v>185</v>
      </c>
      <c r="D4163" s="26">
        <f t="shared" si="311"/>
        <v>6271</v>
      </c>
      <c r="F4163" s="67">
        <f t="shared" si="308"/>
        <v>141</v>
      </c>
    </row>
    <row r="4164" spans="1:6" x14ac:dyDescent="0.25">
      <c r="A4164" s="5" t="s">
        <v>40</v>
      </c>
      <c r="B4164" s="23">
        <v>44066</v>
      </c>
      <c r="C4164" s="4">
        <v>4</v>
      </c>
      <c r="D4164" s="26">
        <f t="shared" si="311"/>
        <v>195</v>
      </c>
      <c r="F4164" s="67">
        <f t="shared" si="308"/>
        <v>1</v>
      </c>
    </row>
    <row r="4165" spans="1:6" x14ac:dyDescent="0.25">
      <c r="A4165" s="5" t="s">
        <v>28</v>
      </c>
      <c r="B4165" s="23">
        <v>44066</v>
      </c>
      <c r="C4165" s="4">
        <v>34</v>
      </c>
      <c r="D4165" s="26">
        <f t="shared" si="311"/>
        <v>1040</v>
      </c>
      <c r="E4165" s="4">
        <f>9+1</f>
        <v>10</v>
      </c>
      <c r="F4165" s="67">
        <f t="shared" si="308"/>
        <v>11</v>
      </c>
    </row>
    <row r="4166" spans="1:6" x14ac:dyDescent="0.25">
      <c r="A4166" s="5" t="s">
        <v>24</v>
      </c>
      <c r="B4166" s="23">
        <v>44066</v>
      </c>
      <c r="C4166" s="4">
        <v>140</v>
      </c>
      <c r="D4166" s="26">
        <f t="shared" si="311"/>
        <v>4637</v>
      </c>
      <c r="E4166" s="4">
        <f>1+2</f>
        <v>3</v>
      </c>
      <c r="F4166" s="67">
        <f t="shared" si="308"/>
        <v>55</v>
      </c>
    </row>
    <row r="4167" spans="1:6" x14ac:dyDescent="0.25">
      <c r="A4167" s="5" t="s">
        <v>30</v>
      </c>
      <c r="B4167" s="23">
        <v>44066</v>
      </c>
      <c r="C4167" s="4">
        <v>-3</v>
      </c>
      <c r="D4167" s="26">
        <f t="shared" si="311"/>
        <v>56</v>
      </c>
      <c r="F4167" s="67">
        <f t="shared" si="308"/>
        <v>2</v>
      </c>
    </row>
    <row r="4168" spans="1:6" x14ac:dyDescent="0.25">
      <c r="A4168" s="5" t="s">
        <v>26</v>
      </c>
      <c r="B4168" s="23">
        <v>44066</v>
      </c>
      <c r="C4168" s="11">
        <v>108</v>
      </c>
      <c r="D4168" s="26">
        <f>C4168+D4144</f>
        <v>2278</v>
      </c>
      <c r="F4168" s="67">
        <f t="shared" si="308"/>
        <v>11</v>
      </c>
    </row>
    <row r="4169" spans="1:6" x14ac:dyDescent="0.25">
      <c r="A4169" s="5" t="s">
        <v>25</v>
      </c>
      <c r="B4169" s="23">
        <v>44066</v>
      </c>
      <c r="C4169" s="4">
        <v>119</v>
      </c>
      <c r="D4169" s="26">
        <f>C4169+D4145</f>
        <v>4703</v>
      </c>
      <c r="E4169" s="4">
        <f>4</f>
        <v>4</v>
      </c>
      <c r="F4169" s="67">
        <f t="shared" si="308"/>
        <v>48</v>
      </c>
    </row>
    <row r="4170" spans="1:6" x14ac:dyDescent="0.25">
      <c r="A4170" s="5" t="s">
        <v>41</v>
      </c>
      <c r="B4170" s="23">
        <v>44066</v>
      </c>
      <c r="C4170" s="4">
        <v>97</v>
      </c>
      <c r="D4170" s="26">
        <f>C4170+D4146</f>
        <v>1837</v>
      </c>
      <c r="E4170" s="4">
        <f>1</f>
        <v>1</v>
      </c>
      <c r="F4170" s="67">
        <f>E4170+F4146</f>
        <v>29</v>
      </c>
    </row>
    <row r="4171" spans="1:6" x14ac:dyDescent="0.25">
      <c r="A4171" s="5" t="s">
        <v>42</v>
      </c>
      <c r="B4171" s="23">
        <v>44066</v>
      </c>
      <c r="C4171" s="4">
        <v>19</v>
      </c>
      <c r="D4171" s="26">
        <f t="shared" ref="D4171:D4177" si="312">C4171+D4147</f>
        <v>58</v>
      </c>
      <c r="F4171" s="67">
        <f>E4171+F4147</f>
        <v>0</v>
      </c>
    </row>
    <row r="4172" spans="1:6" x14ac:dyDescent="0.25">
      <c r="A4172" s="5" t="s">
        <v>43</v>
      </c>
      <c r="B4172" s="23">
        <v>44066</v>
      </c>
      <c r="C4172" s="4">
        <v>2</v>
      </c>
      <c r="D4172" s="26">
        <f t="shared" si="312"/>
        <v>43</v>
      </c>
      <c r="F4172" s="67">
        <f>E4172+F4148</f>
        <v>0</v>
      </c>
    </row>
    <row r="4173" spans="1:6" x14ac:dyDescent="0.25">
      <c r="A4173" s="5" t="s">
        <v>44</v>
      </c>
      <c r="B4173" s="23">
        <v>44066</v>
      </c>
      <c r="C4173" s="4">
        <v>41</v>
      </c>
      <c r="D4173" s="26">
        <f t="shared" si="312"/>
        <v>1334</v>
      </c>
      <c r="F4173" s="67">
        <f t="shared" ref="F4173:F4178" si="313">E4173+F4149</f>
        <v>9</v>
      </c>
    </row>
    <row r="4174" spans="1:6" x14ac:dyDescent="0.25">
      <c r="A4174" s="5" t="s">
        <v>29</v>
      </c>
      <c r="B4174" s="23">
        <v>44066</v>
      </c>
      <c r="C4174" s="4">
        <v>208</v>
      </c>
      <c r="D4174" s="26">
        <f t="shared" si="312"/>
        <v>4817</v>
      </c>
      <c r="E4174" s="4">
        <f>2+1</f>
        <v>3</v>
      </c>
      <c r="F4174" s="67">
        <f t="shared" si="313"/>
        <v>52</v>
      </c>
    </row>
    <row r="4175" spans="1:6" x14ac:dyDescent="0.25">
      <c r="A4175" s="5" t="s">
        <v>45</v>
      </c>
      <c r="B4175" s="23">
        <v>44066</v>
      </c>
      <c r="C4175" s="4">
        <v>28</v>
      </c>
      <c r="D4175" s="26">
        <f t="shared" si="312"/>
        <v>517</v>
      </c>
      <c r="F4175" s="67">
        <f t="shared" si="313"/>
        <v>2</v>
      </c>
    </row>
    <row r="4176" spans="1:6" x14ac:dyDescent="0.25">
      <c r="A4176" s="5" t="s">
        <v>46</v>
      </c>
      <c r="B4176" s="23">
        <v>44066</v>
      </c>
      <c r="C4176" s="4">
        <v>28</v>
      </c>
      <c r="D4176" s="26">
        <f t="shared" si="312"/>
        <v>1698</v>
      </c>
      <c r="E4176" s="4">
        <f>1</f>
        <v>1</v>
      </c>
      <c r="F4176" s="67">
        <f t="shared" si="313"/>
        <v>20</v>
      </c>
    </row>
    <row r="4177" spans="1:6" x14ac:dyDescent="0.25">
      <c r="A4177" s="5" t="s">
        <v>47</v>
      </c>
      <c r="B4177" s="23">
        <v>44066</v>
      </c>
      <c r="C4177" s="4">
        <v>77</v>
      </c>
      <c r="D4177" s="26">
        <f t="shared" si="312"/>
        <v>1053</v>
      </c>
      <c r="F4177" s="67">
        <f t="shared" si="313"/>
        <v>6</v>
      </c>
    </row>
    <row r="4178" spans="1:6" x14ac:dyDescent="0.25">
      <c r="A4178" s="50" t="s">
        <v>22</v>
      </c>
      <c r="B4178" s="23">
        <v>44067</v>
      </c>
      <c r="C4178" s="4">
        <v>5656</v>
      </c>
      <c r="D4178" s="26">
        <f>C4178+D4154</f>
        <v>218392</v>
      </c>
      <c r="E4178" s="4">
        <f>37+26+2+126+85</f>
        <v>276</v>
      </c>
      <c r="F4178" s="67">
        <f t="shared" si="313"/>
        <v>4429</v>
      </c>
    </row>
    <row r="4179" spans="1:6" x14ac:dyDescent="0.25">
      <c r="A4179" s="5" t="s">
        <v>51</v>
      </c>
      <c r="B4179" s="23">
        <v>44067</v>
      </c>
      <c r="C4179" s="4">
        <v>1333</v>
      </c>
      <c r="D4179" s="26">
        <f t="shared" ref="D4179:D4191" si="314">C4179+D4155</f>
        <v>86258</v>
      </c>
      <c r="E4179" s="4">
        <f>3+5+22+22</f>
        <v>52</v>
      </c>
      <c r="F4179" s="67">
        <f t="shared" ref="F4179:F4217" si="315">E4179+F4155</f>
        <v>1946</v>
      </c>
    </row>
    <row r="4180" spans="1:6" x14ac:dyDescent="0.25">
      <c r="A4180" s="5" t="s">
        <v>35</v>
      </c>
      <c r="B4180" s="23">
        <v>44067</v>
      </c>
      <c r="C4180" s="4">
        <v>1</v>
      </c>
      <c r="D4180" s="26">
        <f t="shared" si="314"/>
        <v>64</v>
      </c>
      <c r="F4180" s="67">
        <f t="shared" si="315"/>
        <v>0</v>
      </c>
    </row>
    <row r="4181" spans="1:6" x14ac:dyDescent="0.25">
      <c r="A4181" s="5" t="s">
        <v>21</v>
      </c>
      <c r="B4181" s="23">
        <v>44067</v>
      </c>
      <c r="C4181" s="4">
        <v>53</v>
      </c>
      <c r="D4181" s="26">
        <f t="shared" si="314"/>
        <v>4914</v>
      </c>
      <c r="E4181" s="4">
        <f>1+2+1</f>
        <v>4</v>
      </c>
      <c r="F4181" s="67">
        <f t="shared" si="315"/>
        <v>196</v>
      </c>
    </row>
    <row r="4182" spans="1:6" x14ac:dyDescent="0.25">
      <c r="A4182" s="5" t="s">
        <v>36</v>
      </c>
      <c r="B4182" s="23">
        <v>44067</v>
      </c>
      <c r="C4182" s="4">
        <v>12</v>
      </c>
      <c r="D4182" s="26">
        <f t="shared" si="314"/>
        <v>546</v>
      </c>
      <c r="F4182" s="67">
        <f t="shared" si="315"/>
        <v>7</v>
      </c>
    </row>
    <row r="4183" spans="1:6" x14ac:dyDescent="0.25">
      <c r="A4183" s="5" t="s">
        <v>27</v>
      </c>
      <c r="B4183" s="23">
        <v>44067</v>
      </c>
      <c r="C4183" s="4">
        <v>208</v>
      </c>
      <c r="D4183" s="26">
        <f t="shared" si="314"/>
        <v>6114</v>
      </c>
      <c r="E4183" s="4">
        <f>3+1</f>
        <v>4</v>
      </c>
      <c r="F4183" s="67">
        <f t="shared" si="315"/>
        <v>101</v>
      </c>
    </row>
    <row r="4184" spans="1:6" x14ac:dyDescent="0.25">
      <c r="A4184" s="5" t="s">
        <v>37</v>
      </c>
      <c r="B4184" s="23">
        <v>44067</v>
      </c>
      <c r="C4184" s="4">
        <v>7</v>
      </c>
      <c r="D4184" s="26">
        <f t="shared" si="314"/>
        <v>259</v>
      </c>
      <c r="E4184" s="4">
        <f>1</f>
        <v>1</v>
      </c>
      <c r="F4184" s="67">
        <f t="shared" si="315"/>
        <v>5</v>
      </c>
    </row>
    <row r="4185" spans="1:6" x14ac:dyDescent="0.25">
      <c r="A4185" s="5" t="s">
        <v>38</v>
      </c>
      <c r="B4185" s="23">
        <v>44067</v>
      </c>
      <c r="C4185" s="4">
        <v>124</v>
      </c>
      <c r="D4185" s="26">
        <f t="shared" si="314"/>
        <v>2382</v>
      </c>
      <c r="F4185" s="67">
        <f t="shared" si="315"/>
        <v>29</v>
      </c>
    </row>
    <row r="4186" spans="1:6" x14ac:dyDescent="0.25">
      <c r="A4186" s="5" t="s">
        <v>48</v>
      </c>
      <c r="B4186" s="23">
        <v>44067</v>
      </c>
      <c r="C4186" s="4">
        <v>2</v>
      </c>
      <c r="D4186" s="26">
        <f t="shared" si="314"/>
        <v>84</v>
      </c>
      <c r="F4186" s="67">
        <f>E4186+F4162</f>
        <v>1</v>
      </c>
    </row>
    <row r="4187" spans="1:6" x14ac:dyDescent="0.25">
      <c r="A4187" s="5" t="s">
        <v>39</v>
      </c>
      <c r="B4187" s="23">
        <v>44067</v>
      </c>
      <c r="C4187" s="4">
        <v>352</v>
      </c>
      <c r="D4187" s="26">
        <f t="shared" si="314"/>
        <v>6623</v>
      </c>
      <c r="E4187" s="4">
        <f>1+2+4+5</f>
        <v>12</v>
      </c>
      <c r="F4187" s="67">
        <f t="shared" si="315"/>
        <v>153</v>
      </c>
    </row>
    <row r="4188" spans="1:6" x14ac:dyDescent="0.25">
      <c r="A4188" s="5" t="s">
        <v>40</v>
      </c>
      <c r="B4188" s="23">
        <v>44067</v>
      </c>
      <c r="C4188" s="4">
        <v>-2</v>
      </c>
      <c r="D4188" s="26">
        <f t="shared" si="314"/>
        <v>193</v>
      </c>
      <c r="F4188" s="67">
        <f t="shared" si="315"/>
        <v>1</v>
      </c>
    </row>
    <row r="4189" spans="1:6" x14ac:dyDescent="0.25">
      <c r="A4189" s="5" t="s">
        <v>28</v>
      </c>
      <c r="B4189" s="23">
        <v>44067</v>
      </c>
      <c r="C4189" s="4">
        <v>98</v>
      </c>
      <c r="D4189" s="26">
        <f t="shared" si="314"/>
        <v>1138</v>
      </c>
      <c r="E4189" s="4">
        <f>6+4</f>
        <v>10</v>
      </c>
      <c r="F4189" s="67">
        <f t="shared" si="315"/>
        <v>21</v>
      </c>
    </row>
    <row r="4190" spans="1:6" x14ac:dyDescent="0.25">
      <c r="A4190" s="5" t="s">
        <v>24</v>
      </c>
      <c r="B4190" s="23">
        <v>44067</v>
      </c>
      <c r="C4190" s="4">
        <v>172</v>
      </c>
      <c r="D4190" s="26">
        <f t="shared" si="314"/>
        <v>4809</v>
      </c>
      <c r="E4190" s="4">
        <f>1+1+1</f>
        <v>3</v>
      </c>
      <c r="F4190" s="67">
        <f t="shared" si="315"/>
        <v>58</v>
      </c>
    </row>
    <row r="4191" spans="1:6" x14ac:dyDescent="0.25">
      <c r="A4191" s="5" t="s">
        <v>30</v>
      </c>
      <c r="B4191" s="23">
        <v>44067</v>
      </c>
      <c r="C4191" s="4">
        <v>2</v>
      </c>
      <c r="D4191" s="26">
        <f t="shared" si="314"/>
        <v>58</v>
      </c>
      <c r="F4191" s="67">
        <f t="shared" si="315"/>
        <v>2</v>
      </c>
    </row>
    <row r="4192" spans="1:6" x14ac:dyDescent="0.25">
      <c r="A4192" s="5" t="s">
        <v>26</v>
      </c>
      <c r="B4192" s="23">
        <v>44067</v>
      </c>
      <c r="C4192" s="4">
        <v>15</v>
      </c>
      <c r="D4192" s="26">
        <f>C4192+D4168</f>
        <v>2293</v>
      </c>
      <c r="E4192" s="4">
        <f>2</f>
        <v>2</v>
      </c>
      <c r="F4192" s="67">
        <f t="shared" si="315"/>
        <v>13</v>
      </c>
    </row>
    <row r="4193" spans="1:6" x14ac:dyDescent="0.25">
      <c r="A4193" s="5" t="s">
        <v>25</v>
      </c>
      <c r="B4193" s="23">
        <v>44067</v>
      </c>
      <c r="C4193" s="4">
        <v>61</v>
      </c>
      <c r="D4193" s="26">
        <f>C4193+D4169</f>
        <v>4764</v>
      </c>
      <c r="E4193" s="4">
        <f>3+1</f>
        <v>4</v>
      </c>
      <c r="F4193" s="67">
        <f t="shared" si="315"/>
        <v>52</v>
      </c>
    </row>
    <row r="4194" spans="1:6" x14ac:dyDescent="0.25">
      <c r="A4194" s="5" t="s">
        <v>41</v>
      </c>
      <c r="B4194" s="23">
        <v>44067</v>
      </c>
      <c r="C4194" s="4">
        <v>95</v>
      </c>
      <c r="D4194" s="26">
        <f>C4194+D4170</f>
        <v>1932</v>
      </c>
      <c r="E4194" s="4">
        <f>1</f>
        <v>1</v>
      </c>
      <c r="F4194" s="67">
        <f>E4194+F4170</f>
        <v>30</v>
      </c>
    </row>
    <row r="4195" spans="1:6" x14ac:dyDescent="0.25">
      <c r="A4195" s="5" t="s">
        <v>42</v>
      </c>
      <c r="B4195" s="23">
        <v>44067</v>
      </c>
      <c r="C4195" s="4">
        <v>38</v>
      </c>
      <c r="D4195" s="26">
        <f t="shared" ref="D4195:D4201" si="316">C4195+D4171</f>
        <v>96</v>
      </c>
      <c r="F4195" s="67">
        <f>E4195+F4171</f>
        <v>0</v>
      </c>
    </row>
    <row r="4196" spans="1:6" x14ac:dyDescent="0.25">
      <c r="A4196" s="5" t="s">
        <v>43</v>
      </c>
      <c r="B4196" s="23">
        <v>44067</v>
      </c>
      <c r="C4196" s="4">
        <v>-2</v>
      </c>
      <c r="D4196" s="26">
        <f t="shared" si="316"/>
        <v>41</v>
      </c>
      <c r="F4196" s="67">
        <f t="shared" si="315"/>
        <v>0</v>
      </c>
    </row>
    <row r="4197" spans="1:6" x14ac:dyDescent="0.25">
      <c r="A4197" s="5" t="s">
        <v>44</v>
      </c>
      <c r="B4197" s="23">
        <v>44067</v>
      </c>
      <c r="C4197" s="4">
        <v>44</v>
      </c>
      <c r="D4197" s="26">
        <f t="shared" si="316"/>
        <v>1378</v>
      </c>
      <c r="E4197" s="4">
        <f>2</f>
        <v>2</v>
      </c>
      <c r="F4197" s="67">
        <f t="shared" ref="F4197:F4203" si="317">E4197+F4173</f>
        <v>11</v>
      </c>
    </row>
    <row r="4198" spans="1:6" x14ac:dyDescent="0.25">
      <c r="A4198" s="5" t="s">
        <v>29</v>
      </c>
      <c r="B4198" s="23">
        <v>44067</v>
      </c>
      <c r="C4198" s="4">
        <v>209</v>
      </c>
      <c r="D4198" s="26">
        <f t="shared" si="316"/>
        <v>5026</v>
      </c>
      <c r="E4198" s="4">
        <f>5+2</f>
        <v>7</v>
      </c>
      <c r="F4198" s="67">
        <f t="shared" si="317"/>
        <v>59</v>
      </c>
    </row>
    <row r="4199" spans="1:6" x14ac:dyDescent="0.25">
      <c r="A4199" s="5" t="s">
        <v>45</v>
      </c>
      <c r="B4199" s="23">
        <v>44067</v>
      </c>
      <c r="C4199" s="4">
        <v>66</v>
      </c>
      <c r="D4199" s="26">
        <f t="shared" si="316"/>
        <v>583</v>
      </c>
      <c r="E4199" s="4">
        <f>2</f>
        <v>2</v>
      </c>
      <c r="F4199" s="67">
        <f t="shared" si="317"/>
        <v>4</v>
      </c>
    </row>
    <row r="4200" spans="1:6" x14ac:dyDescent="0.25">
      <c r="A4200" s="5" t="s">
        <v>46</v>
      </c>
      <c r="B4200" s="23">
        <v>44067</v>
      </c>
      <c r="C4200" s="4">
        <v>54</v>
      </c>
      <c r="D4200" s="26">
        <f t="shared" si="316"/>
        <v>1752</v>
      </c>
      <c r="E4200" s="4">
        <f>1</f>
        <v>1</v>
      </c>
      <c r="F4200" s="67">
        <f t="shared" si="317"/>
        <v>21</v>
      </c>
    </row>
    <row r="4201" spans="1:6" x14ac:dyDescent="0.25">
      <c r="A4201" s="5" t="s">
        <v>47</v>
      </c>
      <c r="B4201" s="23">
        <v>44067</v>
      </c>
      <c r="C4201" s="4">
        <v>115</v>
      </c>
      <c r="D4201" s="26">
        <f t="shared" si="316"/>
        <v>1168</v>
      </c>
      <c r="F4201" s="67">
        <f t="shared" si="317"/>
        <v>6</v>
      </c>
    </row>
    <row r="4202" spans="1:6" x14ac:dyDescent="0.25">
      <c r="A4202" s="50" t="s">
        <v>22</v>
      </c>
      <c r="B4202" s="23">
        <v>44068</v>
      </c>
      <c r="C4202" s="4">
        <v>5312</v>
      </c>
      <c r="D4202" s="26">
        <f>C4202+D4178</f>
        <v>223704</v>
      </c>
      <c r="E4202" s="4">
        <f>14+11+55+41</f>
        <v>121</v>
      </c>
      <c r="F4202" s="67">
        <f t="shared" si="317"/>
        <v>4550</v>
      </c>
    </row>
    <row r="4203" spans="1:6" x14ac:dyDescent="0.25">
      <c r="A4203" s="5" t="s">
        <v>51</v>
      </c>
      <c r="B4203" s="23">
        <v>44068</v>
      </c>
      <c r="C4203" s="4">
        <v>1311</v>
      </c>
      <c r="D4203" s="26">
        <f t="shared" ref="D4203:D4215" si="318">C4203+D4179</f>
        <v>87569</v>
      </c>
      <c r="E4203" s="4">
        <f>3+14+16</f>
        <v>33</v>
      </c>
      <c r="F4203" s="67">
        <f t="shared" si="317"/>
        <v>1979</v>
      </c>
    </row>
    <row r="4204" spans="1:6" x14ac:dyDescent="0.25">
      <c r="A4204" s="5" t="s">
        <v>35</v>
      </c>
      <c r="B4204" s="23">
        <v>44068</v>
      </c>
      <c r="C4204" s="4">
        <v>0</v>
      </c>
      <c r="D4204" s="26">
        <f t="shared" si="318"/>
        <v>64</v>
      </c>
      <c r="F4204" s="67">
        <f t="shared" si="315"/>
        <v>0</v>
      </c>
    </row>
    <row r="4205" spans="1:6" x14ac:dyDescent="0.25">
      <c r="A4205" s="5" t="s">
        <v>21</v>
      </c>
      <c r="B4205" s="23">
        <v>44068</v>
      </c>
      <c r="C4205" s="4">
        <v>53</v>
      </c>
      <c r="D4205" s="26">
        <f t="shared" si="318"/>
        <v>4967</v>
      </c>
      <c r="E4205" s="4">
        <v>1</v>
      </c>
      <c r="F4205" s="67">
        <f t="shared" si="315"/>
        <v>197</v>
      </c>
    </row>
    <row r="4206" spans="1:6" x14ac:dyDescent="0.25">
      <c r="A4206" s="5" t="s">
        <v>36</v>
      </c>
      <c r="B4206" s="23">
        <v>44068</v>
      </c>
      <c r="C4206" s="4">
        <v>35</v>
      </c>
      <c r="D4206" s="26">
        <f t="shared" si="318"/>
        <v>581</v>
      </c>
      <c r="F4206" s="67">
        <f t="shared" si="315"/>
        <v>7</v>
      </c>
    </row>
    <row r="4207" spans="1:6" x14ac:dyDescent="0.25">
      <c r="A4207" s="5" t="s">
        <v>27</v>
      </c>
      <c r="B4207" s="23">
        <v>44068</v>
      </c>
      <c r="C4207" s="4">
        <v>298</v>
      </c>
      <c r="D4207" s="26">
        <f t="shared" si="318"/>
        <v>6412</v>
      </c>
      <c r="E4207" s="4">
        <v>3</v>
      </c>
      <c r="F4207" s="67">
        <f t="shared" si="315"/>
        <v>104</v>
      </c>
    </row>
    <row r="4208" spans="1:6" x14ac:dyDescent="0.25">
      <c r="A4208" s="5" t="s">
        <v>37</v>
      </c>
      <c r="B4208" s="23">
        <v>44068</v>
      </c>
      <c r="C4208" s="4">
        <v>1</v>
      </c>
      <c r="D4208" s="26">
        <f t="shared" si="318"/>
        <v>260</v>
      </c>
      <c r="F4208" s="67">
        <f t="shared" si="315"/>
        <v>5</v>
      </c>
    </row>
    <row r="4209" spans="1:6" x14ac:dyDescent="0.25">
      <c r="A4209" s="5" t="s">
        <v>38</v>
      </c>
      <c r="B4209" s="23">
        <v>44068</v>
      </c>
      <c r="C4209" s="4">
        <v>127</v>
      </c>
      <c r="D4209" s="26">
        <f t="shared" si="318"/>
        <v>2509</v>
      </c>
      <c r="E4209" s="4">
        <v>3</v>
      </c>
      <c r="F4209" s="67">
        <f t="shared" si="315"/>
        <v>32</v>
      </c>
    </row>
    <row r="4210" spans="1:6" x14ac:dyDescent="0.25">
      <c r="A4210" s="5" t="s">
        <v>48</v>
      </c>
      <c r="B4210" s="23">
        <v>44068</v>
      </c>
      <c r="C4210" s="4">
        <v>-1</v>
      </c>
      <c r="D4210" s="26">
        <f t="shared" si="318"/>
        <v>83</v>
      </c>
      <c r="F4210" s="67">
        <f>E4210+F4186</f>
        <v>1</v>
      </c>
    </row>
    <row r="4211" spans="1:6" x14ac:dyDescent="0.25">
      <c r="A4211" s="5" t="s">
        <v>39</v>
      </c>
      <c r="B4211" s="23">
        <v>44068</v>
      </c>
      <c r="C4211" s="4">
        <v>215</v>
      </c>
      <c r="D4211" s="26">
        <f t="shared" si="318"/>
        <v>6838</v>
      </c>
      <c r="E4211" s="4">
        <v>10</v>
      </c>
      <c r="F4211" s="67">
        <f t="shared" si="315"/>
        <v>163</v>
      </c>
    </row>
    <row r="4212" spans="1:6" x14ac:dyDescent="0.25">
      <c r="A4212" s="5" t="s">
        <v>40</v>
      </c>
      <c r="B4212" s="23">
        <v>44068</v>
      </c>
      <c r="C4212" s="4">
        <v>1</v>
      </c>
      <c r="D4212" s="26">
        <f t="shared" si="318"/>
        <v>194</v>
      </c>
      <c r="E4212" s="4">
        <v>1</v>
      </c>
      <c r="F4212" s="67">
        <f t="shared" si="315"/>
        <v>2</v>
      </c>
    </row>
    <row r="4213" spans="1:6" x14ac:dyDescent="0.25">
      <c r="A4213" s="5" t="s">
        <v>28</v>
      </c>
      <c r="B4213" s="23">
        <v>44068</v>
      </c>
      <c r="C4213" s="4">
        <v>39</v>
      </c>
      <c r="D4213" s="26">
        <f t="shared" si="318"/>
        <v>1177</v>
      </c>
      <c r="E4213" s="4">
        <v>6</v>
      </c>
      <c r="F4213" s="67">
        <f t="shared" si="315"/>
        <v>27</v>
      </c>
    </row>
    <row r="4214" spans="1:6" x14ac:dyDescent="0.25">
      <c r="A4214" s="5" t="s">
        <v>24</v>
      </c>
      <c r="B4214" s="23">
        <v>44068</v>
      </c>
      <c r="C4214" s="4">
        <v>264</v>
      </c>
      <c r="D4214" s="26">
        <f t="shared" si="318"/>
        <v>5073</v>
      </c>
      <c r="E4214" s="4">
        <f>3+1</f>
        <v>4</v>
      </c>
      <c r="F4214" s="67">
        <f t="shared" si="315"/>
        <v>62</v>
      </c>
    </row>
    <row r="4215" spans="1:6" x14ac:dyDescent="0.25">
      <c r="A4215" s="5" t="s">
        <v>30</v>
      </c>
      <c r="B4215" s="23">
        <v>44068</v>
      </c>
      <c r="C4215" s="4">
        <v>1</v>
      </c>
      <c r="D4215" s="26">
        <f t="shared" si="318"/>
        <v>59</v>
      </c>
      <c r="F4215" s="67">
        <f t="shared" si="315"/>
        <v>2</v>
      </c>
    </row>
    <row r="4216" spans="1:6" x14ac:dyDescent="0.25">
      <c r="A4216" s="5" t="s">
        <v>26</v>
      </c>
      <c r="B4216" s="23">
        <v>44068</v>
      </c>
      <c r="C4216" s="4">
        <v>122</v>
      </c>
      <c r="D4216" s="26">
        <f>C4216+D4192</f>
        <v>2415</v>
      </c>
      <c r="E4216" s="4">
        <f>1</f>
        <v>1</v>
      </c>
      <c r="F4216" s="67">
        <f t="shared" si="315"/>
        <v>14</v>
      </c>
    </row>
    <row r="4217" spans="1:6" x14ac:dyDescent="0.25">
      <c r="A4217" s="5" t="s">
        <v>25</v>
      </c>
      <c r="B4217" s="23">
        <v>44068</v>
      </c>
      <c r="C4217" s="4">
        <v>174</v>
      </c>
      <c r="D4217" s="26">
        <f>C4217+D4193</f>
        <v>4938</v>
      </c>
      <c r="E4217" s="4">
        <f>1+2+1</f>
        <v>4</v>
      </c>
      <c r="F4217" s="67">
        <f t="shared" si="315"/>
        <v>56</v>
      </c>
    </row>
    <row r="4218" spans="1:6" x14ac:dyDescent="0.25">
      <c r="A4218" s="5" t="s">
        <v>41</v>
      </c>
      <c r="B4218" s="23">
        <v>44068</v>
      </c>
      <c r="C4218" s="4">
        <v>177</v>
      </c>
      <c r="D4218" s="26">
        <f>C4218+D4194</f>
        <v>2109</v>
      </c>
      <c r="E4218" s="4">
        <f>2</f>
        <v>2</v>
      </c>
      <c r="F4218" s="67">
        <f>E4218+F4194</f>
        <v>32</v>
      </c>
    </row>
    <row r="4219" spans="1:6" x14ac:dyDescent="0.25">
      <c r="A4219" s="5" t="s">
        <v>42</v>
      </c>
      <c r="B4219" s="23">
        <v>44068</v>
      </c>
      <c r="C4219" s="4">
        <v>14</v>
      </c>
      <c r="D4219" s="26">
        <f t="shared" ref="D4219:D4225" si="319">C4219+D4195</f>
        <v>110</v>
      </c>
      <c r="F4219" s="67">
        <f>E4219+F4195</f>
        <v>0</v>
      </c>
    </row>
    <row r="4220" spans="1:6" x14ac:dyDescent="0.25">
      <c r="A4220" s="5" t="s">
        <v>43</v>
      </c>
      <c r="B4220" s="23">
        <v>44068</v>
      </c>
      <c r="C4220" s="4">
        <v>-1</v>
      </c>
      <c r="D4220" s="26">
        <f t="shared" si="319"/>
        <v>40</v>
      </c>
      <c r="F4220" s="67">
        <f>E4220+F4196</f>
        <v>0</v>
      </c>
    </row>
    <row r="4221" spans="1:6" x14ac:dyDescent="0.25">
      <c r="A4221" s="5" t="s">
        <v>44</v>
      </c>
      <c r="B4221" s="23">
        <v>44068</v>
      </c>
      <c r="C4221" s="4">
        <v>38</v>
      </c>
      <c r="D4221" s="26">
        <f t="shared" si="319"/>
        <v>1416</v>
      </c>
      <c r="F4221" s="67">
        <f t="shared" ref="F4221:F4226" si="320">E4221+F4197</f>
        <v>11</v>
      </c>
    </row>
    <row r="4222" spans="1:6" x14ac:dyDescent="0.25">
      <c r="A4222" s="5" t="s">
        <v>29</v>
      </c>
      <c r="B4222" s="23">
        <v>44068</v>
      </c>
      <c r="C4222" s="4">
        <v>356</v>
      </c>
      <c r="D4222" s="26">
        <f t="shared" si="319"/>
        <v>5382</v>
      </c>
      <c r="E4222" s="4">
        <f>2+3</f>
        <v>5</v>
      </c>
      <c r="F4222" s="67">
        <f t="shared" si="320"/>
        <v>64</v>
      </c>
    </row>
    <row r="4223" spans="1:6" x14ac:dyDescent="0.25">
      <c r="A4223" s="5" t="s">
        <v>45</v>
      </c>
      <c r="B4223" s="23">
        <v>44068</v>
      </c>
      <c r="C4223" s="4">
        <v>71</v>
      </c>
      <c r="D4223" s="26">
        <f t="shared" si="319"/>
        <v>654</v>
      </c>
      <c r="E4223" s="4">
        <f>1+1</f>
        <v>2</v>
      </c>
      <c r="F4223" s="67">
        <f t="shared" si="320"/>
        <v>6</v>
      </c>
    </row>
    <row r="4224" spans="1:6" x14ac:dyDescent="0.25">
      <c r="A4224" s="5" t="s">
        <v>46</v>
      </c>
      <c r="B4224" s="23">
        <v>44068</v>
      </c>
      <c r="C4224" s="4">
        <v>51</v>
      </c>
      <c r="D4224" s="26">
        <f t="shared" si="319"/>
        <v>1803</v>
      </c>
      <c r="E4224" s="4">
        <f>1</f>
        <v>1</v>
      </c>
      <c r="F4224" s="67">
        <f t="shared" si="320"/>
        <v>22</v>
      </c>
    </row>
    <row r="4225" spans="1:6" x14ac:dyDescent="0.25">
      <c r="A4225" s="5" t="s">
        <v>47</v>
      </c>
      <c r="B4225" s="23">
        <v>44068</v>
      </c>
      <c r="C4225" s="4">
        <v>113</v>
      </c>
      <c r="D4225" s="26">
        <f t="shared" si="319"/>
        <v>1281</v>
      </c>
      <c r="E4225" s="4">
        <f>1</f>
        <v>1</v>
      </c>
      <c r="F4225" s="67">
        <f t="shared" si="320"/>
        <v>7</v>
      </c>
    </row>
    <row r="4226" spans="1:6" x14ac:dyDescent="0.25">
      <c r="A4226" s="50" t="s">
        <v>22</v>
      </c>
      <c r="B4226" s="23">
        <v>44069</v>
      </c>
      <c r="C4226" s="4">
        <v>6628</v>
      </c>
      <c r="D4226" s="26">
        <f>C4226+D4202</f>
        <v>230332</v>
      </c>
      <c r="E4226" s="4">
        <f>41+27+77+42</f>
        <v>187</v>
      </c>
      <c r="F4226" s="67">
        <f t="shared" si="320"/>
        <v>4737</v>
      </c>
    </row>
    <row r="4227" spans="1:6" x14ac:dyDescent="0.25">
      <c r="A4227" s="5" t="s">
        <v>51</v>
      </c>
      <c r="B4227" s="23">
        <v>44069</v>
      </c>
      <c r="C4227" s="4">
        <v>1568</v>
      </c>
      <c r="D4227" s="26">
        <f t="shared" ref="D4227:D4239" si="321">C4227+D4203</f>
        <v>89137</v>
      </c>
      <c r="E4227" s="4">
        <f>1+6+15+18</f>
        <v>40</v>
      </c>
      <c r="F4227" s="67">
        <f t="shared" ref="F4227:F4265" si="322">E4227+F4203</f>
        <v>2019</v>
      </c>
    </row>
    <row r="4228" spans="1:6" x14ac:dyDescent="0.25">
      <c r="A4228" s="5" t="s">
        <v>35</v>
      </c>
      <c r="B4228" s="23">
        <v>44069</v>
      </c>
      <c r="C4228" s="4">
        <v>-1</v>
      </c>
      <c r="D4228" s="26">
        <f t="shared" si="321"/>
        <v>63</v>
      </c>
      <c r="F4228" s="67">
        <f t="shared" si="322"/>
        <v>0</v>
      </c>
    </row>
    <row r="4229" spans="1:6" x14ac:dyDescent="0.25">
      <c r="A4229" s="5" t="s">
        <v>21</v>
      </c>
      <c r="B4229" s="23">
        <v>44069</v>
      </c>
      <c r="C4229" s="4">
        <v>74</v>
      </c>
      <c r="D4229" s="26">
        <f t="shared" si="321"/>
        <v>5041</v>
      </c>
      <c r="E4229" s="4">
        <f>1+2+1</f>
        <v>4</v>
      </c>
      <c r="F4229" s="67">
        <f t="shared" si="322"/>
        <v>201</v>
      </c>
    </row>
    <row r="4230" spans="1:6" x14ac:dyDescent="0.25">
      <c r="A4230" s="5" t="s">
        <v>36</v>
      </c>
      <c r="B4230" s="23">
        <v>44069</v>
      </c>
      <c r="C4230" s="4">
        <v>69</v>
      </c>
      <c r="D4230" s="26">
        <f t="shared" si="321"/>
        <v>650</v>
      </c>
      <c r="F4230" s="67">
        <f t="shared" si="322"/>
        <v>7</v>
      </c>
    </row>
    <row r="4231" spans="1:6" x14ac:dyDescent="0.25">
      <c r="A4231" s="5" t="s">
        <v>27</v>
      </c>
      <c r="B4231" s="23">
        <v>44069</v>
      </c>
      <c r="C4231" s="4">
        <v>355</v>
      </c>
      <c r="D4231" s="26">
        <f t="shared" si="321"/>
        <v>6767</v>
      </c>
      <c r="E4231" s="4">
        <f>4</f>
        <v>4</v>
      </c>
      <c r="F4231" s="67">
        <f t="shared" si="322"/>
        <v>108</v>
      </c>
    </row>
    <row r="4232" spans="1:6" x14ac:dyDescent="0.25">
      <c r="A4232" s="5" t="s">
        <v>37</v>
      </c>
      <c r="B4232" s="23">
        <v>44069</v>
      </c>
      <c r="C4232" s="4">
        <v>12</v>
      </c>
      <c r="D4232" s="26">
        <f t="shared" si="321"/>
        <v>272</v>
      </c>
      <c r="F4232" s="67">
        <f t="shared" si="322"/>
        <v>5</v>
      </c>
    </row>
    <row r="4233" spans="1:6" x14ac:dyDescent="0.25">
      <c r="A4233" s="5" t="s">
        <v>38</v>
      </c>
      <c r="B4233" s="23">
        <v>44069</v>
      </c>
      <c r="C4233" s="4">
        <v>112</v>
      </c>
      <c r="D4233" s="26">
        <f t="shared" si="321"/>
        <v>2621</v>
      </c>
      <c r="E4233" s="4">
        <f>1</f>
        <v>1</v>
      </c>
      <c r="F4233" s="67">
        <f t="shared" si="322"/>
        <v>33</v>
      </c>
    </row>
    <row r="4234" spans="1:6" x14ac:dyDescent="0.25">
      <c r="A4234" s="5" t="s">
        <v>48</v>
      </c>
      <c r="B4234" s="23">
        <v>44069</v>
      </c>
      <c r="C4234" s="4">
        <v>-1</v>
      </c>
      <c r="D4234" s="26">
        <f t="shared" si="321"/>
        <v>82</v>
      </c>
      <c r="F4234" s="67">
        <f>E4234+F4210</f>
        <v>1</v>
      </c>
    </row>
    <row r="4235" spans="1:6" x14ac:dyDescent="0.25">
      <c r="A4235" s="5" t="s">
        <v>39</v>
      </c>
      <c r="B4235" s="23">
        <v>44069</v>
      </c>
      <c r="C4235" s="4">
        <v>236</v>
      </c>
      <c r="D4235" s="26">
        <f t="shared" si="321"/>
        <v>7074</v>
      </c>
      <c r="E4235" s="4">
        <f>9+4</f>
        <v>13</v>
      </c>
      <c r="F4235" s="67">
        <f t="shared" si="322"/>
        <v>176</v>
      </c>
    </row>
    <row r="4236" spans="1:6" x14ac:dyDescent="0.25">
      <c r="A4236" s="5" t="s">
        <v>40</v>
      </c>
      <c r="B4236" s="23">
        <v>44069</v>
      </c>
      <c r="C4236" s="4">
        <v>1</v>
      </c>
      <c r="D4236" s="26">
        <f t="shared" si="321"/>
        <v>195</v>
      </c>
      <c r="F4236" s="67">
        <f t="shared" si="322"/>
        <v>2</v>
      </c>
    </row>
    <row r="4237" spans="1:6" x14ac:dyDescent="0.25">
      <c r="A4237" s="5" t="s">
        <v>28</v>
      </c>
      <c r="B4237" s="23">
        <v>44069</v>
      </c>
      <c r="C4237" s="4">
        <v>37</v>
      </c>
      <c r="D4237" s="26">
        <f t="shared" si="321"/>
        <v>1214</v>
      </c>
      <c r="E4237" s="4">
        <f>1</f>
        <v>1</v>
      </c>
      <c r="F4237" s="67">
        <f t="shared" si="322"/>
        <v>28</v>
      </c>
    </row>
    <row r="4238" spans="1:6" x14ac:dyDescent="0.25">
      <c r="A4238" s="5" t="s">
        <v>24</v>
      </c>
      <c r="B4238" s="23">
        <v>44069</v>
      </c>
      <c r="C4238" s="4">
        <v>276</v>
      </c>
      <c r="D4238" s="26">
        <f t="shared" si="321"/>
        <v>5349</v>
      </c>
      <c r="E4238" s="4">
        <f>3+1</f>
        <v>4</v>
      </c>
      <c r="F4238" s="67">
        <f t="shared" si="322"/>
        <v>66</v>
      </c>
    </row>
    <row r="4239" spans="1:6" x14ac:dyDescent="0.25">
      <c r="A4239" s="5" t="s">
        <v>30</v>
      </c>
      <c r="B4239" s="23">
        <v>44069</v>
      </c>
      <c r="C4239" s="4">
        <v>0</v>
      </c>
      <c r="D4239" s="26">
        <f t="shared" si="321"/>
        <v>59</v>
      </c>
      <c r="F4239" s="67">
        <f t="shared" si="322"/>
        <v>2</v>
      </c>
    </row>
    <row r="4240" spans="1:6" x14ac:dyDescent="0.25">
      <c r="A4240" s="5" t="s">
        <v>26</v>
      </c>
      <c r="B4240" s="23">
        <v>44069</v>
      </c>
      <c r="C4240" s="4">
        <v>132</v>
      </c>
      <c r="D4240" s="26">
        <f>C4240+D4216</f>
        <v>2547</v>
      </c>
      <c r="F4240" s="67">
        <f t="shared" si="322"/>
        <v>14</v>
      </c>
    </row>
    <row r="4241" spans="1:6" x14ac:dyDescent="0.25">
      <c r="A4241" s="5" t="s">
        <v>25</v>
      </c>
      <c r="B4241" s="23">
        <v>44069</v>
      </c>
      <c r="C4241" s="4">
        <v>235</v>
      </c>
      <c r="D4241" s="26">
        <f>C4241+D4217</f>
        <v>5173</v>
      </c>
      <c r="E4241" s="4">
        <f>3+1+2+5</f>
        <v>11</v>
      </c>
      <c r="F4241" s="67">
        <f t="shared" si="322"/>
        <v>67</v>
      </c>
    </row>
    <row r="4242" spans="1:6" x14ac:dyDescent="0.25">
      <c r="A4242" s="5" t="s">
        <v>41</v>
      </c>
      <c r="B4242" s="23">
        <v>44069</v>
      </c>
      <c r="C4242" s="4">
        <v>176</v>
      </c>
      <c r="D4242" s="26">
        <f>C4242+D4218</f>
        <v>2285</v>
      </c>
      <c r="E4242" s="4">
        <f>4+1</f>
        <v>5</v>
      </c>
      <c r="F4242" s="67">
        <f>E4242+F4218</f>
        <v>37</v>
      </c>
    </row>
    <row r="4243" spans="1:6" x14ac:dyDescent="0.25">
      <c r="A4243" s="5" t="s">
        <v>42</v>
      </c>
      <c r="B4243" s="23">
        <v>44069</v>
      </c>
      <c r="C4243" s="4">
        <v>36</v>
      </c>
      <c r="D4243" s="26">
        <f t="shared" ref="D4243:D4249" si="323">C4243+D4219</f>
        <v>146</v>
      </c>
      <c r="F4243" s="67">
        <f>E4243+F4219</f>
        <v>0</v>
      </c>
    </row>
    <row r="4244" spans="1:6" x14ac:dyDescent="0.25">
      <c r="A4244" s="5" t="s">
        <v>43</v>
      </c>
      <c r="B4244" s="23">
        <v>44069</v>
      </c>
      <c r="C4244" s="4">
        <v>4</v>
      </c>
      <c r="D4244" s="26">
        <f t="shared" si="323"/>
        <v>44</v>
      </c>
      <c r="F4244" s="67">
        <f t="shared" si="322"/>
        <v>0</v>
      </c>
    </row>
    <row r="4245" spans="1:6" x14ac:dyDescent="0.25">
      <c r="A4245" s="5" t="s">
        <v>44</v>
      </c>
      <c r="B4245" s="23">
        <v>44069</v>
      </c>
      <c r="C4245" s="4">
        <v>63</v>
      </c>
      <c r="D4245" s="26">
        <f t="shared" si="323"/>
        <v>1479</v>
      </c>
      <c r="F4245" s="67">
        <f t="shared" ref="F4245:F4250" si="324">E4245+F4221</f>
        <v>11</v>
      </c>
    </row>
    <row r="4246" spans="1:6" x14ac:dyDescent="0.25">
      <c r="A4246" s="5" t="s">
        <v>29</v>
      </c>
      <c r="B4246" s="23">
        <v>44069</v>
      </c>
      <c r="C4246" s="4">
        <v>381</v>
      </c>
      <c r="D4246" s="26">
        <f t="shared" si="323"/>
        <v>5763</v>
      </c>
      <c r="E4246" s="4">
        <f>2+2</f>
        <v>4</v>
      </c>
      <c r="F4246" s="67">
        <f t="shared" si="324"/>
        <v>68</v>
      </c>
    </row>
    <row r="4247" spans="1:6" x14ac:dyDescent="0.25">
      <c r="A4247" s="5" t="s">
        <v>45</v>
      </c>
      <c r="B4247" s="23">
        <v>44069</v>
      </c>
      <c r="C4247" s="4">
        <v>38</v>
      </c>
      <c r="D4247" s="26">
        <f t="shared" si="323"/>
        <v>692</v>
      </c>
      <c r="F4247" s="67">
        <f t="shared" si="324"/>
        <v>6</v>
      </c>
    </row>
    <row r="4248" spans="1:6" x14ac:dyDescent="0.25">
      <c r="A4248" s="5" t="s">
        <v>46</v>
      </c>
      <c r="B4248" s="23">
        <v>44069</v>
      </c>
      <c r="C4248" s="4">
        <v>51</v>
      </c>
      <c r="D4248" s="26">
        <f t="shared" si="323"/>
        <v>1854</v>
      </c>
      <c r="E4248" s="4">
        <f>1+1</f>
        <v>2</v>
      </c>
      <c r="F4248" s="67">
        <f t="shared" si="324"/>
        <v>24</v>
      </c>
    </row>
    <row r="4249" spans="1:6" x14ac:dyDescent="0.25">
      <c r="A4249" s="5" t="s">
        <v>47</v>
      </c>
      <c r="B4249" s="23">
        <v>44069</v>
      </c>
      <c r="C4249" s="4">
        <v>68</v>
      </c>
      <c r="D4249" s="26">
        <f t="shared" si="323"/>
        <v>1349</v>
      </c>
      <c r="F4249" s="67">
        <f t="shared" si="324"/>
        <v>7</v>
      </c>
    </row>
    <row r="4250" spans="1:6" x14ac:dyDescent="0.25">
      <c r="A4250" s="50" t="s">
        <v>22</v>
      </c>
      <c r="B4250" s="23">
        <v>44070</v>
      </c>
      <c r="C4250" s="4">
        <v>6402</v>
      </c>
      <c r="D4250" s="26">
        <f>C4250+D4226</f>
        <v>236734</v>
      </c>
      <c r="E4250" s="4">
        <f>50+36+34+22</f>
        <v>142</v>
      </c>
      <c r="F4250" s="67">
        <f t="shared" si="324"/>
        <v>4879</v>
      </c>
    </row>
    <row r="4251" spans="1:6" x14ac:dyDescent="0.25">
      <c r="A4251" s="5" t="s">
        <v>51</v>
      </c>
      <c r="B4251" s="23">
        <v>44070</v>
      </c>
      <c r="C4251" s="4">
        <v>1220</v>
      </c>
      <c r="D4251" s="26">
        <f t="shared" ref="D4251:D4263" si="325">C4251+D4227</f>
        <v>90357</v>
      </c>
      <c r="E4251" s="4">
        <f>4+4+16+10</f>
        <v>34</v>
      </c>
      <c r="F4251" s="67">
        <f t="shared" si="322"/>
        <v>2053</v>
      </c>
    </row>
    <row r="4252" spans="1:6" x14ac:dyDescent="0.25">
      <c r="A4252" s="5" t="s">
        <v>35</v>
      </c>
      <c r="B4252" s="23">
        <v>44070</v>
      </c>
      <c r="C4252" s="4">
        <v>1</v>
      </c>
      <c r="D4252" s="26">
        <f t="shared" si="325"/>
        <v>64</v>
      </c>
      <c r="F4252" s="67">
        <f t="shared" si="322"/>
        <v>0</v>
      </c>
    </row>
    <row r="4253" spans="1:6" x14ac:dyDescent="0.25">
      <c r="A4253" s="5" t="s">
        <v>21</v>
      </c>
      <c r="B4253" s="23">
        <v>44070</v>
      </c>
      <c r="C4253" s="4">
        <v>63</v>
      </c>
      <c r="D4253" s="26">
        <f t="shared" si="325"/>
        <v>5104</v>
      </c>
      <c r="E4253" s="4">
        <f>1</f>
        <v>1</v>
      </c>
      <c r="F4253" s="67">
        <f t="shared" si="322"/>
        <v>202</v>
      </c>
    </row>
    <row r="4254" spans="1:6" x14ac:dyDescent="0.25">
      <c r="A4254" s="5" t="s">
        <v>36</v>
      </c>
      <c r="B4254" s="23">
        <v>44070</v>
      </c>
      <c r="C4254" s="4">
        <v>49</v>
      </c>
      <c r="D4254" s="26">
        <f t="shared" si="325"/>
        <v>699</v>
      </c>
      <c r="F4254" s="67">
        <f t="shared" si="322"/>
        <v>7</v>
      </c>
    </row>
    <row r="4255" spans="1:6" x14ac:dyDescent="0.25">
      <c r="A4255" s="5" t="s">
        <v>27</v>
      </c>
      <c r="B4255" s="23">
        <v>44070</v>
      </c>
      <c r="C4255" s="4">
        <v>363</v>
      </c>
      <c r="D4255" s="26">
        <f t="shared" si="325"/>
        <v>7130</v>
      </c>
      <c r="E4255" s="4">
        <v>1</v>
      </c>
      <c r="F4255" s="67">
        <f t="shared" si="322"/>
        <v>109</v>
      </c>
    </row>
    <row r="4256" spans="1:6" x14ac:dyDescent="0.25">
      <c r="A4256" s="5" t="s">
        <v>37</v>
      </c>
      <c r="B4256" s="23">
        <v>44070</v>
      </c>
      <c r="C4256" s="4">
        <v>6</v>
      </c>
      <c r="D4256" s="26">
        <f t="shared" si="325"/>
        <v>278</v>
      </c>
      <c r="F4256" s="67">
        <f t="shared" si="322"/>
        <v>5</v>
      </c>
    </row>
    <row r="4257" spans="1:6" x14ac:dyDescent="0.25">
      <c r="A4257" s="5" t="s">
        <v>38</v>
      </c>
      <c r="B4257" s="23">
        <v>44070</v>
      </c>
      <c r="C4257" s="4">
        <v>160</v>
      </c>
      <c r="D4257" s="26">
        <f t="shared" si="325"/>
        <v>2781</v>
      </c>
      <c r="E4257" s="4">
        <f>1</f>
        <v>1</v>
      </c>
      <c r="F4257" s="67">
        <f t="shared" si="322"/>
        <v>34</v>
      </c>
    </row>
    <row r="4258" spans="1:6" x14ac:dyDescent="0.25">
      <c r="A4258" s="5" t="s">
        <v>48</v>
      </c>
      <c r="B4258" s="23">
        <v>44070</v>
      </c>
      <c r="C4258" s="4">
        <v>0</v>
      </c>
      <c r="D4258" s="26">
        <f t="shared" si="325"/>
        <v>82</v>
      </c>
      <c r="F4258" s="67">
        <f>E4258+F4234</f>
        <v>1</v>
      </c>
    </row>
    <row r="4259" spans="1:6" x14ac:dyDescent="0.25">
      <c r="A4259" s="5" t="s">
        <v>39</v>
      </c>
      <c r="B4259" s="23">
        <v>44070</v>
      </c>
      <c r="C4259" s="4">
        <v>200</v>
      </c>
      <c r="D4259" s="26">
        <f t="shared" si="325"/>
        <v>7274</v>
      </c>
      <c r="E4259" s="4">
        <f>4+2+3</f>
        <v>9</v>
      </c>
      <c r="F4259" s="67">
        <f t="shared" si="322"/>
        <v>185</v>
      </c>
    </row>
    <row r="4260" spans="1:6" x14ac:dyDescent="0.25">
      <c r="A4260" s="5" t="s">
        <v>40</v>
      </c>
      <c r="B4260" s="23">
        <v>44070</v>
      </c>
      <c r="C4260" s="4">
        <v>-1</v>
      </c>
      <c r="D4260" s="26">
        <f t="shared" si="325"/>
        <v>194</v>
      </c>
      <c r="F4260" s="67">
        <f t="shared" si="322"/>
        <v>2</v>
      </c>
    </row>
    <row r="4261" spans="1:6" x14ac:dyDescent="0.25">
      <c r="A4261" s="5" t="s">
        <v>28</v>
      </c>
      <c r="B4261" s="23">
        <v>44070</v>
      </c>
      <c r="C4261" s="4">
        <v>58</v>
      </c>
      <c r="D4261" s="26">
        <f t="shared" si="325"/>
        <v>1272</v>
      </c>
      <c r="E4261" s="4">
        <v>3</v>
      </c>
      <c r="F4261" s="67">
        <f t="shared" si="322"/>
        <v>31</v>
      </c>
    </row>
    <row r="4262" spans="1:6" x14ac:dyDescent="0.25">
      <c r="A4262" s="5" t="s">
        <v>24</v>
      </c>
      <c r="B4262" s="23">
        <v>44070</v>
      </c>
      <c r="C4262" s="4">
        <v>252</v>
      </c>
      <c r="D4262" s="26">
        <f t="shared" si="325"/>
        <v>5601</v>
      </c>
      <c r="E4262" s="4">
        <f>2</f>
        <v>2</v>
      </c>
      <c r="F4262" s="67">
        <f t="shared" si="322"/>
        <v>68</v>
      </c>
    </row>
    <row r="4263" spans="1:6" x14ac:dyDescent="0.25">
      <c r="A4263" s="5" t="s">
        <v>30</v>
      </c>
      <c r="B4263" s="23">
        <v>44070</v>
      </c>
      <c r="C4263" s="4">
        <v>-1</v>
      </c>
      <c r="D4263" s="26">
        <f t="shared" si="325"/>
        <v>58</v>
      </c>
      <c r="F4263" s="67">
        <f t="shared" si="322"/>
        <v>2</v>
      </c>
    </row>
    <row r="4264" spans="1:6" x14ac:dyDescent="0.25">
      <c r="A4264" s="5" t="s">
        <v>26</v>
      </c>
      <c r="B4264" s="23">
        <v>44070</v>
      </c>
      <c r="C4264" s="4">
        <v>122</v>
      </c>
      <c r="D4264" s="26">
        <f>C4264+D4240</f>
        <v>2669</v>
      </c>
      <c r="E4264" s="4">
        <f>1+2</f>
        <v>3</v>
      </c>
      <c r="F4264" s="67">
        <f t="shared" si="322"/>
        <v>17</v>
      </c>
    </row>
    <row r="4265" spans="1:6" x14ac:dyDescent="0.25">
      <c r="A4265" s="5" t="s">
        <v>25</v>
      </c>
      <c r="B4265" s="23">
        <v>44070</v>
      </c>
      <c r="C4265" s="4">
        <v>268</v>
      </c>
      <c r="D4265" s="26">
        <f>C4265+D4241</f>
        <v>5441</v>
      </c>
      <c r="E4265" s="4">
        <f>1+1+2+4</f>
        <v>8</v>
      </c>
      <c r="F4265" s="67">
        <f t="shared" si="322"/>
        <v>75</v>
      </c>
    </row>
    <row r="4266" spans="1:6" x14ac:dyDescent="0.25">
      <c r="A4266" s="5" t="s">
        <v>41</v>
      </c>
      <c r="B4266" s="23">
        <v>44070</v>
      </c>
      <c r="C4266" s="4">
        <v>179</v>
      </c>
      <c r="D4266" s="26">
        <f>C4266+D4242</f>
        <v>2464</v>
      </c>
      <c r="E4266" s="4">
        <f>1</f>
        <v>1</v>
      </c>
      <c r="F4266" s="67">
        <f>E4266+F4242</f>
        <v>38</v>
      </c>
    </row>
    <row r="4267" spans="1:6" x14ac:dyDescent="0.25">
      <c r="A4267" s="5" t="s">
        <v>42</v>
      </c>
      <c r="B4267" s="23">
        <v>44070</v>
      </c>
      <c r="C4267" s="4">
        <v>36</v>
      </c>
      <c r="D4267" s="26">
        <f t="shared" ref="D4267:D4273" si="326">C4267+D4243</f>
        <v>182</v>
      </c>
      <c r="F4267" s="67">
        <f>E4267+F4243</f>
        <v>0</v>
      </c>
    </row>
    <row r="4268" spans="1:6" x14ac:dyDescent="0.25">
      <c r="A4268" s="5" t="s">
        <v>43</v>
      </c>
      <c r="B4268" s="23">
        <v>44070</v>
      </c>
      <c r="C4268" s="4">
        <v>7</v>
      </c>
      <c r="D4268" s="26">
        <f t="shared" si="326"/>
        <v>51</v>
      </c>
      <c r="F4268" s="67">
        <f>E4268+F4244</f>
        <v>0</v>
      </c>
    </row>
    <row r="4269" spans="1:6" x14ac:dyDescent="0.25">
      <c r="A4269" s="5" t="s">
        <v>44</v>
      </c>
      <c r="B4269" s="23">
        <v>44070</v>
      </c>
      <c r="C4269" s="4">
        <v>51</v>
      </c>
      <c r="D4269" s="26">
        <f t="shared" si="326"/>
        <v>1530</v>
      </c>
      <c r="F4269" s="67">
        <f t="shared" ref="F4269:F4274" si="327">E4269+F4245</f>
        <v>11</v>
      </c>
    </row>
    <row r="4270" spans="1:6" x14ac:dyDescent="0.25">
      <c r="A4270" s="5" t="s">
        <v>29</v>
      </c>
      <c r="B4270" s="23">
        <v>44070</v>
      </c>
      <c r="C4270" s="4">
        <v>471</v>
      </c>
      <c r="D4270" s="26">
        <f t="shared" si="326"/>
        <v>6234</v>
      </c>
      <c r="E4270" s="4">
        <f>3+1</f>
        <v>4</v>
      </c>
      <c r="F4270" s="67">
        <f t="shared" si="327"/>
        <v>72</v>
      </c>
    </row>
    <row r="4271" spans="1:6" x14ac:dyDescent="0.25">
      <c r="A4271" s="5" t="s">
        <v>45</v>
      </c>
      <c r="B4271" s="23">
        <v>44070</v>
      </c>
      <c r="C4271" s="4">
        <v>53</v>
      </c>
      <c r="D4271" s="26">
        <f t="shared" si="326"/>
        <v>745</v>
      </c>
      <c r="F4271" s="67">
        <f t="shared" si="327"/>
        <v>6</v>
      </c>
    </row>
    <row r="4272" spans="1:6" x14ac:dyDescent="0.25">
      <c r="A4272" s="5" t="s">
        <v>46</v>
      </c>
      <c r="B4272" s="23">
        <v>44070</v>
      </c>
      <c r="C4272" s="4">
        <v>25</v>
      </c>
      <c r="D4272" s="26">
        <f t="shared" si="326"/>
        <v>1879</v>
      </c>
      <c r="F4272" s="67">
        <f t="shared" si="327"/>
        <v>24</v>
      </c>
    </row>
    <row r="4273" spans="1:6" x14ac:dyDescent="0.25">
      <c r="A4273" s="5" t="s">
        <v>47</v>
      </c>
      <c r="B4273" s="23">
        <v>44070</v>
      </c>
      <c r="C4273" s="4">
        <v>120</v>
      </c>
      <c r="D4273" s="26">
        <f t="shared" si="326"/>
        <v>1469</v>
      </c>
      <c r="E4273" s="4">
        <f>1</f>
        <v>1</v>
      </c>
      <c r="F4273" s="67">
        <f t="shared" si="327"/>
        <v>8</v>
      </c>
    </row>
    <row r="4274" spans="1:6" x14ac:dyDescent="0.25">
      <c r="A4274" s="50" t="s">
        <v>22</v>
      </c>
      <c r="B4274" s="23">
        <v>44071</v>
      </c>
      <c r="C4274" s="4">
        <v>7486</v>
      </c>
      <c r="D4274" s="26">
        <f>C4274+D4250</f>
        <v>244220</v>
      </c>
      <c r="E4274" s="4">
        <f>26+24+54+39+1</f>
        <v>144</v>
      </c>
      <c r="F4274" s="67">
        <f t="shared" si="327"/>
        <v>5023</v>
      </c>
    </row>
    <row r="4275" spans="1:6" x14ac:dyDescent="0.25">
      <c r="A4275" s="5" t="s">
        <v>51</v>
      </c>
      <c r="B4275" s="23">
        <v>44071</v>
      </c>
      <c r="C4275" s="4">
        <v>1430</v>
      </c>
      <c r="D4275" s="26">
        <f t="shared" ref="D4275:D4287" si="328">C4275+D4251</f>
        <v>91787</v>
      </c>
      <c r="E4275" s="4">
        <f>8+5+14+7+1</f>
        <v>35</v>
      </c>
      <c r="F4275" s="67">
        <f t="shared" ref="F4275:F4313" si="329">E4275+F4251</f>
        <v>2088</v>
      </c>
    </row>
    <row r="4276" spans="1:6" x14ac:dyDescent="0.25">
      <c r="A4276" s="5" t="s">
        <v>35</v>
      </c>
      <c r="B4276" s="23">
        <v>44071</v>
      </c>
      <c r="C4276" s="4">
        <v>1</v>
      </c>
      <c r="D4276" s="26">
        <f t="shared" si="328"/>
        <v>65</v>
      </c>
      <c r="F4276" s="67">
        <f t="shared" si="329"/>
        <v>0</v>
      </c>
    </row>
    <row r="4277" spans="1:6" x14ac:dyDescent="0.25">
      <c r="A4277" s="5" t="s">
        <v>21</v>
      </c>
      <c r="B4277" s="23">
        <v>44071</v>
      </c>
      <c r="C4277" s="4">
        <v>79</v>
      </c>
      <c r="D4277" s="26">
        <f t="shared" si="328"/>
        <v>5183</v>
      </c>
      <c r="E4277" s="4">
        <f>2</f>
        <v>2</v>
      </c>
      <c r="F4277" s="67">
        <f t="shared" si="329"/>
        <v>204</v>
      </c>
    </row>
    <row r="4278" spans="1:6" x14ac:dyDescent="0.25">
      <c r="A4278" s="5" t="s">
        <v>36</v>
      </c>
      <c r="B4278" s="23">
        <v>44071</v>
      </c>
      <c r="C4278" s="4">
        <v>66</v>
      </c>
      <c r="D4278" s="26">
        <f t="shared" si="328"/>
        <v>765</v>
      </c>
      <c r="F4278" s="67">
        <f t="shared" si="329"/>
        <v>7</v>
      </c>
    </row>
    <row r="4279" spans="1:6" x14ac:dyDescent="0.25">
      <c r="A4279" s="5" t="s">
        <v>27</v>
      </c>
      <c r="B4279" s="23">
        <v>44071</v>
      </c>
      <c r="C4279" s="4">
        <v>375</v>
      </c>
      <c r="D4279" s="26">
        <f t="shared" si="328"/>
        <v>7505</v>
      </c>
      <c r="E4279" s="4">
        <f>2</f>
        <v>2</v>
      </c>
      <c r="F4279" s="67">
        <f t="shared" si="329"/>
        <v>111</v>
      </c>
    </row>
    <row r="4280" spans="1:6" x14ac:dyDescent="0.25">
      <c r="A4280" s="5" t="s">
        <v>37</v>
      </c>
      <c r="B4280" s="23">
        <v>44071</v>
      </c>
      <c r="C4280" s="4">
        <v>35</v>
      </c>
      <c r="D4280" s="26">
        <f t="shared" si="328"/>
        <v>313</v>
      </c>
      <c r="F4280" s="67">
        <f t="shared" si="329"/>
        <v>5</v>
      </c>
    </row>
    <row r="4281" spans="1:6" x14ac:dyDescent="0.25">
      <c r="A4281" s="5" t="s">
        <v>38</v>
      </c>
      <c r="B4281" s="23">
        <v>44071</v>
      </c>
      <c r="C4281" s="4">
        <v>155</v>
      </c>
      <c r="D4281" s="26">
        <f t="shared" si="328"/>
        <v>2936</v>
      </c>
      <c r="E4281" s="4">
        <f>1+3</f>
        <v>4</v>
      </c>
      <c r="F4281" s="67">
        <f t="shared" si="329"/>
        <v>38</v>
      </c>
    </row>
    <row r="4282" spans="1:6" x14ac:dyDescent="0.25">
      <c r="A4282" s="5" t="s">
        <v>48</v>
      </c>
      <c r="B4282" s="23">
        <v>44071</v>
      </c>
      <c r="C4282" s="4">
        <v>2</v>
      </c>
      <c r="D4282" s="26">
        <f t="shared" si="328"/>
        <v>84</v>
      </c>
      <c r="F4282" s="67">
        <f>E4282+F4258</f>
        <v>1</v>
      </c>
    </row>
    <row r="4283" spans="1:6" x14ac:dyDescent="0.25">
      <c r="A4283" s="5" t="s">
        <v>39</v>
      </c>
      <c r="B4283" s="23">
        <v>44071</v>
      </c>
      <c r="C4283" s="4">
        <v>347</v>
      </c>
      <c r="D4283" s="26">
        <f t="shared" si="328"/>
        <v>7621</v>
      </c>
      <c r="E4283" s="4">
        <f>3+3+2+3</f>
        <v>11</v>
      </c>
      <c r="F4283" s="67">
        <f t="shared" si="329"/>
        <v>196</v>
      </c>
    </row>
    <row r="4284" spans="1:6" x14ac:dyDescent="0.25">
      <c r="A4284" s="5" t="s">
        <v>40</v>
      </c>
      <c r="B4284" s="23">
        <v>44071</v>
      </c>
      <c r="C4284" s="4">
        <v>0</v>
      </c>
      <c r="D4284" s="26">
        <f t="shared" si="328"/>
        <v>194</v>
      </c>
      <c r="F4284" s="67">
        <f t="shared" si="329"/>
        <v>2</v>
      </c>
    </row>
    <row r="4285" spans="1:6" x14ac:dyDescent="0.25">
      <c r="A4285" s="5" t="s">
        <v>28</v>
      </c>
      <c r="B4285" s="23">
        <v>44071</v>
      </c>
      <c r="C4285" s="4">
        <v>60</v>
      </c>
      <c r="D4285" s="26">
        <f t="shared" si="328"/>
        <v>1332</v>
      </c>
      <c r="F4285" s="67">
        <f t="shared" si="329"/>
        <v>31</v>
      </c>
    </row>
    <row r="4286" spans="1:6" x14ac:dyDescent="0.25">
      <c r="A4286" s="5" t="s">
        <v>24</v>
      </c>
      <c r="B4286" s="23">
        <v>44071</v>
      </c>
      <c r="C4286" s="4">
        <v>342</v>
      </c>
      <c r="D4286" s="26">
        <f t="shared" si="328"/>
        <v>5943</v>
      </c>
      <c r="E4286" s="4">
        <f>2+1</f>
        <v>3</v>
      </c>
      <c r="F4286" s="67">
        <f t="shared" si="329"/>
        <v>71</v>
      </c>
    </row>
    <row r="4287" spans="1:6" x14ac:dyDescent="0.25">
      <c r="A4287" s="5" t="s">
        <v>30</v>
      </c>
      <c r="B4287" s="23">
        <v>44071</v>
      </c>
      <c r="C4287" s="4">
        <v>1</v>
      </c>
      <c r="D4287" s="26">
        <f t="shared" si="328"/>
        <v>59</v>
      </c>
      <c r="F4287" s="67">
        <f t="shared" si="329"/>
        <v>2</v>
      </c>
    </row>
    <row r="4288" spans="1:6" x14ac:dyDescent="0.25">
      <c r="A4288" s="5" t="s">
        <v>26</v>
      </c>
      <c r="B4288" s="23">
        <v>44071</v>
      </c>
      <c r="C4288" s="4">
        <v>99</v>
      </c>
      <c r="D4288" s="26">
        <f>C4288+D4264</f>
        <v>2768</v>
      </c>
      <c r="E4288" s="4">
        <f>3</f>
        <v>3</v>
      </c>
      <c r="F4288" s="67">
        <f t="shared" si="329"/>
        <v>20</v>
      </c>
    </row>
    <row r="4289" spans="1:6" x14ac:dyDescent="0.25">
      <c r="A4289" s="5" t="s">
        <v>25</v>
      </c>
      <c r="B4289" s="23">
        <v>44071</v>
      </c>
      <c r="C4289" s="4">
        <v>150</v>
      </c>
      <c r="D4289" s="26">
        <f>C4289+D4265</f>
        <v>5591</v>
      </c>
      <c r="E4289" s="4">
        <f>1+2+1</f>
        <v>4</v>
      </c>
      <c r="F4289" s="67">
        <f t="shared" si="329"/>
        <v>79</v>
      </c>
    </row>
    <row r="4290" spans="1:6" x14ac:dyDescent="0.25">
      <c r="A4290" s="5" t="s">
        <v>41</v>
      </c>
      <c r="B4290" s="23">
        <v>44071</v>
      </c>
      <c r="C4290" s="4">
        <v>265</v>
      </c>
      <c r="D4290" s="26">
        <f>C4290+D4266</f>
        <v>2729</v>
      </c>
      <c r="E4290" s="4">
        <f>1</f>
        <v>1</v>
      </c>
      <c r="F4290" s="67">
        <f>E4290+F4266</f>
        <v>39</v>
      </c>
    </row>
    <row r="4291" spans="1:6" x14ac:dyDescent="0.25">
      <c r="A4291" s="5" t="s">
        <v>42</v>
      </c>
      <c r="B4291" s="23">
        <v>44071</v>
      </c>
      <c r="C4291" s="4">
        <v>11</v>
      </c>
      <c r="D4291" s="26">
        <f t="shared" ref="D4291:D4297" si="330">C4291+D4267</f>
        <v>193</v>
      </c>
      <c r="F4291" s="67">
        <f>E4291+F4267</f>
        <v>0</v>
      </c>
    </row>
    <row r="4292" spans="1:6" x14ac:dyDescent="0.25">
      <c r="A4292" s="5" t="s">
        <v>43</v>
      </c>
      <c r="B4292" s="23">
        <v>44071</v>
      </c>
      <c r="C4292" s="4">
        <v>10</v>
      </c>
      <c r="D4292" s="26">
        <f t="shared" si="330"/>
        <v>61</v>
      </c>
      <c r="F4292" s="67">
        <f t="shared" si="329"/>
        <v>0</v>
      </c>
    </row>
    <row r="4293" spans="1:6" x14ac:dyDescent="0.25">
      <c r="A4293" s="5" t="s">
        <v>44</v>
      </c>
      <c r="B4293" s="23">
        <v>44071</v>
      </c>
      <c r="C4293" s="4">
        <v>88</v>
      </c>
      <c r="D4293" s="26">
        <f t="shared" si="330"/>
        <v>1618</v>
      </c>
      <c r="E4293" s="4">
        <f>2</f>
        <v>2</v>
      </c>
      <c r="F4293" s="67">
        <f t="shared" ref="F4293:F4298" si="331">E4293+F4269</f>
        <v>13</v>
      </c>
    </row>
    <row r="4294" spans="1:6" x14ac:dyDescent="0.25">
      <c r="A4294" s="5" t="s">
        <v>29</v>
      </c>
      <c r="B4294" s="23">
        <v>44071</v>
      </c>
      <c r="C4294" s="4">
        <v>507</v>
      </c>
      <c r="D4294" s="26">
        <f t="shared" si="330"/>
        <v>6741</v>
      </c>
      <c r="E4294" s="4">
        <f>2+2</f>
        <v>4</v>
      </c>
      <c r="F4294" s="67">
        <f t="shared" si="331"/>
        <v>76</v>
      </c>
    </row>
    <row r="4295" spans="1:6" x14ac:dyDescent="0.25">
      <c r="A4295" s="5" t="s">
        <v>45</v>
      </c>
      <c r="B4295" s="23">
        <v>44071</v>
      </c>
      <c r="C4295" s="4">
        <v>44</v>
      </c>
      <c r="D4295" s="26">
        <f t="shared" si="330"/>
        <v>789</v>
      </c>
      <c r="F4295" s="67">
        <f t="shared" si="331"/>
        <v>6</v>
      </c>
    </row>
    <row r="4296" spans="1:6" x14ac:dyDescent="0.25">
      <c r="A4296" s="5" t="s">
        <v>46</v>
      </c>
      <c r="B4296" s="23">
        <v>44071</v>
      </c>
      <c r="C4296" s="4">
        <v>29</v>
      </c>
      <c r="D4296" s="26">
        <f t="shared" si="330"/>
        <v>1908</v>
      </c>
      <c r="E4296" s="4">
        <f>1+1</f>
        <v>2</v>
      </c>
      <c r="F4296" s="67">
        <f t="shared" si="331"/>
        <v>26</v>
      </c>
    </row>
    <row r="4297" spans="1:6" x14ac:dyDescent="0.25">
      <c r="A4297" s="5" t="s">
        <v>47</v>
      </c>
      <c r="B4297" s="23">
        <v>44071</v>
      </c>
      <c r="C4297" s="4">
        <v>135</v>
      </c>
      <c r="D4297" s="26">
        <f t="shared" si="330"/>
        <v>1604</v>
      </c>
      <c r="E4297" s="4">
        <f>4+1</f>
        <v>5</v>
      </c>
      <c r="F4297" s="67">
        <f t="shared" si="331"/>
        <v>13</v>
      </c>
    </row>
    <row r="4298" spans="1:6" x14ac:dyDescent="0.25">
      <c r="A4298" s="50" t="s">
        <v>22</v>
      </c>
      <c r="B4298" s="23">
        <v>44072</v>
      </c>
      <c r="C4298" s="4">
        <v>5545</v>
      </c>
      <c r="D4298" s="26">
        <f>C4298+D4274</f>
        <v>249765</v>
      </c>
      <c r="E4298" s="4">
        <v>41</v>
      </c>
      <c r="F4298" s="67">
        <f t="shared" si="331"/>
        <v>5064</v>
      </c>
    </row>
    <row r="4299" spans="1:6" x14ac:dyDescent="0.25">
      <c r="A4299" s="5" t="s">
        <v>51</v>
      </c>
      <c r="B4299" s="23">
        <v>44072</v>
      </c>
      <c r="C4299" s="4">
        <v>1195</v>
      </c>
      <c r="D4299" s="26">
        <f t="shared" ref="D4299:D4311" si="332">C4299+D4275</f>
        <v>92982</v>
      </c>
      <c r="E4299" s="4">
        <f>7+5+10+3</f>
        <v>25</v>
      </c>
      <c r="F4299" s="67">
        <f t="shared" si="329"/>
        <v>2113</v>
      </c>
    </row>
    <row r="4300" spans="1:6" x14ac:dyDescent="0.25">
      <c r="A4300" s="5" t="s">
        <v>35</v>
      </c>
      <c r="B4300" s="23">
        <v>44072</v>
      </c>
      <c r="C4300" s="4">
        <v>0</v>
      </c>
      <c r="D4300" s="26">
        <f t="shared" si="332"/>
        <v>65</v>
      </c>
      <c r="F4300" s="67">
        <f t="shared" si="329"/>
        <v>0</v>
      </c>
    </row>
    <row r="4301" spans="1:6" x14ac:dyDescent="0.25">
      <c r="A4301" s="5" t="s">
        <v>21</v>
      </c>
      <c r="B4301" s="23">
        <v>44072</v>
      </c>
      <c r="C4301" s="4">
        <v>98</v>
      </c>
      <c r="D4301" s="26">
        <f t="shared" si="332"/>
        <v>5281</v>
      </c>
      <c r="E4301" s="4">
        <f>1+1</f>
        <v>2</v>
      </c>
      <c r="F4301" s="67">
        <f t="shared" si="329"/>
        <v>206</v>
      </c>
    </row>
    <row r="4302" spans="1:6" x14ac:dyDescent="0.25">
      <c r="A4302" s="5" t="s">
        <v>36</v>
      </c>
      <c r="B4302" s="23">
        <v>44072</v>
      </c>
      <c r="C4302" s="4">
        <v>43</v>
      </c>
      <c r="D4302" s="26">
        <f t="shared" si="332"/>
        <v>808</v>
      </c>
      <c r="F4302" s="67">
        <f t="shared" si="329"/>
        <v>7</v>
      </c>
    </row>
    <row r="4303" spans="1:6" x14ac:dyDescent="0.25">
      <c r="A4303" s="5" t="s">
        <v>27</v>
      </c>
      <c r="B4303" s="23">
        <v>44072</v>
      </c>
      <c r="C4303" s="4">
        <v>337</v>
      </c>
      <c r="D4303" s="26">
        <f t="shared" si="332"/>
        <v>7842</v>
      </c>
      <c r="E4303" s="4">
        <f>4+2</f>
        <v>6</v>
      </c>
      <c r="F4303" s="67">
        <f t="shared" si="329"/>
        <v>117</v>
      </c>
    </row>
    <row r="4304" spans="1:6" x14ac:dyDescent="0.25">
      <c r="A4304" s="5" t="s">
        <v>37</v>
      </c>
      <c r="B4304" s="23">
        <v>44072</v>
      </c>
      <c r="C4304" s="4">
        <v>8</v>
      </c>
      <c r="D4304" s="26">
        <f t="shared" si="332"/>
        <v>321</v>
      </c>
      <c r="F4304" s="67">
        <f t="shared" si="329"/>
        <v>5</v>
      </c>
    </row>
    <row r="4305" spans="1:6" x14ac:dyDescent="0.25">
      <c r="A4305" s="5" t="s">
        <v>38</v>
      </c>
      <c r="B4305" s="23">
        <v>44072</v>
      </c>
      <c r="C4305" s="4">
        <v>125</v>
      </c>
      <c r="D4305" s="26">
        <f t="shared" si="332"/>
        <v>3061</v>
      </c>
      <c r="F4305" s="67">
        <f t="shared" si="329"/>
        <v>38</v>
      </c>
    </row>
    <row r="4306" spans="1:6" x14ac:dyDescent="0.25">
      <c r="A4306" s="5" t="s">
        <v>48</v>
      </c>
      <c r="B4306" s="23">
        <v>44072</v>
      </c>
      <c r="C4306" s="4">
        <v>0</v>
      </c>
      <c r="D4306" s="26">
        <f t="shared" si="332"/>
        <v>84</v>
      </c>
      <c r="F4306" s="67">
        <f>E4306+F4282</f>
        <v>1</v>
      </c>
    </row>
    <row r="4307" spans="1:6" x14ac:dyDescent="0.25">
      <c r="A4307" s="5" t="s">
        <v>39</v>
      </c>
      <c r="B4307" s="23">
        <v>44072</v>
      </c>
      <c r="C4307" s="4">
        <v>321</v>
      </c>
      <c r="D4307" s="26">
        <f t="shared" si="332"/>
        <v>7942</v>
      </c>
      <c r="F4307" s="67">
        <f t="shared" si="329"/>
        <v>196</v>
      </c>
    </row>
    <row r="4308" spans="1:6" x14ac:dyDescent="0.25">
      <c r="A4308" s="5" t="s">
        <v>40</v>
      </c>
      <c r="B4308" s="23">
        <v>44072</v>
      </c>
      <c r="C4308" s="4">
        <v>6</v>
      </c>
      <c r="D4308" s="26">
        <f t="shared" si="332"/>
        <v>200</v>
      </c>
      <c r="F4308" s="67">
        <f t="shared" si="329"/>
        <v>2</v>
      </c>
    </row>
    <row r="4309" spans="1:6" x14ac:dyDescent="0.25">
      <c r="A4309" s="5" t="s">
        <v>28</v>
      </c>
      <c r="B4309" s="23">
        <v>44072</v>
      </c>
      <c r="C4309" s="4">
        <v>28</v>
      </c>
      <c r="D4309" s="26">
        <f t="shared" si="332"/>
        <v>1360</v>
      </c>
      <c r="F4309" s="67">
        <f t="shared" si="329"/>
        <v>31</v>
      </c>
    </row>
    <row r="4310" spans="1:6" x14ac:dyDescent="0.25">
      <c r="A4310" s="5" t="s">
        <v>24</v>
      </c>
      <c r="B4310" s="23">
        <v>44072</v>
      </c>
      <c r="C4310" s="4">
        <v>290</v>
      </c>
      <c r="D4310" s="26">
        <f t="shared" si="332"/>
        <v>6233</v>
      </c>
      <c r="F4310" s="67">
        <f t="shared" si="329"/>
        <v>71</v>
      </c>
    </row>
    <row r="4311" spans="1:6" x14ac:dyDescent="0.25">
      <c r="A4311" s="5" t="s">
        <v>30</v>
      </c>
      <c r="B4311" s="23">
        <v>44072</v>
      </c>
      <c r="C4311" s="4">
        <v>1</v>
      </c>
      <c r="D4311" s="26">
        <f t="shared" si="332"/>
        <v>60</v>
      </c>
      <c r="F4311" s="67">
        <f t="shared" si="329"/>
        <v>2</v>
      </c>
    </row>
    <row r="4312" spans="1:6" x14ac:dyDescent="0.25">
      <c r="A4312" s="5" t="s">
        <v>26</v>
      </c>
      <c r="B4312" s="23">
        <v>44072</v>
      </c>
      <c r="C4312" s="4">
        <v>77</v>
      </c>
      <c r="D4312" s="26">
        <f>C4312+D4288</f>
        <v>2845</v>
      </c>
      <c r="F4312" s="67">
        <f t="shared" si="329"/>
        <v>20</v>
      </c>
    </row>
    <row r="4313" spans="1:6" x14ac:dyDescent="0.25">
      <c r="A4313" s="5" t="s">
        <v>25</v>
      </c>
      <c r="B4313" s="23">
        <v>44072</v>
      </c>
      <c r="C4313" s="4">
        <v>188</v>
      </c>
      <c r="D4313" s="26">
        <f>C4313+D4289</f>
        <v>5779</v>
      </c>
      <c r="E4313" s="4">
        <f>2</f>
        <v>2</v>
      </c>
      <c r="F4313" s="67">
        <f t="shared" si="329"/>
        <v>81</v>
      </c>
    </row>
    <row r="4314" spans="1:6" x14ac:dyDescent="0.25">
      <c r="A4314" s="5" t="s">
        <v>41</v>
      </c>
      <c r="B4314" s="23">
        <v>44072</v>
      </c>
      <c r="C4314" s="4">
        <v>182</v>
      </c>
      <c r="D4314" s="26">
        <f>C4314+D4290</f>
        <v>2911</v>
      </c>
      <c r="F4314" s="67">
        <f>E4314+F4290</f>
        <v>39</v>
      </c>
    </row>
    <row r="4315" spans="1:6" x14ac:dyDescent="0.25">
      <c r="A4315" s="5" t="s">
        <v>42</v>
      </c>
      <c r="B4315" s="23">
        <v>44072</v>
      </c>
      <c r="C4315" s="4">
        <v>13</v>
      </c>
      <c r="D4315" s="26">
        <f t="shared" ref="D4315:D4321" si="333">C4315+D4291</f>
        <v>206</v>
      </c>
      <c r="F4315" s="67">
        <f>E4315+F4291</f>
        <v>0</v>
      </c>
    </row>
    <row r="4316" spans="1:6" x14ac:dyDescent="0.25">
      <c r="A4316" s="5" t="s">
        <v>43</v>
      </c>
      <c r="B4316" s="23">
        <v>44072</v>
      </c>
      <c r="C4316" s="4">
        <v>25</v>
      </c>
      <c r="D4316" s="26">
        <f t="shared" si="333"/>
        <v>86</v>
      </c>
      <c r="F4316" s="67">
        <f>E4316+F4292</f>
        <v>0</v>
      </c>
    </row>
    <row r="4317" spans="1:6" x14ac:dyDescent="0.25">
      <c r="A4317" s="5" t="s">
        <v>44</v>
      </c>
      <c r="B4317" s="23">
        <v>44072</v>
      </c>
      <c r="C4317" s="4">
        <v>32</v>
      </c>
      <c r="D4317" s="26">
        <f t="shared" si="333"/>
        <v>1650</v>
      </c>
      <c r="F4317" s="67">
        <f t="shared" ref="F4317:F4322" si="334">E4317+F4293</f>
        <v>13</v>
      </c>
    </row>
    <row r="4318" spans="1:6" x14ac:dyDescent="0.25">
      <c r="A4318" s="5" t="s">
        <v>29</v>
      </c>
      <c r="B4318" s="23">
        <v>44072</v>
      </c>
      <c r="C4318" s="4">
        <v>406</v>
      </c>
      <c r="D4318" s="26">
        <f t="shared" si="333"/>
        <v>7147</v>
      </c>
      <c r="E4318" s="4">
        <f>1</f>
        <v>1</v>
      </c>
      <c r="F4318" s="67">
        <f t="shared" si="334"/>
        <v>77</v>
      </c>
    </row>
    <row r="4319" spans="1:6" x14ac:dyDescent="0.25">
      <c r="A4319" s="5" t="s">
        <v>45</v>
      </c>
      <c r="B4319" s="23">
        <v>44072</v>
      </c>
      <c r="C4319" s="4">
        <v>52</v>
      </c>
      <c r="D4319" s="26">
        <f t="shared" si="333"/>
        <v>841</v>
      </c>
      <c r="E4319" s="4">
        <f>1+2</f>
        <v>3</v>
      </c>
      <c r="F4319" s="67">
        <f t="shared" si="334"/>
        <v>9</v>
      </c>
    </row>
    <row r="4320" spans="1:6" x14ac:dyDescent="0.25">
      <c r="A4320" s="5" t="s">
        <v>46</v>
      </c>
      <c r="B4320" s="23">
        <v>44072</v>
      </c>
      <c r="C4320" s="4">
        <v>35</v>
      </c>
      <c r="D4320" s="26">
        <f t="shared" si="333"/>
        <v>1943</v>
      </c>
      <c r="E4320" s="4">
        <f>2</f>
        <v>2</v>
      </c>
      <c r="F4320" s="67">
        <f t="shared" si="334"/>
        <v>28</v>
      </c>
    </row>
    <row r="4321" spans="1:6" x14ac:dyDescent="0.25">
      <c r="A4321" s="5" t="s">
        <v>47</v>
      </c>
      <c r="B4321" s="23">
        <v>44072</v>
      </c>
      <c r="C4321" s="4">
        <v>223</v>
      </c>
      <c r="D4321" s="26">
        <f t="shared" si="333"/>
        <v>1827</v>
      </c>
      <c r="F4321" s="67">
        <f t="shared" si="334"/>
        <v>13</v>
      </c>
    </row>
    <row r="4322" spans="1:6" x14ac:dyDescent="0.25">
      <c r="A4322" s="50" t="s">
        <v>22</v>
      </c>
      <c r="B4322" s="23">
        <v>44073</v>
      </c>
      <c r="C4322" s="4">
        <v>3887</v>
      </c>
      <c r="D4322" s="26">
        <f>C4322+D4298</f>
        <v>253652</v>
      </c>
      <c r="E4322" s="4">
        <v>37</v>
      </c>
      <c r="F4322" s="67">
        <f t="shared" si="334"/>
        <v>5101</v>
      </c>
    </row>
    <row r="4323" spans="1:6" x14ac:dyDescent="0.25">
      <c r="A4323" s="5" t="s">
        <v>51</v>
      </c>
      <c r="B4323" s="23">
        <v>44073</v>
      </c>
      <c r="C4323" s="4">
        <v>1235</v>
      </c>
      <c r="D4323" s="26">
        <f t="shared" ref="D4323:D4335" si="335">C4323+D4299</f>
        <v>94217</v>
      </c>
      <c r="E4323" s="4">
        <f>5+5+9+8+1</f>
        <v>28</v>
      </c>
      <c r="F4323" s="67">
        <f t="shared" ref="F4323:F4361" si="336">E4323+F4299</f>
        <v>2141</v>
      </c>
    </row>
    <row r="4324" spans="1:6" x14ac:dyDescent="0.25">
      <c r="A4324" s="5" t="s">
        <v>35</v>
      </c>
      <c r="B4324" s="23">
        <v>44073</v>
      </c>
      <c r="C4324" s="4">
        <v>0</v>
      </c>
      <c r="D4324" s="26">
        <f t="shared" si="335"/>
        <v>65</v>
      </c>
      <c r="F4324" s="67">
        <f t="shared" si="336"/>
        <v>0</v>
      </c>
    </row>
    <row r="4325" spans="1:6" x14ac:dyDescent="0.25">
      <c r="A4325" s="5" t="s">
        <v>21</v>
      </c>
      <c r="B4325" s="23">
        <v>44073</v>
      </c>
      <c r="C4325" s="4">
        <v>61</v>
      </c>
      <c r="D4325" s="26">
        <f t="shared" si="335"/>
        <v>5342</v>
      </c>
      <c r="E4325" s="4">
        <f>1+2</f>
        <v>3</v>
      </c>
      <c r="F4325" s="67">
        <f t="shared" si="336"/>
        <v>209</v>
      </c>
    </row>
    <row r="4326" spans="1:6" x14ac:dyDescent="0.25">
      <c r="A4326" s="5" t="s">
        <v>36</v>
      </c>
      <c r="B4326" s="23">
        <v>44073</v>
      </c>
      <c r="C4326" s="4">
        <v>12</v>
      </c>
      <c r="D4326" s="26">
        <f t="shared" si="335"/>
        <v>820</v>
      </c>
      <c r="F4326" s="67">
        <f t="shared" si="336"/>
        <v>7</v>
      </c>
    </row>
    <row r="4327" spans="1:6" x14ac:dyDescent="0.25">
      <c r="A4327" s="5" t="s">
        <v>27</v>
      </c>
      <c r="B4327" s="23">
        <v>44073</v>
      </c>
      <c r="C4327" s="4">
        <v>292</v>
      </c>
      <c r="D4327" s="26">
        <f t="shared" si="335"/>
        <v>8134</v>
      </c>
      <c r="E4327" s="4">
        <f>1+3+2</f>
        <v>6</v>
      </c>
      <c r="F4327" s="67">
        <f t="shared" si="336"/>
        <v>123</v>
      </c>
    </row>
    <row r="4328" spans="1:6" x14ac:dyDescent="0.25">
      <c r="A4328" s="5" t="s">
        <v>37</v>
      </c>
      <c r="B4328" s="23">
        <v>44073</v>
      </c>
      <c r="C4328" s="4">
        <v>-4</v>
      </c>
      <c r="D4328" s="26">
        <f t="shared" si="335"/>
        <v>317</v>
      </c>
      <c r="F4328" s="67">
        <f t="shared" si="336"/>
        <v>5</v>
      </c>
    </row>
    <row r="4329" spans="1:6" x14ac:dyDescent="0.25">
      <c r="A4329" s="5" t="s">
        <v>38</v>
      </c>
      <c r="B4329" s="23">
        <v>44073</v>
      </c>
      <c r="C4329" s="4">
        <v>110</v>
      </c>
      <c r="D4329" s="26">
        <f t="shared" si="335"/>
        <v>3171</v>
      </c>
      <c r="E4329" s="4">
        <f>1+5+1</f>
        <v>7</v>
      </c>
      <c r="F4329" s="67">
        <f t="shared" si="336"/>
        <v>45</v>
      </c>
    </row>
    <row r="4330" spans="1:6" x14ac:dyDescent="0.25">
      <c r="A4330" s="5" t="s">
        <v>48</v>
      </c>
      <c r="B4330" s="23">
        <v>44073</v>
      </c>
      <c r="C4330" s="4">
        <v>-1</v>
      </c>
      <c r="D4330" s="26">
        <f t="shared" si="335"/>
        <v>83</v>
      </c>
      <c r="F4330" s="67">
        <f>E4330+F4306</f>
        <v>1</v>
      </c>
    </row>
    <row r="4331" spans="1:6" x14ac:dyDescent="0.25">
      <c r="A4331" s="5" t="s">
        <v>39</v>
      </c>
      <c r="B4331" s="23">
        <v>44073</v>
      </c>
      <c r="C4331" s="4">
        <v>149</v>
      </c>
      <c r="D4331" s="26">
        <f t="shared" si="335"/>
        <v>8091</v>
      </c>
      <c r="F4331" s="67">
        <f t="shared" si="336"/>
        <v>196</v>
      </c>
    </row>
    <row r="4332" spans="1:6" x14ac:dyDescent="0.25">
      <c r="A4332" s="5" t="s">
        <v>40</v>
      </c>
      <c r="B4332" s="23">
        <v>44073</v>
      </c>
      <c r="C4332" s="4">
        <v>0</v>
      </c>
      <c r="D4332" s="26">
        <f t="shared" si="335"/>
        <v>200</v>
      </c>
      <c r="F4332" s="67">
        <f t="shared" si="336"/>
        <v>2</v>
      </c>
    </row>
    <row r="4333" spans="1:6" x14ac:dyDescent="0.25">
      <c r="A4333" s="5" t="s">
        <v>28</v>
      </c>
      <c r="B4333" s="23">
        <v>44073</v>
      </c>
      <c r="C4333" s="4">
        <v>57</v>
      </c>
      <c r="D4333" s="26">
        <f t="shared" si="335"/>
        <v>1417</v>
      </c>
      <c r="F4333" s="67">
        <f t="shared" si="336"/>
        <v>31</v>
      </c>
    </row>
    <row r="4334" spans="1:6" x14ac:dyDescent="0.25">
      <c r="A4334" s="5" t="s">
        <v>24</v>
      </c>
      <c r="B4334" s="23">
        <v>44073</v>
      </c>
      <c r="C4334" s="4">
        <v>316</v>
      </c>
      <c r="D4334" s="26">
        <f t="shared" si="335"/>
        <v>6549</v>
      </c>
      <c r="E4334" s="4">
        <f>1+3</f>
        <v>4</v>
      </c>
      <c r="F4334" s="67">
        <f t="shared" si="336"/>
        <v>75</v>
      </c>
    </row>
    <row r="4335" spans="1:6" x14ac:dyDescent="0.25">
      <c r="A4335" s="5" t="s">
        <v>30</v>
      </c>
      <c r="B4335" s="23">
        <v>44073</v>
      </c>
      <c r="C4335" s="4">
        <v>2</v>
      </c>
      <c r="D4335" s="26">
        <f t="shared" si="335"/>
        <v>62</v>
      </c>
      <c r="F4335" s="67">
        <f t="shared" si="336"/>
        <v>2</v>
      </c>
    </row>
    <row r="4336" spans="1:6" x14ac:dyDescent="0.25">
      <c r="A4336" s="5" t="s">
        <v>26</v>
      </c>
      <c r="B4336" s="23">
        <v>44073</v>
      </c>
      <c r="C4336" s="4">
        <v>87</v>
      </c>
      <c r="D4336" s="26">
        <f>C4336+D4312</f>
        <v>2932</v>
      </c>
      <c r="E4336" s="4">
        <f>1</f>
        <v>1</v>
      </c>
      <c r="F4336" s="67">
        <f t="shared" si="336"/>
        <v>21</v>
      </c>
    </row>
    <row r="4337" spans="1:6" x14ac:dyDescent="0.25">
      <c r="A4337" s="5" t="s">
        <v>25</v>
      </c>
      <c r="B4337" s="23">
        <v>44073</v>
      </c>
      <c r="C4337" s="4">
        <v>91</v>
      </c>
      <c r="D4337" s="26">
        <f>C4337+D4313</f>
        <v>5870</v>
      </c>
      <c r="E4337" s="4">
        <f>2+4+4+2</f>
        <v>12</v>
      </c>
      <c r="F4337" s="67">
        <f t="shared" si="336"/>
        <v>93</v>
      </c>
    </row>
    <row r="4338" spans="1:6" x14ac:dyDescent="0.25">
      <c r="A4338" s="5" t="s">
        <v>41</v>
      </c>
      <c r="B4338" s="23">
        <v>44073</v>
      </c>
      <c r="C4338" s="4">
        <v>250</v>
      </c>
      <c r="D4338" s="26">
        <f>C4338+D4314</f>
        <v>3161</v>
      </c>
      <c r="E4338" s="4">
        <f>2</f>
        <v>2</v>
      </c>
      <c r="F4338" s="67">
        <f>E4338+F4314</f>
        <v>41</v>
      </c>
    </row>
    <row r="4339" spans="1:6" x14ac:dyDescent="0.25">
      <c r="A4339" s="5" t="s">
        <v>42</v>
      </c>
      <c r="B4339" s="23">
        <v>44073</v>
      </c>
      <c r="C4339" s="4">
        <v>15</v>
      </c>
      <c r="D4339" s="26">
        <f t="shared" ref="D4339:D4345" si="337">C4339+D4315</f>
        <v>221</v>
      </c>
      <c r="F4339" s="67">
        <f>E4339+F4315</f>
        <v>0</v>
      </c>
    </row>
    <row r="4340" spans="1:6" x14ac:dyDescent="0.25">
      <c r="A4340" s="5" t="s">
        <v>43</v>
      </c>
      <c r="B4340" s="23">
        <v>44073</v>
      </c>
      <c r="C4340" s="4">
        <v>-1</v>
      </c>
      <c r="D4340" s="26">
        <f t="shared" si="337"/>
        <v>85</v>
      </c>
      <c r="F4340" s="67">
        <f t="shared" si="336"/>
        <v>0</v>
      </c>
    </row>
    <row r="4341" spans="1:6" x14ac:dyDescent="0.25">
      <c r="A4341" s="5" t="s">
        <v>44</v>
      </c>
      <c r="B4341" s="23">
        <v>44073</v>
      </c>
      <c r="C4341" s="4">
        <v>84</v>
      </c>
      <c r="D4341" s="26">
        <f t="shared" si="337"/>
        <v>1734</v>
      </c>
      <c r="F4341" s="67">
        <f t="shared" ref="F4341:F4346" si="338">E4341+F4317</f>
        <v>13</v>
      </c>
    </row>
    <row r="4342" spans="1:6" x14ac:dyDescent="0.25">
      <c r="A4342" s="5" t="s">
        <v>29</v>
      </c>
      <c r="B4342" s="23">
        <v>44073</v>
      </c>
      <c r="C4342" s="4">
        <v>283</v>
      </c>
      <c r="D4342" s="26">
        <f t="shared" si="337"/>
        <v>7430</v>
      </c>
      <c r="E4342" s="4">
        <f>1+2</f>
        <v>3</v>
      </c>
      <c r="F4342" s="67">
        <f t="shared" si="338"/>
        <v>80</v>
      </c>
    </row>
    <row r="4343" spans="1:6" x14ac:dyDescent="0.25">
      <c r="A4343" s="5" t="s">
        <v>45</v>
      </c>
      <c r="B4343" s="23">
        <v>44073</v>
      </c>
      <c r="C4343" s="4">
        <v>57</v>
      </c>
      <c r="D4343" s="26">
        <f t="shared" si="337"/>
        <v>898</v>
      </c>
      <c r="E4343" s="4">
        <f>1</f>
        <v>1</v>
      </c>
      <c r="F4343" s="67">
        <f t="shared" si="338"/>
        <v>10</v>
      </c>
    </row>
    <row r="4344" spans="1:6" x14ac:dyDescent="0.25">
      <c r="A4344" s="5" t="s">
        <v>46</v>
      </c>
      <c r="B4344" s="23">
        <v>44073</v>
      </c>
      <c r="C4344" s="4">
        <v>39</v>
      </c>
      <c r="D4344" s="26">
        <f t="shared" si="337"/>
        <v>1982</v>
      </c>
      <c r="F4344" s="67">
        <f t="shared" si="338"/>
        <v>28</v>
      </c>
    </row>
    <row r="4345" spans="1:6" x14ac:dyDescent="0.25">
      <c r="A4345" s="5" t="s">
        <v>47</v>
      </c>
      <c r="B4345" s="23">
        <v>44073</v>
      </c>
      <c r="C4345" s="4">
        <v>166</v>
      </c>
      <c r="D4345" s="26">
        <f t="shared" si="337"/>
        <v>1993</v>
      </c>
      <c r="F4345" s="67">
        <f t="shared" si="338"/>
        <v>13</v>
      </c>
    </row>
    <row r="4346" spans="1:6" x14ac:dyDescent="0.25">
      <c r="A4346" s="50" t="s">
        <v>22</v>
      </c>
      <c r="B4346" s="23">
        <v>44074</v>
      </c>
      <c r="C4346" s="4">
        <v>5141</v>
      </c>
      <c r="D4346" s="26">
        <f>C4346+D4322</f>
        <v>258793</v>
      </c>
      <c r="E4346" s="4">
        <f>14+12+1+55+40+2</f>
        <v>124</v>
      </c>
      <c r="F4346" s="67">
        <f t="shared" si="338"/>
        <v>5225</v>
      </c>
    </row>
    <row r="4347" spans="1:6" x14ac:dyDescent="0.25">
      <c r="A4347" s="5" t="s">
        <v>51</v>
      </c>
      <c r="B4347" s="23">
        <v>44074</v>
      </c>
      <c r="C4347" s="4">
        <v>1387</v>
      </c>
      <c r="D4347" s="26">
        <f t="shared" ref="D4347:D4359" si="339">C4347+D4323</f>
        <v>95604</v>
      </c>
      <c r="E4347" s="4">
        <f>2+2+1+18+21+1</f>
        <v>45</v>
      </c>
      <c r="F4347" s="67">
        <f t="shared" si="336"/>
        <v>2186</v>
      </c>
    </row>
    <row r="4348" spans="1:6" x14ac:dyDescent="0.25">
      <c r="A4348" s="5" t="s">
        <v>35</v>
      </c>
      <c r="B4348" s="23">
        <v>44074</v>
      </c>
      <c r="C4348" s="4">
        <v>1</v>
      </c>
      <c r="D4348" s="26">
        <f t="shared" si="339"/>
        <v>66</v>
      </c>
      <c r="F4348" s="67">
        <f t="shared" si="336"/>
        <v>0</v>
      </c>
    </row>
    <row r="4349" spans="1:6" x14ac:dyDescent="0.25">
      <c r="A4349" s="5" t="s">
        <v>21</v>
      </c>
      <c r="B4349" s="23">
        <v>44074</v>
      </c>
      <c r="C4349" s="4">
        <v>75</v>
      </c>
      <c r="D4349" s="26">
        <f t="shared" si="339"/>
        <v>5417</v>
      </c>
      <c r="E4349" s="4">
        <f>2+1+2+1</f>
        <v>6</v>
      </c>
      <c r="F4349" s="67">
        <f t="shared" si="336"/>
        <v>215</v>
      </c>
    </row>
    <row r="4350" spans="1:6" x14ac:dyDescent="0.25">
      <c r="A4350" s="5" t="s">
        <v>36</v>
      </c>
      <c r="B4350" s="23">
        <v>44074</v>
      </c>
      <c r="C4350" s="4">
        <v>79</v>
      </c>
      <c r="D4350" s="26">
        <f t="shared" si="339"/>
        <v>899</v>
      </c>
      <c r="F4350" s="67">
        <f t="shared" si="336"/>
        <v>7</v>
      </c>
    </row>
    <row r="4351" spans="1:6" x14ac:dyDescent="0.25">
      <c r="A4351" s="5" t="s">
        <v>27</v>
      </c>
      <c r="B4351" s="23">
        <v>44074</v>
      </c>
      <c r="C4351" s="4">
        <v>388</v>
      </c>
      <c r="D4351" s="26">
        <f t="shared" si="339"/>
        <v>8522</v>
      </c>
      <c r="E4351" s="4">
        <f>1+1</f>
        <v>2</v>
      </c>
      <c r="F4351" s="67">
        <f>E4351+F4327</f>
        <v>125</v>
      </c>
    </row>
    <row r="4352" spans="1:6" x14ac:dyDescent="0.25">
      <c r="A4352" s="5" t="s">
        <v>37</v>
      </c>
      <c r="B4352" s="23">
        <v>44074</v>
      </c>
      <c r="C4352" s="4">
        <v>-6</v>
      </c>
      <c r="D4352" s="26">
        <f t="shared" si="339"/>
        <v>311</v>
      </c>
      <c r="F4352" s="67">
        <f t="shared" si="336"/>
        <v>5</v>
      </c>
    </row>
    <row r="4353" spans="1:6" x14ac:dyDescent="0.25">
      <c r="A4353" s="5" t="s">
        <v>38</v>
      </c>
      <c r="B4353" s="23">
        <v>44074</v>
      </c>
      <c r="C4353" s="4">
        <v>167</v>
      </c>
      <c r="D4353" s="26">
        <f t="shared" si="339"/>
        <v>3338</v>
      </c>
      <c r="E4353" s="4">
        <f>1+1</f>
        <v>2</v>
      </c>
      <c r="F4353" s="67">
        <f t="shared" si="336"/>
        <v>47</v>
      </c>
    </row>
    <row r="4354" spans="1:6" x14ac:dyDescent="0.25">
      <c r="A4354" s="5" t="s">
        <v>48</v>
      </c>
      <c r="B4354" s="23">
        <v>44074</v>
      </c>
      <c r="C4354" s="4">
        <v>1</v>
      </c>
      <c r="D4354" s="26">
        <f t="shared" si="339"/>
        <v>84</v>
      </c>
      <c r="F4354" s="67">
        <f>E4354+F4330</f>
        <v>1</v>
      </c>
    </row>
    <row r="4355" spans="1:6" x14ac:dyDescent="0.25">
      <c r="A4355" s="5" t="s">
        <v>39</v>
      </c>
      <c r="B4355" s="23">
        <v>44074</v>
      </c>
      <c r="C4355" s="4">
        <v>327</v>
      </c>
      <c r="D4355" s="26">
        <f t="shared" si="339"/>
        <v>8418</v>
      </c>
      <c r="F4355" s="67">
        <f t="shared" si="336"/>
        <v>196</v>
      </c>
    </row>
    <row r="4356" spans="1:6" x14ac:dyDescent="0.25">
      <c r="A4356" s="5" t="s">
        <v>40</v>
      </c>
      <c r="B4356" s="23">
        <v>44074</v>
      </c>
      <c r="C4356" s="4">
        <v>4</v>
      </c>
      <c r="D4356" s="26">
        <f t="shared" si="339"/>
        <v>204</v>
      </c>
      <c r="F4356" s="67">
        <f t="shared" si="336"/>
        <v>2</v>
      </c>
    </row>
    <row r="4357" spans="1:6" x14ac:dyDescent="0.25">
      <c r="A4357" s="5" t="s">
        <v>28</v>
      </c>
      <c r="B4357" s="23">
        <v>44074</v>
      </c>
      <c r="C4357" s="4">
        <v>171</v>
      </c>
      <c r="D4357" s="26">
        <f t="shared" si="339"/>
        <v>1588</v>
      </c>
      <c r="F4357" s="67">
        <f t="shared" si="336"/>
        <v>31</v>
      </c>
    </row>
    <row r="4358" spans="1:6" x14ac:dyDescent="0.25">
      <c r="A4358" s="5" t="s">
        <v>24</v>
      </c>
      <c r="B4358" s="23">
        <v>44074</v>
      </c>
      <c r="C4358" s="4">
        <v>281</v>
      </c>
      <c r="D4358" s="26">
        <f t="shared" si="339"/>
        <v>6830</v>
      </c>
      <c r="E4358" s="4">
        <f>1+1+1</f>
        <v>3</v>
      </c>
      <c r="F4358" s="67">
        <f t="shared" si="336"/>
        <v>78</v>
      </c>
    </row>
    <row r="4359" spans="1:6" x14ac:dyDescent="0.25">
      <c r="A4359" s="5" t="s">
        <v>30</v>
      </c>
      <c r="B4359" s="23">
        <v>44074</v>
      </c>
      <c r="C4359" s="4">
        <v>0</v>
      </c>
      <c r="D4359" s="26">
        <f t="shared" si="339"/>
        <v>62</v>
      </c>
      <c r="F4359" s="67">
        <f t="shared" si="336"/>
        <v>2</v>
      </c>
    </row>
    <row r="4360" spans="1:6" x14ac:dyDescent="0.25">
      <c r="A4360" s="5" t="s">
        <v>26</v>
      </c>
      <c r="B4360" s="23">
        <v>44074</v>
      </c>
      <c r="C4360" s="4">
        <v>104</v>
      </c>
      <c r="D4360" s="26">
        <f>C4360+D4336</f>
        <v>3036</v>
      </c>
      <c r="E4360" s="4">
        <f>2</f>
        <v>2</v>
      </c>
      <c r="F4360" s="67">
        <f t="shared" si="336"/>
        <v>23</v>
      </c>
    </row>
    <row r="4361" spans="1:6" x14ac:dyDescent="0.25">
      <c r="A4361" s="5" t="s">
        <v>25</v>
      </c>
      <c r="B4361" s="23">
        <v>44074</v>
      </c>
      <c r="C4361" s="4">
        <v>126</v>
      </c>
      <c r="D4361" s="26">
        <f>C4361+D4337</f>
        <v>5996</v>
      </c>
      <c r="E4361" s="4">
        <f>2</f>
        <v>2</v>
      </c>
      <c r="F4361" s="67">
        <f t="shared" si="336"/>
        <v>95</v>
      </c>
    </row>
    <row r="4362" spans="1:6" x14ac:dyDescent="0.25">
      <c r="A4362" s="5" t="s">
        <v>41</v>
      </c>
      <c r="B4362" s="23">
        <v>44074</v>
      </c>
      <c r="C4362" s="4">
        <v>159</v>
      </c>
      <c r="D4362" s="26">
        <f>C4362+D4338</f>
        <v>3320</v>
      </c>
      <c r="E4362" s="4">
        <f>1+2+1</f>
        <v>4</v>
      </c>
      <c r="F4362" s="67">
        <f>E4362+F4338</f>
        <v>45</v>
      </c>
    </row>
    <row r="4363" spans="1:6" x14ac:dyDescent="0.25">
      <c r="A4363" s="5" t="s">
        <v>42</v>
      </c>
      <c r="B4363" s="23">
        <v>44074</v>
      </c>
      <c r="C4363" s="4">
        <v>2</v>
      </c>
      <c r="D4363" s="26">
        <f t="shared" ref="D4363:D4369" si="340">C4363+D4339</f>
        <v>223</v>
      </c>
      <c r="F4363" s="67">
        <f>E4363+F4339</f>
        <v>0</v>
      </c>
    </row>
    <row r="4364" spans="1:6" x14ac:dyDescent="0.25">
      <c r="A4364" s="5" t="s">
        <v>43</v>
      </c>
      <c r="B4364" s="23">
        <v>44074</v>
      </c>
      <c r="C4364" s="4">
        <v>62</v>
      </c>
      <c r="D4364" s="26">
        <f t="shared" si="340"/>
        <v>147</v>
      </c>
      <c r="F4364" s="67">
        <f>E4364+F4340</f>
        <v>0</v>
      </c>
    </row>
    <row r="4365" spans="1:6" x14ac:dyDescent="0.25">
      <c r="A4365" s="5" t="s">
        <v>44</v>
      </c>
      <c r="B4365" s="23">
        <v>44074</v>
      </c>
      <c r="C4365" s="4">
        <v>37</v>
      </c>
      <c r="D4365" s="26">
        <f t="shared" si="340"/>
        <v>1771</v>
      </c>
      <c r="F4365" s="67">
        <f t="shared" ref="F4365:F4370" si="341">E4365+F4341</f>
        <v>13</v>
      </c>
    </row>
    <row r="4366" spans="1:6" x14ac:dyDescent="0.25">
      <c r="A4366" s="5" t="s">
        <v>29</v>
      </c>
      <c r="B4366" s="23">
        <v>44074</v>
      </c>
      <c r="C4366" s="4">
        <v>475</v>
      </c>
      <c r="D4366" s="26">
        <f t="shared" si="340"/>
        <v>7905</v>
      </c>
      <c r="E4366" s="4">
        <f>1+6+3</f>
        <v>10</v>
      </c>
      <c r="F4366" s="67">
        <f t="shared" si="341"/>
        <v>90</v>
      </c>
    </row>
    <row r="4367" spans="1:6" x14ac:dyDescent="0.25">
      <c r="A4367" s="5" t="s">
        <v>45</v>
      </c>
      <c r="B4367" s="23">
        <v>44074</v>
      </c>
      <c r="C4367" s="4">
        <v>40</v>
      </c>
      <c r="D4367" s="26">
        <f t="shared" si="340"/>
        <v>938</v>
      </c>
      <c r="E4367" s="4">
        <f>1</f>
        <v>1</v>
      </c>
      <c r="F4367" s="67">
        <f t="shared" si="341"/>
        <v>11</v>
      </c>
    </row>
    <row r="4368" spans="1:6" x14ac:dyDescent="0.25">
      <c r="A4368" s="5" t="s">
        <v>46</v>
      </c>
      <c r="B4368" s="23">
        <v>44074</v>
      </c>
      <c r="C4368" s="4">
        <v>38</v>
      </c>
      <c r="D4368" s="26">
        <f t="shared" si="340"/>
        <v>2020</v>
      </c>
      <c r="E4368" s="4">
        <f>1</f>
        <v>1</v>
      </c>
      <c r="F4368" s="67">
        <f t="shared" si="341"/>
        <v>29</v>
      </c>
    </row>
    <row r="4369" spans="1:6" x14ac:dyDescent="0.25">
      <c r="A4369" s="5" t="s">
        <v>47</v>
      </c>
      <c r="B4369" s="23">
        <v>44074</v>
      </c>
      <c r="C4369" s="4">
        <v>250</v>
      </c>
      <c r="D4369" s="26">
        <f t="shared" si="340"/>
        <v>2243</v>
      </c>
      <c r="E4369" s="4">
        <f>1</f>
        <v>1</v>
      </c>
      <c r="F4369" s="67">
        <f t="shared" si="341"/>
        <v>14</v>
      </c>
    </row>
    <row r="4370" spans="1:6" x14ac:dyDescent="0.25">
      <c r="A4370" s="50" t="s">
        <v>22</v>
      </c>
      <c r="B4370" s="23">
        <v>44075</v>
      </c>
      <c r="C4370" s="4">
        <v>6157</v>
      </c>
      <c r="D4370" s="26">
        <f>C4370+D4346</f>
        <v>264950</v>
      </c>
      <c r="E4370" s="4">
        <f>21+24+69+63</f>
        <v>177</v>
      </c>
      <c r="F4370" s="67">
        <f t="shared" si="341"/>
        <v>5402</v>
      </c>
    </row>
    <row r="4371" spans="1:6" x14ac:dyDescent="0.25">
      <c r="A4371" s="5" t="s">
        <v>51</v>
      </c>
      <c r="B4371" s="23">
        <v>44075</v>
      </c>
      <c r="C4371" s="4">
        <v>1395</v>
      </c>
      <c r="D4371" s="26">
        <f t="shared" ref="D4371:D4383" si="342">C4371+D4347</f>
        <v>96999</v>
      </c>
      <c r="E4371" s="4">
        <f>7+6+1+19+19</f>
        <v>52</v>
      </c>
      <c r="F4371" s="67">
        <f t="shared" ref="F4371:F4409" si="343">E4371+F4347</f>
        <v>2238</v>
      </c>
    </row>
    <row r="4372" spans="1:6" x14ac:dyDescent="0.25">
      <c r="A4372" s="5" t="s">
        <v>35</v>
      </c>
      <c r="B4372" s="23">
        <v>44075</v>
      </c>
      <c r="C4372" s="4">
        <v>1</v>
      </c>
      <c r="D4372" s="26">
        <f t="shared" si="342"/>
        <v>67</v>
      </c>
      <c r="F4372" s="67">
        <f t="shared" si="343"/>
        <v>0</v>
      </c>
    </row>
    <row r="4373" spans="1:6" x14ac:dyDescent="0.25">
      <c r="A4373" s="5" t="s">
        <v>21</v>
      </c>
      <c r="B4373" s="23">
        <v>44075</v>
      </c>
      <c r="C4373" s="4">
        <v>75</v>
      </c>
      <c r="D4373" s="26">
        <f t="shared" si="342"/>
        <v>5492</v>
      </c>
      <c r="F4373" s="67">
        <f t="shared" si="343"/>
        <v>215</v>
      </c>
    </row>
    <row r="4374" spans="1:6" x14ac:dyDescent="0.25">
      <c r="A4374" s="5" t="s">
        <v>36</v>
      </c>
      <c r="B4374" s="23">
        <v>44075</v>
      </c>
      <c r="C4374" s="4">
        <v>56</v>
      </c>
      <c r="D4374" s="26">
        <f t="shared" si="342"/>
        <v>955</v>
      </c>
      <c r="F4374" s="67">
        <f t="shared" si="343"/>
        <v>7</v>
      </c>
    </row>
    <row r="4375" spans="1:6" x14ac:dyDescent="0.25">
      <c r="A4375" s="5" t="s">
        <v>27</v>
      </c>
      <c r="B4375" s="23">
        <v>44075</v>
      </c>
      <c r="C4375" s="4">
        <v>392</v>
      </c>
      <c r="D4375" s="26">
        <f t="shared" si="342"/>
        <v>8914</v>
      </c>
      <c r="E4375" s="4">
        <f>1+1</f>
        <v>2</v>
      </c>
      <c r="F4375" s="67">
        <f t="shared" si="343"/>
        <v>127</v>
      </c>
    </row>
    <row r="4376" spans="1:6" x14ac:dyDescent="0.25">
      <c r="A4376" s="5" t="s">
        <v>37</v>
      </c>
      <c r="B4376" s="23">
        <v>44075</v>
      </c>
      <c r="C4376" s="4">
        <v>3</v>
      </c>
      <c r="D4376" s="26">
        <f t="shared" si="342"/>
        <v>314</v>
      </c>
      <c r="F4376" s="67">
        <f t="shared" si="343"/>
        <v>5</v>
      </c>
    </row>
    <row r="4377" spans="1:6" x14ac:dyDescent="0.25">
      <c r="A4377" s="5" t="s">
        <v>38</v>
      </c>
      <c r="B4377" s="23">
        <v>44075</v>
      </c>
      <c r="C4377" s="4">
        <v>312</v>
      </c>
      <c r="D4377" s="26">
        <f t="shared" si="342"/>
        <v>3650</v>
      </c>
      <c r="E4377" s="4">
        <f>1+1</f>
        <v>2</v>
      </c>
      <c r="F4377" s="67">
        <f t="shared" si="343"/>
        <v>49</v>
      </c>
    </row>
    <row r="4378" spans="1:6" x14ac:dyDescent="0.25">
      <c r="A4378" s="5" t="s">
        <v>48</v>
      </c>
      <c r="B4378" s="23">
        <v>44075</v>
      </c>
      <c r="C4378" s="4">
        <v>-1</v>
      </c>
      <c r="D4378" s="26">
        <f t="shared" si="342"/>
        <v>83</v>
      </c>
      <c r="F4378" s="67">
        <f>E4378+F4354</f>
        <v>1</v>
      </c>
    </row>
    <row r="4379" spans="1:6" x14ac:dyDescent="0.25">
      <c r="A4379" s="5" t="s">
        <v>39</v>
      </c>
      <c r="B4379" s="23">
        <v>44075</v>
      </c>
      <c r="C4379" s="4">
        <v>124</v>
      </c>
      <c r="D4379" s="26">
        <f t="shared" si="342"/>
        <v>8542</v>
      </c>
      <c r="F4379" s="67">
        <f t="shared" si="343"/>
        <v>196</v>
      </c>
    </row>
    <row r="4380" spans="1:6" x14ac:dyDescent="0.25">
      <c r="A4380" s="5" t="s">
        <v>40</v>
      </c>
      <c r="B4380" s="23">
        <v>44075</v>
      </c>
      <c r="C4380" s="4">
        <v>8</v>
      </c>
      <c r="D4380" s="26">
        <f t="shared" si="342"/>
        <v>212</v>
      </c>
      <c r="E4380" s="4">
        <f>1</f>
        <v>1</v>
      </c>
      <c r="F4380" s="67">
        <f t="shared" si="343"/>
        <v>3</v>
      </c>
    </row>
    <row r="4381" spans="1:6" x14ac:dyDescent="0.25">
      <c r="A4381" s="5" t="s">
        <v>28</v>
      </c>
      <c r="B4381" s="23">
        <v>44075</v>
      </c>
      <c r="C4381" s="4">
        <v>40</v>
      </c>
      <c r="D4381" s="26">
        <f t="shared" si="342"/>
        <v>1628</v>
      </c>
      <c r="E4381" s="4">
        <f>2+6</f>
        <v>8</v>
      </c>
      <c r="F4381" s="67">
        <f t="shared" si="343"/>
        <v>39</v>
      </c>
    </row>
    <row r="4382" spans="1:6" x14ac:dyDescent="0.25">
      <c r="A4382" s="5" t="s">
        <v>24</v>
      </c>
      <c r="B4382" s="23">
        <v>44075</v>
      </c>
      <c r="C4382" s="4">
        <v>361</v>
      </c>
      <c r="D4382" s="26">
        <f t="shared" si="342"/>
        <v>7191</v>
      </c>
      <c r="E4382" s="4">
        <f>2+1</f>
        <v>3</v>
      </c>
      <c r="F4382" s="67">
        <f t="shared" si="343"/>
        <v>81</v>
      </c>
    </row>
    <row r="4383" spans="1:6" x14ac:dyDescent="0.25">
      <c r="A4383" s="5" t="s">
        <v>30</v>
      </c>
      <c r="B4383" s="23">
        <v>44075</v>
      </c>
      <c r="C4383" s="4">
        <v>4</v>
      </c>
      <c r="D4383" s="26">
        <f t="shared" si="342"/>
        <v>66</v>
      </c>
      <c r="F4383" s="67">
        <f t="shared" si="343"/>
        <v>2</v>
      </c>
    </row>
    <row r="4384" spans="1:6" x14ac:dyDescent="0.25">
      <c r="A4384" s="5" t="s">
        <v>26</v>
      </c>
      <c r="B4384" s="23">
        <v>44075</v>
      </c>
      <c r="C4384" s="4">
        <v>136</v>
      </c>
      <c r="D4384" s="26">
        <f>C4384+D4360</f>
        <v>3172</v>
      </c>
      <c r="E4384" s="4">
        <f>1+1+1</f>
        <v>3</v>
      </c>
      <c r="F4384" s="67">
        <f t="shared" si="343"/>
        <v>26</v>
      </c>
    </row>
    <row r="4385" spans="1:6" x14ac:dyDescent="0.25">
      <c r="A4385" s="5" t="s">
        <v>25</v>
      </c>
      <c r="B4385" s="23">
        <v>44075</v>
      </c>
      <c r="C4385" s="4">
        <v>179</v>
      </c>
      <c r="D4385" s="26">
        <f>C4385+D4361</f>
        <v>6175</v>
      </c>
      <c r="E4385" s="4">
        <f>2+1</f>
        <v>3</v>
      </c>
      <c r="F4385" s="67">
        <f t="shared" si="343"/>
        <v>98</v>
      </c>
    </row>
    <row r="4386" spans="1:6" x14ac:dyDescent="0.25">
      <c r="A4386" s="5" t="s">
        <v>41</v>
      </c>
      <c r="B4386" s="23">
        <v>44075</v>
      </c>
      <c r="C4386" s="4">
        <v>183</v>
      </c>
      <c r="D4386" s="26">
        <f>C4386+D4362</f>
        <v>3503</v>
      </c>
      <c r="F4386" s="67">
        <f>E4386+F4362</f>
        <v>45</v>
      </c>
    </row>
    <row r="4387" spans="1:6" x14ac:dyDescent="0.25">
      <c r="A4387" s="5" t="s">
        <v>42</v>
      </c>
      <c r="B4387" s="23">
        <v>44075</v>
      </c>
      <c r="C4387" s="4">
        <v>0</v>
      </c>
      <c r="D4387" s="26">
        <f t="shared" ref="D4387:D4393" si="344">C4387+D4363</f>
        <v>223</v>
      </c>
      <c r="F4387" s="67">
        <f>E4387+F4363</f>
        <v>0</v>
      </c>
    </row>
    <row r="4388" spans="1:6" x14ac:dyDescent="0.25">
      <c r="A4388" s="5" t="s">
        <v>43</v>
      </c>
      <c r="B4388" s="23">
        <v>44075</v>
      </c>
      <c r="C4388" s="4">
        <v>9</v>
      </c>
      <c r="D4388" s="26">
        <f t="shared" si="344"/>
        <v>156</v>
      </c>
      <c r="F4388" s="67">
        <f t="shared" si="343"/>
        <v>0</v>
      </c>
    </row>
    <row r="4389" spans="1:6" x14ac:dyDescent="0.25">
      <c r="A4389" s="5" t="s">
        <v>44</v>
      </c>
      <c r="B4389" s="23">
        <v>44075</v>
      </c>
      <c r="C4389" s="4">
        <v>37</v>
      </c>
      <c r="D4389" s="26">
        <f t="shared" si="344"/>
        <v>1808</v>
      </c>
      <c r="E4389" s="4">
        <f>1</f>
        <v>1</v>
      </c>
      <c r="F4389" s="67">
        <f t="shared" ref="F4389:F4395" si="345">E4389+F4365</f>
        <v>14</v>
      </c>
    </row>
    <row r="4390" spans="1:6" x14ac:dyDescent="0.25">
      <c r="A4390" s="5" t="s">
        <v>29</v>
      </c>
      <c r="B4390" s="23">
        <v>44075</v>
      </c>
      <c r="C4390" s="4">
        <v>677</v>
      </c>
      <c r="D4390" s="26">
        <f t="shared" si="344"/>
        <v>8582</v>
      </c>
      <c r="E4390" s="4">
        <f>1+1+1+2</f>
        <v>5</v>
      </c>
      <c r="F4390" s="67">
        <f t="shared" si="345"/>
        <v>95</v>
      </c>
    </row>
    <row r="4391" spans="1:6" x14ac:dyDescent="0.25">
      <c r="A4391" s="5" t="s">
        <v>45</v>
      </c>
      <c r="B4391" s="23">
        <v>44075</v>
      </c>
      <c r="C4391" s="4">
        <v>38</v>
      </c>
      <c r="D4391" s="26">
        <f t="shared" si="344"/>
        <v>976</v>
      </c>
      <c r="E4391" s="4">
        <f>1+1</f>
        <v>2</v>
      </c>
      <c r="F4391" s="67">
        <f t="shared" si="345"/>
        <v>13</v>
      </c>
    </row>
    <row r="4392" spans="1:6" x14ac:dyDescent="0.25">
      <c r="A4392" s="5" t="s">
        <v>46</v>
      </c>
      <c r="B4392" s="23">
        <v>44075</v>
      </c>
      <c r="C4392" s="4">
        <v>82</v>
      </c>
      <c r="D4392" s="26">
        <f t="shared" si="344"/>
        <v>2102</v>
      </c>
      <c r="F4392" s="67">
        <f t="shared" si="345"/>
        <v>29</v>
      </c>
    </row>
    <row r="4393" spans="1:6" x14ac:dyDescent="0.25">
      <c r="A4393" s="5" t="s">
        <v>47</v>
      </c>
      <c r="B4393" s="23">
        <v>44075</v>
      </c>
      <c r="C4393" s="4">
        <v>236</v>
      </c>
      <c r="D4393" s="26">
        <f t="shared" si="344"/>
        <v>2479</v>
      </c>
      <c r="F4393" s="67">
        <f t="shared" si="345"/>
        <v>14</v>
      </c>
    </row>
    <row r="4394" spans="1:6" x14ac:dyDescent="0.25">
      <c r="A4394" s="50" t="s">
        <v>22</v>
      </c>
      <c r="B4394" s="23">
        <v>44076</v>
      </c>
      <c r="C4394" s="4">
        <v>6235</v>
      </c>
      <c r="D4394" s="26">
        <f>C4394+D4370</f>
        <v>271185</v>
      </c>
      <c r="E4394" s="4">
        <f>22+12+45+30</f>
        <v>109</v>
      </c>
      <c r="F4394" s="67">
        <f t="shared" si="345"/>
        <v>5511</v>
      </c>
    </row>
    <row r="4395" spans="1:6" x14ac:dyDescent="0.25">
      <c r="A4395" s="5" t="s">
        <v>51</v>
      </c>
      <c r="B4395" s="23">
        <v>44076</v>
      </c>
      <c r="C4395" s="4">
        <v>1346</v>
      </c>
      <c r="D4395" s="26">
        <f t="shared" ref="D4395:D4407" si="346">C4395+D4371</f>
        <v>98345</v>
      </c>
      <c r="E4395" s="4">
        <v>48</v>
      </c>
      <c r="F4395" s="67">
        <f t="shared" si="345"/>
        <v>2286</v>
      </c>
    </row>
    <row r="4396" spans="1:6" x14ac:dyDescent="0.25">
      <c r="A4396" s="5" t="s">
        <v>35</v>
      </c>
      <c r="B4396" s="23">
        <v>44076</v>
      </c>
      <c r="C4396" s="4">
        <v>0</v>
      </c>
      <c r="D4396" s="26">
        <f t="shared" si="346"/>
        <v>67</v>
      </c>
      <c r="F4396" s="67">
        <f t="shared" si="343"/>
        <v>0</v>
      </c>
    </row>
    <row r="4397" spans="1:6" x14ac:dyDescent="0.25">
      <c r="A4397" s="5" t="s">
        <v>21</v>
      </c>
      <c r="B4397" s="23">
        <v>44076</v>
      </c>
      <c r="C4397" s="4">
        <v>84</v>
      </c>
      <c r="D4397" s="26">
        <f t="shared" si="346"/>
        <v>5576</v>
      </c>
      <c r="F4397" s="67">
        <f t="shared" si="343"/>
        <v>215</v>
      </c>
    </row>
    <row r="4398" spans="1:6" x14ac:dyDescent="0.25">
      <c r="A4398" s="5" t="s">
        <v>36</v>
      </c>
      <c r="B4398" s="23">
        <v>44076</v>
      </c>
      <c r="C4398" s="4">
        <v>28</v>
      </c>
      <c r="D4398" s="26">
        <f t="shared" si="346"/>
        <v>983</v>
      </c>
      <c r="F4398" s="67">
        <f t="shared" si="343"/>
        <v>7</v>
      </c>
    </row>
    <row r="4399" spans="1:6" x14ac:dyDescent="0.25">
      <c r="A4399" s="5" t="s">
        <v>27</v>
      </c>
      <c r="B4399" s="23">
        <v>44076</v>
      </c>
      <c r="C4399" s="4">
        <v>480</v>
      </c>
      <c r="D4399" s="26">
        <f t="shared" si="346"/>
        <v>9394</v>
      </c>
      <c r="E4399" s="4">
        <f>1+1+3</f>
        <v>5</v>
      </c>
      <c r="F4399" s="67">
        <f t="shared" si="343"/>
        <v>132</v>
      </c>
    </row>
    <row r="4400" spans="1:6" x14ac:dyDescent="0.25">
      <c r="A4400" s="5" t="s">
        <v>37</v>
      </c>
      <c r="B4400" s="23">
        <v>44076</v>
      </c>
      <c r="C4400" s="4">
        <v>7</v>
      </c>
      <c r="D4400" s="26">
        <f t="shared" si="346"/>
        <v>321</v>
      </c>
      <c r="F4400" s="67">
        <f t="shared" si="343"/>
        <v>5</v>
      </c>
    </row>
    <row r="4401" spans="1:6" x14ac:dyDescent="0.25">
      <c r="A4401" s="5" t="s">
        <v>38</v>
      </c>
      <c r="B4401" s="23">
        <v>44076</v>
      </c>
      <c r="C4401" s="4">
        <v>188</v>
      </c>
      <c r="D4401" s="26">
        <f t="shared" si="346"/>
        <v>3838</v>
      </c>
      <c r="E4401" s="4">
        <f>4+1</f>
        <v>5</v>
      </c>
      <c r="F4401" s="67">
        <f t="shared" si="343"/>
        <v>54</v>
      </c>
    </row>
    <row r="4402" spans="1:6" x14ac:dyDescent="0.25">
      <c r="A4402" s="5" t="s">
        <v>48</v>
      </c>
      <c r="B4402" s="23">
        <v>44076</v>
      </c>
      <c r="C4402" s="4">
        <v>1</v>
      </c>
      <c r="D4402" s="26">
        <f t="shared" si="346"/>
        <v>84</v>
      </c>
      <c r="F4402" s="67">
        <f>E4402+F4378</f>
        <v>1</v>
      </c>
    </row>
    <row r="4403" spans="1:6" x14ac:dyDescent="0.25">
      <c r="A4403" s="5" t="s">
        <v>39</v>
      </c>
      <c r="B4403" s="23">
        <v>44076</v>
      </c>
      <c r="C4403" s="4">
        <v>318</v>
      </c>
      <c r="D4403" s="26">
        <f t="shared" si="346"/>
        <v>8860</v>
      </c>
      <c r="E4403" s="4">
        <f>2+3+6</f>
        <v>11</v>
      </c>
      <c r="F4403" s="67">
        <f t="shared" si="343"/>
        <v>207</v>
      </c>
    </row>
    <row r="4404" spans="1:6" x14ac:dyDescent="0.25">
      <c r="A4404" s="5" t="s">
        <v>40</v>
      </c>
      <c r="B4404" s="23">
        <v>44076</v>
      </c>
      <c r="C4404" s="4">
        <v>1</v>
      </c>
      <c r="D4404" s="26">
        <f t="shared" si="346"/>
        <v>213</v>
      </c>
      <c r="F4404" s="67">
        <f t="shared" si="343"/>
        <v>3</v>
      </c>
    </row>
    <row r="4405" spans="1:6" x14ac:dyDescent="0.25">
      <c r="A4405" s="5" t="s">
        <v>28</v>
      </c>
      <c r="B4405" s="23">
        <v>44076</v>
      </c>
      <c r="C4405" s="4">
        <v>67</v>
      </c>
      <c r="D4405" s="26">
        <f t="shared" si="346"/>
        <v>1695</v>
      </c>
      <c r="F4405" s="67">
        <f t="shared" si="343"/>
        <v>39</v>
      </c>
    </row>
    <row r="4406" spans="1:6" x14ac:dyDescent="0.25">
      <c r="A4406" s="5" t="s">
        <v>24</v>
      </c>
      <c r="B4406" s="23">
        <v>44076</v>
      </c>
      <c r="C4406" s="4">
        <v>413</v>
      </c>
      <c r="D4406" s="26">
        <f t="shared" si="346"/>
        <v>7604</v>
      </c>
      <c r="E4406" s="4">
        <f>1+2+1</f>
        <v>4</v>
      </c>
      <c r="F4406" s="67">
        <f t="shared" si="343"/>
        <v>85</v>
      </c>
    </row>
    <row r="4407" spans="1:6" x14ac:dyDescent="0.25">
      <c r="A4407" s="5" t="s">
        <v>30</v>
      </c>
      <c r="B4407" s="23">
        <v>44076</v>
      </c>
      <c r="C4407" s="4">
        <v>-2</v>
      </c>
      <c r="D4407" s="26">
        <f t="shared" si="346"/>
        <v>64</v>
      </c>
      <c r="F4407" s="67">
        <f t="shared" si="343"/>
        <v>2</v>
      </c>
    </row>
    <row r="4408" spans="1:6" x14ac:dyDescent="0.25">
      <c r="A4408" s="5" t="s">
        <v>26</v>
      </c>
      <c r="B4408" s="23">
        <v>44076</v>
      </c>
      <c r="C4408" s="4">
        <v>91</v>
      </c>
      <c r="D4408" s="26">
        <f>C4408+D4384</f>
        <v>3263</v>
      </c>
      <c r="F4408" s="67">
        <f t="shared" si="343"/>
        <v>26</v>
      </c>
    </row>
    <row r="4409" spans="1:6" x14ac:dyDescent="0.25">
      <c r="A4409" s="5" t="s">
        <v>25</v>
      </c>
      <c r="B4409" s="23">
        <v>44076</v>
      </c>
      <c r="C4409" s="4">
        <v>173</v>
      </c>
      <c r="D4409" s="26">
        <f>C4409+D4385</f>
        <v>6348</v>
      </c>
      <c r="E4409" s="4">
        <f>1+6</f>
        <v>7</v>
      </c>
      <c r="F4409" s="67">
        <f t="shared" si="343"/>
        <v>105</v>
      </c>
    </row>
    <row r="4410" spans="1:6" x14ac:dyDescent="0.25">
      <c r="A4410" s="5" t="s">
        <v>41</v>
      </c>
      <c r="B4410" s="23">
        <v>44076</v>
      </c>
      <c r="C4410" s="4">
        <v>184</v>
      </c>
      <c r="D4410" s="26">
        <f>C4410+D4386</f>
        <v>3687</v>
      </c>
      <c r="E4410" s="4">
        <f>1</f>
        <v>1</v>
      </c>
      <c r="F4410" s="67">
        <f>E4410+F4386</f>
        <v>46</v>
      </c>
    </row>
    <row r="4411" spans="1:6" x14ac:dyDescent="0.25">
      <c r="A4411" s="5" t="s">
        <v>42</v>
      </c>
      <c r="B4411" s="23">
        <v>44076</v>
      </c>
      <c r="C4411" s="4">
        <v>32</v>
      </c>
      <c r="D4411" s="26">
        <f t="shared" ref="D4411:D4417" si="347">C4411+D4387</f>
        <v>255</v>
      </c>
      <c r="F4411" s="67">
        <f>E4411+F4387</f>
        <v>0</v>
      </c>
    </row>
    <row r="4412" spans="1:6" x14ac:dyDescent="0.25">
      <c r="A4412" s="5" t="s">
        <v>43</v>
      </c>
      <c r="B4412" s="23">
        <v>44076</v>
      </c>
      <c r="C4412" s="4">
        <v>21</v>
      </c>
      <c r="D4412" s="26">
        <f t="shared" si="347"/>
        <v>177</v>
      </c>
      <c r="F4412" s="67">
        <f>E4412+F4388</f>
        <v>0</v>
      </c>
    </row>
    <row r="4413" spans="1:6" x14ac:dyDescent="0.25">
      <c r="A4413" s="5" t="s">
        <v>44</v>
      </c>
      <c r="B4413" s="23">
        <v>44076</v>
      </c>
      <c r="C4413" s="4">
        <v>107</v>
      </c>
      <c r="D4413" s="26">
        <f t="shared" si="347"/>
        <v>1915</v>
      </c>
      <c r="E4413" s="4">
        <f>1</f>
        <v>1</v>
      </c>
      <c r="F4413" s="67">
        <f t="shared" ref="F4413:F4418" si="348">E4413+F4389</f>
        <v>15</v>
      </c>
    </row>
    <row r="4414" spans="1:6" x14ac:dyDescent="0.25">
      <c r="A4414" s="5" t="s">
        <v>29</v>
      </c>
      <c r="B4414" s="23">
        <v>44076</v>
      </c>
      <c r="C4414" s="4">
        <v>747</v>
      </c>
      <c r="D4414" s="26">
        <f t="shared" si="347"/>
        <v>9329</v>
      </c>
      <c r="E4414" s="4">
        <f>1+3+2</f>
        <v>6</v>
      </c>
      <c r="F4414" s="67">
        <f t="shared" si="348"/>
        <v>101</v>
      </c>
    </row>
    <row r="4415" spans="1:6" x14ac:dyDescent="0.25">
      <c r="A4415" s="5" t="s">
        <v>45</v>
      </c>
      <c r="B4415" s="23">
        <v>44076</v>
      </c>
      <c r="C4415" s="4">
        <v>55</v>
      </c>
      <c r="D4415" s="26">
        <f t="shared" si="347"/>
        <v>1031</v>
      </c>
      <c r="F4415" s="67">
        <f t="shared" si="348"/>
        <v>13</v>
      </c>
    </row>
    <row r="4416" spans="1:6" x14ac:dyDescent="0.25">
      <c r="A4416" s="5" t="s">
        <v>46</v>
      </c>
      <c r="B4416" s="23">
        <v>44076</v>
      </c>
      <c r="C4416" s="4">
        <v>33</v>
      </c>
      <c r="D4416" s="26">
        <f t="shared" si="347"/>
        <v>2135</v>
      </c>
      <c r="E4416" s="4">
        <f>2</f>
        <v>2</v>
      </c>
      <c r="F4416" s="67">
        <f t="shared" si="348"/>
        <v>31</v>
      </c>
    </row>
    <row r="4417" spans="1:6" x14ac:dyDescent="0.25">
      <c r="A4417" s="5" t="s">
        <v>47</v>
      </c>
      <c r="B4417" s="23">
        <v>44076</v>
      </c>
      <c r="C4417" s="4">
        <v>324</v>
      </c>
      <c r="D4417" s="26">
        <f t="shared" si="347"/>
        <v>2803</v>
      </c>
      <c r="F4417" s="67">
        <f t="shared" si="348"/>
        <v>14</v>
      </c>
    </row>
    <row r="4418" spans="1:6" x14ac:dyDescent="0.25">
      <c r="A4418" s="50" t="s">
        <v>22</v>
      </c>
      <c r="B4418" s="23">
        <v>44077</v>
      </c>
      <c r="C4418" s="4">
        <v>6990</v>
      </c>
      <c r="D4418" s="26">
        <f>C4418+D4394</f>
        <v>278175</v>
      </c>
      <c r="E4418" s="4">
        <f>17+9+78+79</f>
        <v>183</v>
      </c>
      <c r="F4418" s="67">
        <f t="shared" si="348"/>
        <v>5694</v>
      </c>
    </row>
    <row r="4419" spans="1:6" x14ac:dyDescent="0.25">
      <c r="A4419" s="5" t="s">
        <v>51</v>
      </c>
      <c r="B4419" s="23">
        <v>44077</v>
      </c>
      <c r="C4419" s="4">
        <v>1411</v>
      </c>
      <c r="D4419" s="26">
        <f t="shared" ref="D4419:D4431" si="349">C4419+D4395</f>
        <v>99756</v>
      </c>
      <c r="E4419" s="4">
        <f>4+10+17</f>
        <v>31</v>
      </c>
      <c r="F4419" s="67">
        <f t="shared" ref="F4419:F4457" si="350">E4419+F4395</f>
        <v>2317</v>
      </c>
    </row>
    <row r="4420" spans="1:6" x14ac:dyDescent="0.25">
      <c r="A4420" s="5" t="s">
        <v>35</v>
      </c>
      <c r="B4420" s="23">
        <v>44077</v>
      </c>
      <c r="C4420" s="4">
        <v>3</v>
      </c>
      <c r="D4420" s="26">
        <f t="shared" si="349"/>
        <v>70</v>
      </c>
      <c r="F4420" s="67">
        <f t="shared" si="350"/>
        <v>0</v>
      </c>
    </row>
    <row r="4421" spans="1:6" x14ac:dyDescent="0.25">
      <c r="A4421" s="5" t="s">
        <v>21</v>
      </c>
      <c r="B4421" s="23">
        <v>44077</v>
      </c>
      <c r="C4421" s="4">
        <v>106</v>
      </c>
      <c r="D4421" s="26">
        <f t="shared" si="349"/>
        <v>5682</v>
      </c>
      <c r="E4421" s="4">
        <f>1+1+1</f>
        <v>3</v>
      </c>
      <c r="F4421" s="67">
        <f t="shared" si="350"/>
        <v>218</v>
      </c>
    </row>
    <row r="4422" spans="1:6" x14ac:dyDescent="0.25">
      <c r="A4422" s="5" t="s">
        <v>36</v>
      </c>
      <c r="B4422" s="23">
        <v>44077</v>
      </c>
      <c r="C4422" s="4">
        <v>79</v>
      </c>
      <c r="D4422" s="26">
        <f t="shared" si="349"/>
        <v>1062</v>
      </c>
      <c r="F4422" s="67">
        <f t="shared" si="350"/>
        <v>7</v>
      </c>
    </row>
    <row r="4423" spans="1:6" x14ac:dyDescent="0.25">
      <c r="A4423" s="5" t="s">
        <v>27</v>
      </c>
      <c r="B4423" s="23">
        <v>44077</v>
      </c>
      <c r="C4423" s="4">
        <v>449</v>
      </c>
      <c r="D4423" s="26">
        <f t="shared" si="349"/>
        <v>9843</v>
      </c>
      <c r="E4423" s="4">
        <f>1+5+1</f>
        <v>7</v>
      </c>
      <c r="F4423" s="67">
        <f t="shared" si="350"/>
        <v>139</v>
      </c>
    </row>
    <row r="4424" spans="1:6" x14ac:dyDescent="0.25">
      <c r="A4424" s="5" t="s">
        <v>37</v>
      </c>
      <c r="B4424" s="23">
        <v>44077</v>
      </c>
      <c r="C4424" s="4">
        <v>9</v>
      </c>
      <c r="D4424" s="26">
        <f t="shared" si="349"/>
        <v>330</v>
      </c>
      <c r="F4424" s="67">
        <f t="shared" si="350"/>
        <v>5</v>
      </c>
    </row>
    <row r="4425" spans="1:6" x14ac:dyDescent="0.25">
      <c r="A4425" s="5" t="s">
        <v>38</v>
      </c>
      <c r="B4425" s="23">
        <v>44077</v>
      </c>
      <c r="C4425" s="4">
        <v>109</v>
      </c>
      <c r="D4425" s="26">
        <f t="shared" si="349"/>
        <v>3947</v>
      </c>
      <c r="F4425" s="67">
        <f t="shared" si="350"/>
        <v>54</v>
      </c>
    </row>
    <row r="4426" spans="1:6" x14ac:dyDescent="0.25">
      <c r="A4426" s="5" t="s">
        <v>48</v>
      </c>
      <c r="B4426" s="23">
        <v>44077</v>
      </c>
      <c r="C4426" s="4">
        <v>4</v>
      </c>
      <c r="D4426" s="26">
        <f t="shared" si="349"/>
        <v>88</v>
      </c>
      <c r="F4426" s="67">
        <f>E4426+F4402</f>
        <v>1</v>
      </c>
    </row>
    <row r="4427" spans="1:6" x14ac:dyDescent="0.25">
      <c r="A4427" s="5" t="s">
        <v>39</v>
      </c>
      <c r="B4427" s="23">
        <v>44077</v>
      </c>
      <c r="C4427" s="4">
        <v>357</v>
      </c>
      <c r="D4427" s="26">
        <f t="shared" si="349"/>
        <v>9217</v>
      </c>
      <c r="E4427" s="4">
        <f>2+1</f>
        <v>3</v>
      </c>
      <c r="F4427" s="67">
        <f t="shared" si="350"/>
        <v>210</v>
      </c>
    </row>
    <row r="4428" spans="1:6" x14ac:dyDescent="0.25">
      <c r="A4428" s="5" t="s">
        <v>40</v>
      </c>
      <c r="B4428" s="23">
        <v>44077</v>
      </c>
      <c r="C4428" s="4">
        <v>1</v>
      </c>
      <c r="D4428" s="26">
        <f t="shared" si="349"/>
        <v>214</v>
      </c>
      <c r="E4428" s="4">
        <f>1</f>
        <v>1</v>
      </c>
      <c r="F4428" s="67">
        <f t="shared" si="350"/>
        <v>4</v>
      </c>
    </row>
    <row r="4429" spans="1:6" x14ac:dyDescent="0.25">
      <c r="A4429" s="5" t="s">
        <v>28</v>
      </c>
      <c r="B4429" s="23">
        <v>44077</v>
      </c>
      <c r="C4429" s="4">
        <v>93</v>
      </c>
      <c r="D4429" s="26">
        <f t="shared" si="349"/>
        <v>1788</v>
      </c>
      <c r="F4429" s="67">
        <f t="shared" si="350"/>
        <v>39</v>
      </c>
    </row>
    <row r="4430" spans="1:6" x14ac:dyDescent="0.25">
      <c r="A4430" s="5" t="s">
        <v>24</v>
      </c>
      <c r="B4430" s="23">
        <v>44077</v>
      </c>
      <c r="C4430" s="4">
        <v>544</v>
      </c>
      <c r="D4430" s="26">
        <f t="shared" si="349"/>
        <v>8148</v>
      </c>
      <c r="E4430" s="4">
        <f>1</f>
        <v>1</v>
      </c>
      <c r="F4430" s="67">
        <f t="shared" si="350"/>
        <v>86</v>
      </c>
    </row>
    <row r="4431" spans="1:6" x14ac:dyDescent="0.25">
      <c r="A4431" s="5" t="s">
        <v>30</v>
      </c>
      <c r="B4431" s="23">
        <v>44077</v>
      </c>
      <c r="C4431" s="4">
        <v>0</v>
      </c>
      <c r="D4431" s="26">
        <f t="shared" si="349"/>
        <v>64</v>
      </c>
      <c r="F4431" s="67">
        <f t="shared" si="350"/>
        <v>2</v>
      </c>
    </row>
    <row r="4432" spans="1:6" x14ac:dyDescent="0.25">
      <c r="A4432" s="5" t="s">
        <v>26</v>
      </c>
      <c r="B4432" s="23">
        <v>44077</v>
      </c>
      <c r="C4432" s="4">
        <v>135</v>
      </c>
      <c r="D4432" s="26">
        <f>C4432+D4408</f>
        <v>3398</v>
      </c>
      <c r="E4432" s="4">
        <f>1+1+1</f>
        <v>3</v>
      </c>
      <c r="F4432" s="67">
        <f t="shared" si="350"/>
        <v>29</v>
      </c>
    </row>
    <row r="4433" spans="1:6" x14ac:dyDescent="0.25">
      <c r="A4433" s="5" t="s">
        <v>25</v>
      </c>
      <c r="B4433" s="23">
        <v>44077</v>
      </c>
      <c r="C4433" s="4">
        <v>158</v>
      </c>
      <c r="D4433" s="26">
        <f>C4433+D4409</f>
        <v>6506</v>
      </c>
      <c r="E4433" s="4">
        <f>2+4</f>
        <v>6</v>
      </c>
      <c r="F4433" s="67">
        <f t="shared" si="350"/>
        <v>111</v>
      </c>
    </row>
    <row r="4434" spans="1:6" x14ac:dyDescent="0.25">
      <c r="A4434" s="5" t="s">
        <v>41</v>
      </c>
      <c r="B4434" s="23">
        <v>44077</v>
      </c>
      <c r="C4434" s="4">
        <v>241</v>
      </c>
      <c r="D4434" s="26">
        <f>C4434+D4410</f>
        <v>3928</v>
      </c>
      <c r="E4434" s="4">
        <f>1</f>
        <v>1</v>
      </c>
      <c r="F4434" s="67">
        <f>E4434+F4410</f>
        <v>47</v>
      </c>
    </row>
    <row r="4435" spans="1:6" x14ac:dyDescent="0.25">
      <c r="A4435" s="5" t="s">
        <v>42</v>
      </c>
      <c r="B4435" s="23">
        <v>44077</v>
      </c>
      <c r="C4435" s="4">
        <v>74</v>
      </c>
      <c r="D4435" s="26">
        <f t="shared" ref="D4435:D4441" si="351">C4435+D4411</f>
        <v>329</v>
      </c>
      <c r="F4435" s="67">
        <f>E4435+F4411</f>
        <v>0</v>
      </c>
    </row>
    <row r="4436" spans="1:6" x14ac:dyDescent="0.25">
      <c r="A4436" s="5" t="s">
        <v>43</v>
      </c>
      <c r="B4436" s="23">
        <v>44077</v>
      </c>
      <c r="C4436" s="4">
        <v>18</v>
      </c>
      <c r="D4436" s="26">
        <f t="shared" si="351"/>
        <v>195</v>
      </c>
      <c r="F4436" s="67">
        <f t="shared" si="350"/>
        <v>0</v>
      </c>
    </row>
    <row r="4437" spans="1:6" x14ac:dyDescent="0.25">
      <c r="A4437" s="5" t="s">
        <v>44</v>
      </c>
      <c r="B4437" s="23">
        <v>44077</v>
      </c>
      <c r="C4437" s="4">
        <v>47</v>
      </c>
      <c r="D4437" s="26">
        <f t="shared" si="351"/>
        <v>1962</v>
      </c>
      <c r="F4437" s="67">
        <f t="shared" ref="F4437:F4442" si="352">E4437+F4413</f>
        <v>15</v>
      </c>
    </row>
    <row r="4438" spans="1:6" x14ac:dyDescent="0.25">
      <c r="A4438" s="5" t="s">
        <v>29</v>
      </c>
      <c r="B4438" s="23">
        <v>44077</v>
      </c>
      <c r="C4438" s="4">
        <v>764</v>
      </c>
      <c r="D4438" s="26">
        <f t="shared" si="351"/>
        <v>10093</v>
      </c>
      <c r="E4438" s="4">
        <f>3+2</f>
        <v>5</v>
      </c>
      <c r="F4438" s="67">
        <f t="shared" si="352"/>
        <v>106</v>
      </c>
    </row>
    <row r="4439" spans="1:6" x14ac:dyDescent="0.25">
      <c r="A4439" s="5" t="s">
        <v>45</v>
      </c>
      <c r="B4439" s="23">
        <v>44077</v>
      </c>
      <c r="C4439" s="4">
        <v>64</v>
      </c>
      <c r="D4439" s="26">
        <f t="shared" si="351"/>
        <v>1095</v>
      </c>
      <c r="F4439" s="67">
        <f t="shared" si="352"/>
        <v>13</v>
      </c>
    </row>
    <row r="4440" spans="1:6" x14ac:dyDescent="0.25">
      <c r="A4440" s="5" t="s">
        <v>46</v>
      </c>
      <c r="B4440" s="23">
        <v>44077</v>
      </c>
      <c r="C4440" s="4">
        <v>98</v>
      </c>
      <c r="D4440" s="26">
        <f t="shared" si="351"/>
        <v>2233</v>
      </c>
      <c r="E4440" s="4">
        <f>1</f>
        <v>1</v>
      </c>
      <c r="F4440" s="67">
        <f t="shared" si="352"/>
        <v>32</v>
      </c>
    </row>
    <row r="4441" spans="1:6" x14ac:dyDescent="0.25">
      <c r="A4441" s="5" t="s">
        <v>47</v>
      </c>
      <c r="B4441" s="23">
        <v>44077</v>
      </c>
      <c r="C4441" s="4">
        <v>272</v>
      </c>
      <c r="D4441" s="26">
        <f t="shared" si="351"/>
        <v>3075</v>
      </c>
      <c r="F4441" s="67">
        <f t="shared" si="352"/>
        <v>14</v>
      </c>
    </row>
    <row r="4442" spans="1:6" x14ac:dyDescent="0.25">
      <c r="A4442" s="50" t="s">
        <v>22</v>
      </c>
      <c r="B4442" s="23">
        <v>44078</v>
      </c>
      <c r="C4442" s="4">
        <v>5682</v>
      </c>
      <c r="D4442" s="26">
        <f>C4442+D4418</f>
        <v>283857</v>
      </c>
      <c r="E4442" s="4">
        <f>47+40+49+40</f>
        <v>176</v>
      </c>
      <c r="F4442" s="67">
        <f t="shared" si="352"/>
        <v>5870</v>
      </c>
    </row>
    <row r="4443" spans="1:6" x14ac:dyDescent="0.25">
      <c r="A4443" s="5" t="s">
        <v>51</v>
      </c>
      <c r="B4443" s="23">
        <v>44078</v>
      </c>
      <c r="C4443" s="4">
        <v>1278</v>
      </c>
      <c r="D4443" s="26">
        <f t="shared" ref="D4443:D4455" si="353">C4443+D4419</f>
        <v>101034</v>
      </c>
      <c r="E4443" s="4">
        <f>6+4+12+20</f>
        <v>42</v>
      </c>
      <c r="F4443" s="67">
        <f t="shared" si="350"/>
        <v>2359</v>
      </c>
    </row>
    <row r="4444" spans="1:6" x14ac:dyDescent="0.25">
      <c r="A4444" s="5" t="s">
        <v>35</v>
      </c>
      <c r="B4444" s="23">
        <v>44078</v>
      </c>
      <c r="C4444" s="4">
        <v>1</v>
      </c>
      <c r="D4444" s="26">
        <f t="shared" si="353"/>
        <v>71</v>
      </c>
      <c r="F4444" s="67">
        <f t="shared" si="350"/>
        <v>0</v>
      </c>
    </row>
    <row r="4445" spans="1:6" x14ac:dyDescent="0.25">
      <c r="A4445" s="5" t="s">
        <v>21</v>
      </c>
      <c r="B4445" s="23">
        <v>44078</v>
      </c>
      <c r="C4445" s="4">
        <v>89</v>
      </c>
      <c r="D4445" s="26">
        <f t="shared" si="353"/>
        <v>5771</v>
      </c>
      <c r="E4445" s="4">
        <f>1+1</f>
        <v>2</v>
      </c>
      <c r="F4445" s="67">
        <f t="shared" si="350"/>
        <v>220</v>
      </c>
    </row>
    <row r="4446" spans="1:6" x14ac:dyDescent="0.25">
      <c r="A4446" s="5" t="s">
        <v>36</v>
      </c>
      <c r="B4446" s="23">
        <v>44078</v>
      </c>
      <c r="C4446" s="4">
        <v>39</v>
      </c>
      <c r="D4446" s="26">
        <f t="shared" si="353"/>
        <v>1101</v>
      </c>
      <c r="F4446" s="67">
        <f t="shared" si="350"/>
        <v>7</v>
      </c>
    </row>
    <row r="4447" spans="1:6" x14ac:dyDescent="0.25">
      <c r="A4447" s="5" t="s">
        <v>27</v>
      </c>
      <c r="B4447" s="23">
        <v>44078</v>
      </c>
      <c r="C4447" s="4">
        <v>498</v>
      </c>
      <c r="D4447" s="26">
        <f t="shared" si="353"/>
        <v>10341</v>
      </c>
      <c r="E4447" s="4">
        <f>1+4+2</f>
        <v>7</v>
      </c>
      <c r="F4447" s="67">
        <f t="shared" si="350"/>
        <v>146</v>
      </c>
    </row>
    <row r="4448" spans="1:6" x14ac:dyDescent="0.25">
      <c r="A4448" s="5" t="s">
        <v>37</v>
      </c>
      <c r="B4448" s="23">
        <v>44078</v>
      </c>
      <c r="C4448" s="4">
        <v>3</v>
      </c>
      <c r="D4448" s="26">
        <f t="shared" si="353"/>
        <v>333</v>
      </c>
      <c r="F4448" s="67">
        <f t="shared" si="350"/>
        <v>5</v>
      </c>
    </row>
    <row r="4449" spans="1:6" x14ac:dyDescent="0.25">
      <c r="A4449" s="5" t="s">
        <v>38</v>
      </c>
      <c r="B4449" s="23">
        <v>44078</v>
      </c>
      <c r="C4449" s="4">
        <v>166</v>
      </c>
      <c r="D4449" s="26">
        <f t="shared" si="353"/>
        <v>4113</v>
      </c>
      <c r="E4449" s="4">
        <v>1</v>
      </c>
      <c r="F4449" s="67">
        <f t="shared" si="350"/>
        <v>55</v>
      </c>
    </row>
    <row r="4450" spans="1:6" x14ac:dyDescent="0.25">
      <c r="A4450" s="5" t="s">
        <v>48</v>
      </c>
      <c r="B4450" s="23">
        <v>44078</v>
      </c>
      <c r="C4450" s="4">
        <v>2</v>
      </c>
      <c r="D4450" s="26">
        <f t="shared" si="353"/>
        <v>90</v>
      </c>
      <c r="F4450" s="67">
        <f>E4450+F4426</f>
        <v>1</v>
      </c>
    </row>
    <row r="4451" spans="1:6" x14ac:dyDescent="0.25">
      <c r="A4451" s="5" t="s">
        <v>39</v>
      </c>
      <c r="B4451" s="23">
        <v>44078</v>
      </c>
      <c r="C4451" s="4">
        <v>332</v>
      </c>
      <c r="D4451" s="26">
        <f t="shared" si="353"/>
        <v>9549</v>
      </c>
      <c r="E4451" s="4">
        <f>4+1</f>
        <v>5</v>
      </c>
      <c r="F4451" s="67">
        <f t="shared" si="350"/>
        <v>215</v>
      </c>
    </row>
    <row r="4452" spans="1:6" x14ac:dyDescent="0.25">
      <c r="A4452" s="5" t="s">
        <v>40</v>
      </c>
      <c r="B4452" s="23">
        <v>44078</v>
      </c>
      <c r="C4452" s="4">
        <v>7</v>
      </c>
      <c r="D4452" s="26">
        <f t="shared" si="353"/>
        <v>221</v>
      </c>
      <c r="F4452" s="67">
        <f t="shared" si="350"/>
        <v>4</v>
      </c>
    </row>
    <row r="4453" spans="1:6" x14ac:dyDescent="0.25">
      <c r="A4453" s="5" t="s">
        <v>28</v>
      </c>
      <c r="B4453" s="23">
        <v>44078</v>
      </c>
      <c r="C4453" s="4">
        <v>99</v>
      </c>
      <c r="D4453" s="26">
        <f t="shared" si="353"/>
        <v>1887</v>
      </c>
      <c r="F4453" s="67">
        <f t="shared" si="350"/>
        <v>39</v>
      </c>
    </row>
    <row r="4454" spans="1:6" x14ac:dyDescent="0.25">
      <c r="A4454" s="5" t="s">
        <v>24</v>
      </c>
      <c r="B4454" s="23">
        <v>44078</v>
      </c>
      <c r="C4454" s="4">
        <v>653</v>
      </c>
      <c r="D4454" s="26">
        <f t="shared" si="353"/>
        <v>8801</v>
      </c>
      <c r="E4454" s="4">
        <f>1+1</f>
        <v>2</v>
      </c>
      <c r="F4454" s="67">
        <f t="shared" si="350"/>
        <v>88</v>
      </c>
    </row>
    <row r="4455" spans="1:6" x14ac:dyDescent="0.25">
      <c r="A4455" s="5" t="s">
        <v>30</v>
      </c>
      <c r="B4455" s="23">
        <v>44078</v>
      </c>
      <c r="C4455" s="4">
        <v>1</v>
      </c>
      <c r="D4455" s="26">
        <f t="shared" si="353"/>
        <v>65</v>
      </c>
      <c r="F4455" s="67">
        <f t="shared" si="350"/>
        <v>2</v>
      </c>
    </row>
    <row r="4456" spans="1:6" x14ac:dyDescent="0.25">
      <c r="A4456" s="5" t="s">
        <v>26</v>
      </c>
      <c r="B4456" s="23">
        <v>44078</v>
      </c>
      <c r="C4456" s="4">
        <v>73</v>
      </c>
      <c r="D4456" s="26">
        <f>C4456+D4432</f>
        <v>3471</v>
      </c>
      <c r="F4456" s="67">
        <f t="shared" si="350"/>
        <v>29</v>
      </c>
    </row>
    <row r="4457" spans="1:6" x14ac:dyDescent="0.25">
      <c r="A4457" s="5" t="s">
        <v>25</v>
      </c>
      <c r="B4457" s="23">
        <v>44078</v>
      </c>
      <c r="C4457" s="4">
        <v>262</v>
      </c>
      <c r="D4457" s="26">
        <f>C4457+D4433</f>
        <v>6768</v>
      </c>
      <c r="E4457" s="4">
        <f>1+1+3+2</f>
        <v>7</v>
      </c>
      <c r="F4457" s="67">
        <f t="shared" si="350"/>
        <v>118</v>
      </c>
    </row>
    <row r="4458" spans="1:6" x14ac:dyDescent="0.25">
      <c r="A4458" s="5" t="s">
        <v>41</v>
      </c>
      <c r="B4458" s="23">
        <v>44078</v>
      </c>
      <c r="C4458" s="4">
        <v>269</v>
      </c>
      <c r="D4458" s="26">
        <f>C4458+D4434</f>
        <v>4197</v>
      </c>
      <c r="E4458" s="4">
        <f>5+3</f>
        <v>8</v>
      </c>
      <c r="F4458" s="67">
        <f>E4458+F4434</f>
        <v>55</v>
      </c>
    </row>
    <row r="4459" spans="1:6" x14ac:dyDescent="0.25">
      <c r="A4459" s="5" t="s">
        <v>42</v>
      </c>
      <c r="B4459" s="23">
        <v>44078</v>
      </c>
      <c r="C4459" s="4">
        <v>29</v>
      </c>
      <c r="D4459" s="26">
        <f t="shared" ref="D4459:D4465" si="354">C4459+D4435</f>
        <v>358</v>
      </c>
      <c r="F4459" s="67">
        <f>E4459+F4435</f>
        <v>0</v>
      </c>
    </row>
    <row r="4460" spans="1:6" x14ac:dyDescent="0.25">
      <c r="A4460" s="5" t="s">
        <v>43</v>
      </c>
      <c r="B4460" s="23">
        <v>44078</v>
      </c>
      <c r="C4460" s="4">
        <v>15</v>
      </c>
      <c r="D4460" s="26">
        <f t="shared" si="354"/>
        <v>210</v>
      </c>
      <c r="F4460" s="67">
        <f>E4460+F4436</f>
        <v>0</v>
      </c>
    </row>
    <row r="4461" spans="1:6" x14ac:dyDescent="0.25">
      <c r="A4461" s="5" t="s">
        <v>44</v>
      </c>
      <c r="B4461" s="23">
        <v>44078</v>
      </c>
      <c r="C4461" s="4">
        <v>67</v>
      </c>
      <c r="D4461" s="26">
        <f t="shared" si="354"/>
        <v>2029</v>
      </c>
      <c r="E4461" s="4">
        <v>1</v>
      </c>
      <c r="F4461" s="67">
        <f t="shared" ref="F4461:F4466" si="355">E4461+F4437</f>
        <v>16</v>
      </c>
    </row>
    <row r="4462" spans="1:6" x14ac:dyDescent="0.25">
      <c r="A4462" s="5" t="s">
        <v>29</v>
      </c>
      <c r="B4462" s="23">
        <v>44078</v>
      </c>
      <c r="C4462" s="4">
        <v>713</v>
      </c>
      <c r="D4462" s="26">
        <f t="shared" si="354"/>
        <v>10806</v>
      </c>
      <c r="E4462" s="4">
        <f>2+2+2+1</f>
        <v>7</v>
      </c>
      <c r="F4462" s="67">
        <f t="shared" si="355"/>
        <v>113</v>
      </c>
    </row>
    <row r="4463" spans="1:6" x14ac:dyDescent="0.25">
      <c r="A4463" s="5" t="s">
        <v>45</v>
      </c>
      <c r="B4463" s="23">
        <v>44078</v>
      </c>
      <c r="C4463" s="4">
        <v>57</v>
      </c>
      <c r="D4463" s="26">
        <f t="shared" si="354"/>
        <v>1152</v>
      </c>
      <c r="F4463" s="67">
        <f t="shared" si="355"/>
        <v>13</v>
      </c>
    </row>
    <row r="4464" spans="1:6" x14ac:dyDescent="0.25">
      <c r="A4464" s="5" t="s">
        <v>46</v>
      </c>
      <c r="B4464" s="23">
        <v>44078</v>
      </c>
      <c r="C4464" s="4">
        <v>39</v>
      </c>
      <c r="D4464" s="26">
        <f t="shared" si="354"/>
        <v>2272</v>
      </c>
      <c r="E4464" s="4">
        <f>1+1+1</f>
        <v>3</v>
      </c>
      <c r="F4464" s="67">
        <f t="shared" si="355"/>
        <v>35</v>
      </c>
    </row>
    <row r="4465" spans="1:10" x14ac:dyDescent="0.25">
      <c r="A4465" s="5" t="s">
        <v>47</v>
      </c>
      <c r="B4465" s="23">
        <v>44078</v>
      </c>
      <c r="C4465" s="4">
        <v>310</v>
      </c>
      <c r="D4465" s="26">
        <f t="shared" si="354"/>
        <v>3385</v>
      </c>
      <c r="F4465" s="67">
        <f t="shared" si="355"/>
        <v>14</v>
      </c>
    </row>
    <row r="4466" spans="1:10" x14ac:dyDescent="0.25">
      <c r="A4466" s="50" t="s">
        <v>22</v>
      </c>
      <c r="B4466" s="23">
        <v>44079</v>
      </c>
      <c r="C4466" s="4">
        <v>5320</v>
      </c>
      <c r="D4466" s="26">
        <f>C4466+D4442</f>
        <v>289177</v>
      </c>
      <c r="E4466" s="4">
        <f>24+17+1+14+15</f>
        <v>71</v>
      </c>
      <c r="F4466" s="67">
        <f t="shared" si="355"/>
        <v>5941</v>
      </c>
    </row>
    <row r="4467" spans="1:10" x14ac:dyDescent="0.25">
      <c r="A4467" s="5" t="s">
        <v>51</v>
      </c>
      <c r="B4467" s="23">
        <v>44079</v>
      </c>
      <c r="C4467" s="4">
        <v>1084</v>
      </c>
      <c r="D4467" s="26">
        <f t="shared" ref="D4467:D4479" si="356">C4467+D4443</f>
        <v>102118</v>
      </c>
      <c r="E4467" s="4">
        <f>6+4+3</f>
        <v>13</v>
      </c>
      <c r="F4467" s="67">
        <f t="shared" ref="F4467:F4505" si="357">E4467+F4443</f>
        <v>2372</v>
      </c>
      <c r="J4467" s="73"/>
    </row>
    <row r="4468" spans="1:10" x14ac:dyDescent="0.25">
      <c r="A4468" s="5" t="s">
        <v>35</v>
      </c>
      <c r="B4468" s="23">
        <v>44079</v>
      </c>
      <c r="C4468" s="4">
        <v>10</v>
      </c>
      <c r="D4468" s="26">
        <f t="shared" si="356"/>
        <v>81</v>
      </c>
      <c r="F4468" s="67">
        <f t="shared" si="357"/>
        <v>0</v>
      </c>
      <c r="J4468" s="73"/>
    </row>
    <row r="4469" spans="1:10" x14ac:dyDescent="0.25">
      <c r="A4469" s="5" t="s">
        <v>21</v>
      </c>
      <c r="B4469" s="23">
        <v>44079</v>
      </c>
      <c r="C4469" s="4">
        <v>141</v>
      </c>
      <c r="D4469" s="26">
        <f t="shared" si="356"/>
        <v>5912</v>
      </c>
      <c r="E4469" s="4">
        <f>1</f>
        <v>1</v>
      </c>
      <c r="F4469" s="67">
        <f t="shared" si="357"/>
        <v>221</v>
      </c>
      <c r="J4469" s="73"/>
    </row>
    <row r="4470" spans="1:10" x14ac:dyDescent="0.25">
      <c r="A4470" s="5" t="s">
        <v>36</v>
      </c>
      <c r="B4470" s="23">
        <v>44079</v>
      </c>
      <c r="C4470" s="4">
        <v>77</v>
      </c>
      <c r="D4470" s="26">
        <f t="shared" si="356"/>
        <v>1178</v>
      </c>
      <c r="F4470" s="67">
        <f t="shared" si="357"/>
        <v>7</v>
      </c>
      <c r="J4470" s="73"/>
    </row>
    <row r="4471" spans="1:10" x14ac:dyDescent="0.25">
      <c r="A4471" s="5" t="s">
        <v>27</v>
      </c>
      <c r="B4471" s="23">
        <v>44079</v>
      </c>
      <c r="C4471" s="4">
        <v>424</v>
      </c>
      <c r="D4471" s="26">
        <f t="shared" si="356"/>
        <v>10765</v>
      </c>
      <c r="E4471" s="4">
        <f>1+4+3</f>
        <v>8</v>
      </c>
      <c r="F4471" s="67">
        <f t="shared" si="357"/>
        <v>154</v>
      </c>
      <c r="J4471" s="73"/>
    </row>
    <row r="4472" spans="1:10" x14ac:dyDescent="0.25">
      <c r="A4472" s="5" t="s">
        <v>37</v>
      </c>
      <c r="B4472" s="23">
        <v>44079</v>
      </c>
      <c r="C4472" s="4">
        <v>2</v>
      </c>
      <c r="D4472" s="26">
        <f t="shared" si="356"/>
        <v>335</v>
      </c>
      <c r="F4472" s="67">
        <f t="shared" si="357"/>
        <v>5</v>
      </c>
      <c r="J4472" s="73"/>
    </row>
    <row r="4473" spans="1:10" x14ac:dyDescent="0.25">
      <c r="A4473" s="5" t="s">
        <v>38</v>
      </c>
      <c r="B4473" s="23">
        <v>44079</v>
      </c>
      <c r="C4473" s="4">
        <v>88</v>
      </c>
      <c r="D4473" s="26">
        <f t="shared" si="356"/>
        <v>4201</v>
      </c>
      <c r="E4473" s="4">
        <f>2+1+1</f>
        <v>4</v>
      </c>
      <c r="F4473" s="67">
        <f t="shared" si="357"/>
        <v>59</v>
      </c>
      <c r="J4473" s="73"/>
    </row>
    <row r="4474" spans="1:10" x14ac:dyDescent="0.25">
      <c r="A4474" s="5" t="s">
        <v>48</v>
      </c>
      <c r="B4474" s="23">
        <v>44079</v>
      </c>
      <c r="C4474" s="4">
        <v>-1</v>
      </c>
      <c r="D4474" s="26">
        <f t="shared" si="356"/>
        <v>89</v>
      </c>
      <c r="F4474" s="67">
        <f>E4474+F4450</f>
        <v>1</v>
      </c>
      <c r="J4474" s="73"/>
    </row>
    <row r="4475" spans="1:10" x14ac:dyDescent="0.25">
      <c r="A4475" s="5" t="s">
        <v>39</v>
      </c>
      <c r="B4475" s="23">
        <v>44079</v>
      </c>
      <c r="C4475" s="4">
        <v>326</v>
      </c>
      <c r="D4475" s="26">
        <f t="shared" si="356"/>
        <v>9875</v>
      </c>
      <c r="F4475" s="67">
        <f t="shared" si="357"/>
        <v>215</v>
      </c>
      <c r="J4475" s="73"/>
    </row>
    <row r="4476" spans="1:10" x14ac:dyDescent="0.25">
      <c r="A4476" s="5" t="s">
        <v>40</v>
      </c>
      <c r="B4476" s="23">
        <v>44079</v>
      </c>
      <c r="C4476" s="4">
        <v>9</v>
      </c>
      <c r="D4476" s="26">
        <f t="shared" si="356"/>
        <v>230</v>
      </c>
      <c r="F4476" s="67">
        <f t="shared" si="357"/>
        <v>4</v>
      </c>
      <c r="J4476" s="73"/>
    </row>
    <row r="4477" spans="1:10" x14ac:dyDescent="0.25">
      <c r="A4477" s="5" t="s">
        <v>28</v>
      </c>
      <c r="B4477" s="23">
        <v>44079</v>
      </c>
      <c r="C4477" s="4">
        <v>58</v>
      </c>
      <c r="D4477" s="26">
        <f t="shared" si="356"/>
        <v>1945</v>
      </c>
      <c r="F4477" s="67">
        <f t="shared" si="357"/>
        <v>39</v>
      </c>
      <c r="J4477" s="73"/>
    </row>
    <row r="4478" spans="1:10" x14ac:dyDescent="0.25">
      <c r="A4478" s="5" t="s">
        <v>24</v>
      </c>
      <c r="B4478" s="23">
        <v>44079</v>
      </c>
      <c r="C4478" s="4">
        <v>483</v>
      </c>
      <c r="D4478" s="26">
        <f t="shared" si="356"/>
        <v>9284</v>
      </c>
      <c r="E4478" s="4">
        <f>1</f>
        <v>1</v>
      </c>
      <c r="F4478" s="67">
        <f t="shared" si="357"/>
        <v>89</v>
      </c>
      <c r="J4478" s="73"/>
    </row>
    <row r="4479" spans="1:10" x14ac:dyDescent="0.25">
      <c r="A4479" s="5" t="s">
        <v>30</v>
      </c>
      <c r="B4479" s="23">
        <v>44079</v>
      </c>
      <c r="C4479" s="4">
        <v>0</v>
      </c>
      <c r="D4479" s="26">
        <f t="shared" si="356"/>
        <v>65</v>
      </c>
      <c r="F4479" s="67">
        <f t="shared" si="357"/>
        <v>2</v>
      </c>
      <c r="J4479" s="73"/>
    </row>
    <row r="4480" spans="1:10" x14ac:dyDescent="0.25">
      <c r="A4480" s="5" t="s">
        <v>26</v>
      </c>
      <c r="B4480" s="23">
        <v>44079</v>
      </c>
      <c r="C4480" s="4">
        <v>171</v>
      </c>
      <c r="D4480" s="26">
        <f>C4480+D4456</f>
        <v>3642</v>
      </c>
      <c r="E4480" s="4">
        <f>1</f>
        <v>1</v>
      </c>
      <c r="F4480" s="67">
        <f t="shared" si="357"/>
        <v>30</v>
      </c>
      <c r="J4480" s="73"/>
    </row>
    <row r="4481" spans="1:10" x14ac:dyDescent="0.25">
      <c r="A4481" s="5" t="s">
        <v>25</v>
      </c>
      <c r="B4481" s="23">
        <v>44079</v>
      </c>
      <c r="C4481" s="4">
        <v>169</v>
      </c>
      <c r="D4481" s="26">
        <f>C4481+D4457</f>
        <v>6937</v>
      </c>
      <c r="E4481" s="4">
        <f>2+2+1</f>
        <v>5</v>
      </c>
      <c r="F4481" s="67">
        <f t="shared" si="357"/>
        <v>123</v>
      </c>
      <c r="J4481" s="73"/>
    </row>
    <row r="4482" spans="1:10" x14ac:dyDescent="0.25">
      <c r="A4482" s="5" t="s">
        <v>41</v>
      </c>
      <c r="B4482" s="23">
        <v>44079</v>
      </c>
      <c r="C4482" s="4">
        <v>279</v>
      </c>
      <c r="D4482" s="26">
        <f>C4482+D4458</f>
        <v>4476</v>
      </c>
      <c r="E4482" s="4">
        <f>1</f>
        <v>1</v>
      </c>
      <c r="F4482" s="67">
        <f>E4482+F4458</f>
        <v>56</v>
      </c>
      <c r="J4482" s="73"/>
    </row>
    <row r="4483" spans="1:10" x14ac:dyDescent="0.25">
      <c r="A4483" s="5" t="s">
        <v>42</v>
      </c>
      <c r="B4483" s="23">
        <v>44079</v>
      </c>
      <c r="C4483" s="4">
        <v>15</v>
      </c>
      <c r="D4483" s="26">
        <f t="shared" ref="D4483:D4489" si="358">C4483+D4459</f>
        <v>373</v>
      </c>
      <c r="F4483" s="67">
        <f>E4483+F4459</f>
        <v>0</v>
      </c>
      <c r="J4483" s="73"/>
    </row>
    <row r="4484" spans="1:10" x14ac:dyDescent="0.25">
      <c r="A4484" s="5" t="s">
        <v>43</v>
      </c>
      <c r="B4484" s="23">
        <v>44079</v>
      </c>
      <c r="C4484" s="4">
        <v>35</v>
      </c>
      <c r="D4484" s="26">
        <f t="shared" si="358"/>
        <v>245</v>
      </c>
      <c r="F4484" s="67">
        <f t="shared" si="357"/>
        <v>0</v>
      </c>
      <c r="J4484" s="73"/>
    </row>
    <row r="4485" spans="1:10" x14ac:dyDescent="0.25">
      <c r="A4485" s="5" t="s">
        <v>44</v>
      </c>
      <c r="B4485" s="23">
        <v>44079</v>
      </c>
      <c r="C4485" s="4">
        <v>138</v>
      </c>
      <c r="D4485" s="26">
        <f t="shared" si="358"/>
        <v>2167</v>
      </c>
      <c r="F4485" s="67">
        <f t="shared" ref="F4485:F4490" si="359">E4485+F4461</f>
        <v>16</v>
      </c>
      <c r="J4485" s="73"/>
    </row>
    <row r="4486" spans="1:10" x14ac:dyDescent="0.25">
      <c r="A4486" s="5" t="s">
        <v>29</v>
      </c>
      <c r="B4486" s="23">
        <v>44079</v>
      </c>
      <c r="C4486" s="4">
        <v>698</v>
      </c>
      <c r="D4486" s="26">
        <f t="shared" si="358"/>
        <v>11504</v>
      </c>
      <c r="E4486" s="4">
        <v>6</v>
      </c>
      <c r="F4486" s="67">
        <f t="shared" si="359"/>
        <v>119</v>
      </c>
      <c r="J4486" s="73"/>
    </row>
    <row r="4487" spans="1:10" x14ac:dyDescent="0.25">
      <c r="A4487" s="5" t="s">
        <v>45</v>
      </c>
      <c r="B4487" s="23">
        <v>44079</v>
      </c>
      <c r="C4487" s="4">
        <v>67</v>
      </c>
      <c r="D4487" s="26">
        <f t="shared" si="358"/>
        <v>1219</v>
      </c>
      <c r="E4487" s="4">
        <f>3</f>
        <v>3</v>
      </c>
      <c r="F4487" s="67">
        <f t="shared" si="359"/>
        <v>16</v>
      </c>
      <c r="J4487" s="73"/>
    </row>
    <row r="4488" spans="1:10" x14ac:dyDescent="0.25">
      <c r="A4488" s="5" t="s">
        <v>46</v>
      </c>
      <c r="B4488" s="23">
        <v>44079</v>
      </c>
      <c r="C4488" s="4">
        <v>24</v>
      </c>
      <c r="D4488" s="26">
        <f t="shared" si="358"/>
        <v>2296</v>
      </c>
      <c r="E4488" s="4">
        <f>1+1</f>
        <v>2</v>
      </c>
      <c r="F4488" s="67">
        <f t="shared" si="359"/>
        <v>37</v>
      </c>
      <c r="J4488" s="73"/>
    </row>
    <row r="4489" spans="1:10" x14ac:dyDescent="0.25">
      <c r="A4489" s="5" t="s">
        <v>47</v>
      </c>
      <c r="B4489" s="23">
        <v>44079</v>
      </c>
      <c r="C4489" s="4">
        <v>307</v>
      </c>
      <c r="D4489" s="26">
        <f t="shared" si="358"/>
        <v>3692</v>
      </c>
      <c r="E4489" s="4">
        <f>1</f>
        <v>1</v>
      </c>
      <c r="F4489" s="67">
        <f t="shared" si="359"/>
        <v>15</v>
      </c>
      <c r="J4489" s="73"/>
    </row>
    <row r="4490" spans="1:10" x14ac:dyDescent="0.25">
      <c r="A4490" s="50" t="s">
        <v>22</v>
      </c>
      <c r="B4490" s="23">
        <v>44080</v>
      </c>
      <c r="C4490" s="4">
        <v>3269</v>
      </c>
      <c r="D4490" s="26">
        <f>C4490+D4466</f>
        <v>292446</v>
      </c>
      <c r="E4490" s="4">
        <f>26+23+11+9</f>
        <v>69</v>
      </c>
      <c r="F4490" s="67">
        <f t="shared" si="359"/>
        <v>6010</v>
      </c>
    </row>
    <row r="4491" spans="1:10" x14ac:dyDescent="0.25">
      <c r="A4491" s="5" t="s">
        <v>51</v>
      </c>
      <c r="B4491" s="23">
        <v>44080</v>
      </c>
      <c r="C4491" s="4">
        <v>802</v>
      </c>
      <c r="D4491" s="26">
        <f t="shared" ref="D4491:D4503" si="360">C4491+D4467</f>
        <v>102920</v>
      </c>
      <c r="E4491" s="4">
        <f>7+3+1</f>
        <v>11</v>
      </c>
      <c r="F4491" s="67">
        <f t="shared" si="357"/>
        <v>2383</v>
      </c>
    </row>
    <row r="4492" spans="1:10" x14ac:dyDescent="0.25">
      <c r="A4492" s="5" t="s">
        <v>35</v>
      </c>
      <c r="B4492" s="23">
        <v>44080</v>
      </c>
      <c r="C4492" s="4">
        <v>5</v>
      </c>
      <c r="D4492" s="26">
        <f t="shared" si="360"/>
        <v>86</v>
      </c>
      <c r="F4492" s="67">
        <f t="shared" si="357"/>
        <v>0</v>
      </c>
    </row>
    <row r="4493" spans="1:10" x14ac:dyDescent="0.25">
      <c r="A4493" s="5" t="s">
        <v>21</v>
      </c>
      <c r="B4493" s="23">
        <v>44080</v>
      </c>
      <c r="C4493" s="4">
        <v>102</v>
      </c>
      <c r="D4493" s="26">
        <f t="shared" si="360"/>
        <v>6014</v>
      </c>
      <c r="E4493" s="4">
        <f>2+1</f>
        <v>3</v>
      </c>
      <c r="F4493" s="67">
        <f t="shared" si="357"/>
        <v>224</v>
      </c>
    </row>
    <row r="4494" spans="1:10" x14ac:dyDescent="0.25">
      <c r="A4494" s="5" t="s">
        <v>36</v>
      </c>
      <c r="B4494" s="23">
        <v>44080</v>
      </c>
      <c r="C4494" s="4">
        <v>39</v>
      </c>
      <c r="D4494" s="26">
        <f t="shared" si="360"/>
        <v>1217</v>
      </c>
      <c r="F4494" s="67">
        <f t="shared" si="357"/>
        <v>7</v>
      </c>
    </row>
    <row r="4495" spans="1:10" x14ac:dyDescent="0.25">
      <c r="A4495" s="5" t="s">
        <v>27</v>
      </c>
      <c r="B4495" s="23">
        <v>44080</v>
      </c>
      <c r="C4495" s="4">
        <v>387</v>
      </c>
      <c r="D4495" s="26">
        <f t="shared" si="360"/>
        <v>11152</v>
      </c>
      <c r="E4495" s="4">
        <f>1+4</f>
        <v>5</v>
      </c>
      <c r="F4495" s="67">
        <f t="shared" si="357"/>
        <v>159</v>
      </c>
    </row>
    <row r="4496" spans="1:10" x14ac:dyDescent="0.25">
      <c r="A4496" s="5" t="s">
        <v>37</v>
      </c>
      <c r="B4496" s="23">
        <v>44080</v>
      </c>
      <c r="C4496" s="4">
        <v>10</v>
      </c>
      <c r="D4496" s="26">
        <f t="shared" si="360"/>
        <v>345</v>
      </c>
      <c r="F4496" s="67">
        <f t="shared" si="357"/>
        <v>5</v>
      </c>
    </row>
    <row r="4497" spans="1:6" x14ac:dyDescent="0.25">
      <c r="A4497" s="5" t="s">
        <v>38</v>
      </c>
      <c r="B4497" s="23">
        <v>44080</v>
      </c>
      <c r="C4497" s="4">
        <v>92</v>
      </c>
      <c r="D4497" s="26">
        <f t="shared" si="360"/>
        <v>4293</v>
      </c>
      <c r="E4497" s="4">
        <f>1</f>
        <v>1</v>
      </c>
      <c r="F4497" s="67">
        <f t="shared" si="357"/>
        <v>60</v>
      </c>
    </row>
    <row r="4498" spans="1:6" x14ac:dyDescent="0.25">
      <c r="A4498" s="5" t="s">
        <v>48</v>
      </c>
      <c r="B4498" s="23">
        <v>44080</v>
      </c>
      <c r="C4498" s="4">
        <v>1</v>
      </c>
      <c r="D4498" s="26">
        <f t="shared" si="360"/>
        <v>90</v>
      </c>
      <c r="F4498" s="67">
        <f>E4498+F4474</f>
        <v>1</v>
      </c>
    </row>
    <row r="4499" spans="1:6" x14ac:dyDescent="0.25">
      <c r="A4499" s="5" t="s">
        <v>39</v>
      </c>
      <c r="B4499" s="23">
        <v>44080</v>
      </c>
      <c r="C4499" s="4">
        <v>250</v>
      </c>
      <c r="D4499" s="26">
        <f t="shared" si="360"/>
        <v>10125</v>
      </c>
      <c r="E4499" s="4">
        <f>3+1</f>
        <v>4</v>
      </c>
      <c r="F4499" s="67">
        <f t="shared" si="357"/>
        <v>219</v>
      </c>
    </row>
    <row r="4500" spans="1:6" x14ac:dyDescent="0.25">
      <c r="A4500" s="5" t="s">
        <v>40</v>
      </c>
      <c r="B4500" s="23">
        <v>44080</v>
      </c>
      <c r="C4500" s="4">
        <v>4</v>
      </c>
      <c r="D4500" s="26">
        <f t="shared" si="360"/>
        <v>234</v>
      </c>
      <c r="F4500" s="67">
        <f t="shared" si="357"/>
        <v>4</v>
      </c>
    </row>
    <row r="4501" spans="1:6" x14ac:dyDescent="0.25">
      <c r="A4501" s="5" t="s">
        <v>28</v>
      </c>
      <c r="B4501" s="23">
        <v>44080</v>
      </c>
      <c r="C4501" s="4">
        <v>94</v>
      </c>
      <c r="D4501" s="26">
        <f t="shared" si="360"/>
        <v>2039</v>
      </c>
      <c r="E4501" s="4">
        <f>2+1</f>
        <v>3</v>
      </c>
      <c r="F4501" s="67">
        <f t="shared" si="357"/>
        <v>42</v>
      </c>
    </row>
    <row r="4502" spans="1:6" x14ac:dyDescent="0.25">
      <c r="A4502" s="5" t="s">
        <v>24</v>
      </c>
      <c r="B4502" s="23">
        <v>44080</v>
      </c>
      <c r="C4502" s="4">
        <v>413</v>
      </c>
      <c r="D4502" s="26">
        <f t="shared" si="360"/>
        <v>9697</v>
      </c>
      <c r="E4502" s="4">
        <f>1</f>
        <v>1</v>
      </c>
      <c r="F4502" s="67">
        <f t="shared" si="357"/>
        <v>90</v>
      </c>
    </row>
    <row r="4503" spans="1:6" x14ac:dyDescent="0.25">
      <c r="A4503" s="5" t="s">
        <v>30</v>
      </c>
      <c r="B4503" s="23">
        <v>44080</v>
      </c>
      <c r="C4503" s="4">
        <v>2</v>
      </c>
      <c r="D4503" s="26">
        <f t="shared" si="360"/>
        <v>67</v>
      </c>
      <c r="F4503" s="67">
        <f t="shared" si="357"/>
        <v>2</v>
      </c>
    </row>
    <row r="4504" spans="1:6" x14ac:dyDescent="0.25">
      <c r="A4504" s="5" t="s">
        <v>26</v>
      </c>
      <c r="B4504" s="23">
        <v>44080</v>
      </c>
      <c r="C4504" s="4">
        <v>177</v>
      </c>
      <c r="D4504" s="26">
        <f>C4504+D4480</f>
        <v>3819</v>
      </c>
      <c r="E4504" s="4">
        <f>2+2</f>
        <v>4</v>
      </c>
      <c r="F4504" s="67">
        <f t="shared" si="357"/>
        <v>34</v>
      </c>
    </row>
    <row r="4505" spans="1:6" x14ac:dyDescent="0.25">
      <c r="A4505" s="5" t="s">
        <v>25</v>
      </c>
      <c r="B4505" s="23">
        <v>44080</v>
      </c>
      <c r="C4505" s="4">
        <v>54</v>
      </c>
      <c r="D4505" s="26">
        <f>C4505+D4481</f>
        <v>6991</v>
      </c>
      <c r="E4505" s="4">
        <f>1+1</f>
        <v>2</v>
      </c>
      <c r="F4505" s="67">
        <f t="shared" si="357"/>
        <v>125</v>
      </c>
    </row>
    <row r="4506" spans="1:6" x14ac:dyDescent="0.25">
      <c r="A4506" s="5" t="s">
        <v>41</v>
      </c>
      <c r="B4506" s="23">
        <v>44080</v>
      </c>
      <c r="C4506" s="4">
        <v>156</v>
      </c>
      <c r="D4506" s="26">
        <f>C4506+D4482</f>
        <v>4632</v>
      </c>
      <c r="E4506" s="4">
        <f>1+2</f>
        <v>3</v>
      </c>
      <c r="F4506" s="67">
        <f>E4506+F4482</f>
        <v>59</v>
      </c>
    </row>
    <row r="4507" spans="1:6" x14ac:dyDescent="0.25">
      <c r="A4507" s="5" t="s">
        <v>42</v>
      </c>
      <c r="B4507" s="23">
        <v>44080</v>
      </c>
      <c r="C4507" s="4">
        <v>4</v>
      </c>
      <c r="D4507" s="26">
        <f t="shared" ref="D4507:D4513" si="361">C4507+D4483</f>
        <v>377</v>
      </c>
      <c r="F4507" s="67">
        <f>E4507+F4483</f>
        <v>0</v>
      </c>
    </row>
    <row r="4508" spans="1:6" x14ac:dyDescent="0.25">
      <c r="A4508" s="5" t="s">
        <v>43</v>
      </c>
      <c r="B4508" s="23">
        <v>44080</v>
      </c>
      <c r="C4508" s="4">
        <v>2</v>
      </c>
      <c r="D4508" s="26">
        <f t="shared" si="361"/>
        <v>247</v>
      </c>
      <c r="F4508" s="67">
        <f>E4508+F4484</f>
        <v>0</v>
      </c>
    </row>
    <row r="4509" spans="1:6" x14ac:dyDescent="0.25">
      <c r="A4509" s="5" t="s">
        <v>44</v>
      </c>
      <c r="B4509" s="23">
        <v>44080</v>
      </c>
      <c r="C4509" s="4">
        <v>121</v>
      </c>
      <c r="D4509" s="26">
        <f t="shared" si="361"/>
        <v>2288</v>
      </c>
      <c r="F4509" s="67">
        <f t="shared" ref="F4509:F4515" si="362">E4509+F4485</f>
        <v>16</v>
      </c>
    </row>
    <row r="4510" spans="1:6" x14ac:dyDescent="0.25">
      <c r="A4510" s="5" t="s">
        <v>29</v>
      </c>
      <c r="B4510" s="23">
        <v>44080</v>
      </c>
      <c r="C4510" s="4">
        <v>615</v>
      </c>
      <c r="D4510" s="26">
        <f t="shared" si="361"/>
        <v>12119</v>
      </c>
      <c r="E4510" s="4">
        <f>1+4+6</f>
        <v>11</v>
      </c>
      <c r="F4510" s="67">
        <f t="shared" si="362"/>
        <v>130</v>
      </c>
    </row>
    <row r="4511" spans="1:6" x14ac:dyDescent="0.25">
      <c r="A4511" s="5" t="s">
        <v>45</v>
      </c>
      <c r="B4511" s="23">
        <v>44080</v>
      </c>
      <c r="C4511" s="4">
        <v>76</v>
      </c>
      <c r="D4511" s="26">
        <f t="shared" si="361"/>
        <v>1295</v>
      </c>
      <c r="E4511" s="4">
        <f>1</f>
        <v>1</v>
      </c>
      <c r="F4511" s="67">
        <f t="shared" si="362"/>
        <v>17</v>
      </c>
    </row>
    <row r="4512" spans="1:6" x14ac:dyDescent="0.25">
      <c r="A4512" s="5" t="s">
        <v>46</v>
      </c>
      <c r="B4512" s="23">
        <v>44080</v>
      </c>
      <c r="C4512" s="4">
        <v>49</v>
      </c>
      <c r="D4512" s="26">
        <f t="shared" si="361"/>
        <v>2345</v>
      </c>
      <c r="E4512" s="4">
        <f>1</f>
        <v>1</v>
      </c>
      <c r="F4512" s="67">
        <f t="shared" si="362"/>
        <v>38</v>
      </c>
    </row>
    <row r="4513" spans="1:6" x14ac:dyDescent="0.25">
      <c r="A4513" s="5" t="s">
        <v>47</v>
      </c>
      <c r="B4513" s="23">
        <v>44080</v>
      </c>
      <c r="C4513" s="4">
        <v>262</v>
      </c>
      <c r="D4513" s="26">
        <f t="shared" si="361"/>
        <v>3954</v>
      </c>
      <c r="F4513" s="67">
        <f t="shared" si="362"/>
        <v>15</v>
      </c>
    </row>
    <row r="4514" spans="1:6" x14ac:dyDescent="0.25">
      <c r="A4514" s="50" t="s">
        <v>22</v>
      </c>
      <c r="B4514" s="23">
        <v>44081</v>
      </c>
      <c r="C4514" s="4">
        <v>4633</v>
      </c>
      <c r="D4514" s="26">
        <f>C4514+D4490</f>
        <v>297079</v>
      </c>
      <c r="E4514" s="4">
        <f>7+9+64+60</f>
        <v>140</v>
      </c>
      <c r="F4514" s="67">
        <f t="shared" si="362"/>
        <v>6150</v>
      </c>
    </row>
    <row r="4515" spans="1:6" x14ac:dyDescent="0.25">
      <c r="A4515" s="5" t="s">
        <v>51</v>
      </c>
      <c r="B4515" s="23">
        <v>44081</v>
      </c>
      <c r="C4515" s="4">
        <v>1089</v>
      </c>
      <c r="D4515" s="26">
        <f t="shared" ref="D4515:D4527" si="363">C4515+D4491</f>
        <v>104009</v>
      </c>
      <c r="E4515" s="4">
        <f>9+5+27+22</f>
        <v>63</v>
      </c>
      <c r="F4515" s="67">
        <f t="shared" si="362"/>
        <v>2446</v>
      </c>
    </row>
    <row r="4516" spans="1:6" x14ac:dyDescent="0.25">
      <c r="A4516" s="5" t="s">
        <v>35</v>
      </c>
      <c r="B4516" s="23">
        <v>44081</v>
      </c>
      <c r="C4516" s="4">
        <v>2</v>
      </c>
      <c r="D4516" s="26">
        <f t="shared" si="363"/>
        <v>88</v>
      </c>
      <c r="F4516" s="67">
        <f t="shared" ref="F4516:F4553" si="364">E4516+F4492</f>
        <v>0</v>
      </c>
    </row>
    <row r="4517" spans="1:6" x14ac:dyDescent="0.25">
      <c r="A4517" s="5" t="s">
        <v>21</v>
      </c>
      <c r="B4517" s="23">
        <v>44081</v>
      </c>
      <c r="C4517" s="4">
        <v>42</v>
      </c>
      <c r="D4517" s="26">
        <f t="shared" si="363"/>
        <v>6056</v>
      </c>
      <c r="E4517" s="4">
        <v>1</v>
      </c>
      <c r="F4517" s="67">
        <f t="shared" si="364"/>
        <v>225</v>
      </c>
    </row>
    <row r="4518" spans="1:6" x14ac:dyDescent="0.25">
      <c r="A4518" s="5" t="s">
        <v>36</v>
      </c>
      <c r="B4518" s="23">
        <v>44081</v>
      </c>
      <c r="C4518" s="4">
        <v>57</v>
      </c>
      <c r="D4518" s="26">
        <f t="shared" si="363"/>
        <v>1274</v>
      </c>
      <c r="E4518" s="4">
        <v>1</v>
      </c>
      <c r="F4518" s="67">
        <f t="shared" si="364"/>
        <v>8</v>
      </c>
    </row>
    <row r="4519" spans="1:6" x14ac:dyDescent="0.25">
      <c r="A4519" s="5" t="s">
        <v>27</v>
      </c>
      <c r="B4519" s="23">
        <v>44081</v>
      </c>
      <c r="C4519" s="4">
        <v>456</v>
      </c>
      <c r="D4519" s="26">
        <f t="shared" si="363"/>
        <v>11608</v>
      </c>
      <c r="E4519" s="4">
        <f>4+1</f>
        <v>5</v>
      </c>
      <c r="F4519" s="67">
        <f t="shared" si="364"/>
        <v>164</v>
      </c>
    </row>
    <row r="4520" spans="1:6" x14ac:dyDescent="0.25">
      <c r="A4520" s="5" t="s">
        <v>37</v>
      </c>
      <c r="B4520" s="23">
        <v>44081</v>
      </c>
      <c r="C4520" s="4">
        <v>41</v>
      </c>
      <c r="D4520" s="26">
        <f t="shared" si="363"/>
        <v>386</v>
      </c>
      <c r="F4520" s="67">
        <f t="shared" si="364"/>
        <v>5</v>
      </c>
    </row>
    <row r="4521" spans="1:6" x14ac:dyDescent="0.25">
      <c r="A4521" s="5" t="s">
        <v>38</v>
      </c>
      <c r="B4521" s="23">
        <v>44081</v>
      </c>
      <c r="C4521" s="4">
        <v>60</v>
      </c>
      <c r="D4521" s="26">
        <f t="shared" si="363"/>
        <v>4353</v>
      </c>
      <c r="E4521" s="4">
        <f>1+2</f>
        <v>3</v>
      </c>
      <c r="F4521" s="67">
        <f t="shared" si="364"/>
        <v>63</v>
      </c>
    </row>
    <row r="4522" spans="1:6" x14ac:dyDescent="0.25">
      <c r="A4522" s="5" t="s">
        <v>48</v>
      </c>
      <c r="B4522" s="23">
        <v>44081</v>
      </c>
      <c r="C4522" s="4">
        <v>0</v>
      </c>
      <c r="D4522" s="26">
        <f t="shared" si="363"/>
        <v>90</v>
      </c>
      <c r="F4522" s="67">
        <f>E4522+F4498</f>
        <v>1</v>
      </c>
    </row>
    <row r="4523" spans="1:6" x14ac:dyDescent="0.25">
      <c r="A4523" s="5" t="s">
        <v>39</v>
      </c>
      <c r="B4523" s="23">
        <v>44081</v>
      </c>
      <c r="C4523" s="4">
        <v>355</v>
      </c>
      <c r="D4523" s="26">
        <f t="shared" si="363"/>
        <v>10480</v>
      </c>
      <c r="E4523" s="4">
        <f>3+3</f>
        <v>6</v>
      </c>
      <c r="F4523" s="67">
        <f t="shared" si="364"/>
        <v>225</v>
      </c>
    </row>
    <row r="4524" spans="1:6" x14ac:dyDescent="0.25">
      <c r="A4524" s="5" t="s">
        <v>40</v>
      </c>
      <c r="B4524" s="23">
        <v>44081</v>
      </c>
      <c r="C4524" s="4">
        <v>9</v>
      </c>
      <c r="D4524" s="26">
        <f t="shared" si="363"/>
        <v>243</v>
      </c>
      <c r="F4524" s="67">
        <f t="shared" si="364"/>
        <v>4</v>
      </c>
    </row>
    <row r="4525" spans="1:6" x14ac:dyDescent="0.25">
      <c r="A4525" s="5" t="s">
        <v>28</v>
      </c>
      <c r="B4525" s="23">
        <v>44081</v>
      </c>
      <c r="C4525" s="4">
        <v>92</v>
      </c>
      <c r="D4525" s="26">
        <f t="shared" si="363"/>
        <v>2131</v>
      </c>
      <c r="E4525" s="4">
        <f>6+3</f>
        <v>9</v>
      </c>
      <c r="F4525" s="67">
        <f t="shared" si="364"/>
        <v>51</v>
      </c>
    </row>
    <row r="4526" spans="1:6" x14ac:dyDescent="0.25">
      <c r="A4526" s="5" t="s">
        <v>24</v>
      </c>
      <c r="B4526" s="23">
        <v>44081</v>
      </c>
      <c r="C4526" s="4">
        <v>623</v>
      </c>
      <c r="D4526" s="26">
        <f t="shared" si="363"/>
        <v>10320</v>
      </c>
      <c r="E4526" s="4">
        <f>1+1+3+2</f>
        <v>7</v>
      </c>
      <c r="F4526" s="67">
        <f t="shared" si="364"/>
        <v>97</v>
      </c>
    </row>
    <row r="4527" spans="1:6" x14ac:dyDescent="0.25">
      <c r="A4527" s="5" t="s">
        <v>30</v>
      </c>
      <c r="B4527" s="23">
        <v>44081</v>
      </c>
      <c r="C4527" s="4">
        <v>4</v>
      </c>
      <c r="D4527" s="26">
        <f t="shared" si="363"/>
        <v>71</v>
      </c>
      <c r="F4527" s="67">
        <f t="shared" si="364"/>
        <v>2</v>
      </c>
    </row>
    <row r="4528" spans="1:6" x14ac:dyDescent="0.25">
      <c r="A4528" s="5" t="s">
        <v>26</v>
      </c>
      <c r="B4528" s="23">
        <v>44081</v>
      </c>
      <c r="C4528" s="4">
        <v>140</v>
      </c>
      <c r="D4528" s="26">
        <f>C4528+D4504</f>
        <v>3959</v>
      </c>
      <c r="E4528" s="4">
        <f>2+2</f>
        <v>4</v>
      </c>
      <c r="F4528" s="67">
        <f t="shared" si="364"/>
        <v>38</v>
      </c>
    </row>
    <row r="4529" spans="1:6" x14ac:dyDescent="0.25">
      <c r="A4529" s="5" t="s">
        <v>25</v>
      </c>
      <c r="B4529" s="23">
        <v>44081</v>
      </c>
      <c r="C4529" s="4">
        <v>207</v>
      </c>
      <c r="D4529" s="26">
        <f>C4529+D4505</f>
        <v>7198</v>
      </c>
      <c r="E4529" s="4">
        <f>3+2</f>
        <v>5</v>
      </c>
      <c r="F4529" s="67">
        <f t="shared" si="364"/>
        <v>130</v>
      </c>
    </row>
    <row r="4530" spans="1:6" x14ac:dyDescent="0.25">
      <c r="A4530" s="5" t="s">
        <v>41</v>
      </c>
      <c r="B4530" s="23">
        <v>44081</v>
      </c>
      <c r="C4530" s="4">
        <v>195</v>
      </c>
      <c r="D4530" s="26">
        <f>C4530+D4506</f>
        <v>4827</v>
      </c>
      <c r="E4530" s="4">
        <f>2+2</f>
        <v>4</v>
      </c>
      <c r="F4530" s="67">
        <f>E4530+F4506</f>
        <v>63</v>
      </c>
    </row>
    <row r="4531" spans="1:6" x14ac:dyDescent="0.25">
      <c r="A4531" s="5" t="s">
        <v>42</v>
      </c>
      <c r="B4531" s="23">
        <v>44081</v>
      </c>
      <c r="C4531" s="4">
        <v>-13</v>
      </c>
      <c r="D4531" s="26">
        <f t="shared" ref="D4531:D4537" si="365">C4531+D4507</f>
        <v>364</v>
      </c>
      <c r="F4531" s="67">
        <f>E4531+F4507</f>
        <v>0</v>
      </c>
    </row>
    <row r="4532" spans="1:6" x14ac:dyDescent="0.25">
      <c r="A4532" s="5" t="s">
        <v>43</v>
      </c>
      <c r="B4532" s="23">
        <v>44081</v>
      </c>
      <c r="C4532" s="4">
        <v>60</v>
      </c>
      <c r="D4532" s="26">
        <f t="shared" si="365"/>
        <v>307</v>
      </c>
      <c r="F4532" s="67">
        <f t="shared" si="364"/>
        <v>0</v>
      </c>
    </row>
    <row r="4533" spans="1:6" x14ac:dyDescent="0.25">
      <c r="A4533" s="5" t="s">
        <v>44</v>
      </c>
      <c r="B4533" s="23">
        <v>44081</v>
      </c>
      <c r="C4533" s="4">
        <v>34</v>
      </c>
      <c r="D4533" s="26">
        <f t="shared" si="365"/>
        <v>2322</v>
      </c>
      <c r="E4533" s="4">
        <f>1+1+2</f>
        <v>4</v>
      </c>
      <c r="F4533" s="67">
        <f t="shared" ref="F4533:F4538" si="366">E4533+F4509</f>
        <v>20</v>
      </c>
    </row>
    <row r="4534" spans="1:6" x14ac:dyDescent="0.25">
      <c r="A4534" s="5" t="s">
        <v>29</v>
      </c>
      <c r="B4534" s="23">
        <v>44081</v>
      </c>
      <c r="C4534" s="4">
        <v>517</v>
      </c>
      <c r="D4534" s="26">
        <f t="shared" si="365"/>
        <v>12636</v>
      </c>
      <c r="E4534" s="4">
        <f>2+1+5+4</f>
        <v>12</v>
      </c>
      <c r="F4534" s="67">
        <f t="shared" si="366"/>
        <v>142</v>
      </c>
    </row>
    <row r="4535" spans="1:6" x14ac:dyDescent="0.25">
      <c r="A4535" s="5" t="s">
        <v>45</v>
      </c>
      <c r="B4535" s="23">
        <v>44081</v>
      </c>
      <c r="C4535" s="4">
        <v>48</v>
      </c>
      <c r="D4535" s="26">
        <f t="shared" si="365"/>
        <v>1343</v>
      </c>
      <c r="E4535" s="4">
        <f>1+1+1</f>
        <v>3</v>
      </c>
      <c r="F4535" s="67">
        <f t="shared" si="366"/>
        <v>20</v>
      </c>
    </row>
    <row r="4536" spans="1:6" x14ac:dyDescent="0.25">
      <c r="A4536" s="5" t="s">
        <v>46</v>
      </c>
      <c r="B4536" s="23">
        <v>44081</v>
      </c>
      <c r="C4536" s="4">
        <v>55</v>
      </c>
      <c r="D4536" s="26">
        <f t="shared" si="365"/>
        <v>2400</v>
      </c>
      <c r="F4536" s="67">
        <f t="shared" si="366"/>
        <v>38</v>
      </c>
    </row>
    <row r="4537" spans="1:6" x14ac:dyDescent="0.25">
      <c r="A4537" s="5" t="s">
        <v>47</v>
      </c>
      <c r="B4537" s="23">
        <v>44081</v>
      </c>
      <c r="C4537" s="4">
        <v>509</v>
      </c>
      <c r="D4537" s="26">
        <f t="shared" si="365"/>
        <v>4463</v>
      </c>
      <c r="E4537" s="4">
        <f>1</f>
        <v>1</v>
      </c>
      <c r="F4537" s="67">
        <f t="shared" si="366"/>
        <v>16</v>
      </c>
    </row>
    <row r="4538" spans="1:6" x14ac:dyDescent="0.25">
      <c r="A4538" s="50" t="s">
        <v>22</v>
      </c>
      <c r="B4538" s="23">
        <v>44082</v>
      </c>
      <c r="C4538" s="4">
        <v>6909</v>
      </c>
      <c r="D4538" s="26">
        <f>C4538+D4514</f>
        <v>303988</v>
      </c>
      <c r="E4538" s="4">
        <f>20+9+85+70</f>
        <v>184</v>
      </c>
      <c r="F4538" s="67">
        <f t="shared" si="366"/>
        <v>6334</v>
      </c>
    </row>
    <row r="4539" spans="1:6" x14ac:dyDescent="0.25">
      <c r="A4539" s="5" t="s">
        <v>51</v>
      </c>
      <c r="B4539" s="23">
        <v>44082</v>
      </c>
      <c r="C4539" s="4">
        <v>1300</v>
      </c>
      <c r="D4539" s="26">
        <f t="shared" ref="D4539:D4551" si="367">C4539+D4515</f>
        <v>105309</v>
      </c>
      <c r="E4539" s="4">
        <v>31</v>
      </c>
      <c r="F4539" s="67">
        <f t="shared" si="364"/>
        <v>2477</v>
      </c>
    </row>
    <row r="4540" spans="1:6" x14ac:dyDescent="0.25">
      <c r="A4540" s="5" t="s">
        <v>35</v>
      </c>
      <c r="B4540" s="23">
        <v>44082</v>
      </c>
      <c r="C4540" s="4">
        <v>8</v>
      </c>
      <c r="D4540" s="26">
        <f t="shared" si="367"/>
        <v>96</v>
      </c>
      <c r="F4540" s="67">
        <f t="shared" si="364"/>
        <v>0</v>
      </c>
    </row>
    <row r="4541" spans="1:6" x14ac:dyDescent="0.25">
      <c r="A4541" s="5" t="s">
        <v>21</v>
      </c>
      <c r="B4541" s="23">
        <v>44082</v>
      </c>
      <c r="C4541" s="4">
        <v>94</v>
      </c>
      <c r="D4541" s="26">
        <f t="shared" si="367"/>
        <v>6150</v>
      </c>
      <c r="E4541" s="4">
        <f>1+1+1</f>
        <v>3</v>
      </c>
      <c r="F4541" s="67">
        <f>E4541+F4517</f>
        <v>228</v>
      </c>
    </row>
    <row r="4542" spans="1:6" x14ac:dyDescent="0.25">
      <c r="A4542" s="5" t="s">
        <v>36</v>
      </c>
      <c r="B4542" s="23">
        <v>44082</v>
      </c>
      <c r="C4542" s="4">
        <v>48</v>
      </c>
      <c r="D4542" s="26">
        <f t="shared" si="367"/>
        <v>1322</v>
      </c>
      <c r="F4542" s="67">
        <f t="shared" si="364"/>
        <v>8</v>
      </c>
    </row>
    <row r="4543" spans="1:6" x14ac:dyDescent="0.25">
      <c r="A4543" s="5" t="s">
        <v>27</v>
      </c>
      <c r="B4543" s="23">
        <v>44082</v>
      </c>
      <c r="C4543" s="4">
        <v>381</v>
      </c>
      <c r="D4543" s="26">
        <f t="shared" si="367"/>
        <v>11989</v>
      </c>
      <c r="E4543" s="4">
        <f>3+3</f>
        <v>6</v>
      </c>
      <c r="F4543" s="67">
        <f t="shared" si="364"/>
        <v>170</v>
      </c>
    </row>
    <row r="4544" spans="1:6" x14ac:dyDescent="0.25">
      <c r="A4544" s="5" t="s">
        <v>37</v>
      </c>
      <c r="B4544" s="23">
        <v>44082</v>
      </c>
      <c r="C4544" s="4">
        <v>20</v>
      </c>
      <c r="D4544" s="26">
        <f t="shared" si="367"/>
        <v>406</v>
      </c>
      <c r="F4544" s="67">
        <f t="shared" si="364"/>
        <v>5</v>
      </c>
    </row>
    <row r="4545" spans="1:6" x14ac:dyDescent="0.25">
      <c r="A4545" s="5" t="s">
        <v>38</v>
      </c>
      <c r="B4545" s="23">
        <v>44082</v>
      </c>
      <c r="C4545" s="4">
        <v>224</v>
      </c>
      <c r="D4545" s="26">
        <f t="shared" si="367"/>
        <v>4577</v>
      </c>
      <c r="E4545" s="4">
        <f>1+1+3</f>
        <v>5</v>
      </c>
      <c r="F4545" s="67">
        <f t="shared" si="364"/>
        <v>68</v>
      </c>
    </row>
    <row r="4546" spans="1:6" x14ac:dyDescent="0.25">
      <c r="A4546" s="5" t="s">
        <v>48</v>
      </c>
      <c r="B4546" s="23">
        <v>44082</v>
      </c>
      <c r="C4546" s="4">
        <v>0</v>
      </c>
      <c r="D4546" s="26">
        <f t="shared" si="367"/>
        <v>90</v>
      </c>
      <c r="F4546" s="67">
        <f>E4546+F4522</f>
        <v>1</v>
      </c>
    </row>
    <row r="4547" spans="1:6" x14ac:dyDescent="0.25">
      <c r="A4547" s="5" t="s">
        <v>39</v>
      </c>
      <c r="B4547" s="23">
        <v>44082</v>
      </c>
      <c r="C4547" s="4">
        <v>294</v>
      </c>
      <c r="D4547" s="26">
        <f t="shared" si="367"/>
        <v>10774</v>
      </c>
      <c r="E4547" s="4">
        <f>4+2</f>
        <v>6</v>
      </c>
      <c r="F4547" s="67">
        <f t="shared" si="364"/>
        <v>231</v>
      </c>
    </row>
    <row r="4548" spans="1:6" x14ac:dyDescent="0.25">
      <c r="A4548" s="5" t="s">
        <v>40</v>
      </c>
      <c r="B4548" s="23">
        <v>44082</v>
      </c>
      <c r="C4548" s="4">
        <v>4</v>
      </c>
      <c r="D4548" s="26">
        <f t="shared" si="367"/>
        <v>247</v>
      </c>
      <c r="F4548" s="67">
        <f t="shared" si="364"/>
        <v>4</v>
      </c>
    </row>
    <row r="4549" spans="1:6" x14ac:dyDescent="0.25">
      <c r="A4549" s="5" t="s">
        <v>28</v>
      </c>
      <c r="B4549" s="23">
        <v>44082</v>
      </c>
      <c r="C4549" s="4">
        <v>84</v>
      </c>
      <c r="D4549" s="26">
        <f t="shared" si="367"/>
        <v>2215</v>
      </c>
      <c r="F4549" s="67">
        <f t="shared" si="364"/>
        <v>51</v>
      </c>
    </row>
    <row r="4550" spans="1:6" x14ac:dyDescent="0.25">
      <c r="A4550" s="5" t="s">
        <v>24</v>
      </c>
      <c r="B4550" s="23">
        <v>44082</v>
      </c>
      <c r="C4550" s="4">
        <v>516</v>
      </c>
      <c r="D4550" s="26">
        <f t="shared" si="367"/>
        <v>10836</v>
      </c>
      <c r="E4550" s="4">
        <f>6+5+1+5</f>
        <v>17</v>
      </c>
      <c r="F4550" s="67">
        <f t="shared" si="364"/>
        <v>114</v>
      </c>
    </row>
    <row r="4551" spans="1:6" x14ac:dyDescent="0.25">
      <c r="A4551" s="5" t="s">
        <v>30</v>
      </c>
      <c r="B4551" s="23">
        <v>44082</v>
      </c>
      <c r="C4551" s="4">
        <v>-2</v>
      </c>
      <c r="D4551" s="26">
        <f t="shared" si="367"/>
        <v>69</v>
      </c>
      <c r="F4551" s="67">
        <f t="shared" si="364"/>
        <v>2</v>
      </c>
    </row>
    <row r="4552" spans="1:6" x14ac:dyDescent="0.25">
      <c r="A4552" s="5" t="s">
        <v>26</v>
      </c>
      <c r="B4552" s="23">
        <v>44082</v>
      </c>
      <c r="C4552" s="4">
        <v>90</v>
      </c>
      <c r="D4552" s="26">
        <f>C4552+D4528</f>
        <v>4049</v>
      </c>
      <c r="E4552" s="4">
        <f>1+2</f>
        <v>3</v>
      </c>
      <c r="F4552" s="67">
        <f t="shared" si="364"/>
        <v>41</v>
      </c>
    </row>
    <row r="4553" spans="1:6" x14ac:dyDescent="0.25">
      <c r="A4553" s="5" t="s">
        <v>25</v>
      </c>
      <c r="B4553" s="23">
        <v>44082</v>
      </c>
      <c r="C4553" s="4">
        <v>299</v>
      </c>
      <c r="D4553" s="26">
        <f>C4553+D4529</f>
        <v>7497</v>
      </c>
      <c r="E4553" s="4">
        <f>4+4</f>
        <v>8</v>
      </c>
      <c r="F4553" s="67">
        <f t="shared" si="364"/>
        <v>138</v>
      </c>
    </row>
    <row r="4554" spans="1:6" x14ac:dyDescent="0.25">
      <c r="A4554" s="5" t="s">
        <v>41</v>
      </c>
      <c r="B4554" s="23">
        <v>44082</v>
      </c>
      <c r="C4554" s="4">
        <v>282</v>
      </c>
      <c r="D4554" s="26">
        <f>C4554+D4530</f>
        <v>5109</v>
      </c>
      <c r="F4554" s="67">
        <f>E4554+F4530</f>
        <v>63</v>
      </c>
    </row>
    <row r="4555" spans="1:6" x14ac:dyDescent="0.25">
      <c r="A4555" s="5" t="s">
        <v>42</v>
      </c>
      <c r="B4555" s="23">
        <v>44082</v>
      </c>
      <c r="C4555" s="4">
        <v>16</v>
      </c>
      <c r="D4555" s="26">
        <f t="shared" ref="D4555:D4561" si="368">C4555+D4531</f>
        <v>380</v>
      </c>
      <c r="E4555" s="4">
        <f>5+2</f>
        <v>7</v>
      </c>
      <c r="F4555" s="67">
        <f>E4555+F4531</f>
        <v>7</v>
      </c>
    </row>
    <row r="4556" spans="1:6" x14ac:dyDescent="0.25">
      <c r="A4556" s="5" t="s">
        <v>43</v>
      </c>
      <c r="B4556" s="23">
        <v>44082</v>
      </c>
      <c r="C4556" s="4">
        <v>18</v>
      </c>
      <c r="D4556" s="26">
        <f t="shared" si="368"/>
        <v>325</v>
      </c>
      <c r="F4556" s="67">
        <f>E4556+F4532</f>
        <v>0</v>
      </c>
    </row>
    <row r="4557" spans="1:6" x14ac:dyDescent="0.25">
      <c r="A4557" s="5" t="s">
        <v>44</v>
      </c>
      <c r="B4557" s="23">
        <v>44082</v>
      </c>
      <c r="C4557" s="4">
        <v>76</v>
      </c>
      <c r="D4557" s="26">
        <f t="shared" si="368"/>
        <v>2398</v>
      </c>
      <c r="F4557" s="67">
        <f t="shared" ref="F4557:F4562" si="369">E4557+F4533</f>
        <v>20</v>
      </c>
    </row>
    <row r="4558" spans="1:6" x14ac:dyDescent="0.25">
      <c r="A4558" s="5" t="s">
        <v>29</v>
      </c>
      <c r="B4558" s="23">
        <v>44082</v>
      </c>
      <c r="C4558" s="4">
        <v>976</v>
      </c>
      <c r="D4558" s="26">
        <f t="shared" si="368"/>
        <v>13612</v>
      </c>
      <c r="E4558" s="4">
        <f>1+2+4</f>
        <v>7</v>
      </c>
      <c r="F4558" s="67">
        <f t="shared" si="369"/>
        <v>149</v>
      </c>
    </row>
    <row r="4559" spans="1:6" x14ac:dyDescent="0.25">
      <c r="A4559" s="5" t="s">
        <v>45</v>
      </c>
      <c r="B4559" s="23">
        <v>44082</v>
      </c>
      <c r="C4559" s="4">
        <v>46</v>
      </c>
      <c r="D4559" s="26">
        <f t="shared" si="368"/>
        <v>1389</v>
      </c>
      <c r="E4559" s="4">
        <f>1</f>
        <v>1</v>
      </c>
      <c r="F4559" s="67">
        <f t="shared" si="369"/>
        <v>21</v>
      </c>
    </row>
    <row r="4560" spans="1:6" x14ac:dyDescent="0.25">
      <c r="A4560" s="5" t="s">
        <v>46</v>
      </c>
      <c r="B4560" s="23">
        <v>44082</v>
      </c>
      <c r="C4560" s="4">
        <v>61</v>
      </c>
      <c r="D4560" s="26">
        <f t="shared" si="368"/>
        <v>2461</v>
      </c>
      <c r="F4560" s="67">
        <f t="shared" si="369"/>
        <v>38</v>
      </c>
    </row>
    <row r="4561" spans="1:6" ht="15.75" thickBot="1" x14ac:dyDescent="0.3">
      <c r="A4561" s="36" t="s">
        <v>47</v>
      </c>
      <c r="B4561" s="37">
        <v>44082</v>
      </c>
      <c r="C4561" s="38">
        <v>283</v>
      </c>
      <c r="D4561" s="70">
        <f t="shared" si="368"/>
        <v>4746</v>
      </c>
      <c r="E4561" s="38">
        <f>1</f>
        <v>1</v>
      </c>
      <c r="F4561" s="67">
        <f t="shared" si="369"/>
        <v>17</v>
      </c>
    </row>
    <row r="4562" spans="1:6" x14ac:dyDescent="0.25">
      <c r="A4562" s="53" t="s">
        <v>22</v>
      </c>
      <c r="B4562" s="40">
        <v>44083</v>
      </c>
      <c r="C4562" s="41">
        <v>6266</v>
      </c>
      <c r="D4562" s="114">
        <f>C4562+D4538</f>
        <v>310254</v>
      </c>
      <c r="E4562" s="41">
        <f>16+12+1+70+55</f>
        <v>154</v>
      </c>
      <c r="F4562" s="67">
        <f t="shared" si="369"/>
        <v>6488</v>
      </c>
    </row>
    <row r="4563" spans="1:6" x14ac:dyDescent="0.25">
      <c r="A4563" s="42" t="s">
        <v>51</v>
      </c>
      <c r="B4563" s="23">
        <v>44083</v>
      </c>
      <c r="C4563" s="4">
        <v>1264</v>
      </c>
      <c r="D4563" s="26">
        <f t="shared" ref="D4563:D4575" si="370">C4563+D4539</f>
        <v>106573</v>
      </c>
      <c r="E4563" s="4">
        <v>48</v>
      </c>
      <c r="F4563" s="112">
        <f t="shared" ref="F4563:F4604" si="371">E4563+F4539</f>
        <v>2525</v>
      </c>
    </row>
    <row r="4564" spans="1:6" x14ac:dyDescent="0.25">
      <c r="A4564" s="42" t="s">
        <v>35</v>
      </c>
      <c r="B4564" s="23">
        <v>44083</v>
      </c>
      <c r="C4564" s="4">
        <v>3</v>
      </c>
      <c r="D4564" s="26">
        <f t="shared" si="370"/>
        <v>99</v>
      </c>
      <c r="F4564" s="112">
        <f t="shared" si="371"/>
        <v>0</v>
      </c>
    </row>
    <row r="4565" spans="1:6" x14ac:dyDescent="0.25">
      <c r="A4565" s="42" t="s">
        <v>21</v>
      </c>
      <c r="B4565" s="23">
        <v>44083</v>
      </c>
      <c r="C4565" s="4">
        <v>140</v>
      </c>
      <c r="D4565" s="26">
        <f t="shared" si="370"/>
        <v>6290</v>
      </c>
      <c r="E4565" s="4">
        <v>2</v>
      </c>
      <c r="F4565" s="112">
        <f>E4565+F4541</f>
        <v>230</v>
      </c>
    </row>
    <row r="4566" spans="1:6" x14ac:dyDescent="0.25">
      <c r="A4566" s="42" t="s">
        <v>36</v>
      </c>
      <c r="B4566" s="23">
        <v>44083</v>
      </c>
      <c r="C4566" s="4">
        <v>39</v>
      </c>
      <c r="D4566" s="26">
        <f t="shared" si="370"/>
        <v>1361</v>
      </c>
      <c r="F4566" s="112">
        <f t="shared" si="371"/>
        <v>8</v>
      </c>
    </row>
    <row r="4567" spans="1:6" x14ac:dyDescent="0.25">
      <c r="A4567" s="42" t="s">
        <v>27</v>
      </c>
      <c r="B4567" s="23">
        <v>44083</v>
      </c>
      <c r="C4567" s="4">
        <v>577</v>
      </c>
      <c r="D4567" s="26">
        <f t="shared" si="370"/>
        <v>12566</v>
      </c>
      <c r="E4567" s="4">
        <f>5+3</f>
        <v>8</v>
      </c>
      <c r="F4567" s="112">
        <f t="shared" si="371"/>
        <v>178</v>
      </c>
    </row>
    <row r="4568" spans="1:6" x14ac:dyDescent="0.25">
      <c r="A4568" s="42" t="s">
        <v>37</v>
      </c>
      <c r="B4568" s="23">
        <v>44083</v>
      </c>
      <c r="C4568" s="4">
        <v>25</v>
      </c>
      <c r="D4568" s="26">
        <f t="shared" si="370"/>
        <v>431</v>
      </c>
      <c r="F4568" s="112">
        <f t="shared" si="371"/>
        <v>5</v>
      </c>
    </row>
    <row r="4569" spans="1:6" x14ac:dyDescent="0.25">
      <c r="A4569" s="42" t="s">
        <v>38</v>
      </c>
      <c r="B4569" s="23">
        <v>44083</v>
      </c>
      <c r="C4569" s="4">
        <v>130</v>
      </c>
      <c r="D4569" s="26">
        <f t="shared" si="370"/>
        <v>4707</v>
      </c>
      <c r="E4569" s="4">
        <v>1</v>
      </c>
      <c r="F4569" s="112">
        <f t="shared" si="371"/>
        <v>69</v>
      </c>
    </row>
    <row r="4570" spans="1:6" x14ac:dyDescent="0.25">
      <c r="A4570" s="42" t="s">
        <v>48</v>
      </c>
      <c r="B4570" s="23">
        <v>44083</v>
      </c>
      <c r="C4570" s="4">
        <v>1</v>
      </c>
      <c r="D4570" s="26">
        <f t="shared" si="370"/>
        <v>91</v>
      </c>
      <c r="F4570" s="67">
        <f>E4570+F4546</f>
        <v>1</v>
      </c>
    </row>
    <row r="4571" spans="1:6" x14ac:dyDescent="0.25">
      <c r="A4571" s="42" t="s">
        <v>39</v>
      </c>
      <c r="B4571" s="23">
        <v>44083</v>
      </c>
      <c r="C4571" s="4">
        <v>343</v>
      </c>
      <c r="D4571" s="26">
        <f t="shared" si="370"/>
        <v>11117</v>
      </c>
      <c r="E4571" s="4">
        <f>3+3</f>
        <v>6</v>
      </c>
      <c r="F4571" s="112">
        <f t="shared" si="371"/>
        <v>237</v>
      </c>
    </row>
    <row r="4572" spans="1:6" x14ac:dyDescent="0.25">
      <c r="A4572" s="42" t="s">
        <v>40</v>
      </c>
      <c r="B4572" s="23">
        <v>44083</v>
      </c>
      <c r="C4572" s="4">
        <v>20</v>
      </c>
      <c r="D4572" s="26">
        <f t="shared" si="370"/>
        <v>267</v>
      </c>
      <c r="F4572" s="112">
        <f t="shared" si="371"/>
        <v>4</v>
      </c>
    </row>
    <row r="4573" spans="1:6" x14ac:dyDescent="0.25">
      <c r="A4573" s="42" t="s">
        <v>28</v>
      </c>
      <c r="B4573" s="23">
        <v>44083</v>
      </c>
      <c r="C4573" s="4">
        <v>145</v>
      </c>
      <c r="D4573" s="26">
        <f t="shared" si="370"/>
        <v>2360</v>
      </c>
      <c r="E4573" s="4">
        <v>1</v>
      </c>
      <c r="F4573" s="112">
        <f t="shared" si="371"/>
        <v>52</v>
      </c>
    </row>
    <row r="4574" spans="1:6" x14ac:dyDescent="0.25">
      <c r="A4574" s="42" t="s">
        <v>24</v>
      </c>
      <c r="B4574" s="23">
        <v>44083</v>
      </c>
      <c r="C4574" s="4">
        <v>798</v>
      </c>
      <c r="D4574" s="26">
        <f t="shared" si="370"/>
        <v>11634</v>
      </c>
      <c r="E4574" s="4">
        <f>5+4+2</f>
        <v>11</v>
      </c>
      <c r="F4574" s="112">
        <f t="shared" si="371"/>
        <v>125</v>
      </c>
    </row>
    <row r="4575" spans="1:6" x14ac:dyDescent="0.25">
      <c r="A4575" s="42" t="s">
        <v>30</v>
      </c>
      <c r="B4575" s="23">
        <v>44083</v>
      </c>
      <c r="C4575" s="4">
        <v>2</v>
      </c>
      <c r="D4575" s="26">
        <f t="shared" si="370"/>
        <v>71</v>
      </c>
      <c r="F4575" s="112">
        <f t="shared" si="371"/>
        <v>2</v>
      </c>
    </row>
    <row r="4576" spans="1:6" x14ac:dyDescent="0.25">
      <c r="A4576" s="42" t="s">
        <v>26</v>
      </c>
      <c r="B4576" s="23">
        <v>44083</v>
      </c>
      <c r="C4576" s="4">
        <v>69</v>
      </c>
      <c r="D4576" s="26">
        <f>C4576+D4552</f>
        <v>4118</v>
      </c>
      <c r="E4576" s="4">
        <f>1+1</f>
        <v>2</v>
      </c>
      <c r="F4576" s="112">
        <f t="shared" si="371"/>
        <v>43</v>
      </c>
    </row>
    <row r="4577" spans="1:6" x14ac:dyDescent="0.25">
      <c r="A4577" s="42" t="s">
        <v>25</v>
      </c>
      <c r="B4577" s="23">
        <v>44083</v>
      </c>
      <c r="C4577" s="4">
        <v>280</v>
      </c>
      <c r="D4577" s="26">
        <f>C4577+D4553</f>
        <v>7777</v>
      </c>
      <c r="E4577" s="4">
        <f>2</f>
        <v>2</v>
      </c>
      <c r="F4577" s="112">
        <f t="shared" si="371"/>
        <v>140</v>
      </c>
    </row>
    <row r="4578" spans="1:6" x14ac:dyDescent="0.25">
      <c r="A4578" s="42" t="s">
        <v>41</v>
      </c>
      <c r="B4578" s="23">
        <v>44083</v>
      </c>
      <c r="C4578" s="4">
        <v>361</v>
      </c>
      <c r="D4578" s="26">
        <f>C4578+D4554</f>
        <v>5470</v>
      </c>
      <c r="E4578" s="4">
        <f>7+1</f>
        <v>8</v>
      </c>
      <c r="F4578" s="112">
        <f>E4578+F4554</f>
        <v>71</v>
      </c>
    </row>
    <row r="4579" spans="1:6" x14ac:dyDescent="0.25">
      <c r="A4579" s="42" t="s">
        <v>42</v>
      </c>
      <c r="B4579" s="23">
        <v>44083</v>
      </c>
      <c r="C4579" s="4">
        <v>4</v>
      </c>
      <c r="D4579" s="26">
        <f t="shared" ref="D4579:D4585" si="372">C4579+D4555</f>
        <v>384</v>
      </c>
      <c r="F4579" s="67">
        <f>E4579+F4555</f>
        <v>7</v>
      </c>
    </row>
    <row r="4580" spans="1:6" x14ac:dyDescent="0.25">
      <c r="A4580" s="42" t="s">
        <v>43</v>
      </c>
      <c r="B4580" s="23">
        <v>44083</v>
      </c>
      <c r="C4580" s="4">
        <v>21</v>
      </c>
      <c r="D4580" s="26">
        <f t="shared" si="372"/>
        <v>346</v>
      </c>
      <c r="F4580" s="112">
        <f t="shared" si="371"/>
        <v>0</v>
      </c>
    </row>
    <row r="4581" spans="1:6" x14ac:dyDescent="0.25">
      <c r="A4581" s="42" t="s">
        <v>44</v>
      </c>
      <c r="B4581" s="23">
        <v>44083</v>
      </c>
      <c r="C4581" s="4">
        <v>142</v>
      </c>
      <c r="D4581" s="26">
        <f t="shared" si="372"/>
        <v>2540</v>
      </c>
      <c r="E4581" s="4">
        <f>1</f>
        <v>1</v>
      </c>
      <c r="F4581" s="67">
        <f t="shared" ref="F4581:F4588" si="373">E4581+F4557</f>
        <v>21</v>
      </c>
    </row>
    <row r="4582" spans="1:6" x14ac:dyDescent="0.25">
      <c r="A4582" s="42" t="s">
        <v>29</v>
      </c>
      <c r="B4582" s="23">
        <v>44083</v>
      </c>
      <c r="C4582" s="4">
        <v>1089</v>
      </c>
      <c r="D4582" s="26">
        <f t="shared" si="372"/>
        <v>14701</v>
      </c>
      <c r="E4582" s="4">
        <f>1+2+4</f>
        <v>7</v>
      </c>
      <c r="F4582" s="67">
        <f t="shared" si="373"/>
        <v>156</v>
      </c>
    </row>
    <row r="4583" spans="1:6" x14ac:dyDescent="0.25">
      <c r="A4583" s="42" t="s">
        <v>45</v>
      </c>
      <c r="B4583" s="23">
        <v>44083</v>
      </c>
      <c r="C4583" s="4">
        <v>81</v>
      </c>
      <c r="D4583" s="26">
        <f t="shared" si="372"/>
        <v>1470</v>
      </c>
      <c r="E4583" s="4">
        <f>1</f>
        <v>1</v>
      </c>
      <c r="F4583" s="67">
        <f t="shared" si="373"/>
        <v>22</v>
      </c>
    </row>
    <row r="4584" spans="1:6" x14ac:dyDescent="0.25">
      <c r="A4584" s="42" t="s">
        <v>46</v>
      </c>
      <c r="B4584" s="23">
        <v>44083</v>
      </c>
      <c r="C4584" s="4">
        <v>69</v>
      </c>
      <c r="D4584" s="26">
        <f t="shared" si="372"/>
        <v>2530</v>
      </c>
      <c r="E4584" s="4">
        <f>1</f>
        <v>1</v>
      </c>
      <c r="F4584" s="67">
        <f t="shared" si="373"/>
        <v>39</v>
      </c>
    </row>
    <row r="4585" spans="1:6" ht="15.75" thickBot="1" x14ac:dyDescent="0.3">
      <c r="A4585" s="81" t="s">
        <v>47</v>
      </c>
      <c r="B4585" s="37">
        <v>44083</v>
      </c>
      <c r="C4585" s="38">
        <v>390</v>
      </c>
      <c r="D4585" s="70">
        <f t="shared" si="372"/>
        <v>5136</v>
      </c>
      <c r="E4585" s="38"/>
      <c r="F4585" s="67">
        <f t="shared" si="373"/>
        <v>17</v>
      </c>
    </row>
    <row r="4586" spans="1:6" x14ac:dyDescent="0.25">
      <c r="A4586" s="53" t="s">
        <v>22</v>
      </c>
      <c r="B4586" s="40">
        <v>44084</v>
      </c>
      <c r="C4586" s="82">
        <v>6252</v>
      </c>
      <c r="D4586" s="114">
        <f>C4586+D4562</f>
        <v>316506</v>
      </c>
      <c r="E4586" s="41">
        <f>29+9+62+41</f>
        <v>141</v>
      </c>
      <c r="F4586" s="67">
        <f t="shared" si="373"/>
        <v>6629</v>
      </c>
    </row>
    <row r="4587" spans="1:6" x14ac:dyDescent="0.25">
      <c r="A4587" s="42" t="s">
        <v>51</v>
      </c>
      <c r="B4587" s="23">
        <v>44084</v>
      </c>
      <c r="C4587" s="1">
        <v>1284</v>
      </c>
      <c r="D4587" s="26">
        <f t="shared" ref="D4587:D4599" si="374">C4587+D4563</f>
        <v>107857</v>
      </c>
      <c r="E4587" s="4">
        <v>35</v>
      </c>
      <c r="F4587" s="112">
        <f t="shared" si="373"/>
        <v>2560</v>
      </c>
    </row>
    <row r="4588" spans="1:6" x14ac:dyDescent="0.25">
      <c r="A4588" s="42" t="s">
        <v>35</v>
      </c>
      <c r="B4588" s="23">
        <v>44084</v>
      </c>
      <c r="C4588" s="1">
        <v>12</v>
      </c>
      <c r="D4588" s="26">
        <f t="shared" si="374"/>
        <v>111</v>
      </c>
      <c r="F4588" s="112">
        <f t="shared" si="373"/>
        <v>0</v>
      </c>
    </row>
    <row r="4589" spans="1:6" x14ac:dyDescent="0.25">
      <c r="A4589" s="42" t="s">
        <v>21</v>
      </c>
      <c r="B4589" s="23">
        <v>44084</v>
      </c>
      <c r="C4589" s="1">
        <v>128</v>
      </c>
      <c r="D4589" s="26">
        <f t="shared" si="374"/>
        <v>6418</v>
      </c>
      <c r="E4589" s="4">
        <f>1</f>
        <v>1</v>
      </c>
      <c r="F4589" s="112">
        <f t="shared" si="371"/>
        <v>231</v>
      </c>
    </row>
    <row r="4590" spans="1:6" x14ac:dyDescent="0.25">
      <c r="A4590" s="42" t="s">
        <v>36</v>
      </c>
      <c r="B4590" s="23">
        <v>44084</v>
      </c>
      <c r="C4590" s="1">
        <v>29</v>
      </c>
      <c r="D4590" s="26">
        <f t="shared" si="374"/>
        <v>1390</v>
      </c>
      <c r="F4590" s="112">
        <f t="shared" si="371"/>
        <v>8</v>
      </c>
    </row>
    <row r="4591" spans="1:6" x14ac:dyDescent="0.25">
      <c r="A4591" s="42" t="s">
        <v>27</v>
      </c>
      <c r="B4591" s="23">
        <v>44084</v>
      </c>
      <c r="C4591" s="1">
        <v>443</v>
      </c>
      <c r="D4591" s="26">
        <f t="shared" si="374"/>
        <v>13009</v>
      </c>
      <c r="E4591" s="4">
        <f>3+2</f>
        <v>5</v>
      </c>
      <c r="F4591" s="112">
        <f t="shared" si="371"/>
        <v>183</v>
      </c>
    </row>
    <row r="4592" spans="1:6" x14ac:dyDescent="0.25">
      <c r="A4592" s="42" t="s">
        <v>37</v>
      </c>
      <c r="B4592" s="23">
        <v>44084</v>
      </c>
      <c r="C4592" s="1">
        <v>60</v>
      </c>
      <c r="D4592" s="26">
        <f t="shared" si="374"/>
        <v>491</v>
      </c>
      <c r="F4592" s="112">
        <f t="shared" si="371"/>
        <v>5</v>
      </c>
    </row>
    <row r="4593" spans="1:6" x14ac:dyDescent="0.25">
      <c r="A4593" s="42" t="s">
        <v>38</v>
      </c>
      <c r="B4593" s="23">
        <v>44084</v>
      </c>
      <c r="C4593" s="1">
        <v>137</v>
      </c>
      <c r="D4593" s="26">
        <f t="shared" si="374"/>
        <v>4844</v>
      </c>
      <c r="E4593" s="4">
        <f>4+4</f>
        <v>8</v>
      </c>
      <c r="F4593" s="112">
        <f t="shared" si="371"/>
        <v>77</v>
      </c>
    </row>
    <row r="4594" spans="1:6" x14ac:dyDescent="0.25">
      <c r="A4594" s="42" t="s">
        <v>48</v>
      </c>
      <c r="B4594" s="23">
        <v>44084</v>
      </c>
      <c r="C4594" s="1">
        <v>1</v>
      </c>
      <c r="D4594" s="26">
        <f t="shared" si="374"/>
        <v>92</v>
      </c>
      <c r="F4594" s="67">
        <f>E4594+F4570</f>
        <v>1</v>
      </c>
    </row>
    <row r="4595" spans="1:6" x14ac:dyDescent="0.25">
      <c r="A4595" s="42" t="s">
        <v>39</v>
      </c>
      <c r="B4595" s="23">
        <v>44084</v>
      </c>
      <c r="C4595" s="1">
        <v>280</v>
      </c>
      <c r="D4595" s="26">
        <f t="shared" si="374"/>
        <v>11397</v>
      </c>
      <c r="E4595" s="4">
        <f>4+2</f>
        <v>6</v>
      </c>
      <c r="F4595" s="112">
        <f t="shared" si="371"/>
        <v>243</v>
      </c>
    </row>
    <row r="4596" spans="1:6" x14ac:dyDescent="0.25">
      <c r="A4596" s="42" t="s">
        <v>40</v>
      </c>
      <c r="B4596" s="23">
        <v>44084</v>
      </c>
      <c r="C4596" s="1">
        <v>27</v>
      </c>
      <c r="D4596" s="26">
        <f t="shared" si="374"/>
        <v>294</v>
      </c>
      <c r="F4596" s="112">
        <f t="shared" si="371"/>
        <v>4</v>
      </c>
    </row>
    <row r="4597" spans="1:6" x14ac:dyDescent="0.25">
      <c r="A4597" s="42" t="s">
        <v>28</v>
      </c>
      <c r="B4597" s="23">
        <v>44084</v>
      </c>
      <c r="C4597" s="1">
        <v>143</v>
      </c>
      <c r="D4597" s="26">
        <f t="shared" si="374"/>
        <v>2503</v>
      </c>
      <c r="E4597" s="4">
        <f>1+1</f>
        <v>2</v>
      </c>
      <c r="F4597" s="112">
        <f t="shared" si="371"/>
        <v>54</v>
      </c>
    </row>
    <row r="4598" spans="1:6" x14ac:dyDescent="0.25">
      <c r="A4598" s="42" t="s">
        <v>24</v>
      </c>
      <c r="B4598" s="23">
        <v>44084</v>
      </c>
      <c r="C4598" s="1">
        <v>731</v>
      </c>
      <c r="D4598" s="26">
        <f t="shared" si="374"/>
        <v>12365</v>
      </c>
      <c r="E4598" s="4">
        <f>5+3+5</f>
        <v>13</v>
      </c>
      <c r="F4598" s="112">
        <f t="shared" si="371"/>
        <v>138</v>
      </c>
    </row>
    <row r="4599" spans="1:6" x14ac:dyDescent="0.25">
      <c r="A4599" s="42" t="s">
        <v>30</v>
      </c>
      <c r="B4599" s="23">
        <v>44084</v>
      </c>
      <c r="C4599" s="1">
        <v>-6</v>
      </c>
      <c r="D4599" s="26">
        <f t="shared" si="374"/>
        <v>65</v>
      </c>
      <c r="F4599" s="112">
        <f t="shared" si="371"/>
        <v>2</v>
      </c>
    </row>
    <row r="4600" spans="1:6" x14ac:dyDescent="0.25">
      <c r="A4600" s="42" t="s">
        <v>26</v>
      </c>
      <c r="B4600" s="23">
        <v>44084</v>
      </c>
      <c r="C4600" s="1">
        <v>180</v>
      </c>
      <c r="D4600" s="26">
        <f>C4600+D4576</f>
        <v>4298</v>
      </c>
      <c r="E4600" s="4">
        <f>1+1</f>
        <v>2</v>
      </c>
      <c r="F4600" s="112">
        <f t="shared" si="371"/>
        <v>45</v>
      </c>
    </row>
    <row r="4601" spans="1:6" x14ac:dyDescent="0.25">
      <c r="A4601" s="42" t="s">
        <v>25</v>
      </c>
      <c r="B4601" s="23">
        <v>44084</v>
      </c>
      <c r="C4601" s="1">
        <v>265</v>
      </c>
      <c r="D4601" s="26">
        <f>C4601+D4577</f>
        <v>8042</v>
      </c>
      <c r="E4601" s="4">
        <f>3+1</f>
        <v>4</v>
      </c>
      <c r="F4601" s="112">
        <f t="shared" si="371"/>
        <v>144</v>
      </c>
    </row>
    <row r="4602" spans="1:6" x14ac:dyDescent="0.25">
      <c r="A4602" s="42" t="s">
        <v>41</v>
      </c>
      <c r="B4602" s="23">
        <v>44084</v>
      </c>
      <c r="C4602" s="1">
        <v>367</v>
      </c>
      <c r="D4602" s="26">
        <f>C4602+D4578</f>
        <v>5837</v>
      </c>
      <c r="E4602" s="4">
        <f>3+6</f>
        <v>9</v>
      </c>
      <c r="F4602" s="112">
        <f>E4602+F4578</f>
        <v>80</v>
      </c>
    </row>
    <row r="4603" spans="1:6" x14ac:dyDescent="0.25">
      <c r="A4603" s="42" t="s">
        <v>42</v>
      </c>
      <c r="B4603" s="23">
        <v>44084</v>
      </c>
      <c r="C4603" s="1">
        <v>1</v>
      </c>
      <c r="D4603" s="26">
        <f t="shared" ref="D4603:D4609" si="375">C4603+D4579</f>
        <v>385</v>
      </c>
      <c r="F4603" s="67">
        <f>E4603+F4579</f>
        <v>7</v>
      </c>
    </row>
    <row r="4604" spans="1:6" x14ac:dyDescent="0.25">
      <c r="A4604" s="42" t="s">
        <v>43</v>
      </c>
      <c r="B4604" s="23">
        <v>44084</v>
      </c>
      <c r="C4604" s="1">
        <v>10</v>
      </c>
      <c r="D4604" s="26">
        <f t="shared" si="375"/>
        <v>356</v>
      </c>
      <c r="F4604" s="112">
        <f t="shared" si="371"/>
        <v>0</v>
      </c>
    </row>
    <row r="4605" spans="1:6" x14ac:dyDescent="0.25">
      <c r="A4605" s="42" t="s">
        <v>44</v>
      </c>
      <c r="B4605" s="23">
        <v>44084</v>
      </c>
      <c r="C4605" s="1">
        <v>86</v>
      </c>
      <c r="D4605" s="26">
        <f t="shared" si="375"/>
        <v>2626</v>
      </c>
      <c r="F4605" s="67">
        <f t="shared" ref="F4605:F4612" si="376">E4605+F4581</f>
        <v>21</v>
      </c>
    </row>
    <row r="4606" spans="1:6" x14ac:dyDescent="0.25">
      <c r="A4606" s="42" t="s">
        <v>29</v>
      </c>
      <c r="B4606" s="23">
        <v>44084</v>
      </c>
      <c r="C4606" s="1">
        <v>1042</v>
      </c>
      <c r="D4606" s="26">
        <f t="shared" si="375"/>
        <v>15743</v>
      </c>
      <c r="E4606" s="4">
        <f>5+2+7+7</f>
        <v>21</v>
      </c>
      <c r="F4606" s="67">
        <f t="shared" si="376"/>
        <v>177</v>
      </c>
    </row>
    <row r="4607" spans="1:6" x14ac:dyDescent="0.25">
      <c r="A4607" s="42" t="s">
        <v>45</v>
      </c>
      <c r="B4607" s="23">
        <v>44084</v>
      </c>
      <c r="C4607" s="1">
        <v>88</v>
      </c>
      <c r="D4607" s="26">
        <f t="shared" si="375"/>
        <v>1558</v>
      </c>
      <c r="E4607" s="4">
        <f>1+2</f>
        <v>3</v>
      </c>
      <c r="F4607" s="67">
        <f t="shared" si="376"/>
        <v>25</v>
      </c>
    </row>
    <row r="4608" spans="1:6" x14ac:dyDescent="0.25">
      <c r="A4608" s="42" t="s">
        <v>46</v>
      </c>
      <c r="B4608" s="23">
        <v>44084</v>
      </c>
      <c r="C4608" s="1">
        <v>62</v>
      </c>
      <c r="D4608" s="26">
        <f t="shared" si="375"/>
        <v>2592</v>
      </c>
      <c r="E4608" s="4">
        <f>1</f>
        <v>1</v>
      </c>
      <c r="F4608" s="67">
        <f t="shared" si="376"/>
        <v>40</v>
      </c>
    </row>
    <row r="4609" spans="1:7" ht="15.75" thickBot="1" x14ac:dyDescent="0.3">
      <c r="A4609" s="43" t="s">
        <v>47</v>
      </c>
      <c r="B4609" s="44">
        <v>44084</v>
      </c>
      <c r="C4609" s="83">
        <v>283</v>
      </c>
      <c r="D4609" s="115">
        <f t="shared" si="375"/>
        <v>5419</v>
      </c>
      <c r="E4609" s="45"/>
      <c r="F4609" s="67">
        <f t="shared" si="376"/>
        <v>17</v>
      </c>
    </row>
    <row r="4610" spans="1:7" ht="15.75" thickBot="1" x14ac:dyDescent="0.3">
      <c r="A4610" s="53" t="s">
        <v>22</v>
      </c>
      <c r="B4610" s="44">
        <v>44085</v>
      </c>
      <c r="C4610" s="39">
        <v>5732</v>
      </c>
      <c r="D4610" s="114">
        <f>C4610+D4586</f>
        <v>322238</v>
      </c>
      <c r="E4610" s="39">
        <v>128</v>
      </c>
      <c r="F4610" s="67">
        <f t="shared" si="376"/>
        <v>6757</v>
      </c>
      <c r="G4610" s="110"/>
    </row>
    <row r="4611" spans="1:7" ht="15.75" thickBot="1" x14ac:dyDescent="0.3">
      <c r="A4611" s="42" t="s">
        <v>51</v>
      </c>
      <c r="B4611" s="44">
        <v>44085</v>
      </c>
      <c r="C4611" s="4">
        <v>1215</v>
      </c>
      <c r="D4611" s="26">
        <f t="shared" ref="D4611:D4623" si="377">C4611+D4587</f>
        <v>109072</v>
      </c>
      <c r="E4611" s="4">
        <f>19+18+9+13</f>
        <v>59</v>
      </c>
      <c r="F4611" s="112">
        <f t="shared" si="376"/>
        <v>2619</v>
      </c>
    </row>
    <row r="4612" spans="1:7" ht="15.75" thickBot="1" x14ac:dyDescent="0.3">
      <c r="A4612" s="42" t="s">
        <v>35</v>
      </c>
      <c r="B4612" s="44">
        <v>44085</v>
      </c>
      <c r="C4612" s="4">
        <v>3</v>
      </c>
      <c r="D4612" s="26">
        <f t="shared" si="377"/>
        <v>114</v>
      </c>
      <c r="F4612" s="112">
        <f t="shared" si="376"/>
        <v>0</v>
      </c>
    </row>
    <row r="4613" spans="1:7" ht="15.75" thickBot="1" x14ac:dyDescent="0.3">
      <c r="A4613" s="42" t="s">
        <v>21</v>
      </c>
      <c r="B4613" s="44">
        <v>44085</v>
      </c>
      <c r="C4613" s="4">
        <v>125</v>
      </c>
      <c r="D4613" s="26">
        <f t="shared" si="377"/>
        <v>6543</v>
      </c>
      <c r="E4613" s="4">
        <f>1+1</f>
        <v>2</v>
      </c>
      <c r="F4613" s="112">
        <f t="shared" ref="F4613:F4631" si="378">E4613+F4589</f>
        <v>233</v>
      </c>
    </row>
    <row r="4614" spans="1:7" ht="15.75" thickBot="1" x14ac:dyDescent="0.3">
      <c r="A4614" s="42" t="s">
        <v>36</v>
      </c>
      <c r="B4614" s="44">
        <v>44085</v>
      </c>
      <c r="C4614" s="4">
        <v>90</v>
      </c>
      <c r="D4614" s="26">
        <f t="shared" si="377"/>
        <v>1480</v>
      </c>
      <c r="E4614" s="4">
        <v>2</v>
      </c>
      <c r="F4614" s="112">
        <f t="shared" si="378"/>
        <v>10</v>
      </c>
    </row>
    <row r="4615" spans="1:7" ht="15.75" thickBot="1" x14ac:dyDescent="0.3">
      <c r="A4615" s="42" t="s">
        <v>27</v>
      </c>
      <c r="B4615" s="44">
        <v>44085</v>
      </c>
      <c r="C4615" s="4">
        <v>387</v>
      </c>
      <c r="D4615" s="26">
        <f t="shared" si="377"/>
        <v>13396</v>
      </c>
      <c r="E4615" s="4">
        <f>3+3</f>
        <v>6</v>
      </c>
      <c r="F4615" s="112">
        <f t="shared" si="378"/>
        <v>189</v>
      </c>
    </row>
    <row r="4616" spans="1:7" ht="15.75" thickBot="1" x14ac:dyDescent="0.3">
      <c r="A4616" s="42" t="s">
        <v>37</v>
      </c>
      <c r="B4616" s="44">
        <v>44085</v>
      </c>
      <c r="C4616" s="4">
        <v>112</v>
      </c>
      <c r="D4616" s="26">
        <f t="shared" si="377"/>
        <v>603</v>
      </c>
      <c r="E4616" s="4">
        <f>1</f>
        <v>1</v>
      </c>
      <c r="F4616" s="112">
        <f t="shared" si="378"/>
        <v>6</v>
      </c>
    </row>
    <row r="4617" spans="1:7" ht="15.75" thickBot="1" x14ac:dyDescent="0.3">
      <c r="A4617" s="42" t="s">
        <v>38</v>
      </c>
      <c r="B4617" s="44">
        <v>44085</v>
      </c>
      <c r="C4617" s="4">
        <v>151</v>
      </c>
      <c r="D4617" s="26">
        <f t="shared" si="377"/>
        <v>4995</v>
      </c>
      <c r="E4617" s="4">
        <v>11</v>
      </c>
      <c r="F4617" s="112">
        <f t="shared" si="378"/>
        <v>88</v>
      </c>
    </row>
    <row r="4618" spans="1:7" ht="15.75" thickBot="1" x14ac:dyDescent="0.3">
      <c r="A4618" s="42" t="s">
        <v>48</v>
      </c>
      <c r="B4618" s="44">
        <v>44085</v>
      </c>
      <c r="C4618" s="4">
        <v>4</v>
      </c>
      <c r="D4618" s="26">
        <f t="shared" si="377"/>
        <v>96</v>
      </c>
      <c r="F4618" s="67">
        <f>E4618+F4594</f>
        <v>1</v>
      </c>
    </row>
    <row r="4619" spans="1:7" ht="15.75" thickBot="1" x14ac:dyDescent="0.3">
      <c r="A4619" s="42" t="s">
        <v>39</v>
      </c>
      <c r="B4619" s="44">
        <v>44085</v>
      </c>
      <c r="C4619" s="4">
        <v>302</v>
      </c>
      <c r="D4619" s="26">
        <f t="shared" si="377"/>
        <v>11699</v>
      </c>
      <c r="E4619" s="4">
        <f>1</f>
        <v>1</v>
      </c>
      <c r="F4619" s="112">
        <f t="shared" si="378"/>
        <v>244</v>
      </c>
    </row>
    <row r="4620" spans="1:7" ht="15.75" thickBot="1" x14ac:dyDescent="0.3">
      <c r="A4620" s="42" t="s">
        <v>40</v>
      </c>
      <c r="B4620" s="44">
        <v>44085</v>
      </c>
      <c r="C4620" s="4">
        <v>27</v>
      </c>
      <c r="D4620" s="26">
        <f t="shared" si="377"/>
        <v>321</v>
      </c>
      <c r="F4620" s="112">
        <f t="shared" si="378"/>
        <v>4</v>
      </c>
    </row>
    <row r="4621" spans="1:7" ht="15.75" thickBot="1" x14ac:dyDescent="0.3">
      <c r="A4621" s="42" t="s">
        <v>28</v>
      </c>
      <c r="B4621" s="44">
        <v>44085</v>
      </c>
      <c r="C4621" s="4">
        <v>162</v>
      </c>
      <c r="D4621" s="26">
        <f t="shared" si="377"/>
        <v>2665</v>
      </c>
      <c r="F4621" s="112">
        <f t="shared" si="378"/>
        <v>54</v>
      </c>
    </row>
    <row r="4622" spans="1:7" ht="15.75" thickBot="1" x14ac:dyDescent="0.3">
      <c r="A4622" s="42" t="s">
        <v>24</v>
      </c>
      <c r="B4622" s="44">
        <v>44085</v>
      </c>
      <c r="C4622" s="4">
        <v>695</v>
      </c>
      <c r="D4622" s="26">
        <f t="shared" si="377"/>
        <v>13060</v>
      </c>
      <c r="E4622" s="4">
        <f>1+2+3+2</f>
        <v>8</v>
      </c>
      <c r="F4622" s="112">
        <f t="shared" si="378"/>
        <v>146</v>
      </c>
    </row>
    <row r="4623" spans="1:7" ht="15.75" thickBot="1" x14ac:dyDescent="0.3">
      <c r="A4623" s="42" t="s">
        <v>30</v>
      </c>
      <c r="B4623" s="44">
        <v>44085</v>
      </c>
      <c r="C4623" s="4">
        <v>0</v>
      </c>
      <c r="D4623" s="26">
        <f t="shared" si="377"/>
        <v>65</v>
      </c>
      <c r="F4623" s="112">
        <f t="shared" si="378"/>
        <v>2</v>
      </c>
    </row>
    <row r="4624" spans="1:7" ht="15.75" thickBot="1" x14ac:dyDescent="0.3">
      <c r="A4624" s="42" t="s">
        <v>26</v>
      </c>
      <c r="B4624" s="44">
        <v>44085</v>
      </c>
      <c r="C4624" s="4">
        <v>161</v>
      </c>
      <c r="D4624" s="26">
        <f>C4624+D4600</f>
        <v>4459</v>
      </c>
      <c r="E4624" s="4">
        <f>1</f>
        <v>1</v>
      </c>
      <c r="F4624" s="112">
        <f t="shared" si="378"/>
        <v>46</v>
      </c>
    </row>
    <row r="4625" spans="1:6" ht="15.75" thickBot="1" x14ac:dyDescent="0.3">
      <c r="A4625" s="42" t="s">
        <v>25</v>
      </c>
      <c r="B4625" s="44">
        <v>44085</v>
      </c>
      <c r="C4625" s="4">
        <v>318</v>
      </c>
      <c r="D4625" s="26">
        <f>C4625+D4601</f>
        <v>8360</v>
      </c>
      <c r="E4625" s="4">
        <f>1+2+4</f>
        <v>7</v>
      </c>
      <c r="F4625" s="112">
        <f t="shared" si="378"/>
        <v>151</v>
      </c>
    </row>
    <row r="4626" spans="1:6" ht="15.75" thickBot="1" x14ac:dyDescent="0.3">
      <c r="A4626" s="42" t="s">
        <v>41</v>
      </c>
      <c r="B4626" s="44">
        <v>44085</v>
      </c>
      <c r="C4626" s="4">
        <v>322</v>
      </c>
      <c r="D4626" s="26">
        <f>C4626+D4602</f>
        <v>6159</v>
      </c>
      <c r="E4626" s="4">
        <f>1+2+2</f>
        <v>5</v>
      </c>
      <c r="F4626" s="112">
        <f>E4626+F4602</f>
        <v>85</v>
      </c>
    </row>
    <row r="4627" spans="1:6" ht="15.75" thickBot="1" x14ac:dyDescent="0.3">
      <c r="A4627" s="42" t="s">
        <v>42</v>
      </c>
      <c r="B4627" s="44">
        <v>44085</v>
      </c>
      <c r="C4627" s="4">
        <v>14</v>
      </c>
      <c r="D4627" s="26">
        <f t="shared" ref="D4627:D4633" si="379">C4627+D4603</f>
        <v>399</v>
      </c>
      <c r="F4627" s="67">
        <f>E4627+F4603</f>
        <v>7</v>
      </c>
    </row>
    <row r="4628" spans="1:6" ht="15.75" thickBot="1" x14ac:dyDescent="0.3">
      <c r="A4628" s="42" t="s">
        <v>43</v>
      </c>
      <c r="B4628" s="44">
        <v>44085</v>
      </c>
      <c r="C4628" s="4">
        <v>23</v>
      </c>
      <c r="D4628" s="26">
        <f t="shared" si="379"/>
        <v>379</v>
      </c>
      <c r="F4628" s="112">
        <f t="shared" si="378"/>
        <v>0</v>
      </c>
    </row>
    <row r="4629" spans="1:6" ht="15.75" thickBot="1" x14ac:dyDescent="0.3">
      <c r="A4629" s="42" t="s">
        <v>44</v>
      </c>
      <c r="B4629" s="44">
        <v>44085</v>
      </c>
      <c r="C4629" s="4">
        <v>136</v>
      </c>
      <c r="D4629" s="26">
        <f t="shared" si="379"/>
        <v>2762</v>
      </c>
      <c r="F4629" s="67">
        <f>E4629+F4605</f>
        <v>21</v>
      </c>
    </row>
    <row r="4630" spans="1:6" ht="15.75" thickBot="1" x14ac:dyDescent="0.3">
      <c r="A4630" s="42" t="s">
        <v>29</v>
      </c>
      <c r="B4630" s="44">
        <v>44085</v>
      </c>
      <c r="C4630" s="4">
        <v>930</v>
      </c>
      <c r="D4630" s="26">
        <f t="shared" si="379"/>
        <v>16673</v>
      </c>
      <c r="E4630" s="4">
        <f>2+4+4</f>
        <v>10</v>
      </c>
      <c r="F4630" s="67">
        <f>E4630+F4606</f>
        <v>187</v>
      </c>
    </row>
    <row r="4631" spans="1:6" ht="15.75" thickBot="1" x14ac:dyDescent="0.3">
      <c r="A4631" s="42" t="s">
        <v>45</v>
      </c>
      <c r="B4631" s="44">
        <v>44085</v>
      </c>
      <c r="C4631" s="4">
        <v>83</v>
      </c>
      <c r="D4631" s="26">
        <f t="shared" si="379"/>
        <v>1641</v>
      </c>
      <c r="F4631" s="112">
        <f t="shared" si="378"/>
        <v>25</v>
      </c>
    </row>
    <row r="4632" spans="1:6" ht="15.75" thickBot="1" x14ac:dyDescent="0.3">
      <c r="A4632" s="42" t="s">
        <v>46</v>
      </c>
      <c r="B4632" s="44">
        <v>44085</v>
      </c>
      <c r="C4632" s="4">
        <v>43</v>
      </c>
      <c r="D4632" s="26">
        <f t="shared" si="379"/>
        <v>2635</v>
      </c>
      <c r="E4632" s="4">
        <f>1</f>
        <v>1</v>
      </c>
      <c r="F4632" s="112">
        <f>E4632+F4608</f>
        <v>41</v>
      </c>
    </row>
    <row r="4633" spans="1:6" ht="15.75" thickBot="1" x14ac:dyDescent="0.3">
      <c r="A4633" s="81" t="s">
        <v>47</v>
      </c>
      <c r="B4633" s="37">
        <v>44085</v>
      </c>
      <c r="C4633" s="38">
        <v>472</v>
      </c>
      <c r="D4633" s="70">
        <f t="shared" si="379"/>
        <v>5891</v>
      </c>
      <c r="E4633" s="38">
        <f>1</f>
        <v>1</v>
      </c>
      <c r="F4633" s="117">
        <f>E4633+F4609</f>
        <v>18</v>
      </c>
    </row>
    <row r="4634" spans="1:6" x14ac:dyDescent="0.25">
      <c r="A4634" s="53" t="s">
        <v>22</v>
      </c>
      <c r="B4634" s="40">
        <v>44086</v>
      </c>
      <c r="C4634" s="41">
        <v>5862</v>
      </c>
      <c r="D4634" s="114">
        <f>C4634+D4610</f>
        <v>328100</v>
      </c>
      <c r="E4634" s="41">
        <f>15+15+18+6</f>
        <v>54</v>
      </c>
      <c r="F4634" s="111">
        <f>E4634+F4610</f>
        <v>6811</v>
      </c>
    </row>
    <row r="4635" spans="1:6" x14ac:dyDescent="0.25">
      <c r="A4635" s="42" t="s">
        <v>51</v>
      </c>
      <c r="B4635" s="23">
        <v>44086</v>
      </c>
      <c r="C4635" s="4">
        <v>985</v>
      </c>
      <c r="D4635" s="26">
        <f t="shared" ref="D4635:D4647" si="380">C4635+D4611</f>
        <v>110057</v>
      </c>
      <c r="E4635" s="4">
        <f>9+5+5+4</f>
        <v>23</v>
      </c>
      <c r="F4635" s="112">
        <f>E4635+F4611</f>
        <v>2642</v>
      </c>
    </row>
    <row r="4636" spans="1:6" x14ac:dyDescent="0.25">
      <c r="A4636" s="42" t="s">
        <v>35</v>
      </c>
      <c r="B4636" s="23">
        <v>44086</v>
      </c>
      <c r="C4636" s="4">
        <v>6</v>
      </c>
      <c r="D4636" s="26">
        <f t="shared" si="380"/>
        <v>120</v>
      </c>
      <c r="F4636" s="112">
        <f>E4636+F4612</f>
        <v>0</v>
      </c>
    </row>
    <row r="4637" spans="1:6" x14ac:dyDescent="0.25">
      <c r="A4637" s="42" t="s">
        <v>21</v>
      </c>
      <c r="B4637" s="23">
        <v>44086</v>
      </c>
      <c r="C4637" s="4">
        <v>117</v>
      </c>
      <c r="D4637" s="26">
        <f t="shared" si="380"/>
        <v>6660</v>
      </c>
      <c r="E4637" s="4">
        <f>2+1</f>
        <v>3</v>
      </c>
      <c r="F4637" s="112">
        <f t="shared" ref="F4637:F4655" si="381">E4637+F4613</f>
        <v>236</v>
      </c>
    </row>
    <row r="4638" spans="1:6" x14ac:dyDescent="0.25">
      <c r="A4638" s="42" t="s">
        <v>36</v>
      </c>
      <c r="B4638" s="23">
        <v>44086</v>
      </c>
      <c r="C4638" s="4">
        <v>165</v>
      </c>
      <c r="D4638" s="26">
        <f t="shared" si="380"/>
        <v>1645</v>
      </c>
      <c r="E4638" s="4">
        <f>2+2</f>
        <v>4</v>
      </c>
      <c r="F4638" s="112">
        <f t="shared" si="381"/>
        <v>14</v>
      </c>
    </row>
    <row r="4639" spans="1:6" x14ac:dyDescent="0.25">
      <c r="A4639" s="42" t="s">
        <v>27</v>
      </c>
      <c r="B4639" s="23">
        <v>44086</v>
      </c>
      <c r="C4639" s="4">
        <v>491</v>
      </c>
      <c r="D4639" s="26">
        <f t="shared" si="380"/>
        <v>13887</v>
      </c>
      <c r="E4639" s="4">
        <f>4</f>
        <v>4</v>
      </c>
      <c r="F4639" s="112">
        <f t="shared" si="381"/>
        <v>193</v>
      </c>
    </row>
    <row r="4640" spans="1:6" x14ac:dyDescent="0.25">
      <c r="A4640" s="42" t="s">
        <v>37</v>
      </c>
      <c r="B4640" s="23">
        <v>44086</v>
      </c>
      <c r="C4640" s="4">
        <v>56</v>
      </c>
      <c r="D4640" s="26">
        <f t="shared" si="380"/>
        <v>659</v>
      </c>
      <c r="F4640" s="112">
        <f t="shared" si="381"/>
        <v>6</v>
      </c>
    </row>
    <row r="4641" spans="1:6" x14ac:dyDescent="0.25">
      <c r="A4641" s="42" t="s">
        <v>38</v>
      </c>
      <c r="B4641" s="23">
        <v>44086</v>
      </c>
      <c r="C4641" s="4">
        <v>138</v>
      </c>
      <c r="D4641" s="26">
        <f t="shared" si="380"/>
        <v>5133</v>
      </c>
      <c r="F4641" s="112">
        <f t="shared" si="381"/>
        <v>88</v>
      </c>
    </row>
    <row r="4642" spans="1:6" x14ac:dyDescent="0.25">
      <c r="A4642" s="42" t="s">
        <v>48</v>
      </c>
      <c r="B4642" s="23">
        <v>44086</v>
      </c>
      <c r="C4642" s="4">
        <v>-1</v>
      </c>
      <c r="D4642" s="26">
        <f t="shared" si="380"/>
        <v>95</v>
      </c>
      <c r="F4642" s="112">
        <f>E4642+F4618</f>
        <v>1</v>
      </c>
    </row>
    <row r="4643" spans="1:6" x14ac:dyDescent="0.25">
      <c r="A4643" s="42" t="s">
        <v>39</v>
      </c>
      <c r="B4643" s="23">
        <v>44086</v>
      </c>
      <c r="C4643" s="4">
        <v>254</v>
      </c>
      <c r="D4643" s="26">
        <f t="shared" si="380"/>
        <v>11953</v>
      </c>
      <c r="E4643" s="4">
        <f>4+2</f>
        <v>6</v>
      </c>
      <c r="F4643" s="112">
        <f t="shared" si="381"/>
        <v>250</v>
      </c>
    </row>
    <row r="4644" spans="1:6" x14ac:dyDescent="0.25">
      <c r="A4644" s="42" t="s">
        <v>40</v>
      </c>
      <c r="B4644" s="23">
        <v>44086</v>
      </c>
      <c r="C4644" s="4">
        <v>30</v>
      </c>
      <c r="D4644" s="26">
        <f t="shared" si="380"/>
        <v>351</v>
      </c>
      <c r="F4644" s="112">
        <f t="shared" si="381"/>
        <v>4</v>
      </c>
    </row>
    <row r="4645" spans="1:6" x14ac:dyDescent="0.25">
      <c r="A4645" s="42" t="s">
        <v>28</v>
      </c>
      <c r="B4645" s="23">
        <v>44086</v>
      </c>
      <c r="C4645" s="4">
        <v>47</v>
      </c>
      <c r="D4645" s="26">
        <f t="shared" si="380"/>
        <v>2712</v>
      </c>
      <c r="F4645" s="112">
        <f t="shared" si="381"/>
        <v>54</v>
      </c>
    </row>
    <row r="4646" spans="1:6" x14ac:dyDescent="0.25">
      <c r="A4646" s="42" t="s">
        <v>24</v>
      </c>
      <c r="B4646" s="23">
        <v>44086</v>
      </c>
      <c r="C4646" s="4">
        <v>718</v>
      </c>
      <c r="D4646" s="26">
        <f t="shared" si="380"/>
        <v>13778</v>
      </c>
      <c r="E4646" s="4">
        <f>2</f>
        <v>2</v>
      </c>
      <c r="F4646" s="112">
        <f t="shared" si="381"/>
        <v>148</v>
      </c>
    </row>
    <row r="4647" spans="1:6" x14ac:dyDescent="0.25">
      <c r="A4647" s="42" t="s">
        <v>30</v>
      </c>
      <c r="B4647" s="23">
        <v>44086</v>
      </c>
      <c r="C4647" s="4">
        <v>3</v>
      </c>
      <c r="D4647" s="26">
        <f t="shared" si="380"/>
        <v>68</v>
      </c>
      <c r="F4647" s="112">
        <f t="shared" si="381"/>
        <v>2</v>
      </c>
    </row>
    <row r="4648" spans="1:6" x14ac:dyDescent="0.25">
      <c r="A4648" s="42" t="s">
        <v>26</v>
      </c>
      <c r="B4648" s="23">
        <v>44086</v>
      </c>
      <c r="C4648" s="4">
        <v>67</v>
      </c>
      <c r="D4648" s="26">
        <f>C4648+D4624</f>
        <v>4526</v>
      </c>
      <c r="F4648" s="112">
        <f t="shared" si="381"/>
        <v>46</v>
      </c>
    </row>
    <row r="4649" spans="1:6" x14ac:dyDescent="0.25">
      <c r="A4649" s="42" t="s">
        <v>25</v>
      </c>
      <c r="B4649" s="23">
        <v>44086</v>
      </c>
      <c r="C4649" s="4">
        <v>229</v>
      </c>
      <c r="D4649" s="26">
        <f>C4649+D4625</f>
        <v>8589</v>
      </c>
      <c r="F4649" s="112">
        <f t="shared" si="381"/>
        <v>151</v>
      </c>
    </row>
    <row r="4650" spans="1:6" x14ac:dyDescent="0.25">
      <c r="A4650" s="42" t="s">
        <v>41</v>
      </c>
      <c r="B4650" s="23">
        <v>44086</v>
      </c>
      <c r="C4650" s="4">
        <v>266</v>
      </c>
      <c r="D4650" s="26">
        <f>C4650+D4626</f>
        <v>6425</v>
      </c>
      <c r="E4650" s="4">
        <f>2</f>
        <v>2</v>
      </c>
      <c r="F4650" s="112">
        <f>E4650+F4626</f>
        <v>87</v>
      </c>
    </row>
    <row r="4651" spans="1:6" x14ac:dyDescent="0.25">
      <c r="A4651" s="42" t="s">
        <v>42</v>
      </c>
      <c r="B4651" s="23">
        <v>44086</v>
      </c>
      <c r="C4651" s="4">
        <v>23</v>
      </c>
      <c r="D4651" s="26">
        <f t="shared" ref="D4651:D4657" si="382">C4651+D4627</f>
        <v>422</v>
      </c>
      <c r="E4651" s="4">
        <f>2+3</f>
        <v>5</v>
      </c>
      <c r="F4651" s="112">
        <f>E4651+F4627</f>
        <v>12</v>
      </c>
    </row>
    <row r="4652" spans="1:6" x14ac:dyDescent="0.25">
      <c r="A4652" s="42" t="s">
        <v>43</v>
      </c>
      <c r="B4652" s="23">
        <v>44086</v>
      </c>
      <c r="C4652" s="4">
        <v>3</v>
      </c>
      <c r="D4652" s="26">
        <f t="shared" si="382"/>
        <v>382</v>
      </c>
      <c r="F4652" s="112">
        <f t="shared" si="381"/>
        <v>0</v>
      </c>
    </row>
    <row r="4653" spans="1:6" x14ac:dyDescent="0.25">
      <c r="A4653" s="42" t="s">
        <v>44</v>
      </c>
      <c r="B4653" s="23">
        <v>44086</v>
      </c>
      <c r="C4653" s="4">
        <v>114</v>
      </c>
      <c r="D4653" s="26">
        <f t="shared" si="382"/>
        <v>2876</v>
      </c>
      <c r="F4653" s="112">
        <f>E4653+F4629</f>
        <v>21</v>
      </c>
    </row>
    <row r="4654" spans="1:6" x14ac:dyDescent="0.25">
      <c r="A4654" s="42" t="s">
        <v>29</v>
      </c>
      <c r="B4654" s="23">
        <v>44086</v>
      </c>
      <c r="C4654" s="4">
        <v>889</v>
      </c>
      <c r="D4654" s="26">
        <f t="shared" si="382"/>
        <v>17562</v>
      </c>
      <c r="E4654" s="4">
        <f>2+3+2</f>
        <v>7</v>
      </c>
      <c r="F4654" s="112">
        <f>E4654+F4630</f>
        <v>194</v>
      </c>
    </row>
    <row r="4655" spans="1:6" x14ac:dyDescent="0.25">
      <c r="A4655" s="42" t="s">
        <v>45</v>
      </c>
      <c r="B4655" s="23">
        <v>44086</v>
      </c>
      <c r="C4655" s="4">
        <v>112</v>
      </c>
      <c r="D4655" s="26">
        <f t="shared" si="382"/>
        <v>1753</v>
      </c>
      <c r="F4655" s="112">
        <f t="shared" si="381"/>
        <v>25</v>
      </c>
    </row>
    <row r="4656" spans="1:6" x14ac:dyDescent="0.25">
      <c r="A4656" s="42" t="s">
        <v>46</v>
      </c>
      <c r="B4656" s="23">
        <v>44086</v>
      </c>
      <c r="C4656" s="4">
        <v>48</v>
      </c>
      <c r="D4656" s="26">
        <f t="shared" si="382"/>
        <v>2683</v>
      </c>
      <c r="E4656" s="4">
        <f>1+1+1</f>
        <v>3</v>
      </c>
      <c r="F4656" s="112">
        <f>E4656+F4632</f>
        <v>44</v>
      </c>
    </row>
    <row r="4657" spans="1:6" ht="15.75" thickBot="1" x14ac:dyDescent="0.3">
      <c r="A4657" s="43" t="s">
        <v>47</v>
      </c>
      <c r="B4657" s="44">
        <v>44086</v>
      </c>
      <c r="C4657" s="45">
        <v>154</v>
      </c>
      <c r="D4657" s="115">
        <f t="shared" si="382"/>
        <v>6045</v>
      </c>
      <c r="E4657" s="45">
        <f>1</f>
        <v>1</v>
      </c>
      <c r="F4657" s="113">
        <f>E4657+F4633</f>
        <v>19</v>
      </c>
    </row>
    <row r="4658" spans="1:6" x14ac:dyDescent="0.25">
      <c r="A4658" s="53" t="s">
        <v>22</v>
      </c>
      <c r="B4658" s="119">
        <v>44087</v>
      </c>
      <c r="C4658" s="39">
        <v>3689</v>
      </c>
      <c r="D4658" s="114">
        <f>C4658+D4634</f>
        <v>331789</v>
      </c>
      <c r="E4658" s="39">
        <f>11+3+11+13</f>
        <v>38</v>
      </c>
      <c r="F4658" s="111">
        <f>E4658+F4634</f>
        <v>6849</v>
      </c>
    </row>
    <row r="4659" spans="1:6" x14ac:dyDescent="0.25">
      <c r="A4659" s="42" t="s">
        <v>51</v>
      </c>
      <c r="B4659" s="119">
        <v>44087</v>
      </c>
      <c r="C4659" s="4">
        <v>843</v>
      </c>
      <c r="D4659" s="26">
        <f t="shared" ref="D4659:D4671" si="383">C4659+D4635</f>
        <v>110900</v>
      </c>
      <c r="E4659" s="4">
        <f>6+7+4+2</f>
        <v>19</v>
      </c>
      <c r="F4659" s="112">
        <f>E4659+F4635</f>
        <v>2661</v>
      </c>
    </row>
    <row r="4660" spans="1:6" x14ac:dyDescent="0.25">
      <c r="A4660" s="42" t="s">
        <v>35</v>
      </c>
      <c r="B4660" s="119">
        <v>44087</v>
      </c>
      <c r="C4660" s="4">
        <v>4</v>
      </c>
      <c r="D4660" s="26">
        <f t="shared" si="383"/>
        <v>124</v>
      </c>
      <c r="F4660" s="112">
        <f>E4660+F4636</f>
        <v>0</v>
      </c>
    </row>
    <row r="4661" spans="1:6" x14ac:dyDescent="0.25">
      <c r="A4661" s="42" t="s">
        <v>21</v>
      </c>
      <c r="B4661" s="119">
        <v>44087</v>
      </c>
      <c r="C4661" s="4">
        <v>91</v>
      </c>
      <c r="D4661" s="26">
        <f t="shared" si="383"/>
        <v>6751</v>
      </c>
      <c r="E4661" s="4">
        <f>2</f>
        <v>2</v>
      </c>
      <c r="F4661" s="112">
        <f t="shared" ref="F4661:F4679" si="384">E4661+F4637</f>
        <v>238</v>
      </c>
    </row>
    <row r="4662" spans="1:6" x14ac:dyDescent="0.25">
      <c r="A4662" s="42" t="s">
        <v>36</v>
      </c>
      <c r="B4662" s="119">
        <v>44087</v>
      </c>
      <c r="C4662" s="4">
        <v>73</v>
      </c>
      <c r="D4662" s="26">
        <f t="shared" si="383"/>
        <v>1718</v>
      </c>
      <c r="F4662" s="112">
        <f t="shared" si="384"/>
        <v>14</v>
      </c>
    </row>
    <row r="4663" spans="1:6" x14ac:dyDescent="0.25">
      <c r="A4663" s="42" t="s">
        <v>27</v>
      </c>
      <c r="B4663" s="119">
        <v>44087</v>
      </c>
      <c r="C4663" s="4">
        <v>552</v>
      </c>
      <c r="D4663" s="26">
        <f t="shared" si="383"/>
        <v>14439</v>
      </c>
      <c r="E4663" s="4">
        <f>3+1</f>
        <v>4</v>
      </c>
      <c r="F4663" s="112">
        <f t="shared" si="384"/>
        <v>197</v>
      </c>
    </row>
    <row r="4664" spans="1:6" x14ac:dyDescent="0.25">
      <c r="A4664" s="42" t="s">
        <v>37</v>
      </c>
      <c r="B4664" s="119">
        <v>44087</v>
      </c>
      <c r="C4664" s="4">
        <v>1</v>
      </c>
      <c r="D4664" s="26">
        <f t="shared" si="383"/>
        <v>660</v>
      </c>
      <c r="F4664" s="112">
        <f t="shared" si="384"/>
        <v>6</v>
      </c>
    </row>
    <row r="4665" spans="1:6" x14ac:dyDescent="0.25">
      <c r="A4665" s="42" t="s">
        <v>38</v>
      </c>
      <c r="B4665" s="119">
        <v>44087</v>
      </c>
      <c r="C4665" s="4">
        <v>105</v>
      </c>
      <c r="D4665" s="26">
        <f t="shared" si="383"/>
        <v>5238</v>
      </c>
      <c r="E4665" s="4">
        <f>1</f>
        <v>1</v>
      </c>
      <c r="F4665" s="112">
        <f t="shared" si="384"/>
        <v>89</v>
      </c>
    </row>
    <row r="4666" spans="1:6" x14ac:dyDescent="0.25">
      <c r="A4666" s="42" t="s">
        <v>48</v>
      </c>
      <c r="B4666" s="119">
        <v>44087</v>
      </c>
      <c r="C4666" s="4">
        <v>-1</v>
      </c>
      <c r="D4666" s="26">
        <f t="shared" si="383"/>
        <v>94</v>
      </c>
      <c r="F4666" s="112">
        <f>E4666+F4642</f>
        <v>1</v>
      </c>
    </row>
    <row r="4667" spans="1:6" x14ac:dyDescent="0.25">
      <c r="A4667" s="42" t="s">
        <v>39</v>
      </c>
      <c r="B4667" s="119">
        <v>44087</v>
      </c>
      <c r="C4667" s="4">
        <v>169</v>
      </c>
      <c r="D4667" s="26">
        <f t="shared" si="383"/>
        <v>12122</v>
      </c>
      <c r="E4667" s="4">
        <f>3+2+1</f>
        <v>6</v>
      </c>
      <c r="F4667" s="112">
        <f t="shared" si="384"/>
        <v>256</v>
      </c>
    </row>
    <row r="4668" spans="1:6" x14ac:dyDescent="0.25">
      <c r="A4668" s="42" t="s">
        <v>40</v>
      </c>
      <c r="B4668" s="119">
        <v>44087</v>
      </c>
      <c r="C4668" s="4">
        <v>46</v>
      </c>
      <c r="D4668" s="26">
        <f t="shared" si="383"/>
        <v>397</v>
      </c>
      <c r="F4668" s="112">
        <f t="shared" si="384"/>
        <v>4</v>
      </c>
    </row>
    <row r="4669" spans="1:6" x14ac:dyDescent="0.25">
      <c r="A4669" s="42" t="s">
        <v>28</v>
      </c>
      <c r="B4669" s="119">
        <v>44087</v>
      </c>
      <c r="C4669" s="4">
        <v>96</v>
      </c>
      <c r="D4669" s="26">
        <f t="shared" si="383"/>
        <v>2808</v>
      </c>
      <c r="E4669" s="4">
        <f>1+3</f>
        <v>4</v>
      </c>
      <c r="F4669" s="112">
        <f t="shared" si="384"/>
        <v>58</v>
      </c>
    </row>
    <row r="4670" spans="1:6" x14ac:dyDescent="0.25">
      <c r="A4670" s="42" t="s">
        <v>24</v>
      </c>
      <c r="B4670" s="119">
        <v>44087</v>
      </c>
      <c r="C4670" s="4">
        <v>704</v>
      </c>
      <c r="D4670" s="26">
        <f t="shared" si="383"/>
        <v>14482</v>
      </c>
      <c r="E4670" s="4">
        <f>2</f>
        <v>2</v>
      </c>
      <c r="F4670" s="112">
        <f t="shared" si="384"/>
        <v>150</v>
      </c>
    </row>
    <row r="4671" spans="1:6" x14ac:dyDescent="0.25">
      <c r="A4671" s="42" t="s">
        <v>30</v>
      </c>
      <c r="B4671" s="119">
        <v>44087</v>
      </c>
      <c r="C4671" s="4">
        <v>0</v>
      </c>
      <c r="D4671" s="26">
        <f t="shared" si="383"/>
        <v>68</v>
      </c>
      <c r="F4671" s="112">
        <f t="shared" si="384"/>
        <v>2</v>
      </c>
    </row>
    <row r="4672" spans="1:6" x14ac:dyDescent="0.25">
      <c r="A4672" s="42" t="s">
        <v>26</v>
      </c>
      <c r="B4672" s="119">
        <v>44087</v>
      </c>
      <c r="C4672" s="4">
        <v>286</v>
      </c>
      <c r="D4672" s="26">
        <f>C4672+D4648</f>
        <v>4812</v>
      </c>
      <c r="E4672" s="4">
        <f>2+1+1</f>
        <v>4</v>
      </c>
      <c r="F4672" s="112">
        <f t="shared" si="384"/>
        <v>50</v>
      </c>
    </row>
    <row r="4673" spans="1:6" x14ac:dyDescent="0.25">
      <c r="A4673" s="42" t="s">
        <v>25</v>
      </c>
      <c r="B4673" s="119">
        <v>44087</v>
      </c>
      <c r="C4673" s="4">
        <v>130</v>
      </c>
      <c r="D4673" s="26">
        <f>C4673+D4649</f>
        <v>8719</v>
      </c>
      <c r="E4673" s="4">
        <f>2</f>
        <v>2</v>
      </c>
      <c r="F4673" s="112">
        <f t="shared" si="384"/>
        <v>153</v>
      </c>
    </row>
    <row r="4674" spans="1:6" x14ac:dyDescent="0.25">
      <c r="A4674" s="42" t="s">
        <v>41</v>
      </c>
      <c r="B4674" s="119">
        <v>44087</v>
      </c>
      <c r="C4674" s="4">
        <v>340</v>
      </c>
      <c r="D4674" s="26">
        <f>C4674+D4650</f>
        <v>6765</v>
      </c>
      <c r="E4674" s="4">
        <f>1+1</f>
        <v>2</v>
      </c>
      <c r="F4674" s="112">
        <f>E4674+F4650</f>
        <v>89</v>
      </c>
    </row>
    <row r="4675" spans="1:6" x14ac:dyDescent="0.25">
      <c r="A4675" s="42" t="s">
        <v>42</v>
      </c>
      <c r="B4675" s="119">
        <v>44087</v>
      </c>
      <c r="C4675" s="4">
        <v>-5</v>
      </c>
      <c r="D4675" s="26">
        <f t="shared" ref="D4675:D4681" si="385">C4675+D4651</f>
        <v>417</v>
      </c>
      <c r="F4675" s="112">
        <f>E4675+F4651</f>
        <v>12</v>
      </c>
    </row>
    <row r="4676" spans="1:6" x14ac:dyDescent="0.25">
      <c r="A4676" s="42" t="s">
        <v>43</v>
      </c>
      <c r="B4676" s="119">
        <v>44087</v>
      </c>
      <c r="C4676" s="4">
        <v>1</v>
      </c>
      <c r="D4676" s="26">
        <f t="shared" si="385"/>
        <v>383</v>
      </c>
      <c r="F4676" s="112">
        <f t="shared" si="384"/>
        <v>0</v>
      </c>
    </row>
    <row r="4677" spans="1:6" x14ac:dyDescent="0.25">
      <c r="A4677" s="42" t="s">
        <v>44</v>
      </c>
      <c r="B4677" s="119">
        <v>44087</v>
      </c>
      <c r="C4677" s="4">
        <v>193</v>
      </c>
      <c r="D4677" s="26">
        <f t="shared" si="385"/>
        <v>3069</v>
      </c>
      <c r="F4677" s="112">
        <f>E4677+F4653</f>
        <v>21</v>
      </c>
    </row>
    <row r="4678" spans="1:6" x14ac:dyDescent="0.25">
      <c r="A4678" s="42" t="s">
        <v>29</v>
      </c>
      <c r="B4678" s="119">
        <v>44087</v>
      </c>
      <c r="C4678" s="4">
        <v>1055</v>
      </c>
      <c r="D4678" s="26">
        <f t="shared" si="385"/>
        <v>18617</v>
      </c>
      <c r="E4678" s="4">
        <f>1+1</f>
        <v>2</v>
      </c>
      <c r="F4678" s="112">
        <f>E4678+F4654</f>
        <v>196</v>
      </c>
    </row>
    <row r="4679" spans="1:6" x14ac:dyDescent="0.25">
      <c r="A4679" s="42" t="s">
        <v>45</v>
      </c>
      <c r="B4679" s="119">
        <v>44087</v>
      </c>
      <c r="C4679" s="4">
        <v>79</v>
      </c>
      <c r="D4679" s="26">
        <f t="shared" si="385"/>
        <v>1832</v>
      </c>
      <c r="E4679" s="4">
        <f>1</f>
        <v>1</v>
      </c>
      <c r="F4679" s="112">
        <f t="shared" si="384"/>
        <v>26</v>
      </c>
    </row>
    <row r="4680" spans="1:6" x14ac:dyDescent="0.25">
      <c r="A4680" s="42" t="s">
        <v>46</v>
      </c>
      <c r="B4680" s="119">
        <v>44087</v>
      </c>
      <c r="C4680" s="4">
        <v>22</v>
      </c>
      <c r="D4680" s="26">
        <f t="shared" si="385"/>
        <v>2705</v>
      </c>
      <c r="E4680" s="4">
        <f>1</f>
        <v>1</v>
      </c>
      <c r="F4680" s="112">
        <f>E4680+F4656</f>
        <v>45</v>
      </c>
    </row>
    <row r="4681" spans="1:6" ht="15.75" thickBot="1" x14ac:dyDescent="0.3">
      <c r="A4681" s="43" t="s">
        <v>47</v>
      </c>
      <c r="B4681" s="119">
        <v>44087</v>
      </c>
      <c r="C4681" s="4">
        <v>583</v>
      </c>
      <c r="D4681" s="115">
        <f t="shared" si="385"/>
        <v>6628</v>
      </c>
      <c r="F4681" s="113">
        <f>E4681+F4657</f>
        <v>19</v>
      </c>
    </row>
    <row r="4682" spans="1:6" x14ac:dyDescent="0.25">
      <c r="A4682" s="53" t="s">
        <v>22</v>
      </c>
      <c r="B4682" s="119">
        <v>44088</v>
      </c>
      <c r="C4682" s="4">
        <v>4863</v>
      </c>
      <c r="D4682" s="114">
        <f>C4682+D4658</f>
        <v>336652</v>
      </c>
      <c r="E4682" s="4">
        <f>7+4+96+51</f>
        <v>158</v>
      </c>
      <c r="F4682" s="111">
        <f>E4682+F4658</f>
        <v>7007</v>
      </c>
    </row>
    <row r="4683" spans="1:6" x14ac:dyDescent="0.25">
      <c r="A4683" s="42" t="s">
        <v>51</v>
      </c>
      <c r="B4683" s="119">
        <v>44088</v>
      </c>
      <c r="C4683" s="4">
        <v>946</v>
      </c>
      <c r="D4683" s="26">
        <f t="shared" ref="D4683:D4695" si="386">C4683+D4659</f>
        <v>111846</v>
      </c>
      <c r="E4683" s="4">
        <f>5+9+25+14</f>
        <v>53</v>
      </c>
      <c r="F4683" s="112">
        <f>E4683+F4659</f>
        <v>2714</v>
      </c>
    </row>
    <row r="4684" spans="1:6" x14ac:dyDescent="0.25">
      <c r="A4684" s="42" t="s">
        <v>35</v>
      </c>
      <c r="B4684" s="119">
        <v>44088</v>
      </c>
      <c r="C4684" s="4">
        <v>5</v>
      </c>
      <c r="D4684" s="26">
        <f t="shared" si="386"/>
        <v>129</v>
      </c>
      <c r="F4684" s="112">
        <f>E4684+F4660</f>
        <v>0</v>
      </c>
    </row>
    <row r="4685" spans="1:6" x14ac:dyDescent="0.25">
      <c r="A4685" s="42" t="s">
        <v>21</v>
      </c>
      <c r="B4685" s="119">
        <v>44088</v>
      </c>
      <c r="C4685" s="4">
        <v>41</v>
      </c>
      <c r="D4685" s="26">
        <f t="shared" si="386"/>
        <v>6792</v>
      </c>
      <c r="E4685" s="4">
        <f>1+2</f>
        <v>3</v>
      </c>
      <c r="F4685" s="112">
        <f t="shared" ref="F4685:F4703" si="387">E4685+F4661</f>
        <v>241</v>
      </c>
    </row>
    <row r="4686" spans="1:6" x14ac:dyDescent="0.25">
      <c r="A4686" s="42" t="s">
        <v>36</v>
      </c>
      <c r="B4686" s="119">
        <v>44088</v>
      </c>
      <c r="C4686" s="4">
        <v>39</v>
      </c>
      <c r="D4686" s="26">
        <f t="shared" si="386"/>
        <v>1757</v>
      </c>
      <c r="E4686" s="4">
        <f>4+2</f>
        <v>6</v>
      </c>
      <c r="F4686" s="112">
        <f t="shared" si="387"/>
        <v>20</v>
      </c>
    </row>
    <row r="4687" spans="1:6" x14ac:dyDescent="0.25">
      <c r="A4687" s="42" t="s">
        <v>27</v>
      </c>
      <c r="B4687" s="119">
        <v>44088</v>
      </c>
      <c r="C4687" s="4">
        <v>535</v>
      </c>
      <c r="D4687" s="26">
        <f t="shared" si="386"/>
        <v>14974</v>
      </c>
      <c r="E4687" s="4">
        <f>4+3</f>
        <v>7</v>
      </c>
      <c r="F4687" s="112">
        <f t="shared" si="387"/>
        <v>204</v>
      </c>
    </row>
    <row r="4688" spans="1:6" x14ac:dyDescent="0.25">
      <c r="A4688" s="42" t="s">
        <v>37</v>
      </c>
      <c r="B4688" s="119">
        <v>44088</v>
      </c>
      <c r="C4688" s="4">
        <v>58</v>
      </c>
      <c r="D4688" s="26">
        <f t="shared" si="386"/>
        <v>718</v>
      </c>
      <c r="F4688" s="112">
        <f t="shared" si="387"/>
        <v>6</v>
      </c>
    </row>
    <row r="4689" spans="1:6" x14ac:dyDescent="0.25">
      <c r="A4689" s="42" t="s">
        <v>38</v>
      </c>
      <c r="B4689" s="119">
        <v>44088</v>
      </c>
      <c r="C4689" s="4">
        <v>72</v>
      </c>
      <c r="D4689" s="26">
        <f t="shared" si="386"/>
        <v>5310</v>
      </c>
      <c r="F4689" s="112">
        <f t="shared" si="387"/>
        <v>89</v>
      </c>
    </row>
    <row r="4690" spans="1:6" x14ac:dyDescent="0.25">
      <c r="A4690" s="42" t="s">
        <v>48</v>
      </c>
      <c r="B4690" s="119">
        <v>44088</v>
      </c>
      <c r="C4690" s="4">
        <v>1</v>
      </c>
      <c r="D4690" s="26">
        <f t="shared" si="386"/>
        <v>95</v>
      </c>
      <c r="F4690" s="112">
        <f>E4690+F4666</f>
        <v>1</v>
      </c>
    </row>
    <row r="4691" spans="1:6" x14ac:dyDescent="0.25">
      <c r="A4691" s="42" t="s">
        <v>39</v>
      </c>
      <c r="B4691" s="119">
        <v>44088</v>
      </c>
      <c r="C4691" s="4">
        <v>277</v>
      </c>
      <c r="D4691" s="26">
        <f t="shared" si="386"/>
        <v>12399</v>
      </c>
      <c r="E4691" s="4">
        <f>3+1+5+1</f>
        <v>10</v>
      </c>
      <c r="F4691" s="112">
        <f t="shared" si="387"/>
        <v>266</v>
      </c>
    </row>
    <row r="4692" spans="1:6" x14ac:dyDescent="0.25">
      <c r="A4692" s="42" t="s">
        <v>40</v>
      </c>
      <c r="B4692" s="119">
        <v>44088</v>
      </c>
      <c r="C4692" s="4">
        <v>45</v>
      </c>
      <c r="D4692" s="26">
        <f t="shared" si="386"/>
        <v>442</v>
      </c>
      <c r="F4692" s="112">
        <f t="shared" si="387"/>
        <v>4</v>
      </c>
    </row>
    <row r="4693" spans="1:6" x14ac:dyDescent="0.25">
      <c r="A4693" s="42" t="s">
        <v>28</v>
      </c>
      <c r="B4693" s="119">
        <v>44088</v>
      </c>
      <c r="C4693" s="4">
        <v>74</v>
      </c>
      <c r="D4693" s="26">
        <f t="shared" si="386"/>
        <v>2882</v>
      </c>
      <c r="E4693" s="4">
        <f>13+11</f>
        <v>24</v>
      </c>
      <c r="F4693" s="112">
        <f t="shared" si="387"/>
        <v>82</v>
      </c>
    </row>
    <row r="4694" spans="1:6" x14ac:dyDescent="0.25">
      <c r="A4694" s="42" t="s">
        <v>24</v>
      </c>
      <c r="B4694" s="119">
        <v>44088</v>
      </c>
      <c r="C4694" s="4">
        <v>650</v>
      </c>
      <c r="D4694" s="26">
        <f t="shared" si="386"/>
        <v>15132</v>
      </c>
      <c r="E4694" s="4">
        <f>2+1</f>
        <v>3</v>
      </c>
      <c r="F4694" s="112">
        <f t="shared" si="387"/>
        <v>153</v>
      </c>
    </row>
    <row r="4695" spans="1:6" x14ac:dyDescent="0.25">
      <c r="A4695" s="42" t="s">
        <v>30</v>
      </c>
      <c r="B4695" s="119">
        <v>44088</v>
      </c>
      <c r="C4695" s="4">
        <v>0</v>
      </c>
      <c r="D4695" s="26">
        <f t="shared" si="386"/>
        <v>68</v>
      </c>
      <c r="F4695" s="112">
        <f t="shared" si="387"/>
        <v>2</v>
      </c>
    </row>
    <row r="4696" spans="1:6" x14ac:dyDescent="0.25">
      <c r="A4696" s="42" t="s">
        <v>26</v>
      </c>
      <c r="B4696" s="119">
        <v>44088</v>
      </c>
      <c r="C4696" s="4">
        <v>227</v>
      </c>
      <c r="D4696" s="26">
        <f>C4696+D4672</f>
        <v>5039</v>
      </c>
      <c r="E4696" s="4">
        <f>1+1</f>
        <v>2</v>
      </c>
      <c r="F4696" s="112">
        <f t="shared" si="387"/>
        <v>52</v>
      </c>
    </row>
    <row r="4697" spans="1:6" x14ac:dyDescent="0.25">
      <c r="A4697" s="42" t="s">
        <v>25</v>
      </c>
      <c r="B4697" s="119">
        <v>44088</v>
      </c>
      <c r="C4697" s="4">
        <v>135</v>
      </c>
      <c r="D4697" s="26">
        <f>C4697+D4673</f>
        <v>8854</v>
      </c>
      <c r="E4697" s="4">
        <f>4+4</f>
        <v>8</v>
      </c>
      <c r="F4697" s="112">
        <f t="shared" si="387"/>
        <v>161</v>
      </c>
    </row>
    <row r="4698" spans="1:6" x14ac:dyDescent="0.25">
      <c r="A4698" s="42" t="s">
        <v>41</v>
      </c>
      <c r="B4698" s="119">
        <v>44088</v>
      </c>
      <c r="C4698" s="4">
        <v>229</v>
      </c>
      <c r="D4698" s="26">
        <f>C4698+D4674</f>
        <v>6994</v>
      </c>
      <c r="E4698" s="4">
        <f>4+1</f>
        <v>5</v>
      </c>
      <c r="F4698" s="112">
        <f>E4698+F4674</f>
        <v>94</v>
      </c>
    </row>
    <row r="4699" spans="1:6" x14ac:dyDescent="0.25">
      <c r="A4699" s="42" t="s">
        <v>42</v>
      </c>
      <c r="B4699" s="119">
        <v>44088</v>
      </c>
      <c r="C4699" s="4">
        <v>0</v>
      </c>
      <c r="D4699" s="26">
        <f t="shared" ref="D4699:D4705" si="388">C4699+D4675</f>
        <v>417</v>
      </c>
      <c r="F4699" s="112">
        <f>E4699+F4675</f>
        <v>12</v>
      </c>
    </row>
    <row r="4700" spans="1:6" x14ac:dyDescent="0.25">
      <c r="A4700" s="42" t="s">
        <v>43</v>
      </c>
      <c r="B4700" s="119">
        <v>44088</v>
      </c>
      <c r="C4700" s="4">
        <v>49</v>
      </c>
      <c r="D4700" s="26">
        <f t="shared" si="388"/>
        <v>432</v>
      </c>
      <c r="F4700" s="112">
        <f t="shared" si="387"/>
        <v>0</v>
      </c>
    </row>
    <row r="4701" spans="1:6" x14ac:dyDescent="0.25">
      <c r="A4701" s="42" t="s">
        <v>44</v>
      </c>
      <c r="B4701" s="119">
        <v>44088</v>
      </c>
      <c r="C4701" s="4">
        <v>39</v>
      </c>
      <c r="D4701" s="26">
        <f t="shared" si="388"/>
        <v>3108</v>
      </c>
      <c r="E4701" s="4">
        <f>1+11+3</f>
        <v>15</v>
      </c>
      <c r="F4701" s="112">
        <f>E4701+F4677</f>
        <v>36</v>
      </c>
    </row>
    <row r="4702" spans="1:6" x14ac:dyDescent="0.25">
      <c r="A4702" s="42" t="s">
        <v>29</v>
      </c>
      <c r="B4702" s="119">
        <v>44088</v>
      </c>
      <c r="C4702" s="4">
        <v>850</v>
      </c>
      <c r="D4702" s="26">
        <f t="shared" si="388"/>
        <v>19467</v>
      </c>
      <c r="E4702" s="4">
        <f>1+10+5</f>
        <v>16</v>
      </c>
      <c r="F4702" s="112">
        <f>E4702+F4678</f>
        <v>212</v>
      </c>
    </row>
    <row r="4703" spans="1:6" x14ac:dyDescent="0.25">
      <c r="A4703" s="42" t="s">
        <v>45</v>
      </c>
      <c r="B4703" s="119">
        <v>44088</v>
      </c>
      <c r="C4703" s="4">
        <v>81</v>
      </c>
      <c r="D4703" s="26">
        <f t="shared" si="388"/>
        <v>1913</v>
      </c>
      <c r="E4703" s="4">
        <f>2</f>
        <v>2</v>
      </c>
      <c r="F4703" s="112">
        <f t="shared" si="387"/>
        <v>28</v>
      </c>
    </row>
    <row r="4704" spans="1:6" x14ac:dyDescent="0.25">
      <c r="A4704" s="42" t="s">
        <v>46</v>
      </c>
      <c r="B4704" s="119">
        <v>44088</v>
      </c>
      <c r="C4704" s="4">
        <v>72</v>
      </c>
      <c r="D4704" s="26">
        <f t="shared" si="388"/>
        <v>2777</v>
      </c>
      <c r="E4704" s="4">
        <f>1+1</f>
        <v>2</v>
      </c>
      <c r="F4704" s="112">
        <f>E4704+F4680</f>
        <v>47</v>
      </c>
    </row>
    <row r="4705" spans="1:6" ht="15.75" thickBot="1" x14ac:dyDescent="0.3">
      <c r="A4705" s="81" t="s">
        <v>47</v>
      </c>
      <c r="B4705" s="120">
        <v>44088</v>
      </c>
      <c r="C4705" s="38">
        <v>621</v>
      </c>
      <c r="D4705" s="70">
        <f t="shared" si="388"/>
        <v>7249</v>
      </c>
      <c r="E4705" s="38"/>
      <c r="F4705" s="121">
        <f>E4705+F4681</f>
        <v>19</v>
      </c>
    </row>
    <row r="4706" spans="1:6" x14ac:dyDescent="0.25">
      <c r="A4706" s="53" t="s">
        <v>22</v>
      </c>
      <c r="B4706" s="40">
        <v>44089</v>
      </c>
      <c r="C4706" s="41">
        <v>6001</v>
      </c>
      <c r="D4706" s="114">
        <f>C4706+D4682</f>
        <v>342653</v>
      </c>
      <c r="E4706" s="41">
        <f>16+11+32+41</f>
        <v>100</v>
      </c>
      <c r="F4706" s="111">
        <f>E4706+F4682</f>
        <v>7107</v>
      </c>
    </row>
    <row r="4707" spans="1:6" x14ac:dyDescent="0.25">
      <c r="A4707" s="122" t="s">
        <v>51</v>
      </c>
      <c r="B4707" s="119">
        <v>44089</v>
      </c>
      <c r="C4707" s="4">
        <v>1010</v>
      </c>
      <c r="D4707" s="26">
        <f t="shared" ref="D4707:D4719" si="389">C4707+D4683</f>
        <v>112856</v>
      </c>
      <c r="E4707" s="4">
        <f>6+2+12+6</f>
        <v>26</v>
      </c>
      <c r="F4707" s="112">
        <f>E4707+F4683</f>
        <v>2740</v>
      </c>
    </row>
    <row r="4708" spans="1:6" x14ac:dyDescent="0.25">
      <c r="A4708" s="122" t="s">
        <v>35</v>
      </c>
      <c r="B4708" s="119">
        <v>44089</v>
      </c>
      <c r="C4708" s="4">
        <v>4</v>
      </c>
      <c r="D4708" s="26">
        <f t="shared" si="389"/>
        <v>133</v>
      </c>
      <c r="F4708" s="112">
        <f>E4708+F4684</f>
        <v>0</v>
      </c>
    </row>
    <row r="4709" spans="1:6" x14ac:dyDescent="0.25">
      <c r="A4709" s="122" t="s">
        <v>21</v>
      </c>
      <c r="B4709" s="119">
        <v>44089</v>
      </c>
      <c r="C4709" s="4">
        <v>87</v>
      </c>
      <c r="D4709" s="26">
        <f t="shared" si="389"/>
        <v>6879</v>
      </c>
      <c r="E4709" s="4">
        <f>1+1</f>
        <v>2</v>
      </c>
      <c r="F4709" s="112">
        <f t="shared" ref="F4709:F4727" si="390">E4709+F4685</f>
        <v>243</v>
      </c>
    </row>
    <row r="4710" spans="1:6" x14ac:dyDescent="0.25">
      <c r="A4710" s="122" t="s">
        <v>36</v>
      </c>
      <c r="B4710" s="119">
        <v>44089</v>
      </c>
      <c r="C4710" s="4">
        <v>98</v>
      </c>
      <c r="D4710" s="26">
        <f t="shared" si="389"/>
        <v>1855</v>
      </c>
      <c r="E4710" s="4">
        <f>1+2</f>
        <v>3</v>
      </c>
      <c r="F4710" s="112">
        <f t="shared" si="390"/>
        <v>23</v>
      </c>
    </row>
    <row r="4711" spans="1:6" x14ac:dyDescent="0.25">
      <c r="A4711" s="122" t="s">
        <v>27</v>
      </c>
      <c r="B4711" s="119">
        <v>44089</v>
      </c>
      <c r="C4711" s="4">
        <v>719</v>
      </c>
      <c r="D4711" s="26">
        <f t="shared" si="389"/>
        <v>15693</v>
      </c>
      <c r="E4711" s="4">
        <f>4+4</f>
        <v>8</v>
      </c>
      <c r="F4711" s="112">
        <f t="shared" si="390"/>
        <v>212</v>
      </c>
    </row>
    <row r="4712" spans="1:6" x14ac:dyDescent="0.25">
      <c r="A4712" s="122" t="s">
        <v>37</v>
      </c>
      <c r="B4712" s="119">
        <v>44089</v>
      </c>
      <c r="C4712" s="4">
        <v>60</v>
      </c>
      <c r="D4712" s="26">
        <f t="shared" si="389"/>
        <v>778</v>
      </c>
      <c r="F4712" s="112">
        <f t="shared" si="390"/>
        <v>6</v>
      </c>
    </row>
    <row r="4713" spans="1:6" x14ac:dyDescent="0.25">
      <c r="A4713" s="122" t="s">
        <v>38</v>
      </c>
      <c r="B4713" s="119">
        <v>44089</v>
      </c>
      <c r="C4713" s="4">
        <v>189</v>
      </c>
      <c r="D4713" s="26">
        <f t="shared" si="389"/>
        <v>5499</v>
      </c>
      <c r="E4713" s="4">
        <f>3+2</f>
        <v>5</v>
      </c>
      <c r="F4713" s="112">
        <f t="shared" si="390"/>
        <v>94</v>
      </c>
    </row>
    <row r="4714" spans="1:6" x14ac:dyDescent="0.25">
      <c r="A4714" s="122" t="s">
        <v>48</v>
      </c>
      <c r="B4714" s="119">
        <v>44089</v>
      </c>
      <c r="C4714" s="4">
        <v>3</v>
      </c>
      <c r="D4714" s="26">
        <f t="shared" si="389"/>
        <v>98</v>
      </c>
      <c r="F4714" s="112">
        <f>E4714+F4690</f>
        <v>1</v>
      </c>
    </row>
    <row r="4715" spans="1:6" x14ac:dyDescent="0.25">
      <c r="A4715" s="122" t="s">
        <v>39</v>
      </c>
      <c r="B4715" s="119">
        <v>44089</v>
      </c>
      <c r="C4715" s="4">
        <v>331</v>
      </c>
      <c r="D4715" s="26">
        <f t="shared" si="389"/>
        <v>12730</v>
      </c>
      <c r="E4715" s="4">
        <f>5+5</f>
        <v>10</v>
      </c>
      <c r="F4715" s="112">
        <f t="shared" si="390"/>
        <v>276</v>
      </c>
    </row>
    <row r="4716" spans="1:6" x14ac:dyDescent="0.25">
      <c r="A4716" s="122" t="s">
        <v>40</v>
      </c>
      <c r="B4716" s="119">
        <v>44089</v>
      </c>
      <c r="C4716" s="4">
        <v>24</v>
      </c>
      <c r="D4716" s="26">
        <f t="shared" si="389"/>
        <v>466</v>
      </c>
      <c r="F4716" s="112">
        <f t="shared" si="390"/>
        <v>4</v>
      </c>
    </row>
    <row r="4717" spans="1:6" x14ac:dyDescent="0.25">
      <c r="A4717" s="122" t="s">
        <v>28</v>
      </c>
      <c r="B4717" s="119">
        <v>44089</v>
      </c>
      <c r="C4717" s="4">
        <v>124</v>
      </c>
      <c r="D4717" s="26">
        <f t="shared" si="389"/>
        <v>3006</v>
      </c>
      <c r="E4717" s="4">
        <f>2+3</f>
        <v>5</v>
      </c>
      <c r="F4717" s="112">
        <f t="shared" si="390"/>
        <v>87</v>
      </c>
    </row>
    <row r="4718" spans="1:6" x14ac:dyDescent="0.25">
      <c r="A4718" s="122" t="s">
        <v>24</v>
      </c>
      <c r="B4718" s="119">
        <v>44089</v>
      </c>
      <c r="C4718" s="4">
        <v>629</v>
      </c>
      <c r="D4718" s="26">
        <f t="shared" si="389"/>
        <v>15761</v>
      </c>
      <c r="E4718" s="4">
        <f>2+1</f>
        <v>3</v>
      </c>
      <c r="F4718" s="112">
        <f t="shared" si="390"/>
        <v>156</v>
      </c>
    </row>
    <row r="4719" spans="1:6" x14ac:dyDescent="0.25">
      <c r="A4719" s="122" t="s">
        <v>30</v>
      </c>
      <c r="B4719" s="119">
        <v>44089</v>
      </c>
      <c r="C4719" s="4">
        <v>-8</v>
      </c>
      <c r="D4719" s="26">
        <f t="shared" si="389"/>
        <v>60</v>
      </c>
      <c r="F4719" s="112">
        <f t="shared" si="390"/>
        <v>2</v>
      </c>
    </row>
    <row r="4720" spans="1:6" x14ac:dyDescent="0.25">
      <c r="A4720" s="122" t="s">
        <v>26</v>
      </c>
      <c r="B4720" s="119">
        <v>44089</v>
      </c>
      <c r="C4720" s="4">
        <v>120</v>
      </c>
      <c r="D4720" s="26">
        <f>C4720+D4696</f>
        <v>5159</v>
      </c>
      <c r="E4720" s="4">
        <f>1</f>
        <v>1</v>
      </c>
      <c r="F4720" s="112">
        <f t="shared" si="390"/>
        <v>53</v>
      </c>
    </row>
    <row r="4721" spans="1:6" x14ac:dyDescent="0.25">
      <c r="A4721" s="122" t="s">
        <v>25</v>
      </c>
      <c r="B4721" s="119">
        <v>44089</v>
      </c>
      <c r="C4721" s="4">
        <v>375</v>
      </c>
      <c r="D4721" s="26">
        <f>C4721+D4697</f>
        <v>9229</v>
      </c>
      <c r="E4721" s="4">
        <f>3+4</f>
        <v>7</v>
      </c>
      <c r="F4721" s="112">
        <f t="shared" si="390"/>
        <v>168</v>
      </c>
    </row>
    <row r="4722" spans="1:6" x14ac:dyDescent="0.25">
      <c r="A4722" s="122" t="s">
        <v>41</v>
      </c>
      <c r="B4722" s="119">
        <v>44089</v>
      </c>
      <c r="C4722" s="4">
        <v>309</v>
      </c>
      <c r="D4722" s="26">
        <f>C4722+D4698</f>
        <v>7303</v>
      </c>
      <c r="E4722" s="4">
        <f>1+1+3</f>
        <v>5</v>
      </c>
      <c r="F4722" s="112">
        <f>E4722+F4698</f>
        <v>99</v>
      </c>
    </row>
    <row r="4723" spans="1:6" x14ac:dyDescent="0.25">
      <c r="A4723" s="122" t="s">
        <v>42</v>
      </c>
      <c r="B4723" s="119">
        <v>44089</v>
      </c>
      <c r="C4723" s="4">
        <v>11</v>
      </c>
      <c r="D4723" s="26">
        <f t="shared" ref="D4723:D4729" si="391">C4723+D4699</f>
        <v>428</v>
      </c>
      <c r="F4723" s="112">
        <f>E4723+F4699</f>
        <v>12</v>
      </c>
    </row>
    <row r="4724" spans="1:6" x14ac:dyDescent="0.25">
      <c r="A4724" s="122" t="s">
        <v>43</v>
      </c>
      <c r="B4724" s="119">
        <v>44089</v>
      </c>
      <c r="C4724" s="4">
        <v>51</v>
      </c>
      <c r="D4724" s="26">
        <f t="shared" si="391"/>
        <v>483</v>
      </c>
      <c r="F4724" s="112">
        <f t="shared" si="390"/>
        <v>0</v>
      </c>
    </row>
    <row r="4725" spans="1:6" x14ac:dyDescent="0.25">
      <c r="A4725" s="122" t="s">
        <v>44</v>
      </c>
      <c r="B4725" s="119">
        <v>44089</v>
      </c>
      <c r="C4725" s="4">
        <v>84</v>
      </c>
      <c r="D4725" s="26">
        <f t="shared" si="391"/>
        <v>3192</v>
      </c>
      <c r="F4725" s="112">
        <f>E4725+F4701</f>
        <v>36</v>
      </c>
    </row>
    <row r="4726" spans="1:6" x14ac:dyDescent="0.25">
      <c r="A4726" s="122" t="s">
        <v>29</v>
      </c>
      <c r="B4726" s="119">
        <v>44089</v>
      </c>
      <c r="C4726" s="4">
        <v>1056</v>
      </c>
      <c r="D4726" s="26">
        <f t="shared" si="391"/>
        <v>20523</v>
      </c>
      <c r="E4726" s="4">
        <f>3+4</f>
        <v>7</v>
      </c>
      <c r="F4726" s="112">
        <f>E4726+F4702</f>
        <v>219</v>
      </c>
    </row>
    <row r="4727" spans="1:6" x14ac:dyDescent="0.25">
      <c r="A4727" s="122" t="s">
        <v>45</v>
      </c>
      <c r="B4727" s="119">
        <v>44089</v>
      </c>
      <c r="C4727" s="4">
        <v>69</v>
      </c>
      <c r="D4727" s="26">
        <f t="shared" si="391"/>
        <v>1982</v>
      </c>
      <c r="F4727" s="112">
        <f t="shared" si="390"/>
        <v>28</v>
      </c>
    </row>
    <row r="4728" spans="1:6" x14ac:dyDescent="0.25">
      <c r="A4728" s="122" t="s">
        <v>46</v>
      </c>
      <c r="B4728" s="119">
        <v>44089</v>
      </c>
      <c r="C4728" s="4">
        <v>78</v>
      </c>
      <c r="D4728" s="26">
        <f t="shared" si="391"/>
        <v>2855</v>
      </c>
      <c r="F4728" s="112">
        <f>E4728+F4704</f>
        <v>47</v>
      </c>
    </row>
    <row r="4729" spans="1:6" ht="15.75" thickBot="1" x14ac:dyDescent="0.3">
      <c r="A4729" s="124" t="s">
        <v>47</v>
      </c>
      <c r="B4729" s="120">
        <v>44089</v>
      </c>
      <c r="C4729" s="38">
        <v>468</v>
      </c>
      <c r="D4729" s="70">
        <f t="shared" si="391"/>
        <v>7717</v>
      </c>
      <c r="E4729" s="38">
        <f>2+1</f>
        <v>3</v>
      </c>
      <c r="F4729" s="121">
        <f>E4729+F4705</f>
        <v>22</v>
      </c>
    </row>
    <row r="4730" spans="1:6" x14ac:dyDescent="0.25">
      <c r="A4730" s="53" t="s">
        <v>22</v>
      </c>
      <c r="B4730" s="40">
        <v>44090</v>
      </c>
      <c r="C4730" s="41">
        <v>6078</v>
      </c>
      <c r="D4730" s="114">
        <f>C4730+D4706</f>
        <v>348731</v>
      </c>
      <c r="E4730" s="41">
        <f>26+23+68+48</f>
        <v>165</v>
      </c>
      <c r="F4730" s="111">
        <f>E4730+F4706</f>
        <v>7272</v>
      </c>
    </row>
    <row r="4731" spans="1:6" x14ac:dyDescent="0.25">
      <c r="A4731" s="122" t="s">
        <v>51</v>
      </c>
      <c r="B4731" s="23">
        <v>44090</v>
      </c>
      <c r="C4731" s="4">
        <v>813</v>
      </c>
      <c r="D4731" s="26">
        <f t="shared" ref="D4731:D4743" si="392">C4731+D4707</f>
        <v>113669</v>
      </c>
      <c r="E4731" s="4">
        <f>2+21+17</f>
        <v>40</v>
      </c>
      <c r="F4731" s="112">
        <f>E4731+F4707</f>
        <v>2780</v>
      </c>
    </row>
    <row r="4732" spans="1:6" x14ac:dyDescent="0.25">
      <c r="A4732" s="122" t="s">
        <v>35</v>
      </c>
      <c r="B4732" s="23">
        <v>44090</v>
      </c>
      <c r="C4732" s="4">
        <v>21</v>
      </c>
      <c r="D4732" s="26">
        <f t="shared" si="392"/>
        <v>154</v>
      </c>
      <c r="F4732" s="112">
        <f>E4732+F4708</f>
        <v>0</v>
      </c>
    </row>
    <row r="4733" spans="1:6" x14ac:dyDescent="0.25">
      <c r="A4733" s="122" t="s">
        <v>21</v>
      </c>
      <c r="B4733" s="23">
        <v>44090</v>
      </c>
      <c r="C4733" s="4">
        <v>122</v>
      </c>
      <c r="D4733" s="26">
        <f t="shared" si="392"/>
        <v>7001</v>
      </c>
      <c r="F4733" s="112">
        <f t="shared" ref="F4733:F4751" si="393">E4733+F4709</f>
        <v>243</v>
      </c>
    </row>
    <row r="4734" spans="1:6" x14ac:dyDescent="0.25">
      <c r="A4734" s="122" t="s">
        <v>36</v>
      </c>
      <c r="B4734" s="23">
        <v>44090</v>
      </c>
      <c r="C4734" s="4">
        <v>94</v>
      </c>
      <c r="D4734" s="26">
        <f t="shared" si="392"/>
        <v>1949</v>
      </c>
      <c r="F4734" s="112">
        <f t="shared" si="393"/>
        <v>23</v>
      </c>
    </row>
    <row r="4735" spans="1:6" x14ac:dyDescent="0.25">
      <c r="A4735" s="122" t="s">
        <v>27</v>
      </c>
      <c r="B4735" s="23">
        <v>44090</v>
      </c>
      <c r="C4735" s="4">
        <v>691</v>
      </c>
      <c r="D4735" s="26">
        <f t="shared" si="392"/>
        <v>16384</v>
      </c>
      <c r="E4735" s="4">
        <f>5+4</f>
        <v>9</v>
      </c>
      <c r="F4735" s="112">
        <f t="shared" si="393"/>
        <v>221</v>
      </c>
    </row>
    <row r="4736" spans="1:6" x14ac:dyDescent="0.25">
      <c r="A4736" s="122" t="s">
        <v>37</v>
      </c>
      <c r="B4736" s="23">
        <v>44090</v>
      </c>
      <c r="C4736" s="4">
        <v>17</v>
      </c>
      <c r="D4736" s="26">
        <f t="shared" si="392"/>
        <v>795</v>
      </c>
      <c r="F4736" s="112">
        <f>E4736+F4712</f>
        <v>6</v>
      </c>
    </row>
    <row r="4737" spans="1:6" x14ac:dyDescent="0.25">
      <c r="A4737" s="122" t="s">
        <v>38</v>
      </c>
      <c r="B4737" s="23">
        <v>44090</v>
      </c>
      <c r="C4737" s="4">
        <v>125</v>
      </c>
      <c r="D4737" s="26">
        <f t="shared" si="392"/>
        <v>5624</v>
      </c>
      <c r="E4737" s="4">
        <f>1+2</f>
        <v>3</v>
      </c>
      <c r="F4737" s="112">
        <f>E4737+F4713</f>
        <v>97</v>
      </c>
    </row>
    <row r="4738" spans="1:6" x14ac:dyDescent="0.25">
      <c r="A4738" s="122" t="s">
        <v>48</v>
      </c>
      <c r="B4738" s="23">
        <v>44090</v>
      </c>
      <c r="C4738" s="4">
        <v>-2</v>
      </c>
      <c r="D4738" s="26">
        <f t="shared" si="392"/>
        <v>96</v>
      </c>
      <c r="F4738" s="112">
        <f>E4738+F4714</f>
        <v>1</v>
      </c>
    </row>
    <row r="4739" spans="1:6" x14ac:dyDescent="0.25">
      <c r="A4739" s="122" t="s">
        <v>39</v>
      </c>
      <c r="B4739" s="23">
        <v>44090</v>
      </c>
      <c r="C4739" s="4">
        <v>305</v>
      </c>
      <c r="D4739" s="26">
        <f t="shared" si="392"/>
        <v>13035</v>
      </c>
      <c r="F4739" s="112">
        <f t="shared" si="393"/>
        <v>276</v>
      </c>
    </row>
    <row r="4740" spans="1:6" x14ac:dyDescent="0.25">
      <c r="A4740" s="122" t="s">
        <v>40</v>
      </c>
      <c r="B4740" s="23">
        <v>44090</v>
      </c>
      <c r="C4740" s="4">
        <v>39</v>
      </c>
      <c r="D4740" s="26">
        <f t="shared" si="392"/>
        <v>505</v>
      </c>
      <c r="F4740" s="112">
        <f t="shared" si="393"/>
        <v>4</v>
      </c>
    </row>
    <row r="4741" spans="1:6" x14ac:dyDescent="0.25">
      <c r="A4741" s="122" t="s">
        <v>28</v>
      </c>
      <c r="B4741" s="23">
        <v>44090</v>
      </c>
      <c r="C4741" s="4">
        <v>125</v>
      </c>
      <c r="D4741" s="26">
        <f t="shared" si="392"/>
        <v>3131</v>
      </c>
      <c r="F4741" s="112">
        <f t="shared" si="393"/>
        <v>87</v>
      </c>
    </row>
    <row r="4742" spans="1:6" x14ac:dyDescent="0.25">
      <c r="A4742" s="122" t="s">
        <v>24</v>
      </c>
      <c r="B4742" s="23">
        <v>44090</v>
      </c>
      <c r="C4742" s="4">
        <v>682</v>
      </c>
      <c r="D4742" s="26">
        <f t="shared" si="392"/>
        <v>16443</v>
      </c>
      <c r="E4742" s="4">
        <f>1+1+1</f>
        <v>3</v>
      </c>
      <c r="F4742" s="112">
        <f t="shared" si="393"/>
        <v>159</v>
      </c>
    </row>
    <row r="4743" spans="1:6" x14ac:dyDescent="0.25">
      <c r="A4743" s="122" t="s">
        <v>30</v>
      </c>
      <c r="B4743" s="23">
        <v>44090</v>
      </c>
      <c r="C4743" s="4">
        <v>3</v>
      </c>
      <c r="D4743" s="26">
        <f t="shared" si="392"/>
        <v>63</v>
      </c>
      <c r="F4743" s="112">
        <f t="shared" si="393"/>
        <v>2</v>
      </c>
    </row>
    <row r="4744" spans="1:6" x14ac:dyDescent="0.25">
      <c r="A4744" s="122" t="s">
        <v>26</v>
      </c>
      <c r="B4744" s="23">
        <v>44090</v>
      </c>
      <c r="C4744" s="4">
        <v>189</v>
      </c>
      <c r="D4744" s="26">
        <f>C4744+D4720</f>
        <v>5348</v>
      </c>
      <c r="E4744" s="4">
        <f>1</f>
        <v>1</v>
      </c>
      <c r="F4744" s="112">
        <f t="shared" si="393"/>
        <v>54</v>
      </c>
    </row>
    <row r="4745" spans="1:6" x14ac:dyDescent="0.25">
      <c r="A4745" s="122" t="s">
        <v>25</v>
      </c>
      <c r="B4745" s="23">
        <v>44090</v>
      </c>
      <c r="C4745" s="4">
        <v>232</v>
      </c>
      <c r="D4745" s="26">
        <f>C4745+D4721</f>
        <v>9461</v>
      </c>
      <c r="E4745" s="4">
        <f>3+5</f>
        <v>8</v>
      </c>
      <c r="F4745" s="112">
        <f t="shared" si="393"/>
        <v>176</v>
      </c>
    </row>
    <row r="4746" spans="1:6" x14ac:dyDescent="0.25">
      <c r="A4746" s="122" t="s">
        <v>41</v>
      </c>
      <c r="B4746" s="23">
        <v>44090</v>
      </c>
      <c r="C4746" s="4">
        <v>319</v>
      </c>
      <c r="D4746" s="26">
        <f>C4746+D4722</f>
        <v>7622</v>
      </c>
      <c r="E4746" s="4">
        <f>1+1</f>
        <v>2</v>
      </c>
      <c r="F4746" s="112">
        <f>E4746+F4722</f>
        <v>101</v>
      </c>
    </row>
    <row r="4747" spans="1:6" x14ac:dyDescent="0.25">
      <c r="A4747" s="122" t="s">
        <v>42</v>
      </c>
      <c r="B4747" s="23">
        <v>44090</v>
      </c>
      <c r="C4747" s="4">
        <v>0</v>
      </c>
      <c r="D4747" s="26">
        <f t="shared" ref="D4747:D4753" si="394">C4747+D4723</f>
        <v>428</v>
      </c>
      <c r="E4747" s="4">
        <f>2</f>
        <v>2</v>
      </c>
      <c r="F4747" s="112">
        <f>E4747+F4723</f>
        <v>14</v>
      </c>
    </row>
    <row r="4748" spans="1:6" x14ac:dyDescent="0.25">
      <c r="A4748" s="122" t="s">
        <v>43</v>
      </c>
      <c r="B4748" s="23">
        <v>44090</v>
      </c>
      <c r="C4748" s="4">
        <v>25</v>
      </c>
      <c r="D4748" s="26">
        <f t="shared" si="394"/>
        <v>508</v>
      </c>
      <c r="F4748" s="112">
        <f t="shared" si="393"/>
        <v>0</v>
      </c>
    </row>
    <row r="4749" spans="1:6" x14ac:dyDescent="0.25">
      <c r="A4749" s="122" t="s">
        <v>44</v>
      </c>
      <c r="B4749" s="23">
        <v>44090</v>
      </c>
      <c r="C4749" s="4">
        <v>84</v>
      </c>
      <c r="D4749" s="26">
        <f t="shared" si="394"/>
        <v>3276</v>
      </c>
      <c r="E4749" s="4">
        <f>3</f>
        <v>3</v>
      </c>
      <c r="F4749" s="112">
        <f>E4749+F4725</f>
        <v>39</v>
      </c>
    </row>
    <row r="4750" spans="1:6" x14ac:dyDescent="0.25">
      <c r="A4750" s="122" t="s">
        <v>29</v>
      </c>
      <c r="B4750" s="23">
        <v>44090</v>
      </c>
      <c r="C4750" s="4">
        <v>1149</v>
      </c>
      <c r="D4750" s="26">
        <f t="shared" si="394"/>
        <v>21672</v>
      </c>
      <c r="E4750" s="4">
        <f>2+1+7+7</f>
        <v>17</v>
      </c>
      <c r="F4750" s="112">
        <f>E4750+F4726</f>
        <v>236</v>
      </c>
    </row>
    <row r="4751" spans="1:6" x14ac:dyDescent="0.25">
      <c r="A4751" s="122" t="s">
        <v>45</v>
      </c>
      <c r="B4751" s="23">
        <v>44090</v>
      </c>
      <c r="C4751" s="4">
        <v>59</v>
      </c>
      <c r="D4751" s="26">
        <f t="shared" si="394"/>
        <v>2041</v>
      </c>
      <c r="F4751" s="112">
        <f t="shared" si="393"/>
        <v>28</v>
      </c>
    </row>
    <row r="4752" spans="1:6" x14ac:dyDescent="0.25">
      <c r="A4752" s="122" t="s">
        <v>46</v>
      </c>
      <c r="B4752" s="23">
        <v>44090</v>
      </c>
      <c r="C4752" s="4">
        <v>46</v>
      </c>
      <c r="D4752" s="26">
        <f t="shared" si="394"/>
        <v>2901</v>
      </c>
      <c r="E4752" s="4">
        <f>1+2</f>
        <v>3</v>
      </c>
      <c r="F4752" s="112">
        <f>E4752+F4728</f>
        <v>50</v>
      </c>
    </row>
    <row r="4753" spans="1:6" ht="15.75" thickBot="1" x14ac:dyDescent="0.3">
      <c r="A4753" s="123" t="s">
        <v>47</v>
      </c>
      <c r="B4753" s="44">
        <v>44090</v>
      </c>
      <c r="C4753" s="45">
        <v>458</v>
      </c>
      <c r="D4753" s="115">
        <f t="shared" si="394"/>
        <v>8175</v>
      </c>
      <c r="E4753" s="45">
        <f>8</f>
        <v>8</v>
      </c>
      <c r="F4753" s="113">
        <f>E4753+F4729</f>
        <v>30</v>
      </c>
    </row>
    <row r="4754" spans="1:6" ht="15.75" thickBot="1" x14ac:dyDescent="0.3">
      <c r="A4754" s="53" t="s">
        <v>22</v>
      </c>
      <c r="B4754" s="44">
        <v>44091</v>
      </c>
      <c r="C4754" s="39">
        <v>6319</v>
      </c>
      <c r="D4754" s="114">
        <f>C4754+D4730</f>
        <v>355050</v>
      </c>
      <c r="E4754" s="39">
        <f>28+34+87+65</f>
        <v>214</v>
      </c>
      <c r="F4754" s="111">
        <f>E4754+F4730</f>
        <v>7486</v>
      </c>
    </row>
    <row r="4755" spans="1:6" ht="15.75" thickBot="1" x14ac:dyDescent="0.3">
      <c r="A4755" s="122" t="s">
        <v>51</v>
      </c>
      <c r="B4755" s="44">
        <v>44091</v>
      </c>
      <c r="C4755" s="4">
        <v>1156</v>
      </c>
      <c r="D4755" s="26">
        <f t="shared" ref="D4755:D4767" si="395">C4755+D4731</f>
        <v>114825</v>
      </c>
      <c r="E4755" s="4">
        <f>6+1+10+7</f>
        <v>24</v>
      </c>
      <c r="F4755" s="112">
        <f>E4755+F4731</f>
        <v>2804</v>
      </c>
    </row>
    <row r="4756" spans="1:6" ht="15.75" thickBot="1" x14ac:dyDescent="0.3">
      <c r="A4756" s="122" t="s">
        <v>35</v>
      </c>
      <c r="B4756" s="44">
        <v>44091</v>
      </c>
      <c r="C4756" s="4">
        <v>23</v>
      </c>
      <c r="D4756" s="26">
        <f t="shared" si="395"/>
        <v>177</v>
      </c>
      <c r="F4756" s="112">
        <f>E4756+F4732</f>
        <v>0</v>
      </c>
    </row>
    <row r="4757" spans="1:6" ht="15.75" thickBot="1" x14ac:dyDescent="0.3">
      <c r="A4757" s="122" t="s">
        <v>21</v>
      </c>
      <c r="B4757" s="44">
        <v>44091</v>
      </c>
      <c r="C4757" s="4">
        <v>108</v>
      </c>
      <c r="D4757" s="26">
        <f t="shared" si="395"/>
        <v>7109</v>
      </c>
      <c r="E4757" s="4">
        <f>1+2</f>
        <v>3</v>
      </c>
      <c r="F4757" s="112">
        <f t="shared" ref="F4757:F4775" si="396">E4757+F4733</f>
        <v>246</v>
      </c>
    </row>
    <row r="4758" spans="1:6" ht="15.75" thickBot="1" x14ac:dyDescent="0.3">
      <c r="A4758" s="122" t="s">
        <v>36</v>
      </c>
      <c r="B4758" s="44">
        <v>44091</v>
      </c>
      <c r="C4758" s="4">
        <v>95</v>
      </c>
      <c r="D4758" s="26">
        <f t="shared" si="395"/>
        <v>2044</v>
      </c>
      <c r="E4758" s="4">
        <f>1</f>
        <v>1</v>
      </c>
      <c r="F4758" s="112">
        <f t="shared" si="396"/>
        <v>24</v>
      </c>
    </row>
    <row r="4759" spans="1:6" ht="15.75" thickBot="1" x14ac:dyDescent="0.3">
      <c r="A4759" s="122" t="s">
        <v>27</v>
      </c>
      <c r="B4759" s="44">
        <v>44091</v>
      </c>
      <c r="C4759" s="4">
        <v>757</v>
      </c>
      <c r="D4759" s="26">
        <f t="shared" si="395"/>
        <v>17141</v>
      </c>
      <c r="E4759" s="4">
        <f>1+4+2</f>
        <v>7</v>
      </c>
      <c r="F4759" s="112">
        <f t="shared" si="396"/>
        <v>228</v>
      </c>
    </row>
    <row r="4760" spans="1:6" ht="15.75" thickBot="1" x14ac:dyDescent="0.3">
      <c r="A4760" s="122" t="s">
        <v>37</v>
      </c>
      <c r="B4760" s="44">
        <v>44091</v>
      </c>
      <c r="C4760" s="4">
        <v>73</v>
      </c>
      <c r="D4760" s="26">
        <f t="shared" si="395"/>
        <v>868</v>
      </c>
      <c r="F4760" s="112">
        <f>E4760+F4736</f>
        <v>6</v>
      </c>
    </row>
    <row r="4761" spans="1:6" ht="15.75" thickBot="1" x14ac:dyDescent="0.3">
      <c r="A4761" s="122" t="s">
        <v>38</v>
      </c>
      <c r="B4761" s="44">
        <v>44091</v>
      </c>
      <c r="C4761" s="4">
        <v>150</v>
      </c>
      <c r="D4761" s="26">
        <f t="shared" si="395"/>
        <v>5774</v>
      </c>
      <c r="E4761" s="4">
        <f>4+1</f>
        <v>5</v>
      </c>
      <c r="F4761" s="112">
        <f>E4761+F4737</f>
        <v>102</v>
      </c>
    </row>
    <row r="4762" spans="1:6" ht="15.75" thickBot="1" x14ac:dyDescent="0.3">
      <c r="A4762" s="122" t="s">
        <v>48</v>
      </c>
      <c r="B4762" s="44">
        <v>44091</v>
      </c>
      <c r="C4762" s="4">
        <v>-3</v>
      </c>
      <c r="D4762" s="26">
        <f t="shared" si="395"/>
        <v>93</v>
      </c>
      <c r="F4762" s="112">
        <f>E4762+F4738</f>
        <v>1</v>
      </c>
    </row>
    <row r="4763" spans="1:6" ht="15.75" thickBot="1" x14ac:dyDescent="0.3">
      <c r="A4763" s="122" t="s">
        <v>39</v>
      </c>
      <c r="B4763" s="44">
        <v>44091</v>
      </c>
      <c r="C4763" s="4">
        <v>309</v>
      </c>
      <c r="D4763" s="26">
        <f t="shared" si="395"/>
        <v>13344</v>
      </c>
      <c r="E4763" s="4">
        <f>8+3+4+7</f>
        <v>22</v>
      </c>
      <c r="F4763" s="112">
        <f t="shared" si="396"/>
        <v>298</v>
      </c>
    </row>
    <row r="4764" spans="1:6" ht="15.75" thickBot="1" x14ac:dyDescent="0.3">
      <c r="A4764" s="122" t="s">
        <v>40</v>
      </c>
      <c r="B4764" s="44">
        <v>44091</v>
      </c>
      <c r="C4764" s="4">
        <v>15</v>
      </c>
      <c r="D4764" s="26">
        <f t="shared" si="395"/>
        <v>520</v>
      </c>
      <c r="F4764" s="112">
        <f t="shared" si="396"/>
        <v>4</v>
      </c>
    </row>
    <row r="4765" spans="1:6" ht="15.75" thickBot="1" x14ac:dyDescent="0.3">
      <c r="A4765" s="122" t="s">
        <v>28</v>
      </c>
      <c r="B4765" s="44">
        <v>44091</v>
      </c>
      <c r="C4765" s="4">
        <v>121</v>
      </c>
      <c r="D4765" s="26">
        <f t="shared" si="395"/>
        <v>3252</v>
      </c>
      <c r="E4765" s="4">
        <f>5+1</f>
        <v>6</v>
      </c>
      <c r="F4765" s="112">
        <f t="shared" si="396"/>
        <v>93</v>
      </c>
    </row>
    <row r="4766" spans="1:6" ht="15.75" thickBot="1" x14ac:dyDescent="0.3">
      <c r="A4766" s="122" t="s">
        <v>24</v>
      </c>
      <c r="B4766" s="44">
        <v>44091</v>
      </c>
      <c r="C4766" s="4">
        <v>566</v>
      </c>
      <c r="D4766" s="26">
        <f t="shared" si="395"/>
        <v>17009</v>
      </c>
      <c r="E4766" s="4">
        <f>1+1+3</f>
        <v>5</v>
      </c>
      <c r="F4766" s="112">
        <f t="shared" si="396"/>
        <v>164</v>
      </c>
    </row>
    <row r="4767" spans="1:6" ht="15.75" thickBot="1" x14ac:dyDescent="0.3">
      <c r="A4767" s="122" t="s">
        <v>30</v>
      </c>
      <c r="B4767" s="44">
        <v>44091</v>
      </c>
      <c r="C4767" s="4">
        <v>2</v>
      </c>
      <c r="D4767" s="26">
        <f t="shared" si="395"/>
        <v>65</v>
      </c>
      <c r="F4767" s="112">
        <f t="shared" si="396"/>
        <v>2</v>
      </c>
    </row>
    <row r="4768" spans="1:6" ht="15.75" thickBot="1" x14ac:dyDescent="0.3">
      <c r="A4768" s="122" t="s">
        <v>26</v>
      </c>
      <c r="B4768" s="44">
        <v>44091</v>
      </c>
      <c r="C4768" s="4">
        <v>218</v>
      </c>
      <c r="D4768" s="26">
        <f>C4768+D4744</f>
        <v>5566</v>
      </c>
      <c r="E4768" s="4">
        <f>5+2</f>
        <v>7</v>
      </c>
      <c r="F4768" s="112">
        <f t="shared" si="396"/>
        <v>61</v>
      </c>
    </row>
    <row r="4769" spans="1:6" ht="15.75" thickBot="1" x14ac:dyDescent="0.3">
      <c r="A4769" s="122" t="s">
        <v>25</v>
      </c>
      <c r="B4769" s="44">
        <v>44091</v>
      </c>
      <c r="C4769" s="4">
        <v>291</v>
      </c>
      <c r="D4769" s="26">
        <f>C4769+D4745</f>
        <v>9752</v>
      </c>
      <c r="E4769" s="4">
        <f>2+2+2</f>
        <v>6</v>
      </c>
      <c r="F4769" s="112">
        <f t="shared" si="396"/>
        <v>182</v>
      </c>
    </row>
    <row r="4770" spans="1:6" ht="15.75" thickBot="1" x14ac:dyDescent="0.3">
      <c r="A4770" s="122" t="s">
        <v>41</v>
      </c>
      <c r="B4770" s="44">
        <v>44091</v>
      </c>
      <c r="C4770" s="4">
        <v>419</v>
      </c>
      <c r="D4770" s="26">
        <f>C4770+D4746</f>
        <v>8041</v>
      </c>
      <c r="E4770" s="4">
        <f>2+5+8</f>
        <v>15</v>
      </c>
      <c r="F4770" s="112">
        <f>E4770+F4746</f>
        <v>116</v>
      </c>
    </row>
    <row r="4771" spans="1:6" ht="15.75" thickBot="1" x14ac:dyDescent="0.3">
      <c r="A4771" s="122" t="s">
        <v>42</v>
      </c>
      <c r="B4771" s="44">
        <v>44091</v>
      </c>
      <c r="C4771" s="4">
        <v>20</v>
      </c>
      <c r="D4771" s="26">
        <f t="shared" ref="D4771:D4777" si="397">C4771+D4747</f>
        <v>448</v>
      </c>
      <c r="F4771" s="112">
        <f>E4771+F4747</f>
        <v>14</v>
      </c>
    </row>
    <row r="4772" spans="1:6" ht="15.75" thickBot="1" x14ac:dyDescent="0.3">
      <c r="A4772" s="122" t="s">
        <v>43</v>
      </c>
      <c r="B4772" s="44">
        <v>44091</v>
      </c>
      <c r="C4772" s="4">
        <v>62</v>
      </c>
      <c r="D4772" s="26">
        <f t="shared" si="397"/>
        <v>570</v>
      </c>
      <c r="F4772" s="112">
        <f t="shared" si="396"/>
        <v>0</v>
      </c>
    </row>
    <row r="4773" spans="1:6" ht="15.75" thickBot="1" x14ac:dyDescent="0.3">
      <c r="A4773" s="122" t="s">
        <v>44</v>
      </c>
      <c r="B4773" s="44">
        <v>44091</v>
      </c>
      <c r="C4773" s="4">
        <v>86</v>
      </c>
      <c r="D4773" s="26">
        <f t="shared" si="397"/>
        <v>3362</v>
      </c>
      <c r="E4773" s="4">
        <f>3</f>
        <v>3</v>
      </c>
      <c r="F4773" s="112">
        <f>E4773+F4749</f>
        <v>42</v>
      </c>
    </row>
    <row r="4774" spans="1:6" ht="15.75" thickBot="1" x14ac:dyDescent="0.3">
      <c r="A4774" s="122" t="s">
        <v>29</v>
      </c>
      <c r="B4774" s="44">
        <v>44091</v>
      </c>
      <c r="C4774" s="4">
        <v>1362</v>
      </c>
      <c r="D4774" s="26">
        <f t="shared" si="397"/>
        <v>23034</v>
      </c>
      <c r="E4774" s="4">
        <f>3+2+8+3</f>
        <v>16</v>
      </c>
      <c r="F4774" s="112">
        <f>E4774+F4750</f>
        <v>252</v>
      </c>
    </row>
    <row r="4775" spans="1:6" ht="15.75" thickBot="1" x14ac:dyDescent="0.3">
      <c r="A4775" s="122" t="s">
        <v>45</v>
      </c>
      <c r="B4775" s="44">
        <v>44091</v>
      </c>
      <c r="C4775" s="4">
        <v>68</v>
      </c>
      <c r="D4775" s="26">
        <f t="shared" si="397"/>
        <v>2109</v>
      </c>
      <c r="E4775" s="4">
        <f>1+1</f>
        <v>2</v>
      </c>
      <c r="F4775" s="112">
        <f t="shared" si="396"/>
        <v>30</v>
      </c>
    </row>
    <row r="4776" spans="1:6" ht="15.75" thickBot="1" x14ac:dyDescent="0.3">
      <c r="A4776" s="122" t="s">
        <v>46</v>
      </c>
      <c r="B4776" s="44">
        <v>44091</v>
      </c>
      <c r="C4776" s="4">
        <v>49</v>
      </c>
      <c r="D4776" s="26">
        <f t="shared" si="397"/>
        <v>2950</v>
      </c>
      <c r="E4776" s="4">
        <f>1+1</f>
        <v>2</v>
      </c>
      <c r="F4776" s="112">
        <f>E4776+F4752</f>
        <v>52</v>
      </c>
    </row>
    <row r="4777" spans="1:6" ht="15.75" thickBot="1" x14ac:dyDescent="0.3">
      <c r="A4777" s="124" t="s">
        <v>47</v>
      </c>
      <c r="B4777" s="37">
        <v>44091</v>
      </c>
      <c r="C4777" s="38">
        <v>435</v>
      </c>
      <c r="D4777" s="70">
        <f t="shared" si="397"/>
        <v>8610</v>
      </c>
      <c r="E4777" s="38">
        <f>3+2+2</f>
        <v>7</v>
      </c>
      <c r="F4777" s="121">
        <f>E4777+F4753</f>
        <v>37</v>
      </c>
    </row>
    <row r="4778" spans="1:6" x14ac:dyDescent="0.25">
      <c r="A4778" s="53" t="s">
        <v>22</v>
      </c>
      <c r="B4778" s="40">
        <v>44092</v>
      </c>
      <c r="C4778" s="41">
        <v>5708</v>
      </c>
      <c r="D4778" s="114">
        <f>C4778+D4754</f>
        <v>360758</v>
      </c>
      <c r="E4778" s="41">
        <f>5+5+45+37</f>
        <v>92</v>
      </c>
      <c r="F4778" s="111">
        <f>E4778+F4754</f>
        <v>7578</v>
      </c>
    </row>
    <row r="4779" spans="1:6" x14ac:dyDescent="0.25">
      <c r="A4779" s="122" t="s">
        <v>51</v>
      </c>
      <c r="B4779" s="23">
        <v>44092</v>
      </c>
      <c r="C4779" s="4">
        <v>1070</v>
      </c>
      <c r="D4779" s="26">
        <f t="shared" ref="D4779:D4791" si="398">C4779+D4755</f>
        <v>115895</v>
      </c>
      <c r="E4779" s="4">
        <f>1+14+14</f>
        <v>29</v>
      </c>
      <c r="F4779" s="112">
        <f>E4779+F4755</f>
        <v>2833</v>
      </c>
    </row>
    <row r="4780" spans="1:6" x14ac:dyDescent="0.25">
      <c r="A4780" s="122" t="s">
        <v>35</v>
      </c>
      <c r="B4780" s="23">
        <v>44092</v>
      </c>
      <c r="C4780" s="4">
        <v>6</v>
      </c>
      <c r="D4780" s="26">
        <f t="shared" si="398"/>
        <v>183</v>
      </c>
      <c r="F4780" s="112">
        <f>E4780+F4756</f>
        <v>0</v>
      </c>
    </row>
    <row r="4781" spans="1:6" x14ac:dyDescent="0.25">
      <c r="A4781" s="122" t="s">
        <v>21</v>
      </c>
      <c r="B4781" s="23">
        <v>44092</v>
      </c>
      <c r="C4781" s="4">
        <v>104</v>
      </c>
      <c r="D4781" s="26">
        <f t="shared" si="398"/>
        <v>7213</v>
      </c>
      <c r="E4781" s="4">
        <f>1+2+1</f>
        <v>4</v>
      </c>
      <c r="F4781" s="112">
        <f t="shared" ref="F4781:F4799" si="399">E4781+F4757</f>
        <v>250</v>
      </c>
    </row>
    <row r="4782" spans="1:6" x14ac:dyDescent="0.25">
      <c r="A4782" s="122" t="s">
        <v>36</v>
      </c>
      <c r="B4782" s="23">
        <v>44092</v>
      </c>
      <c r="C4782" s="4">
        <v>56</v>
      </c>
      <c r="D4782" s="26">
        <f t="shared" si="398"/>
        <v>2100</v>
      </c>
      <c r="E4782" s="4">
        <f>1</f>
        <v>1</v>
      </c>
      <c r="F4782" s="112">
        <f t="shared" si="399"/>
        <v>25</v>
      </c>
    </row>
    <row r="4783" spans="1:6" x14ac:dyDescent="0.25">
      <c r="A4783" s="122" t="s">
        <v>27</v>
      </c>
      <c r="B4783" s="23">
        <v>44092</v>
      </c>
      <c r="C4783" s="4">
        <v>716</v>
      </c>
      <c r="D4783" s="26">
        <f t="shared" si="398"/>
        <v>17857</v>
      </c>
      <c r="E4783" s="4">
        <f>1+1+5+3</f>
        <v>10</v>
      </c>
      <c r="F4783" s="112">
        <f t="shared" si="399"/>
        <v>238</v>
      </c>
    </row>
    <row r="4784" spans="1:6" x14ac:dyDescent="0.25">
      <c r="A4784" s="122" t="s">
        <v>37</v>
      </c>
      <c r="B4784" s="23">
        <v>44092</v>
      </c>
      <c r="C4784" s="4">
        <v>35</v>
      </c>
      <c r="D4784" s="26">
        <f t="shared" si="398"/>
        <v>903</v>
      </c>
      <c r="F4784" s="112">
        <f>E4784+F4760</f>
        <v>6</v>
      </c>
    </row>
    <row r="4785" spans="1:6" x14ac:dyDescent="0.25">
      <c r="A4785" s="122" t="s">
        <v>38</v>
      </c>
      <c r="B4785" s="23">
        <v>44092</v>
      </c>
      <c r="C4785" s="4">
        <v>181</v>
      </c>
      <c r="D4785" s="26">
        <f t="shared" si="398"/>
        <v>5955</v>
      </c>
      <c r="E4785" s="4">
        <f>1+1</f>
        <v>2</v>
      </c>
      <c r="F4785" s="112">
        <f>E4785+F4761</f>
        <v>104</v>
      </c>
    </row>
    <row r="4786" spans="1:6" x14ac:dyDescent="0.25">
      <c r="A4786" s="122" t="s">
        <v>48</v>
      </c>
      <c r="B4786" s="23">
        <v>44092</v>
      </c>
      <c r="C4786" s="4">
        <v>-1</v>
      </c>
      <c r="D4786" s="26">
        <f t="shared" si="398"/>
        <v>92</v>
      </c>
      <c r="F4786" s="112">
        <f>E4786+F4762</f>
        <v>1</v>
      </c>
    </row>
    <row r="4787" spans="1:6" x14ac:dyDescent="0.25">
      <c r="A4787" s="122" t="s">
        <v>39</v>
      </c>
      <c r="B4787" s="23">
        <v>44092</v>
      </c>
      <c r="C4787" s="4">
        <v>256</v>
      </c>
      <c r="D4787" s="26">
        <f t="shared" si="398"/>
        <v>13600</v>
      </c>
      <c r="F4787" s="112">
        <f t="shared" si="399"/>
        <v>298</v>
      </c>
    </row>
    <row r="4788" spans="1:6" x14ac:dyDescent="0.25">
      <c r="A4788" s="122" t="s">
        <v>40</v>
      </c>
      <c r="B4788" s="23">
        <v>44092</v>
      </c>
      <c r="C4788" s="4">
        <v>14</v>
      </c>
      <c r="D4788" s="26">
        <f t="shared" si="398"/>
        <v>534</v>
      </c>
      <c r="F4788" s="112">
        <f t="shared" si="399"/>
        <v>4</v>
      </c>
    </row>
    <row r="4789" spans="1:6" x14ac:dyDescent="0.25">
      <c r="A4789" s="122" t="s">
        <v>28</v>
      </c>
      <c r="B4789" s="23">
        <v>44092</v>
      </c>
      <c r="C4789" s="4">
        <v>152</v>
      </c>
      <c r="D4789" s="26">
        <f t="shared" si="398"/>
        <v>3404</v>
      </c>
      <c r="E4789" s="4">
        <f>5</f>
        <v>5</v>
      </c>
      <c r="F4789" s="112">
        <f t="shared" si="399"/>
        <v>98</v>
      </c>
    </row>
    <row r="4790" spans="1:6" x14ac:dyDescent="0.25">
      <c r="A4790" s="122" t="s">
        <v>24</v>
      </c>
      <c r="B4790" s="23">
        <v>44092</v>
      </c>
      <c r="C4790" s="4">
        <v>578</v>
      </c>
      <c r="D4790" s="26">
        <f t="shared" si="398"/>
        <v>17587</v>
      </c>
      <c r="E4790" s="4">
        <f>3+2</f>
        <v>5</v>
      </c>
      <c r="F4790" s="112">
        <f t="shared" si="399"/>
        <v>169</v>
      </c>
    </row>
    <row r="4791" spans="1:6" x14ac:dyDescent="0.25">
      <c r="A4791" s="122" t="s">
        <v>30</v>
      </c>
      <c r="B4791" s="23">
        <v>44092</v>
      </c>
      <c r="C4791" s="4">
        <v>3</v>
      </c>
      <c r="D4791" s="26">
        <f t="shared" si="398"/>
        <v>68</v>
      </c>
      <c r="F4791" s="112">
        <f t="shared" si="399"/>
        <v>2</v>
      </c>
    </row>
    <row r="4792" spans="1:6" x14ac:dyDescent="0.25">
      <c r="A4792" s="122" t="s">
        <v>26</v>
      </c>
      <c r="B4792" s="23">
        <v>44092</v>
      </c>
      <c r="C4792" s="4">
        <v>150</v>
      </c>
      <c r="D4792" s="26">
        <f>C4792+D4768</f>
        <v>5716</v>
      </c>
      <c r="E4792" s="4">
        <f>4+2</f>
        <v>6</v>
      </c>
      <c r="F4792" s="112">
        <f t="shared" si="399"/>
        <v>67</v>
      </c>
    </row>
    <row r="4793" spans="1:6" x14ac:dyDescent="0.25">
      <c r="A4793" s="122" t="s">
        <v>25</v>
      </c>
      <c r="B4793" s="23">
        <v>44092</v>
      </c>
      <c r="C4793" s="4">
        <v>217</v>
      </c>
      <c r="D4793" s="26">
        <f>C4793+D4769</f>
        <v>9969</v>
      </c>
      <c r="E4793" s="4">
        <f>3+3</f>
        <v>6</v>
      </c>
      <c r="F4793" s="112">
        <f t="shared" si="399"/>
        <v>188</v>
      </c>
    </row>
    <row r="4794" spans="1:6" x14ac:dyDescent="0.25">
      <c r="A4794" s="122" t="s">
        <v>41</v>
      </c>
      <c r="B4794" s="23">
        <v>44092</v>
      </c>
      <c r="C4794" s="4">
        <v>450</v>
      </c>
      <c r="D4794" s="26">
        <f>C4794+D4770</f>
        <v>8491</v>
      </c>
      <c r="E4794" s="4">
        <f>2+4+8+4</f>
        <v>18</v>
      </c>
      <c r="F4794" s="112">
        <f>E4794+F4770</f>
        <v>134</v>
      </c>
    </row>
    <row r="4795" spans="1:6" x14ac:dyDescent="0.25">
      <c r="A4795" s="122" t="s">
        <v>42</v>
      </c>
      <c r="B4795" s="23">
        <v>44092</v>
      </c>
      <c r="C4795" s="4">
        <v>15</v>
      </c>
      <c r="D4795" s="26">
        <f t="shared" ref="D4795:D4801" si="400">C4795+D4771</f>
        <v>463</v>
      </c>
      <c r="E4795" s="4">
        <f>4+2</f>
        <v>6</v>
      </c>
      <c r="F4795" s="112">
        <f>E4795+F4771</f>
        <v>20</v>
      </c>
    </row>
    <row r="4796" spans="1:6" x14ac:dyDescent="0.25">
      <c r="A4796" s="122" t="s">
        <v>43</v>
      </c>
      <c r="B4796" s="23">
        <v>44092</v>
      </c>
      <c r="C4796" s="4">
        <v>78</v>
      </c>
      <c r="D4796" s="26">
        <f t="shared" si="400"/>
        <v>648</v>
      </c>
      <c r="F4796" s="112">
        <f t="shared" si="399"/>
        <v>0</v>
      </c>
    </row>
    <row r="4797" spans="1:6" x14ac:dyDescent="0.25">
      <c r="A4797" s="122" t="s">
        <v>44</v>
      </c>
      <c r="B4797" s="23">
        <v>44092</v>
      </c>
      <c r="C4797" s="4">
        <v>107</v>
      </c>
      <c r="D4797" s="26">
        <f t="shared" si="400"/>
        <v>3469</v>
      </c>
      <c r="E4797" s="4">
        <f>1+1</f>
        <v>2</v>
      </c>
      <c r="F4797" s="112">
        <f>E4797+F4773</f>
        <v>44</v>
      </c>
    </row>
    <row r="4798" spans="1:6" x14ac:dyDescent="0.25">
      <c r="A4798" s="122" t="s">
        <v>29</v>
      </c>
      <c r="B4798" s="23">
        <v>44092</v>
      </c>
      <c r="C4798" s="4">
        <v>1347</v>
      </c>
      <c r="D4798" s="26">
        <f t="shared" si="400"/>
        <v>24381</v>
      </c>
      <c r="E4798" s="4">
        <f>1+1+2+6</f>
        <v>10</v>
      </c>
      <c r="F4798" s="112">
        <f>E4798+F4774</f>
        <v>262</v>
      </c>
    </row>
    <row r="4799" spans="1:6" x14ac:dyDescent="0.25">
      <c r="A4799" s="122" t="s">
        <v>45</v>
      </c>
      <c r="B4799" s="23">
        <v>44092</v>
      </c>
      <c r="C4799" s="4">
        <v>137</v>
      </c>
      <c r="D4799" s="26">
        <f t="shared" si="400"/>
        <v>2246</v>
      </c>
      <c r="F4799" s="112">
        <f t="shared" si="399"/>
        <v>30</v>
      </c>
    </row>
    <row r="4800" spans="1:6" x14ac:dyDescent="0.25">
      <c r="A4800" s="122" t="s">
        <v>46</v>
      </c>
      <c r="B4800" s="23">
        <v>44092</v>
      </c>
      <c r="C4800" s="4">
        <v>70</v>
      </c>
      <c r="D4800" s="26">
        <f t="shared" si="400"/>
        <v>3020</v>
      </c>
      <c r="E4800" s="4">
        <f>1</f>
        <v>1</v>
      </c>
      <c r="F4800" s="112">
        <f>E4800+F4776</f>
        <v>53</v>
      </c>
    </row>
    <row r="4801" spans="1:6" ht="15.75" thickBot="1" x14ac:dyDescent="0.3">
      <c r="A4801" s="123" t="s">
        <v>47</v>
      </c>
      <c r="B4801" s="44">
        <v>44092</v>
      </c>
      <c r="C4801" s="45">
        <v>496</v>
      </c>
      <c r="D4801" s="115">
        <f t="shared" si="400"/>
        <v>9106</v>
      </c>
      <c r="E4801" s="45"/>
      <c r="F4801" s="113">
        <f>E4801+F4777</f>
        <v>37</v>
      </c>
    </row>
    <row r="4802" spans="1:6" ht="15.75" thickBot="1" x14ac:dyDescent="0.3">
      <c r="A4802" s="53" t="s">
        <v>22</v>
      </c>
      <c r="B4802" s="44">
        <v>44093</v>
      </c>
      <c r="C4802" s="39">
        <v>3877</v>
      </c>
      <c r="D4802" s="114">
        <f>C4802+D4778</f>
        <v>364635</v>
      </c>
      <c r="E4802" s="39">
        <f>10+14+13+19</f>
        <v>56</v>
      </c>
      <c r="F4802" s="111">
        <f>E4802+F4778</f>
        <v>7634</v>
      </c>
    </row>
    <row r="4803" spans="1:6" ht="15.75" thickBot="1" x14ac:dyDescent="0.3">
      <c r="A4803" s="122" t="s">
        <v>51</v>
      </c>
      <c r="B4803" s="44">
        <v>44093</v>
      </c>
      <c r="C4803" s="4">
        <v>683</v>
      </c>
      <c r="D4803" s="26">
        <f t="shared" ref="D4803:D4815" si="401">C4803+D4779</f>
        <v>116578</v>
      </c>
      <c r="E4803" s="4">
        <f>4+4+2</f>
        <v>10</v>
      </c>
      <c r="F4803" s="112">
        <f>E4803+F4779</f>
        <v>2843</v>
      </c>
    </row>
    <row r="4804" spans="1:6" ht="15.75" thickBot="1" x14ac:dyDescent="0.3">
      <c r="A4804" s="122" t="s">
        <v>35</v>
      </c>
      <c r="B4804" s="44">
        <v>44093</v>
      </c>
      <c r="C4804" s="4">
        <v>7</v>
      </c>
      <c r="D4804" s="26">
        <f t="shared" si="401"/>
        <v>190</v>
      </c>
      <c r="F4804" s="112">
        <f>E4804+F4780</f>
        <v>0</v>
      </c>
    </row>
    <row r="4805" spans="1:6" ht="15.75" thickBot="1" x14ac:dyDescent="0.3">
      <c r="A4805" s="122" t="s">
        <v>21</v>
      </c>
      <c r="B4805" s="44">
        <v>44093</v>
      </c>
      <c r="C4805" s="4">
        <v>132</v>
      </c>
      <c r="D4805" s="26">
        <f t="shared" si="401"/>
        <v>7345</v>
      </c>
      <c r="E4805" s="4">
        <f>1</f>
        <v>1</v>
      </c>
      <c r="F4805" s="112">
        <f t="shared" ref="F4805:F4823" si="402">E4805+F4781</f>
        <v>251</v>
      </c>
    </row>
    <row r="4806" spans="1:6" ht="15.75" thickBot="1" x14ac:dyDescent="0.3">
      <c r="A4806" s="122" t="s">
        <v>36</v>
      </c>
      <c r="B4806" s="44">
        <v>44093</v>
      </c>
      <c r="C4806" s="4">
        <v>81</v>
      </c>
      <c r="D4806" s="26">
        <f t="shared" si="401"/>
        <v>2181</v>
      </c>
      <c r="F4806" s="112">
        <f t="shared" si="402"/>
        <v>25</v>
      </c>
    </row>
    <row r="4807" spans="1:6" ht="15.75" thickBot="1" x14ac:dyDescent="0.3">
      <c r="A4807" s="122" t="s">
        <v>27</v>
      </c>
      <c r="B4807" s="44">
        <v>44093</v>
      </c>
      <c r="C4807" s="4">
        <v>751</v>
      </c>
      <c r="D4807" s="26">
        <f t="shared" si="401"/>
        <v>18608</v>
      </c>
      <c r="E4807" s="4">
        <f>1+1+7</f>
        <v>9</v>
      </c>
      <c r="F4807" s="112">
        <f t="shared" si="402"/>
        <v>247</v>
      </c>
    </row>
    <row r="4808" spans="1:6" ht="15.75" thickBot="1" x14ac:dyDescent="0.3">
      <c r="A4808" s="122" t="s">
        <v>37</v>
      </c>
      <c r="B4808" s="44">
        <v>44093</v>
      </c>
      <c r="C4808" s="4">
        <v>37</v>
      </c>
      <c r="D4808" s="26">
        <f t="shared" si="401"/>
        <v>940</v>
      </c>
      <c r="E4808" s="4">
        <f>5</f>
        <v>5</v>
      </c>
      <c r="F4808" s="112">
        <f>E4808+F4784</f>
        <v>11</v>
      </c>
    </row>
    <row r="4809" spans="1:6" ht="15.75" thickBot="1" x14ac:dyDescent="0.3">
      <c r="A4809" s="122" t="s">
        <v>38</v>
      </c>
      <c r="B4809" s="44">
        <v>44093</v>
      </c>
      <c r="C4809" s="4">
        <v>149</v>
      </c>
      <c r="D4809" s="26">
        <f t="shared" si="401"/>
        <v>6104</v>
      </c>
      <c r="E4809" s="4">
        <f>1+1</f>
        <v>2</v>
      </c>
      <c r="F4809" s="112">
        <f>E4809+F4785</f>
        <v>106</v>
      </c>
    </row>
    <row r="4810" spans="1:6" ht="15.75" thickBot="1" x14ac:dyDescent="0.3">
      <c r="A4810" s="122" t="s">
        <v>48</v>
      </c>
      <c r="B4810" s="44">
        <v>44093</v>
      </c>
      <c r="C4810" s="4">
        <v>9</v>
      </c>
      <c r="D4810" s="26">
        <f t="shared" si="401"/>
        <v>101</v>
      </c>
      <c r="F4810" s="112">
        <f>E4810+F4786</f>
        <v>1</v>
      </c>
    </row>
    <row r="4811" spans="1:6" ht="15.75" thickBot="1" x14ac:dyDescent="0.3">
      <c r="A4811" s="122" t="s">
        <v>39</v>
      </c>
      <c r="B4811" s="44">
        <v>44093</v>
      </c>
      <c r="C4811" s="4">
        <v>295</v>
      </c>
      <c r="D4811" s="26">
        <f t="shared" si="401"/>
        <v>13895</v>
      </c>
      <c r="E4811" s="4">
        <f>5+3</f>
        <v>8</v>
      </c>
      <c r="F4811" s="112">
        <f t="shared" si="402"/>
        <v>306</v>
      </c>
    </row>
    <row r="4812" spans="1:6" ht="15.75" thickBot="1" x14ac:dyDescent="0.3">
      <c r="A4812" s="122" t="s">
        <v>40</v>
      </c>
      <c r="B4812" s="44">
        <v>44093</v>
      </c>
      <c r="C4812" s="4">
        <v>13</v>
      </c>
      <c r="D4812" s="26">
        <f t="shared" si="401"/>
        <v>547</v>
      </c>
      <c r="F4812" s="112">
        <f t="shared" si="402"/>
        <v>4</v>
      </c>
    </row>
    <row r="4813" spans="1:6" ht="15.75" thickBot="1" x14ac:dyDescent="0.3">
      <c r="A4813" s="122" t="s">
        <v>28</v>
      </c>
      <c r="B4813" s="44">
        <v>44093</v>
      </c>
      <c r="C4813" s="4">
        <v>86</v>
      </c>
      <c r="D4813" s="26">
        <f t="shared" si="401"/>
        <v>3490</v>
      </c>
      <c r="F4813" s="112">
        <f t="shared" si="402"/>
        <v>98</v>
      </c>
    </row>
    <row r="4814" spans="1:6" ht="15.75" thickBot="1" x14ac:dyDescent="0.3">
      <c r="A4814" s="122" t="s">
        <v>24</v>
      </c>
      <c r="B4814" s="44">
        <v>44093</v>
      </c>
      <c r="C4814" s="4">
        <v>673</v>
      </c>
      <c r="D4814" s="26">
        <f t="shared" si="401"/>
        <v>18260</v>
      </c>
      <c r="E4814" s="4">
        <f>1+1</f>
        <v>2</v>
      </c>
      <c r="F4814" s="112">
        <f t="shared" si="402"/>
        <v>171</v>
      </c>
    </row>
    <row r="4815" spans="1:6" ht="15.75" thickBot="1" x14ac:dyDescent="0.3">
      <c r="A4815" s="122" t="s">
        <v>30</v>
      </c>
      <c r="B4815" s="44">
        <v>44093</v>
      </c>
      <c r="C4815" s="4">
        <v>1</v>
      </c>
      <c r="D4815" s="26">
        <f t="shared" si="401"/>
        <v>69</v>
      </c>
      <c r="F4815" s="112">
        <f t="shared" si="402"/>
        <v>2</v>
      </c>
    </row>
    <row r="4816" spans="1:6" ht="15.75" thickBot="1" x14ac:dyDescent="0.3">
      <c r="A4816" s="122" t="s">
        <v>26</v>
      </c>
      <c r="B4816" s="44">
        <v>44093</v>
      </c>
      <c r="C4816" s="4">
        <v>141</v>
      </c>
      <c r="D4816" s="26">
        <f>C4816+D4792</f>
        <v>5857</v>
      </c>
      <c r="E4816" s="4">
        <f>2+1</f>
        <v>3</v>
      </c>
      <c r="F4816" s="112">
        <f t="shared" si="402"/>
        <v>70</v>
      </c>
    </row>
    <row r="4817" spans="1:6" ht="15.75" thickBot="1" x14ac:dyDescent="0.3">
      <c r="A4817" s="122" t="s">
        <v>25</v>
      </c>
      <c r="B4817" s="44">
        <v>44093</v>
      </c>
      <c r="C4817" s="4">
        <v>245</v>
      </c>
      <c r="D4817" s="26">
        <f>C4817+D4793</f>
        <v>10214</v>
      </c>
      <c r="E4817" s="4">
        <f>3+2+2</f>
        <v>7</v>
      </c>
      <c r="F4817" s="112">
        <f t="shared" si="402"/>
        <v>195</v>
      </c>
    </row>
    <row r="4818" spans="1:6" ht="15.75" thickBot="1" x14ac:dyDescent="0.3">
      <c r="A4818" s="122" t="s">
        <v>41</v>
      </c>
      <c r="B4818" s="44">
        <v>44093</v>
      </c>
      <c r="C4818" s="4">
        <v>438</v>
      </c>
      <c r="D4818" s="26">
        <f>C4818+D4794</f>
        <v>8929</v>
      </c>
      <c r="E4818" s="4">
        <f>1+12+8</f>
        <v>21</v>
      </c>
      <c r="F4818" s="112">
        <f>E4818+F4794</f>
        <v>155</v>
      </c>
    </row>
    <row r="4819" spans="1:6" ht="15.75" thickBot="1" x14ac:dyDescent="0.3">
      <c r="A4819" s="122" t="s">
        <v>42</v>
      </c>
      <c r="B4819" s="44">
        <v>44093</v>
      </c>
      <c r="C4819" s="4">
        <v>1</v>
      </c>
      <c r="D4819" s="26">
        <f t="shared" ref="D4819:D4825" si="403">C4819+D4795</f>
        <v>464</v>
      </c>
      <c r="E4819" s="4">
        <f>1</f>
        <v>1</v>
      </c>
      <c r="F4819" s="112">
        <f>E4819+F4795</f>
        <v>21</v>
      </c>
    </row>
    <row r="4820" spans="1:6" ht="15.75" thickBot="1" x14ac:dyDescent="0.3">
      <c r="A4820" s="122" t="s">
        <v>43</v>
      </c>
      <c r="B4820" s="44">
        <v>44093</v>
      </c>
      <c r="C4820" s="4">
        <v>24</v>
      </c>
      <c r="D4820" s="26">
        <f t="shared" si="403"/>
        <v>672</v>
      </c>
      <c r="F4820" s="112">
        <f t="shared" si="402"/>
        <v>0</v>
      </c>
    </row>
    <row r="4821" spans="1:6" ht="15.75" thickBot="1" x14ac:dyDescent="0.3">
      <c r="A4821" s="122" t="s">
        <v>44</v>
      </c>
      <c r="B4821" s="44">
        <v>44093</v>
      </c>
      <c r="C4821" s="4">
        <v>195</v>
      </c>
      <c r="D4821" s="26">
        <f t="shared" si="403"/>
        <v>3664</v>
      </c>
      <c r="F4821" s="112">
        <f>E4821+F4797</f>
        <v>44</v>
      </c>
    </row>
    <row r="4822" spans="1:6" ht="15.75" thickBot="1" x14ac:dyDescent="0.3">
      <c r="A4822" s="122" t="s">
        <v>29</v>
      </c>
      <c r="B4822" s="44">
        <v>44093</v>
      </c>
      <c r="C4822" s="4">
        <v>1137</v>
      </c>
      <c r="D4822" s="26">
        <f t="shared" si="403"/>
        <v>25518</v>
      </c>
      <c r="E4822" s="4">
        <f>3+1</f>
        <v>4</v>
      </c>
      <c r="F4822" s="112">
        <f>E4822+F4798</f>
        <v>266</v>
      </c>
    </row>
    <row r="4823" spans="1:6" ht="15.75" thickBot="1" x14ac:dyDescent="0.3">
      <c r="A4823" s="122" t="s">
        <v>45</v>
      </c>
      <c r="B4823" s="44">
        <v>44093</v>
      </c>
      <c r="C4823" s="4">
        <v>56</v>
      </c>
      <c r="D4823" s="26">
        <f t="shared" si="403"/>
        <v>2302</v>
      </c>
      <c r="F4823" s="112">
        <f t="shared" si="402"/>
        <v>30</v>
      </c>
    </row>
    <row r="4824" spans="1:6" ht="15.75" thickBot="1" x14ac:dyDescent="0.3">
      <c r="A4824" s="122" t="s">
        <v>46</v>
      </c>
      <c r="B4824" s="44">
        <v>44093</v>
      </c>
      <c r="C4824" s="4">
        <v>98</v>
      </c>
      <c r="D4824" s="26">
        <f t="shared" si="403"/>
        <v>3118</v>
      </c>
      <c r="F4824" s="112">
        <f>E4824+F4800</f>
        <v>53</v>
      </c>
    </row>
    <row r="4825" spans="1:6" ht="15.75" thickBot="1" x14ac:dyDescent="0.3">
      <c r="A4825" s="123" t="s">
        <v>47</v>
      </c>
      <c r="B4825" s="44">
        <v>44093</v>
      </c>
      <c r="C4825" s="4">
        <v>147</v>
      </c>
      <c r="D4825" s="115">
        <f t="shared" si="403"/>
        <v>9253</v>
      </c>
      <c r="E4825" s="4">
        <f>1+7+6</f>
        <v>14</v>
      </c>
      <c r="F4825" s="113">
        <f>E4825+F4801</f>
        <v>51</v>
      </c>
    </row>
    <row r="4826" spans="1:6" ht="15.75" thickBot="1" x14ac:dyDescent="0.3">
      <c r="A4826" s="53" t="s">
        <v>22</v>
      </c>
      <c r="B4826" s="44">
        <v>44094</v>
      </c>
      <c r="C4826" s="4">
        <v>3645</v>
      </c>
      <c r="D4826" s="114">
        <f>C4826+D4802</f>
        <v>368280</v>
      </c>
      <c r="E4826" s="4">
        <f>16+19+47+35+1</f>
        <v>118</v>
      </c>
      <c r="F4826" s="111">
        <f>E4826+F4802</f>
        <v>7752</v>
      </c>
    </row>
    <row r="4827" spans="1:6" ht="15.75" thickBot="1" x14ac:dyDescent="0.3">
      <c r="A4827" s="122" t="s">
        <v>51</v>
      </c>
      <c r="B4827" s="44">
        <v>44094</v>
      </c>
      <c r="C4827" s="4">
        <v>696</v>
      </c>
      <c r="D4827" s="26">
        <f t="shared" ref="D4827:D4839" si="404">C4827+D4803</f>
        <v>117274</v>
      </c>
      <c r="E4827" s="4">
        <f>1+3+3+2</f>
        <v>9</v>
      </c>
      <c r="F4827" s="112">
        <f>E4827+F4803</f>
        <v>2852</v>
      </c>
    </row>
    <row r="4828" spans="1:6" ht="15.75" thickBot="1" x14ac:dyDescent="0.3">
      <c r="A4828" s="122" t="s">
        <v>35</v>
      </c>
      <c r="B4828" s="44">
        <v>44094</v>
      </c>
      <c r="C4828" s="4">
        <v>1</v>
      </c>
      <c r="D4828" s="26">
        <f t="shared" si="404"/>
        <v>191</v>
      </c>
      <c r="F4828" s="112">
        <f>E4828+F4804</f>
        <v>0</v>
      </c>
    </row>
    <row r="4829" spans="1:6" ht="15.75" thickBot="1" x14ac:dyDescent="0.3">
      <c r="A4829" s="122" t="s">
        <v>21</v>
      </c>
      <c r="B4829" s="44">
        <v>44094</v>
      </c>
      <c r="C4829" s="4">
        <v>65</v>
      </c>
      <c r="D4829" s="26">
        <f t="shared" si="404"/>
        <v>7410</v>
      </c>
      <c r="E4829" s="4">
        <f>1+1+2</f>
        <v>4</v>
      </c>
      <c r="F4829" s="112">
        <f t="shared" ref="F4829:F4847" si="405">E4829+F4805</f>
        <v>255</v>
      </c>
    </row>
    <row r="4830" spans="1:6" ht="15.75" thickBot="1" x14ac:dyDescent="0.3">
      <c r="A4830" s="122" t="s">
        <v>36</v>
      </c>
      <c r="B4830" s="44">
        <v>44094</v>
      </c>
      <c r="C4830" s="4">
        <v>126</v>
      </c>
      <c r="D4830" s="26">
        <f t="shared" si="404"/>
        <v>2307</v>
      </c>
      <c r="F4830" s="112">
        <f t="shared" si="405"/>
        <v>25</v>
      </c>
    </row>
    <row r="4831" spans="1:6" ht="15.75" thickBot="1" x14ac:dyDescent="0.3">
      <c r="A4831" s="122" t="s">
        <v>27</v>
      </c>
      <c r="B4831" s="44">
        <v>44094</v>
      </c>
      <c r="C4831" s="4">
        <v>600</v>
      </c>
      <c r="D4831" s="26">
        <f t="shared" si="404"/>
        <v>19208</v>
      </c>
      <c r="E4831" s="4">
        <f>5+3</f>
        <v>8</v>
      </c>
      <c r="F4831" s="112">
        <f t="shared" si="405"/>
        <v>255</v>
      </c>
    </row>
    <row r="4832" spans="1:6" ht="15.75" thickBot="1" x14ac:dyDescent="0.3">
      <c r="A4832" s="122" t="s">
        <v>37</v>
      </c>
      <c r="B4832" s="44">
        <v>44094</v>
      </c>
      <c r="C4832" s="4">
        <v>28</v>
      </c>
      <c r="D4832" s="26">
        <f t="shared" si="404"/>
        <v>968</v>
      </c>
      <c r="E4832" s="4">
        <f>1+2</f>
        <v>3</v>
      </c>
      <c r="F4832" s="112">
        <f>E4832+F4808</f>
        <v>14</v>
      </c>
    </row>
    <row r="4833" spans="1:6" ht="15.75" thickBot="1" x14ac:dyDescent="0.3">
      <c r="A4833" s="122" t="s">
        <v>38</v>
      </c>
      <c r="B4833" s="44">
        <v>44094</v>
      </c>
      <c r="C4833" s="4">
        <v>102</v>
      </c>
      <c r="D4833" s="26">
        <f t="shared" si="404"/>
        <v>6206</v>
      </c>
      <c r="E4833" s="4">
        <f>2</f>
        <v>2</v>
      </c>
      <c r="F4833" s="112">
        <f>E4833+F4809</f>
        <v>108</v>
      </c>
    </row>
    <row r="4834" spans="1:6" ht="15.75" thickBot="1" x14ac:dyDescent="0.3">
      <c r="A4834" s="122" t="s">
        <v>48</v>
      </c>
      <c r="B4834" s="44">
        <v>44094</v>
      </c>
      <c r="C4834" s="4">
        <v>0</v>
      </c>
      <c r="D4834" s="26">
        <f t="shared" si="404"/>
        <v>101</v>
      </c>
      <c r="F4834" s="112">
        <f>E4834+F4810</f>
        <v>1</v>
      </c>
    </row>
    <row r="4835" spans="1:6" ht="15.75" thickBot="1" x14ac:dyDescent="0.3">
      <c r="A4835" s="122" t="s">
        <v>39</v>
      </c>
      <c r="B4835" s="44">
        <v>44094</v>
      </c>
      <c r="C4835" s="4">
        <v>255</v>
      </c>
      <c r="D4835" s="26">
        <f t="shared" si="404"/>
        <v>14150</v>
      </c>
      <c r="E4835" s="4">
        <f>7+7+5+1+1</f>
        <v>21</v>
      </c>
      <c r="F4835" s="112">
        <f t="shared" si="405"/>
        <v>327</v>
      </c>
    </row>
    <row r="4836" spans="1:6" ht="15.75" thickBot="1" x14ac:dyDescent="0.3">
      <c r="A4836" s="122" t="s">
        <v>40</v>
      </c>
      <c r="B4836" s="44">
        <v>44094</v>
      </c>
      <c r="C4836" s="4">
        <v>21</v>
      </c>
      <c r="D4836" s="26">
        <f t="shared" si="404"/>
        <v>568</v>
      </c>
      <c r="F4836" s="112">
        <f t="shared" si="405"/>
        <v>4</v>
      </c>
    </row>
    <row r="4837" spans="1:6" ht="15.75" thickBot="1" x14ac:dyDescent="0.3">
      <c r="A4837" s="122" t="s">
        <v>28</v>
      </c>
      <c r="B4837" s="44">
        <v>44094</v>
      </c>
      <c r="C4837" s="4">
        <v>260</v>
      </c>
      <c r="D4837" s="26">
        <f t="shared" si="404"/>
        <v>3750</v>
      </c>
      <c r="E4837" s="4">
        <f>1</f>
        <v>1</v>
      </c>
      <c r="F4837" s="112">
        <f t="shared" si="405"/>
        <v>99</v>
      </c>
    </row>
    <row r="4838" spans="1:6" ht="15.75" thickBot="1" x14ac:dyDescent="0.3">
      <c r="A4838" s="122" t="s">
        <v>24</v>
      </c>
      <c r="B4838" s="44">
        <v>44094</v>
      </c>
      <c r="C4838" s="4">
        <v>590</v>
      </c>
      <c r="D4838" s="26">
        <f t="shared" si="404"/>
        <v>18850</v>
      </c>
      <c r="E4838" s="4">
        <f>2+2+2+2</f>
        <v>8</v>
      </c>
      <c r="F4838" s="112">
        <f t="shared" si="405"/>
        <v>179</v>
      </c>
    </row>
    <row r="4839" spans="1:6" ht="15.75" thickBot="1" x14ac:dyDescent="0.3">
      <c r="A4839" s="122" t="s">
        <v>30</v>
      </c>
      <c r="B4839" s="44">
        <v>44094</v>
      </c>
      <c r="C4839" s="4">
        <v>1</v>
      </c>
      <c r="D4839" s="26">
        <f t="shared" si="404"/>
        <v>70</v>
      </c>
      <c r="F4839" s="112">
        <f t="shared" si="405"/>
        <v>2</v>
      </c>
    </row>
    <row r="4840" spans="1:6" ht="15.75" thickBot="1" x14ac:dyDescent="0.3">
      <c r="A4840" s="122" t="s">
        <v>26</v>
      </c>
      <c r="B4840" s="44">
        <v>44094</v>
      </c>
      <c r="C4840" s="4">
        <v>155</v>
      </c>
      <c r="D4840" s="26">
        <f>C4840+D4816</f>
        <v>6012</v>
      </c>
      <c r="E4840" s="4">
        <f>2+1</f>
        <v>3</v>
      </c>
      <c r="F4840" s="112">
        <f t="shared" si="405"/>
        <v>73</v>
      </c>
    </row>
    <row r="4841" spans="1:6" ht="15.75" thickBot="1" x14ac:dyDescent="0.3">
      <c r="A4841" s="122" t="s">
        <v>25</v>
      </c>
      <c r="B4841" s="44">
        <v>44094</v>
      </c>
      <c r="C4841" s="4">
        <v>132</v>
      </c>
      <c r="D4841" s="26">
        <f>C4841+D4817</f>
        <v>10346</v>
      </c>
      <c r="F4841" s="112">
        <f t="shared" si="405"/>
        <v>195</v>
      </c>
    </row>
    <row r="4842" spans="1:6" ht="15.75" thickBot="1" x14ac:dyDescent="0.3">
      <c r="A4842" s="122" t="s">
        <v>41</v>
      </c>
      <c r="B4842" s="44">
        <v>44094</v>
      </c>
      <c r="C4842" s="4">
        <v>339</v>
      </c>
      <c r="D4842" s="26">
        <f>C4842+D4818</f>
        <v>9268</v>
      </c>
      <c r="E4842" s="4">
        <f>2+3+8+3</f>
        <v>16</v>
      </c>
      <c r="F4842" s="112">
        <f>E4842+F4818</f>
        <v>171</v>
      </c>
    </row>
    <row r="4843" spans="1:6" ht="15.75" thickBot="1" x14ac:dyDescent="0.3">
      <c r="A4843" s="122" t="s">
        <v>42</v>
      </c>
      <c r="B4843" s="44">
        <v>44094</v>
      </c>
      <c r="C4843" s="4">
        <v>8</v>
      </c>
      <c r="D4843" s="26">
        <f t="shared" ref="D4843:D4849" si="406">C4843+D4819</f>
        <v>472</v>
      </c>
      <c r="F4843" s="112">
        <f>E4843+F4819</f>
        <v>21</v>
      </c>
    </row>
    <row r="4844" spans="1:6" ht="15.75" thickBot="1" x14ac:dyDescent="0.3">
      <c r="A4844" s="122" t="s">
        <v>43</v>
      </c>
      <c r="B4844" s="44">
        <v>44094</v>
      </c>
      <c r="C4844" s="4">
        <v>26</v>
      </c>
      <c r="D4844" s="26">
        <f t="shared" si="406"/>
        <v>698</v>
      </c>
      <c r="F4844" s="112">
        <f t="shared" si="405"/>
        <v>0</v>
      </c>
    </row>
    <row r="4845" spans="1:6" ht="15.75" thickBot="1" x14ac:dyDescent="0.3">
      <c r="A4845" s="122" t="s">
        <v>44</v>
      </c>
      <c r="B4845" s="44">
        <v>44094</v>
      </c>
      <c r="C4845" s="4">
        <v>83</v>
      </c>
      <c r="D4845" s="26">
        <f t="shared" si="406"/>
        <v>3747</v>
      </c>
      <c r="F4845" s="112">
        <f>E4845+F4821</f>
        <v>44</v>
      </c>
    </row>
    <row r="4846" spans="1:6" ht="15.75" thickBot="1" x14ac:dyDescent="0.3">
      <c r="A4846" s="122" t="s">
        <v>29</v>
      </c>
      <c r="B4846" s="44">
        <v>44094</v>
      </c>
      <c r="C4846" s="4">
        <v>877</v>
      </c>
      <c r="D4846" s="26">
        <f t="shared" si="406"/>
        <v>26395</v>
      </c>
      <c r="E4846" s="4">
        <f>1+1+3</f>
        <v>5</v>
      </c>
      <c r="F4846" s="112">
        <f>E4846+F4822</f>
        <v>271</v>
      </c>
    </row>
    <row r="4847" spans="1:6" ht="15.75" thickBot="1" x14ac:dyDescent="0.3">
      <c r="A4847" s="122" t="s">
        <v>45</v>
      </c>
      <c r="B4847" s="44">
        <v>44094</v>
      </c>
      <c r="C4847" s="4">
        <v>70</v>
      </c>
      <c r="D4847" s="26">
        <f t="shared" si="406"/>
        <v>2372</v>
      </c>
      <c r="E4847" s="4">
        <f>3+1+1</f>
        <v>5</v>
      </c>
      <c r="F4847" s="112">
        <f t="shared" si="405"/>
        <v>35</v>
      </c>
    </row>
    <row r="4848" spans="1:6" ht="15.75" thickBot="1" x14ac:dyDescent="0.3">
      <c r="A4848" s="122" t="s">
        <v>46</v>
      </c>
      <c r="B4848" s="44">
        <v>44094</v>
      </c>
      <c r="C4848" s="4">
        <v>79</v>
      </c>
      <c r="D4848" s="26">
        <f t="shared" si="406"/>
        <v>3197</v>
      </c>
      <c r="E4848" s="4">
        <f>1</f>
        <v>1</v>
      </c>
      <c r="F4848" s="112">
        <f>E4848+F4824</f>
        <v>54</v>
      </c>
    </row>
    <row r="4849" spans="1:6" ht="15.75" thickBot="1" x14ac:dyDescent="0.3">
      <c r="A4849" s="123" t="s">
        <v>47</v>
      </c>
      <c r="B4849" s="44">
        <v>44094</v>
      </c>
      <c r="C4849" s="4">
        <v>272</v>
      </c>
      <c r="D4849" s="115">
        <f t="shared" si="406"/>
        <v>9525</v>
      </c>
      <c r="E4849" s="4">
        <f>21+14+11+4</f>
        <v>50</v>
      </c>
      <c r="F4849" s="113">
        <f>E4849+F4825</f>
        <v>101</v>
      </c>
    </row>
    <row r="4850" spans="1:6" ht="15.75" thickBot="1" x14ac:dyDescent="0.3">
      <c r="A4850" s="53" t="s">
        <v>22</v>
      </c>
      <c r="B4850" s="44">
        <v>44095</v>
      </c>
      <c r="C4850" s="4">
        <v>3700</v>
      </c>
      <c r="D4850" s="114">
        <f>C4850+D4826</f>
        <v>371980</v>
      </c>
      <c r="E4850" s="4">
        <v>275</v>
      </c>
      <c r="F4850" s="111">
        <f>E4850+F4826</f>
        <v>8027</v>
      </c>
    </row>
    <row r="4851" spans="1:6" ht="15.75" thickBot="1" x14ac:dyDescent="0.3">
      <c r="A4851" s="122" t="s">
        <v>51</v>
      </c>
      <c r="B4851" s="44">
        <v>44095</v>
      </c>
      <c r="C4851" s="4">
        <v>678</v>
      </c>
      <c r="D4851" s="26">
        <f t="shared" ref="D4851:D4863" si="407">C4851+D4827</f>
        <v>117952</v>
      </c>
      <c r="E4851" s="4">
        <v>29</v>
      </c>
      <c r="F4851" s="112">
        <f>E4851+F4827</f>
        <v>2881</v>
      </c>
    </row>
    <row r="4852" spans="1:6" ht="15.75" thickBot="1" x14ac:dyDescent="0.3">
      <c r="A4852" s="122" t="s">
        <v>35</v>
      </c>
      <c r="B4852" s="44">
        <v>44095</v>
      </c>
      <c r="C4852" s="4">
        <v>1</v>
      </c>
      <c r="D4852" s="26">
        <f t="shared" si="407"/>
        <v>192</v>
      </c>
      <c r="F4852" s="112">
        <f>E4852+F4828</f>
        <v>0</v>
      </c>
    </row>
    <row r="4853" spans="1:6" ht="15.75" thickBot="1" x14ac:dyDescent="0.3">
      <c r="A4853" s="122" t="s">
        <v>21</v>
      </c>
      <c r="B4853" s="44">
        <v>44095</v>
      </c>
      <c r="C4853" s="4">
        <v>69</v>
      </c>
      <c r="D4853" s="26">
        <f t="shared" si="407"/>
        <v>7479</v>
      </c>
      <c r="E4853" s="4">
        <v>7</v>
      </c>
      <c r="F4853" s="112">
        <f t="shared" ref="F4853:F4871" si="408">E4853+F4829</f>
        <v>262</v>
      </c>
    </row>
    <row r="4854" spans="1:6" ht="15.75" thickBot="1" x14ac:dyDescent="0.3">
      <c r="A4854" s="122" t="s">
        <v>36</v>
      </c>
      <c r="B4854" s="44">
        <v>44095</v>
      </c>
      <c r="C4854" s="4">
        <v>116</v>
      </c>
      <c r="D4854" s="26">
        <f t="shared" si="407"/>
        <v>2423</v>
      </c>
      <c r="F4854" s="112">
        <f t="shared" si="408"/>
        <v>25</v>
      </c>
    </row>
    <row r="4855" spans="1:6" ht="15.75" thickBot="1" x14ac:dyDescent="0.3">
      <c r="A4855" s="122" t="s">
        <v>27</v>
      </c>
      <c r="B4855" s="44">
        <v>44095</v>
      </c>
      <c r="C4855" s="4">
        <v>770</v>
      </c>
      <c r="D4855" s="26">
        <f t="shared" si="407"/>
        <v>19978</v>
      </c>
      <c r="E4855" s="4">
        <v>5</v>
      </c>
      <c r="F4855" s="112">
        <f t="shared" si="408"/>
        <v>260</v>
      </c>
    </row>
    <row r="4856" spans="1:6" ht="15.75" thickBot="1" x14ac:dyDescent="0.3">
      <c r="A4856" s="122" t="s">
        <v>37</v>
      </c>
      <c r="B4856" s="44">
        <v>44095</v>
      </c>
      <c r="C4856" s="4">
        <v>61</v>
      </c>
      <c r="D4856" s="26">
        <f t="shared" si="407"/>
        <v>1029</v>
      </c>
      <c r="E4856" s="4">
        <v>1</v>
      </c>
      <c r="F4856" s="112">
        <f>E4856+F4832</f>
        <v>15</v>
      </c>
    </row>
    <row r="4857" spans="1:6" ht="15.75" thickBot="1" x14ac:dyDescent="0.3">
      <c r="A4857" s="122" t="s">
        <v>38</v>
      </c>
      <c r="B4857" s="44">
        <v>44095</v>
      </c>
      <c r="C4857" s="4">
        <v>85</v>
      </c>
      <c r="D4857" s="26">
        <f t="shared" si="407"/>
        <v>6291</v>
      </c>
      <c r="E4857" s="4">
        <v>3</v>
      </c>
      <c r="F4857" s="112">
        <f>E4857+F4833</f>
        <v>111</v>
      </c>
    </row>
    <row r="4858" spans="1:6" ht="15.75" thickBot="1" x14ac:dyDescent="0.3">
      <c r="A4858" s="122" t="s">
        <v>48</v>
      </c>
      <c r="B4858" s="44">
        <v>44095</v>
      </c>
      <c r="C4858" s="4">
        <v>0</v>
      </c>
      <c r="D4858" s="26">
        <f t="shared" si="407"/>
        <v>101</v>
      </c>
      <c r="F4858" s="112">
        <f>E4858+F4834</f>
        <v>1</v>
      </c>
    </row>
    <row r="4859" spans="1:6" ht="15.75" thickBot="1" x14ac:dyDescent="0.3">
      <c r="A4859" s="122" t="s">
        <v>39</v>
      </c>
      <c r="B4859" s="44">
        <v>44095</v>
      </c>
      <c r="C4859" s="4">
        <v>101</v>
      </c>
      <c r="D4859" s="26">
        <f t="shared" si="407"/>
        <v>14251</v>
      </c>
      <c r="E4859" s="4">
        <v>11</v>
      </c>
      <c r="F4859" s="112">
        <f t="shared" si="408"/>
        <v>338</v>
      </c>
    </row>
    <row r="4860" spans="1:6" ht="15.75" thickBot="1" x14ac:dyDescent="0.3">
      <c r="A4860" s="122" t="s">
        <v>40</v>
      </c>
      <c r="B4860" s="44">
        <v>44095</v>
      </c>
      <c r="C4860" s="4">
        <v>18</v>
      </c>
      <c r="D4860" s="26">
        <f t="shared" si="407"/>
        <v>586</v>
      </c>
      <c r="F4860" s="112">
        <f t="shared" si="408"/>
        <v>4</v>
      </c>
    </row>
    <row r="4861" spans="1:6" ht="15.75" thickBot="1" x14ac:dyDescent="0.3">
      <c r="A4861" s="122" t="s">
        <v>28</v>
      </c>
      <c r="B4861" s="44">
        <v>44095</v>
      </c>
      <c r="C4861" s="4">
        <v>350</v>
      </c>
      <c r="D4861" s="26">
        <f t="shared" si="407"/>
        <v>4100</v>
      </c>
      <c r="E4861" s="4">
        <v>2</v>
      </c>
      <c r="F4861" s="112">
        <f t="shared" si="408"/>
        <v>101</v>
      </c>
    </row>
    <row r="4862" spans="1:6" ht="15.75" thickBot="1" x14ac:dyDescent="0.3">
      <c r="A4862" s="122" t="s">
        <v>24</v>
      </c>
      <c r="B4862" s="44">
        <v>44095</v>
      </c>
      <c r="C4862" s="4">
        <v>599</v>
      </c>
      <c r="D4862" s="26">
        <f t="shared" si="407"/>
        <v>19449</v>
      </c>
      <c r="E4862" s="4">
        <v>6</v>
      </c>
      <c r="F4862" s="112">
        <f t="shared" si="408"/>
        <v>185</v>
      </c>
    </row>
    <row r="4863" spans="1:6" ht="15.75" thickBot="1" x14ac:dyDescent="0.3">
      <c r="A4863" s="122" t="s">
        <v>30</v>
      </c>
      <c r="B4863" s="44">
        <v>44095</v>
      </c>
      <c r="C4863" s="4">
        <v>0</v>
      </c>
      <c r="D4863" s="26">
        <f t="shared" si="407"/>
        <v>70</v>
      </c>
      <c r="F4863" s="112">
        <f t="shared" si="408"/>
        <v>2</v>
      </c>
    </row>
    <row r="4864" spans="1:6" ht="15.75" thickBot="1" x14ac:dyDescent="0.3">
      <c r="A4864" s="122" t="s">
        <v>26</v>
      </c>
      <c r="B4864" s="44">
        <v>44095</v>
      </c>
      <c r="C4864" s="4">
        <v>211</v>
      </c>
      <c r="D4864" s="26">
        <f>C4864+D4840</f>
        <v>6223</v>
      </c>
      <c r="E4864" s="4">
        <v>13</v>
      </c>
      <c r="F4864" s="112">
        <f t="shared" si="408"/>
        <v>86</v>
      </c>
    </row>
    <row r="4865" spans="1:6" ht="15.75" thickBot="1" x14ac:dyDescent="0.3">
      <c r="A4865" s="122" t="s">
        <v>25</v>
      </c>
      <c r="B4865" s="44">
        <v>44095</v>
      </c>
      <c r="C4865" s="4">
        <v>132</v>
      </c>
      <c r="D4865" s="26">
        <f>C4865+D4841</f>
        <v>10478</v>
      </c>
      <c r="E4865" s="4">
        <v>21</v>
      </c>
      <c r="F4865" s="112">
        <f t="shared" si="408"/>
        <v>216</v>
      </c>
    </row>
    <row r="4866" spans="1:6" ht="15.75" thickBot="1" x14ac:dyDescent="0.3">
      <c r="A4866" s="122" t="s">
        <v>41</v>
      </c>
      <c r="B4866" s="44">
        <v>44095</v>
      </c>
      <c r="C4866" s="4">
        <v>138</v>
      </c>
      <c r="D4866" s="26">
        <f>C4866+D4842</f>
        <v>9406</v>
      </c>
      <c r="E4866" s="4">
        <v>23</v>
      </c>
      <c r="F4866" s="112">
        <f>E4866+F4842</f>
        <v>194</v>
      </c>
    </row>
    <row r="4867" spans="1:6" ht="15.75" thickBot="1" x14ac:dyDescent="0.3">
      <c r="A4867" s="122" t="s">
        <v>42</v>
      </c>
      <c r="B4867" s="44">
        <v>44095</v>
      </c>
      <c r="C4867" s="4">
        <v>18</v>
      </c>
      <c r="D4867" s="26">
        <f t="shared" ref="D4867:D4873" si="409">C4867+D4843</f>
        <v>490</v>
      </c>
      <c r="F4867" s="112">
        <f>E4867+F4843</f>
        <v>21</v>
      </c>
    </row>
    <row r="4868" spans="1:6" ht="15.75" thickBot="1" x14ac:dyDescent="0.3">
      <c r="A4868" s="122" t="s">
        <v>43</v>
      </c>
      <c r="B4868" s="44">
        <v>44095</v>
      </c>
      <c r="C4868" s="4">
        <v>83</v>
      </c>
      <c r="D4868" s="26">
        <f t="shared" si="409"/>
        <v>781</v>
      </c>
      <c r="F4868" s="112">
        <f t="shared" si="408"/>
        <v>0</v>
      </c>
    </row>
    <row r="4869" spans="1:6" ht="15.75" thickBot="1" x14ac:dyDescent="0.3">
      <c r="A4869" s="122" t="s">
        <v>44</v>
      </c>
      <c r="B4869" s="44">
        <v>44095</v>
      </c>
      <c r="C4869" s="4">
        <v>95</v>
      </c>
      <c r="D4869" s="26">
        <f t="shared" si="409"/>
        <v>3842</v>
      </c>
      <c r="E4869" s="4">
        <v>1</v>
      </c>
      <c r="F4869" s="112">
        <f>E4869+F4845</f>
        <v>45</v>
      </c>
    </row>
    <row r="4870" spans="1:6" ht="15.75" thickBot="1" x14ac:dyDescent="0.3">
      <c r="A4870" s="122" t="s">
        <v>29</v>
      </c>
      <c r="B4870" s="44">
        <v>44095</v>
      </c>
      <c r="C4870" s="4">
        <v>1215</v>
      </c>
      <c r="D4870" s="26">
        <f t="shared" si="409"/>
        <v>27610</v>
      </c>
      <c r="E4870" s="4">
        <v>27</v>
      </c>
      <c r="F4870" s="112">
        <f>E4870+F4846</f>
        <v>298</v>
      </c>
    </row>
    <row r="4871" spans="1:6" ht="15.75" thickBot="1" x14ac:dyDescent="0.3">
      <c r="A4871" s="122" t="s">
        <v>45</v>
      </c>
      <c r="B4871" s="44">
        <v>44095</v>
      </c>
      <c r="C4871" s="4">
        <v>53</v>
      </c>
      <c r="D4871" s="26">
        <f t="shared" si="409"/>
        <v>2425</v>
      </c>
      <c r="E4871" s="4">
        <v>2</v>
      </c>
      <c r="F4871" s="112">
        <f t="shared" si="408"/>
        <v>37</v>
      </c>
    </row>
    <row r="4872" spans="1:6" ht="15.75" thickBot="1" x14ac:dyDescent="0.3">
      <c r="A4872" s="122" t="s">
        <v>46</v>
      </c>
      <c r="B4872" s="44">
        <v>44095</v>
      </c>
      <c r="C4872" s="4">
        <v>81</v>
      </c>
      <c r="D4872" s="26">
        <f t="shared" si="409"/>
        <v>3278</v>
      </c>
      <c r="E4872" s="4">
        <v>1</v>
      </c>
      <c r="F4872" s="112">
        <f>E4872+F4848</f>
        <v>55</v>
      </c>
    </row>
    <row r="4873" spans="1:6" ht="15.75" thickBot="1" x14ac:dyDescent="0.3">
      <c r="A4873" s="123" t="s">
        <v>47</v>
      </c>
      <c r="B4873" s="44">
        <v>44095</v>
      </c>
      <c r="C4873" s="4">
        <v>208</v>
      </c>
      <c r="D4873" s="115">
        <f t="shared" si="409"/>
        <v>9733</v>
      </c>
      <c r="F4873" s="113">
        <f>E4873+F4849</f>
        <v>101</v>
      </c>
    </row>
    <row r="4874" spans="1:6" ht="15.75" thickBot="1" x14ac:dyDescent="0.3">
      <c r="A4874" s="53" t="s">
        <v>22</v>
      </c>
      <c r="B4874" s="44">
        <v>44096</v>
      </c>
      <c r="C4874" s="4">
        <v>5344</v>
      </c>
      <c r="D4874" s="114">
        <f>C4874+D4850</f>
        <v>377324</v>
      </c>
      <c r="E4874" s="4">
        <f>179+158</f>
        <v>337</v>
      </c>
      <c r="F4874" s="111">
        <f>E4874+F4850</f>
        <v>8364</v>
      </c>
    </row>
    <row r="4875" spans="1:6" ht="15.75" thickBot="1" x14ac:dyDescent="0.3">
      <c r="A4875" s="122" t="s">
        <v>51</v>
      </c>
      <c r="B4875" s="44">
        <v>44096</v>
      </c>
      <c r="C4875" s="4">
        <v>927</v>
      </c>
      <c r="D4875" s="26">
        <f t="shared" ref="D4875:D4887" si="410">C4875+D4851</f>
        <v>118879</v>
      </c>
      <c r="E4875" s="4">
        <f>24+20</f>
        <v>44</v>
      </c>
      <c r="F4875" s="112">
        <f>E4875+F4851</f>
        <v>2925</v>
      </c>
    </row>
    <row r="4876" spans="1:6" ht="15.75" thickBot="1" x14ac:dyDescent="0.3">
      <c r="A4876" s="122" t="s">
        <v>35</v>
      </c>
      <c r="B4876" s="44">
        <v>44096</v>
      </c>
      <c r="C4876" s="4">
        <v>-5</v>
      </c>
      <c r="D4876" s="26">
        <f t="shared" si="410"/>
        <v>187</v>
      </c>
      <c r="F4876" s="112">
        <f>E4876+F4852</f>
        <v>0</v>
      </c>
    </row>
    <row r="4877" spans="1:6" ht="15.75" thickBot="1" x14ac:dyDescent="0.3">
      <c r="A4877" s="122" t="s">
        <v>21</v>
      </c>
      <c r="B4877" s="44">
        <v>44096</v>
      </c>
      <c r="C4877" s="4">
        <v>94</v>
      </c>
      <c r="D4877" s="26">
        <f t="shared" si="410"/>
        <v>7573</v>
      </c>
      <c r="F4877" s="112">
        <f t="shared" ref="F4877:F4895" si="411">E4877+F4853</f>
        <v>262</v>
      </c>
    </row>
    <row r="4878" spans="1:6" ht="15.75" thickBot="1" x14ac:dyDescent="0.3">
      <c r="A4878" s="122" t="s">
        <v>36</v>
      </c>
      <c r="B4878" s="44">
        <v>44096</v>
      </c>
      <c r="C4878" s="4">
        <v>132</v>
      </c>
      <c r="D4878" s="26">
        <f t="shared" si="410"/>
        <v>2555</v>
      </c>
      <c r="E4878" s="4">
        <f>1+1</f>
        <v>2</v>
      </c>
      <c r="F4878" s="112">
        <f t="shared" si="411"/>
        <v>27</v>
      </c>
    </row>
    <row r="4879" spans="1:6" ht="15.75" thickBot="1" x14ac:dyDescent="0.3">
      <c r="A4879" s="122" t="s">
        <v>27</v>
      </c>
      <c r="B4879" s="44">
        <v>44096</v>
      </c>
      <c r="C4879" s="4">
        <v>1152</v>
      </c>
      <c r="D4879" s="26">
        <f t="shared" si="410"/>
        <v>21130</v>
      </c>
      <c r="E4879" s="4">
        <f>4+5</f>
        <v>9</v>
      </c>
      <c r="F4879" s="112">
        <f t="shared" si="411"/>
        <v>269</v>
      </c>
    </row>
    <row r="4880" spans="1:6" ht="15.75" thickBot="1" x14ac:dyDescent="0.3">
      <c r="A4880" s="122" t="s">
        <v>37</v>
      </c>
      <c r="B4880" s="44">
        <v>44096</v>
      </c>
      <c r="C4880" s="4">
        <v>30</v>
      </c>
      <c r="D4880" s="26">
        <f t="shared" si="410"/>
        <v>1059</v>
      </c>
      <c r="F4880" s="112">
        <f>E4880+F4856</f>
        <v>15</v>
      </c>
    </row>
    <row r="4881" spans="1:6" ht="15.75" thickBot="1" x14ac:dyDescent="0.3">
      <c r="A4881" s="122" t="s">
        <v>38</v>
      </c>
      <c r="B4881" s="44">
        <v>44096</v>
      </c>
      <c r="C4881" s="4">
        <v>121</v>
      </c>
      <c r="D4881" s="26">
        <f t="shared" si="410"/>
        <v>6412</v>
      </c>
      <c r="E4881" s="4">
        <f>6+2</f>
        <v>8</v>
      </c>
      <c r="F4881" s="112">
        <f>E4881+F4857</f>
        <v>119</v>
      </c>
    </row>
    <row r="4882" spans="1:6" ht="15.75" thickBot="1" x14ac:dyDescent="0.3">
      <c r="A4882" s="122" t="s">
        <v>48</v>
      </c>
      <c r="B4882" s="44">
        <v>44096</v>
      </c>
      <c r="C4882" s="4">
        <v>0</v>
      </c>
      <c r="D4882" s="26">
        <f t="shared" si="410"/>
        <v>101</v>
      </c>
      <c r="F4882" s="112">
        <f>E4882+F4858</f>
        <v>1</v>
      </c>
    </row>
    <row r="4883" spans="1:6" ht="15.75" thickBot="1" x14ac:dyDescent="0.3">
      <c r="A4883" s="122" t="s">
        <v>39</v>
      </c>
      <c r="B4883" s="44">
        <v>44096</v>
      </c>
      <c r="C4883" s="4">
        <v>99</v>
      </c>
      <c r="D4883" s="26">
        <f t="shared" si="410"/>
        <v>14350</v>
      </c>
      <c r="E4883" s="4">
        <f>8+5</f>
        <v>13</v>
      </c>
      <c r="F4883" s="112">
        <f t="shared" si="411"/>
        <v>351</v>
      </c>
    </row>
    <row r="4884" spans="1:6" ht="15.75" thickBot="1" x14ac:dyDescent="0.3">
      <c r="A4884" s="122" t="s">
        <v>40</v>
      </c>
      <c r="B4884" s="44">
        <v>44096</v>
      </c>
      <c r="C4884" s="4">
        <v>22</v>
      </c>
      <c r="D4884" s="26">
        <f t="shared" si="410"/>
        <v>608</v>
      </c>
      <c r="F4884" s="112">
        <f t="shared" si="411"/>
        <v>4</v>
      </c>
    </row>
    <row r="4885" spans="1:6" ht="15.75" thickBot="1" x14ac:dyDescent="0.3">
      <c r="A4885" s="122" t="s">
        <v>28</v>
      </c>
      <c r="B4885" s="44">
        <v>44096</v>
      </c>
      <c r="C4885" s="4">
        <v>120</v>
      </c>
      <c r="D4885" s="26">
        <f t="shared" si="410"/>
        <v>4220</v>
      </c>
      <c r="F4885" s="112">
        <f t="shared" si="411"/>
        <v>101</v>
      </c>
    </row>
    <row r="4886" spans="1:6" ht="15.75" thickBot="1" x14ac:dyDescent="0.3">
      <c r="A4886" s="122" t="s">
        <v>24</v>
      </c>
      <c r="B4886" s="44">
        <v>44096</v>
      </c>
      <c r="C4886" s="4">
        <v>426</v>
      </c>
      <c r="D4886" s="26">
        <f t="shared" si="410"/>
        <v>19875</v>
      </c>
      <c r="E4886" s="4">
        <f>5+5</f>
        <v>10</v>
      </c>
      <c r="F4886" s="112">
        <f t="shared" si="411"/>
        <v>195</v>
      </c>
    </row>
    <row r="4887" spans="1:6" ht="15.75" thickBot="1" x14ac:dyDescent="0.3">
      <c r="A4887" s="122" t="s">
        <v>30</v>
      </c>
      <c r="B4887" s="44">
        <v>44096</v>
      </c>
      <c r="C4887" s="4">
        <v>8</v>
      </c>
      <c r="D4887" s="26">
        <f t="shared" si="410"/>
        <v>78</v>
      </c>
      <c r="F4887" s="112">
        <f t="shared" si="411"/>
        <v>2</v>
      </c>
    </row>
    <row r="4888" spans="1:6" ht="15.75" thickBot="1" x14ac:dyDescent="0.3">
      <c r="A4888" s="122" t="s">
        <v>26</v>
      </c>
      <c r="B4888" s="44">
        <v>44096</v>
      </c>
      <c r="C4888" s="4">
        <v>218</v>
      </c>
      <c r="D4888" s="26">
        <f>C4888+D4864</f>
        <v>6441</v>
      </c>
      <c r="E4888" s="4">
        <f>4+2</f>
        <v>6</v>
      </c>
      <c r="F4888" s="112">
        <f t="shared" si="411"/>
        <v>92</v>
      </c>
    </row>
    <row r="4889" spans="1:6" ht="15.75" thickBot="1" x14ac:dyDescent="0.3">
      <c r="A4889" s="122" t="s">
        <v>25</v>
      </c>
      <c r="B4889" s="44">
        <v>44096</v>
      </c>
      <c r="C4889" s="4">
        <v>251</v>
      </c>
      <c r="D4889" s="26">
        <f>C4889+D4865</f>
        <v>10729</v>
      </c>
      <c r="E4889" s="4">
        <f>8+4</f>
        <v>12</v>
      </c>
      <c r="F4889" s="112">
        <f t="shared" si="411"/>
        <v>228</v>
      </c>
    </row>
    <row r="4890" spans="1:6" ht="15.75" thickBot="1" x14ac:dyDescent="0.3">
      <c r="A4890" s="122" t="s">
        <v>41</v>
      </c>
      <c r="B4890" s="44">
        <v>44096</v>
      </c>
      <c r="C4890" s="4">
        <v>444</v>
      </c>
      <c r="D4890" s="26">
        <f>C4890+D4866</f>
        <v>9850</v>
      </c>
      <c r="E4890" s="4">
        <f>6+6</f>
        <v>12</v>
      </c>
      <c r="F4890" s="112">
        <f>E4890+F4866</f>
        <v>206</v>
      </c>
    </row>
    <row r="4891" spans="1:6" ht="15.75" thickBot="1" x14ac:dyDescent="0.3">
      <c r="A4891" s="122" t="s">
        <v>42</v>
      </c>
      <c r="B4891" s="44">
        <v>44096</v>
      </c>
      <c r="C4891" s="4">
        <v>27</v>
      </c>
      <c r="D4891" s="26">
        <f t="shared" ref="D4891:D4897" si="412">C4891+D4867</f>
        <v>517</v>
      </c>
      <c r="F4891" s="112">
        <f>E4891+F4867</f>
        <v>21</v>
      </c>
    </row>
    <row r="4892" spans="1:6" ht="15.75" thickBot="1" x14ac:dyDescent="0.3">
      <c r="A4892" s="122" t="s">
        <v>43</v>
      </c>
      <c r="B4892" s="44">
        <v>44096</v>
      </c>
      <c r="C4892" s="4">
        <v>77</v>
      </c>
      <c r="D4892" s="26">
        <f t="shared" si="412"/>
        <v>858</v>
      </c>
      <c r="E4892" s="4">
        <f>1+2</f>
        <v>3</v>
      </c>
      <c r="F4892" s="112">
        <f t="shared" si="411"/>
        <v>3</v>
      </c>
    </row>
    <row r="4893" spans="1:6" ht="15.75" thickBot="1" x14ac:dyDescent="0.3">
      <c r="A4893" s="122" t="s">
        <v>44</v>
      </c>
      <c r="B4893" s="44">
        <v>44096</v>
      </c>
      <c r="C4893" s="4">
        <v>74</v>
      </c>
      <c r="D4893" s="26">
        <f t="shared" si="412"/>
        <v>3916</v>
      </c>
      <c r="E4893" s="4">
        <f>1</f>
        <v>1</v>
      </c>
      <c r="F4893" s="112">
        <f>E4893+F4869</f>
        <v>46</v>
      </c>
    </row>
    <row r="4894" spans="1:6" ht="15.75" thickBot="1" x14ac:dyDescent="0.3">
      <c r="A4894" s="122" t="s">
        <v>29</v>
      </c>
      <c r="B4894" s="44">
        <v>44096</v>
      </c>
      <c r="C4894" s="4">
        <v>1592</v>
      </c>
      <c r="D4894" s="26">
        <f t="shared" si="412"/>
        <v>29202</v>
      </c>
      <c r="E4894" s="4">
        <f>3+5</f>
        <v>8</v>
      </c>
      <c r="F4894" s="112">
        <f>E4894+F4870</f>
        <v>306</v>
      </c>
    </row>
    <row r="4895" spans="1:6" ht="15.75" thickBot="1" x14ac:dyDescent="0.3">
      <c r="A4895" s="122" t="s">
        <v>45</v>
      </c>
      <c r="B4895" s="44">
        <v>44096</v>
      </c>
      <c r="C4895" s="4">
        <v>75</v>
      </c>
      <c r="D4895" s="26">
        <f t="shared" si="412"/>
        <v>2500</v>
      </c>
      <c r="E4895" s="4">
        <f>1+1</f>
        <v>2</v>
      </c>
      <c r="F4895" s="112">
        <f t="shared" si="411"/>
        <v>39</v>
      </c>
    </row>
    <row r="4896" spans="1:6" ht="15.75" thickBot="1" x14ac:dyDescent="0.3">
      <c r="A4896" s="122" t="s">
        <v>46</v>
      </c>
      <c r="B4896" s="44">
        <v>44096</v>
      </c>
      <c r="C4896" s="4">
        <v>78</v>
      </c>
      <c r="D4896" s="26">
        <f t="shared" si="412"/>
        <v>3356</v>
      </c>
      <c r="E4896" s="4">
        <f>1+1</f>
        <v>2</v>
      </c>
      <c r="F4896" s="112">
        <f>E4896+F4872</f>
        <v>57</v>
      </c>
    </row>
    <row r="4897" spans="1:6" ht="15.75" thickBot="1" x14ac:dyDescent="0.3">
      <c r="A4897" s="123" t="s">
        <v>47</v>
      </c>
      <c r="B4897" s="44">
        <v>44096</v>
      </c>
      <c r="C4897" s="4">
        <v>721</v>
      </c>
      <c r="D4897" s="115">
        <f t="shared" si="412"/>
        <v>10454</v>
      </c>
      <c r="F4897" s="113">
        <f>E4897+F4873</f>
        <v>101</v>
      </c>
    </row>
    <row r="4898" spans="1:6" ht="15.75" thickBot="1" x14ac:dyDescent="0.3">
      <c r="A4898" s="53" t="s">
        <v>22</v>
      </c>
      <c r="B4898" s="44">
        <v>44097</v>
      </c>
      <c r="C4898" s="4">
        <v>5389</v>
      </c>
      <c r="D4898" s="114">
        <f>C4898+D4874</f>
        <v>382713</v>
      </c>
      <c r="E4898" s="4">
        <f>160+131</f>
        <v>291</v>
      </c>
      <c r="F4898" s="111">
        <f>E4898+F4874</f>
        <v>8655</v>
      </c>
    </row>
    <row r="4899" spans="1:6" ht="15.75" thickBot="1" x14ac:dyDescent="0.3">
      <c r="A4899" s="122" t="s">
        <v>51</v>
      </c>
      <c r="B4899" s="44">
        <v>44097</v>
      </c>
      <c r="C4899" s="4">
        <v>929</v>
      </c>
      <c r="D4899" s="26">
        <f t="shared" ref="D4899:D4911" si="413">C4899+D4875</f>
        <v>119808</v>
      </c>
      <c r="E4899" s="4">
        <f>16+18</f>
        <v>34</v>
      </c>
      <c r="F4899" s="112">
        <f>E4899+F4875</f>
        <v>2959</v>
      </c>
    </row>
    <row r="4900" spans="1:6" ht="15.75" thickBot="1" x14ac:dyDescent="0.3">
      <c r="A4900" s="122" t="s">
        <v>35</v>
      </c>
      <c r="B4900" s="44">
        <v>44097</v>
      </c>
      <c r="C4900" s="4">
        <v>6</v>
      </c>
      <c r="D4900" s="26">
        <f t="shared" si="413"/>
        <v>193</v>
      </c>
      <c r="F4900" s="112">
        <f>E4900+F4876</f>
        <v>0</v>
      </c>
    </row>
    <row r="4901" spans="1:6" ht="15.75" thickBot="1" x14ac:dyDescent="0.3">
      <c r="A4901" s="122" t="s">
        <v>21</v>
      </c>
      <c r="B4901" s="44">
        <v>44097</v>
      </c>
      <c r="C4901" s="4">
        <v>86</v>
      </c>
      <c r="D4901" s="26">
        <f t="shared" si="413"/>
        <v>7659</v>
      </c>
      <c r="E4901" s="4">
        <f>2+1</f>
        <v>3</v>
      </c>
      <c r="F4901" s="112">
        <f t="shared" ref="F4901:F4919" si="414">E4901+F4877</f>
        <v>265</v>
      </c>
    </row>
    <row r="4902" spans="1:6" ht="15.75" thickBot="1" x14ac:dyDescent="0.3">
      <c r="A4902" s="122" t="s">
        <v>36</v>
      </c>
      <c r="B4902" s="44">
        <v>44097</v>
      </c>
      <c r="C4902" s="4">
        <v>203</v>
      </c>
      <c r="D4902" s="26">
        <f t="shared" si="413"/>
        <v>2758</v>
      </c>
      <c r="E4902" s="4">
        <f>1</f>
        <v>1</v>
      </c>
      <c r="F4902" s="112">
        <f t="shared" si="414"/>
        <v>28</v>
      </c>
    </row>
    <row r="4903" spans="1:6" ht="15.75" thickBot="1" x14ac:dyDescent="0.3">
      <c r="A4903" s="122" t="s">
        <v>27</v>
      </c>
      <c r="B4903" s="44">
        <v>44097</v>
      </c>
      <c r="C4903" s="4">
        <v>1435</v>
      </c>
      <c r="D4903" s="26">
        <f t="shared" si="413"/>
        <v>22565</v>
      </c>
      <c r="E4903" s="4">
        <f>8+3</f>
        <v>11</v>
      </c>
      <c r="F4903" s="112">
        <f t="shared" si="414"/>
        <v>280</v>
      </c>
    </row>
    <row r="4904" spans="1:6" ht="15.75" thickBot="1" x14ac:dyDescent="0.3">
      <c r="A4904" s="122" t="s">
        <v>37</v>
      </c>
      <c r="B4904" s="44">
        <v>44097</v>
      </c>
      <c r="C4904" s="4">
        <v>-45</v>
      </c>
      <c r="D4904" s="26">
        <f t="shared" si="413"/>
        <v>1014</v>
      </c>
      <c r="F4904" s="112">
        <f>E4904+F4880</f>
        <v>15</v>
      </c>
    </row>
    <row r="4905" spans="1:6" ht="15.75" thickBot="1" x14ac:dyDescent="0.3">
      <c r="A4905" s="122" t="s">
        <v>38</v>
      </c>
      <c r="B4905" s="44">
        <v>44097</v>
      </c>
      <c r="C4905" s="4">
        <v>118</v>
      </c>
      <c r="D4905" s="26">
        <f t="shared" si="413"/>
        <v>6530</v>
      </c>
      <c r="E4905" s="4">
        <f>1+2</f>
        <v>3</v>
      </c>
      <c r="F4905" s="112">
        <f>E4905+F4881</f>
        <v>122</v>
      </c>
    </row>
    <row r="4906" spans="1:6" ht="15.75" thickBot="1" x14ac:dyDescent="0.3">
      <c r="A4906" s="122" t="s">
        <v>48</v>
      </c>
      <c r="B4906" s="44">
        <v>44097</v>
      </c>
      <c r="C4906" s="4">
        <v>1</v>
      </c>
      <c r="D4906" s="26">
        <f t="shared" si="413"/>
        <v>102</v>
      </c>
      <c r="F4906" s="112">
        <f>E4906+F4882</f>
        <v>1</v>
      </c>
    </row>
    <row r="4907" spans="1:6" ht="15.75" thickBot="1" x14ac:dyDescent="0.3">
      <c r="A4907" s="122" t="s">
        <v>39</v>
      </c>
      <c r="B4907" s="44">
        <v>44097</v>
      </c>
      <c r="C4907" s="4">
        <v>230</v>
      </c>
      <c r="D4907" s="26">
        <f t="shared" si="413"/>
        <v>14580</v>
      </c>
      <c r="E4907" s="4">
        <f>9+2</f>
        <v>11</v>
      </c>
      <c r="F4907" s="112">
        <f t="shared" si="414"/>
        <v>362</v>
      </c>
    </row>
    <row r="4908" spans="1:6" ht="15.75" thickBot="1" x14ac:dyDescent="0.3">
      <c r="A4908" s="122" t="s">
        <v>40</v>
      </c>
      <c r="B4908" s="44">
        <v>44097</v>
      </c>
      <c r="C4908" s="4">
        <v>15</v>
      </c>
      <c r="D4908" s="26">
        <f t="shared" si="413"/>
        <v>623</v>
      </c>
      <c r="F4908" s="112">
        <f t="shared" si="414"/>
        <v>4</v>
      </c>
    </row>
    <row r="4909" spans="1:6" ht="15.75" thickBot="1" x14ac:dyDescent="0.3">
      <c r="A4909" s="122" t="s">
        <v>28</v>
      </c>
      <c r="B4909" s="44">
        <v>44097</v>
      </c>
      <c r="C4909" s="4">
        <v>48</v>
      </c>
      <c r="D4909" s="26">
        <f t="shared" si="413"/>
        <v>4268</v>
      </c>
      <c r="F4909" s="112">
        <f t="shared" si="414"/>
        <v>101</v>
      </c>
    </row>
    <row r="4910" spans="1:6" ht="15.75" thickBot="1" x14ac:dyDescent="0.3">
      <c r="A4910" s="122" t="s">
        <v>24</v>
      </c>
      <c r="B4910" s="44">
        <v>44097</v>
      </c>
      <c r="C4910" s="4">
        <v>528</v>
      </c>
      <c r="D4910" s="26">
        <f t="shared" si="413"/>
        <v>20403</v>
      </c>
      <c r="E4910" s="4">
        <f>7+5</f>
        <v>12</v>
      </c>
      <c r="F4910" s="112">
        <f t="shared" si="414"/>
        <v>207</v>
      </c>
    </row>
    <row r="4911" spans="1:6" ht="15.75" thickBot="1" x14ac:dyDescent="0.3">
      <c r="A4911" s="122" t="s">
        <v>30</v>
      </c>
      <c r="B4911" s="44">
        <v>44097</v>
      </c>
      <c r="C4911" s="4">
        <v>4</v>
      </c>
      <c r="D4911" s="26">
        <f t="shared" si="413"/>
        <v>82</v>
      </c>
      <c r="F4911" s="112">
        <f t="shared" si="414"/>
        <v>2</v>
      </c>
    </row>
    <row r="4912" spans="1:6" ht="15.75" thickBot="1" x14ac:dyDescent="0.3">
      <c r="A4912" s="122" t="s">
        <v>26</v>
      </c>
      <c r="B4912" s="44">
        <v>44097</v>
      </c>
      <c r="C4912" s="4">
        <v>176</v>
      </c>
      <c r="D4912" s="26">
        <f>C4912+D4888</f>
        <v>6617</v>
      </c>
      <c r="E4912" s="4">
        <f>4+3</f>
        <v>7</v>
      </c>
      <c r="F4912" s="112">
        <f t="shared" si="414"/>
        <v>99</v>
      </c>
    </row>
    <row r="4913" spans="1:6" ht="15.75" thickBot="1" x14ac:dyDescent="0.3">
      <c r="A4913" s="122" t="s">
        <v>25</v>
      </c>
      <c r="B4913" s="44">
        <v>44097</v>
      </c>
      <c r="C4913" s="4">
        <v>272</v>
      </c>
      <c r="D4913" s="26">
        <f>C4913+D4889</f>
        <v>11001</v>
      </c>
      <c r="E4913" s="4">
        <f>5+3</f>
        <v>8</v>
      </c>
      <c r="F4913" s="112">
        <f t="shared" si="414"/>
        <v>236</v>
      </c>
    </row>
    <row r="4914" spans="1:6" ht="15.75" thickBot="1" x14ac:dyDescent="0.3">
      <c r="A4914" s="122" t="s">
        <v>41</v>
      </c>
      <c r="B4914" s="44">
        <v>44097</v>
      </c>
      <c r="C4914" s="4">
        <v>347</v>
      </c>
      <c r="D4914" s="26">
        <f>C4914+D4890</f>
        <v>10197</v>
      </c>
      <c r="E4914" s="4">
        <f>12+3</f>
        <v>15</v>
      </c>
      <c r="F4914" s="112">
        <f>E4914+F4890</f>
        <v>221</v>
      </c>
    </row>
    <row r="4915" spans="1:6" ht="15.75" thickBot="1" x14ac:dyDescent="0.3">
      <c r="A4915" s="122" t="s">
        <v>42</v>
      </c>
      <c r="B4915" s="44">
        <v>44097</v>
      </c>
      <c r="C4915" s="4">
        <v>19</v>
      </c>
      <c r="D4915" s="26">
        <f t="shared" ref="D4915:D4921" si="415">C4915+D4891</f>
        <v>536</v>
      </c>
      <c r="E4915" s="4">
        <f>1+3</f>
        <v>4</v>
      </c>
      <c r="F4915" s="112">
        <f>E4915+F4891</f>
        <v>25</v>
      </c>
    </row>
    <row r="4916" spans="1:6" ht="15.75" thickBot="1" x14ac:dyDescent="0.3">
      <c r="A4916" s="122" t="s">
        <v>43</v>
      </c>
      <c r="B4916" s="44">
        <v>44097</v>
      </c>
      <c r="C4916" s="4">
        <v>62</v>
      </c>
      <c r="D4916" s="26">
        <f t="shared" si="415"/>
        <v>920</v>
      </c>
      <c r="F4916" s="112">
        <f t="shared" si="414"/>
        <v>3</v>
      </c>
    </row>
    <row r="4917" spans="1:6" ht="15.75" thickBot="1" x14ac:dyDescent="0.3">
      <c r="A4917" s="122" t="s">
        <v>44</v>
      </c>
      <c r="B4917" s="44">
        <v>44097</v>
      </c>
      <c r="C4917" s="4">
        <v>114</v>
      </c>
      <c r="D4917" s="26">
        <f t="shared" si="415"/>
        <v>4030</v>
      </c>
      <c r="E4917" s="4">
        <f>1</f>
        <v>1</v>
      </c>
      <c r="F4917" s="112">
        <f>E4917+F4893</f>
        <v>47</v>
      </c>
    </row>
    <row r="4918" spans="1:6" ht="15.75" thickBot="1" x14ac:dyDescent="0.3">
      <c r="A4918" s="122" t="s">
        <v>29</v>
      </c>
      <c r="B4918" s="44">
        <v>44097</v>
      </c>
      <c r="C4918" s="4">
        <v>1682</v>
      </c>
      <c r="D4918" s="26">
        <f t="shared" si="415"/>
        <v>30884</v>
      </c>
      <c r="E4918" s="4">
        <f>11+6</f>
        <v>17</v>
      </c>
      <c r="F4918" s="112">
        <f>E4918+F4894</f>
        <v>323</v>
      </c>
    </row>
    <row r="4919" spans="1:6" ht="15.75" thickBot="1" x14ac:dyDescent="0.3">
      <c r="A4919" s="122" t="s">
        <v>45</v>
      </c>
      <c r="B4919" s="44">
        <v>44097</v>
      </c>
      <c r="C4919" s="4">
        <v>108</v>
      </c>
      <c r="D4919" s="26">
        <f t="shared" si="415"/>
        <v>2608</v>
      </c>
      <c r="E4919" s="4">
        <f>4</f>
        <v>4</v>
      </c>
      <c r="F4919" s="112">
        <f t="shared" si="414"/>
        <v>43</v>
      </c>
    </row>
    <row r="4920" spans="1:6" ht="15.75" thickBot="1" x14ac:dyDescent="0.3">
      <c r="A4920" s="122" t="s">
        <v>46</v>
      </c>
      <c r="B4920" s="44">
        <v>44097</v>
      </c>
      <c r="C4920" s="4">
        <v>79</v>
      </c>
      <c r="D4920" s="26">
        <f t="shared" si="415"/>
        <v>3435</v>
      </c>
      <c r="E4920" s="4">
        <f>2</f>
        <v>2</v>
      </c>
      <c r="F4920" s="112">
        <f>E4920+F4896</f>
        <v>59</v>
      </c>
    </row>
    <row r="4921" spans="1:6" ht="15.75" thickBot="1" x14ac:dyDescent="0.3">
      <c r="A4921" s="124" t="s">
        <v>47</v>
      </c>
      <c r="B4921" s="37">
        <v>44097</v>
      </c>
      <c r="C4921" s="38">
        <v>819</v>
      </c>
      <c r="D4921" s="70">
        <f t="shared" si="415"/>
        <v>11273</v>
      </c>
      <c r="E4921" s="38"/>
      <c r="F4921" s="121">
        <f>E4921+F4897</f>
        <v>101</v>
      </c>
    </row>
    <row r="4922" spans="1:6" x14ac:dyDescent="0.25">
      <c r="A4922" s="53" t="s">
        <v>22</v>
      </c>
      <c r="B4922" s="40">
        <v>44098</v>
      </c>
      <c r="C4922" s="41">
        <v>6122</v>
      </c>
      <c r="D4922" s="114">
        <f>C4922+D4898</f>
        <v>388835</v>
      </c>
      <c r="E4922" s="41">
        <f>162+117+3</f>
        <v>282</v>
      </c>
      <c r="F4922" s="111">
        <f>E4922+F4898</f>
        <v>8937</v>
      </c>
    </row>
    <row r="4923" spans="1:6" x14ac:dyDescent="0.25">
      <c r="A4923" s="122" t="s">
        <v>51</v>
      </c>
      <c r="B4923" s="23">
        <v>44098</v>
      </c>
      <c r="C4923" s="4">
        <v>1009</v>
      </c>
      <c r="D4923" s="26">
        <f t="shared" ref="D4923:D4935" si="416">C4923+D4899</f>
        <v>120817</v>
      </c>
      <c r="E4923" s="4">
        <f>9+10</f>
        <v>19</v>
      </c>
      <c r="F4923" s="112">
        <f>E4923+F4899</f>
        <v>2978</v>
      </c>
    </row>
    <row r="4924" spans="1:6" x14ac:dyDescent="0.25">
      <c r="A4924" s="122" t="s">
        <v>35</v>
      </c>
      <c r="B4924" s="23">
        <v>44098</v>
      </c>
      <c r="C4924" s="4">
        <v>2</v>
      </c>
      <c r="D4924" s="26">
        <f t="shared" si="416"/>
        <v>195</v>
      </c>
      <c r="F4924" s="112">
        <f>E4924+F4900</f>
        <v>0</v>
      </c>
    </row>
    <row r="4925" spans="1:6" x14ac:dyDescent="0.25">
      <c r="A4925" s="122" t="s">
        <v>21</v>
      </c>
      <c r="B4925" s="23">
        <v>44098</v>
      </c>
      <c r="C4925" s="4">
        <v>128</v>
      </c>
      <c r="D4925" s="26">
        <f t="shared" si="416"/>
        <v>7787</v>
      </c>
      <c r="E4925" s="4">
        <f>5</f>
        <v>5</v>
      </c>
      <c r="F4925" s="112">
        <f t="shared" ref="F4925:F4943" si="417">E4925+F4901</f>
        <v>270</v>
      </c>
    </row>
    <row r="4926" spans="1:6" x14ac:dyDescent="0.25">
      <c r="A4926" s="122" t="s">
        <v>36</v>
      </c>
      <c r="B4926" s="23">
        <v>44098</v>
      </c>
      <c r="C4926" s="4">
        <v>162</v>
      </c>
      <c r="D4926" s="26">
        <f t="shared" si="416"/>
        <v>2920</v>
      </c>
      <c r="F4926" s="112">
        <f t="shared" si="417"/>
        <v>28</v>
      </c>
    </row>
    <row r="4927" spans="1:6" x14ac:dyDescent="0.25">
      <c r="A4927" s="122" t="s">
        <v>27</v>
      </c>
      <c r="B4927" s="23">
        <v>44098</v>
      </c>
      <c r="C4927" s="4">
        <v>1626</v>
      </c>
      <c r="D4927" s="26">
        <f t="shared" si="416"/>
        <v>24191</v>
      </c>
      <c r="E4927" s="4">
        <f>6+7</f>
        <v>13</v>
      </c>
      <c r="F4927" s="112">
        <f t="shared" si="417"/>
        <v>293</v>
      </c>
    </row>
    <row r="4928" spans="1:6" x14ac:dyDescent="0.25">
      <c r="A4928" s="122" t="s">
        <v>37</v>
      </c>
      <c r="B4928" s="23">
        <v>44098</v>
      </c>
      <c r="C4928" s="4">
        <v>-4</v>
      </c>
      <c r="D4928" s="26">
        <f t="shared" si="416"/>
        <v>1010</v>
      </c>
      <c r="E4928" s="4">
        <f>1</f>
        <v>1</v>
      </c>
      <c r="F4928" s="112">
        <f>E4928+F4904</f>
        <v>16</v>
      </c>
    </row>
    <row r="4929" spans="1:6" x14ac:dyDescent="0.25">
      <c r="A4929" s="122" t="s">
        <v>38</v>
      </c>
      <c r="B4929" s="23">
        <v>44098</v>
      </c>
      <c r="C4929" s="4">
        <v>115</v>
      </c>
      <c r="D4929" s="26">
        <f t="shared" si="416"/>
        <v>6645</v>
      </c>
      <c r="E4929" s="4">
        <f>2+1</f>
        <v>3</v>
      </c>
      <c r="F4929" s="112">
        <f>E4929+F4905</f>
        <v>125</v>
      </c>
    </row>
    <row r="4930" spans="1:6" x14ac:dyDescent="0.25">
      <c r="A4930" s="122" t="s">
        <v>48</v>
      </c>
      <c r="B4930" s="23">
        <v>44098</v>
      </c>
      <c r="C4930" s="4">
        <v>0</v>
      </c>
      <c r="D4930" s="26">
        <f t="shared" si="416"/>
        <v>102</v>
      </c>
      <c r="F4930" s="112">
        <f>E4930+F4906</f>
        <v>1</v>
      </c>
    </row>
    <row r="4931" spans="1:6" x14ac:dyDescent="0.25">
      <c r="A4931" s="122" t="s">
        <v>39</v>
      </c>
      <c r="B4931" s="23">
        <v>44098</v>
      </c>
      <c r="C4931" s="4">
        <v>223</v>
      </c>
      <c r="D4931" s="26">
        <f t="shared" si="416"/>
        <v>14803</v>
      </c>
      <c r="E4931" s="4">
        <f>9+2</f>
        <v>11</v>
      </c>
      <c r="F4931" s="112">
        <f>E4931+F4907</f>
        <v>373</v>
      </c>
    </row>
    <row r="4932" spans="1:6" x14ac:dyDescent="0.25">
      <c r="A4932" s="122" t="s">
        <v>40</v>
      </c>
      <c r="B4932" s="23">
        <v>44098</v>
      </c>
      <c r="C4932" s="4">
        <v>34</v>
      </c>
      <c r="D4932" s="26">
        <f t="shared" si="416"/>
        <v>657</v>
      </c>
      <c r="F4932" s="112">
        <f t="shared" si="417"/>
        <v>4</v>
      </c>
    </row>
    <row r="4933" spans="1:6" x14ac:dyDescent="0.25">
      <c r="A4933" s="122" t="s">
        <v>28</v>
      </c>
      <c r="B4933" s="23">
        <v>44098</v>
      </c>
      <c r="C4933" s="4">
        <v>100</v>
      </c>
      <c r="D4933" s="26">
        <f t="shared" si="416"/>
        <v>4368</v>
      </c>
      <c r="F4933" s="112">
        <f t="shared" si="417"/>
        <v>101</v>
      </c>
    </row>
    <row r="4934" spans="1:6" x14ac:dyDescent="0.25">
      <c r="A4934" s="122" t="s">
        <v>24</v>
      </c>
      <c r="B4934" s="23">
        <v>44098</v>
      </c>
      <c r="C4934" s="4">
        <v>656</v>
      </c>
      <c r="D4934" s="26">
        <f t="shared" si="416"/>
        <v>21059</v>
      </c>
      <c r="E4934" s="4">
        <f>2+4</f>
        <v>6</v>
      </c>
      <c r="F4934" s="112">
        <f t="shared" si="417"/>
        <v>213</v>
      </c>
    </row>
    <row r="4935" spans="1:6" x14ac:dyDescent="0.25">
      <c r="A4935" s="122" t="s">
        <v>30</v>
      </c>
      <c r="B4935" s="23">
        <v>44098</v>
      </c>
      <c r="C4935" s="4">
        <v>3</v>
      </c>
      <c r="D4935" s="26">
        <f t="shared" si="416"/>
        <v>85</v>
      </c>
      <c r="F4935" s="112">
        <f t="shared" si="417"/>
        <v>2</v>
      </c>
    </row>
    <row r="4936" spans="1:6" x14ac:dyDescent="0.25">
      <c r="A4936" s="122" t="s">
        <v>26</v>
      </c>
      <c r="B4936" s="23">
        <v>44098</v>
      </c>
      <c r="C4936" s="4">
        <v>253</v>
      </c>
      <c r="D4936" s="26">
        <f>C4936+D4912</f>
        <v>6870</v>
      </c>
      <c r="E4936" s="4">
        <f>1+1</f>
        <v>2</v>
      </c>
      <c r="F4936" s="112">
        <f t="shared" si="417"/>
        <v>101</v>
      </c>
    </row>
    <row r="4937" spans="1:6" x14ac:dyDescent="0.25">
      <c r="A4937" s="122" t="s">
        <v>25</v>
      </c>
      <c r="B4937" s="23">
        <v>44098</v>
      </c>
      <c r="C4937" s="4">
        <v>247</v>
      </c>
      <c r="D4937" s="26">
        <f>C4937+D4913</f>
        <v>11248</v>
      </c>
      <c r="E4937" s="4">
        <f>6+4</f>
        <v>10</v>
      </c>
      <c r="F4937" s="112">
        <f t="shared" si="417"/>
        <v>246</v>
      </c>
    </row>
    <row r="4938" spans="1:6" x14ac:dyDescent="0.25">
      <c r="A4938" s="122" t="s">
        <v>41</v>
      </c>
      <c r="B4938" s="23">
        <v>44098</v>
      </c>
      <c r="C4938" s="4">
        <v>286</v>
      </c>
      <c r="D4938" s="26">
        <f>C4938+D4914</f>
        <v>10483</v>
      </c>
      <c r="E4938" s="4">
        <f>10+4</f>
        <v>14</v>
      </c>
      <c r="F4938" s="112">
        <f>E4938+F4914</f>
        <v>235</v>
      </c>
    </row>
    <row r="4939" spans="1:6" x14ac:dyDescent="0.25">
      <c r="A4939" s="122" t="s">
        <v>42</v>
      </c>
      <c r="B4939" s="23">
        <v>44098</v>
      </c>
      <c r="C4939" s="4">
        <v>12</v>
      </c>
      <c r="D4939" s="26">
        <f t="shared" ref="D4939:D4945" si="418">C4939+D4915</f>
        <v>548</v>
      </c>
      <c r="F4939" s="112">
        <f>E4939+F4915</f>
        <v>25</v>
      </c>
    </row>
    <row r="4940" spans="1:6" x14ac:dyDescent="0.25">
      <c r="A4940" s="122" t="s">
        <v>43</v>
      </c>
      <c r="B4940" s="23">
        <v>44098</v>
      </c>
      <c r="C4940" s="4">
        <v>71</v>
      </c>
      <c r="D4940" s="26">
        <f t="shared" si="418"/>
        <v>991</v>
      </c>
      <c r="F4940" s="112">
        <f t="shared" si="417"/>
        <v>3</v>
      </c>
    </row>
    <row r="4941" spans="1:6" x14ac:dyDescent="0.25">
      <c r="A4941" s="122" t="s">
        <v>44</v>
      </c>
      <c r="B4941" s="23">
        <v>44098</v>
      </c>
      <c r="C4941" s="4">
        <v>86</v>
      </c>
      <c r="D4941" s="26">
        <f t="shared" si="418"/>
        <v>4116</v>
      </c>
      <c r="E4941" s="4">
        <f>2</f>
        <v>2</v>
      </c>
      <c r="F4941" s="112">
        <f>E4941+F4917</f>
        <v>49</v>
      </c>
    </row>
    <row r="4942" spans="1:6" x14ac:dyDescent="0.25">
      <c r="A4942" s="122" t="s">
        <v>29</v>
      </c>
      <c r="B4942" s="23">
        <v>44098</v>
      </c>
      <c r="C4942" s="4">
        <v>1928</v>
      </c>
      <c r="D4942" s="26">
        <f t="shared" si="418"/>
        <v>32812</v>
      </c>
      <c r="E4942" s="4">
        <f>10+10</f>
        <v>20</v>
      </c>
      <c r="F4942" s="112">
        <f>E4942+F4918</f>
        <v>343</v>
      </c>
    </row>
    <row r="4943" spans="1:6" x14ac:dyDescent="0.25">
      <c r="A4943" s="122" t="s">
        <v>45</v>
      </c>
      <c r="B4943" s="23">
        <v>44098</v>
      </c>
      <c r="C4943" s="4">
        <v>116</v>
      </c>
      <c r="D4943" s="26">
        <f t="shared" si="418"/>
        <v>2724</v>
      </c>
      <c r="E4943" s="4">
        <f>1</f>
        <v>1</v>
      </c>
      <c r="F4943" s="112">
        <f t="shared" si="417"/>
        <v>44</v>
      </c>
    </row>
    <row r="4944" spans="1:6" x14ac:dyDescent="0.25">
      <c r="A4944" s="122" t="s">
        <v>46</v>
      </c>
      <c r="B4944" s="23">
        <v>44098</v>
      </c>
      <c r="C4944" s="4">
        <v>68</v>
      </c>
      <c r="D4944" s="26">
        <f t="shared" si="418"/>
        <v>3503</v>
      </c>
      <c r="E4944" s="4">
        <f>1</f>
        <v>1</v>
      </c>
      <c r="F4944" s="112">
        <f>E4944+F4920</f>
        <v>60</v>
      </c>
    </row>
    <row r="4945" spans="1:6" ht="15.75" thickBot="1" x14ac:dyDescent="0.3">
      <c r="A4945" s="123" t="s">
        <v>47</v>
      </c>
      <c r="B4945" s="44">
        <v>44098</v>
      </c>
      <c r="C4945" s="45">
        <v>224</v>
      </c>
      <c r="D4945" s="115">
        <f t="shared" si="418"/>
        <v>11497</v>
      </c>
      <c r="E4945" s="45">
        <f>1</f>
        <v>1</v>
      </c>
      <c r="F4945" s="113">
        <f>E4945+F4921</f>
        <v>102</v>
      </c>
    </row>
    <row r="4946" spans="1:6" x14ac:dyDescent="0.25">
      <c r="A4946" s="53" t="s">
        <v>22</v>
      </c>
      <c r="B4946" s="119">
        <v>44099</v>
      </c>
      <c r="C4946" s="39">
        <v>5600</v>
      </c>
      <c r="D4946" s="114">
        <f>C4946+D4922</f>
        <v>394435</v>
      </c>
      <c r="E4946" s="39">
        <f>122+118</f>
        <v>240</v>
      </c>
      <c r="F4946" s="111">
        <f>E4946+F4922</f>
        <v>9177</v>
      </c>
    </row>
    <row r="4947" spans="1:6" x14ac:dyDescent="0.25">
      <c r="A4947" s="122" t="s">
        <v>51</v>
      </c>
      <c r="B4947" s="119">
        <v>44099</v>
      </c>
      <c r="C4947" s="4">
        <v>926</v>
      </c>
      <c r="D4947" s="26">
        <f t="shared" ref="D4947:D4959" si="419">C4947+D4923</f>
        <v>121743</v>
      </c>
      <c r="E4947" s="4">
        <f>27+20</f>
        <v>47</v>
      </c>
      <c r="F4947" s="112">
        <f>E4947+F4923</f>
        <v>3025</v>
      </c>
    </row>
    <row r="4948" spans="1:6" x14ac:dyDescent="0.25">
      <c r="A4948" s="122" t="s">
        <v>35</v>
      </c>
      <c r="B4948" s="119">
        <v>44099</v>
      </c>
      <c r="C4948" s="4">
        <v>6</v>
      </c>
      <c r="D4948" s="26">
        <f t="shared" si="419"/>
        <v>201</v>
      </c>
      <c r="F4948" s="112">
        <f>E4948+F4924</f>
        <v>0</v>
      </c>
    </row>
    <row r="4949" spans="1:6" x14ac:dyDescent="0.25">
      <c r="A4949" s="122" t="s">
        <v>21</v>
      </c>
      <c r="B4949" s="119">
        <v>44099</v>
      </c>
      <c r="C4949" s="4">
        <v>120</v>
      </c>
      <c r="D4949" s="26">
        <f t="shared" si="419"/>
        <v>7907</v>
      </c>
      <c r="E4949" s="4">
        <f>4+1</f>
        <v>5</v>
      </c>
      <c r="F4949" s="112">
        <f t="shared" ref="F4949:F4967" si="420">E4949+F4925</f>
        <v>275</v>
      </c>
    </row>
    <row r="4950" spans="1:6" x14ac:dyDescent="0.25">
      <c r="A4950" s="122" t="s">
        <v>36</v>
      </c>
      <c r="B4950" s="119">
        <v>44099</v>
      </c>
      <c r="C4950" s="4">
        <v>207</v>
      </c>
      <c r="D4950" s="26">
        <f t="shared" si="419"/>
        <v>3127</v>
      </c>
      <c r="E4950" s="4">
        <f>1</f>
        <v>1</v>
      </c>
      <c r="F4950" s="112">
        <f t="shared" si="420"/>
        <v>29</v>
      </c>
    </row>
    <row r="4951" spans="1:6" x14ac:dyDescent="0.25">
      <c r="A4951" s="122" t="s">
        <v>27</v>
      </c>
      <c r="B4951" s="119">
        <v>44099</v>
      </c>
      <c r="C4951" s="4">
        <v>1575</v>
      </c>
      <c r="D4951" s="26">
        <f t="shared" si="419"/>
        <v>25766</v>
      </c>
      <c r="E4951" s="4">
        <f>10+7</f>
        <v>17</v>
      </c>
      <c r="F4951" s="112">
        <f t="shared" si="420"/>
        <v>310</v>
      </c>
    </row>
    <row r="4952" spans="1:6" x14ac:dyDescent="0.25">
      <c r="A4952" s="122" t="s">
        <v>37</v>
      </c>
      <c r="B4952" s="119">
        <v>44099</v>
      </c>
      <c r="C4952" s="4">
        <v>-8</v>
      </c>
      <c r="D4952" s="26">
        <f t="shared" si="419"/>
        <v>1002</v>
      </c>
      <c r="F4952" s="112">
        <f>E4952+F4928</f>
        <v>16</v>
      </c>
    </row>
    <row r="4953" spans="1:6" x14ac:dyDescent="0.25">
      <c r="A4953" s="122" t="s">
        <v>38</v>
      </c>
      <c r="B4953" s="119">
        <v>44099</v>
      </c>
      <c r="C4953" s="4">
        <v>165</v>
      </c>
      <c r="D4953" s="26">
        <f t="shared" si="419"/>
        <v>6810</v>
      </c>
      <c r="E4953" s="4">
        <f>2</f>
        <v>2</v>
      </c>
      <c r="F4953" s="112">
        <f>E4953+F4929</f>
        <v>127</v>
      </c>
    </row>
    <row r="4954" spans="1:6" x14ac:dyDescent="0.25">
      <c r="A4954" s="122" t="s">
        <v>48</v>
      </c>
      <c r="B4954" s="119">
        <v>44099</v>
      </c>
      <c r="C4954" s="4">
        <v>0</v>
      </c>
      <c r="D4954" s="26">
        <f t="shared" si="419"/>
        <v>102</v>
      </c>
      <c r="F4954" s="112">
        <f>E4954+F4930</f>
        <v>1</v>
      </c>
    </row>
    <row r="4955" spans="1:6" x14ac:dyDescent="0.25">
      <c r="A4955" s="122" t="s">
        <v>39</v>
      </c>
      <c r="B4955" s="119">
        <v>44099</v>
      </c>
      <c r="C4955" s="4">
        <v>193</v>
      </c>
      <c r="D4955" s="26">
        <f t="shared" si="419"/>
        <v>14996</v>
      </c>
      <c r="E4955" s="4">
        <f>16+5</f>
        <v>21</v>
      </c>
      <c r="F4955" s="112">
        <f>E4955+F4931</f>
        <v>394</v>
      </c>
    </row>
    <row r="4956" spans="1:6" x14ac:dyDescent="0.25">
      <c r="A4956" s="122" t="s">
        <v>40</v>
      </c>
      <c r="B4956" s="119">
        <v>44099</v>
      </c>
      <c r="C4956" s="4">
        <v>25</v>
      </c>
      <c r="D4956" s="26">
        <f t="shared" si="419"/>
        <v>682</v>
      </c>
      <c r="F4956" s="112">
        <f t="shared" si="420"/>
        <v>4</v>
      </c>
    </row>
    <row r="4957" spans="1:6" x14ac:dyDescent="0.25">
      <c r="A4957" s="122" t="s">
        <v>28</v>
      </c>
      <c r="B4957" s="119">
        <v>44099</v>
      </c>
      <c r="C4957" s="4">
        <v>106</v>
      </c>
      <c r="D4957" s="26">
        <f t="shared" si="419"/>
        <v>4474</v>
      </c>
      <c r="F4957" s="112">
        <f t="shared" si="420"/>
        <v>101</v>
      </c>
    </row>
    <row r="4958" spans="1:6" x14ac:dyDescent="0.25">
      <c r="A4958" s="122" t="s">
        <v>24</v>
      </c>
      <c r="B4958" s="119">
        <v>44099</v>
      </c>
      <c r="C4958" s="4">
        <v>768</v>
      </c>
      <c r="D4958" s="26">
        <f t="shared" si="419"/>
        <v>21827</v>
      </c>
      <c r="E4958" s="4">
        <f>7+8</f>
        <v>15</v>
      </c>
      <c r="F4958" s="112">
        <f t="shared" si="420"/>
        <v>228</v>
      </c>
    </row>
    <row r="4959" spans="1:6" x14ac:dyDescent="0.25">
      <c r="A4959" s="122" t="s">
        <v>30</v>
      </c>
      <c r="B4959" s="119">
        <v>44099</v>
      </c>
      <c r="C4959" s="4">
        <v>2</v>
      </c>
      <c r="D4959" s="26">
        <f t="shared" si="419"/>
        <v>87</v>
      </c>
      <c r="F4959" s="112">
        <f t="shared" si="420"/>
        <v>2</v>
      </c>
    </row>
    <row r="4960" spans="1:6" x14ac:dyDescent="0.25">
      <c r="A4960" s="122" t="s">
        <v>26</v>
      </c>
      <c r="B4960" s="119">
        <v>44099</v>
      </c>
      <c r="C4960" s="4">
        <v>105</v>
      </c>
      <c r="D4960" s="26">
        <f>C4960+D4936</f>
        <v>6975</v>
      </c>
      <c r="E4960" s="4">
        <f>3</f>
        <v>3</v>
      </c>
      <c r="F4960" s="112">
        <f t="shared" si="420"/>
        <v>104</v>
      </c>
    </row>
    <row r="4961" spans="1:6" x14ac:dyDescent="0.25">
      <c r="A4961" s="122" t="s">
        <v>25</v>
      </c>
      <c r="B4961" s="119">
        <v>44099</v>
      </c>
      <c r="C4961" s="4">
        <v>227</v>
      </c>
      <c r="D4961" s="26">
        <f>C4961+D4937</f>
        <v>11475</v>
      </c>
      <c r="E4961" s="4">
        <v>10</v>
      </c>
      <c r="F4961" s="112">
        <f t="shared" si="420"/>
        <v>256</v>
      </c>
    </row>
    <row r="4962" spans="1:6" x14ac:dyDescent="0.25">
      <c r="A4962" s="122" t="s">
        <v>41</v>
      </c>
      <c r="B4962" s="119">
        <v>44099</v>
      </c>
      <c r="C4962" s="4">
        <v>469</v>
      </c>
      <c r="D4962" s="26">
        <f>C4962+D4938</f>
        <v>10952</v>
      </c>
      <c r="E4962" s="4">
        <f>24+19</f>
        <v>43</v>
      </c>
      <c r="F4962" s="112">
        <f>E4962+F4938</f>
        <v>278</v>
      </c>
    </row>
    <row r="4963" spans="1:6" x14ac:dyDescent="0.25">
      <c r="A4963" s="122" t="s">
        <v>42</v>
      </c>
      <c r="B4963" s="119">
        <v>44099</v>
      </c>
      <c r="C4963" s="4">
        <v>8</v>
      </c>
      <c r="D4963" s="26">
        <f t="shared" ref="D4963:D4969" si="421">C4963+D4939</f>
        <v>556</v>
      </c>
      <c r="F4963" s="112">
        <f>E4963+F4939</f>
        <v>25</v>
      </c>
    </row>
    <row r="4964" spans="1:6" x14ac:dyDescent="0.25">
      <c r="A4964" s="122" t="s">
        <v>43</v>
      </c>
      <c r="B4964" s="119">
        <v>44099</v>
      </c>
      <c r="C4964" s="4">
        <v>94</v>
      </c>
      <c r="D4964" s="26">
        <f t="shared" si="421"/>
        <v>1085</v>
      </c>
      <c r="E4964" s="4">
        <f>1</f>
        <v>1</v>
      </c>
      <c r="F4964" s="112">
        <f t="shared" si="420"/>
        <v>4</v>
      </c>
    </row>
    <row r="4965" spans="1:6" x14ac:dyDescent="0.25">
      <c r="A4965" s="122" t="s">
        <v>44</v>
      </c>
      <c r="B4965" s="119">
        <v>44099</v>
      </c>
      <c r="C4965" s="4">
        <v>139</v>
      </c>
      <c r="D4965" s="26">
        <f t="shared" si="421"/>
        <v>4255</v>
      </c>
      <c r="E4965" s="4">
        <f>1</f>
        <v>1</v>
      </c>
      <c r="F4965" s="112">
        <f>E4965+F4941</f>
        <v>50</v>
      </c>
    </row>
    <row r="4966" spans="1:6" x14ac:dyDescent="0.25">
      <c r="A4966" s="122" t="s">
        <v>29</v>
      </c>
      <c r="B4966" s="119">
        <v>44099</v>
      </c>
      <c r="C4966" s="4">
        <v>1728</v>
      </c>
      <c r="D4966" s="26">
        <f t="shared" si="421"/>
        <v>34540</v>
      </c>
      <c r="E4966" s="4">
        <f>13+13</f>
        <v>26</v>
      </c>
      <c r="F4966" s="112">
        <f>E4966+F4942</f>
        <v>369</v>
      </c>
    </row>
    <row r="4967" spans="1:6" x14ac:dyDescent="0.25">
      <c r="A4967" s="122" t="s">
        <v>45</v>
      </c>
      <c r="B4967" s="119">
        <v>44099</v>
      </c>
      <c r="C4967" s="4">
        <v>94</v>
      </c>
      <c r="D4967" s="26">
        <f t="shared" si="421"/>
        <v>2818</v>
      </c>
      <c r="E4967" s="4">
        <f>1+2</f>
        <v>3</v>
      </c>
      <c r="F4967" s="112">
        <f t="shared" si="420"/>
        <v>47</v>
      </c>
    </row>
    <row r="4968" spans="1:6" x14ac:dyDescent="0.25">
      <c r="A4968" s="122" t="s">
        <v>46</v>
      </c>
      <c r="B4968" s="119">
        <v>44099</v>
      </c>
      <c r="C4968" s="4">
        <v>37</v>
      </c>
      <c r="D4968" s="26">
        <f t="shared" si="421"/>
        <v>3540</v>
      </c>
      <c r="E4968" s="4">
        <f>1+1</f>
        <v>2</v>
      </c>
      <c r="F4968" s="112">
        <f>E4968+F4944</f>
        <v>62</v>
      </c>
    </row>
    <row r="4969" spans="1:6" ht="15.75" thickBot="1" x14ac:dyDescent="0.3">
      <c r="A4969" s="123" t="s">
        <v>47</v>
      </c>
      <c r="B4969" s="119">
        <v>44099</v>
      </c>
      <c r="C4969" s="4">
        <v>383</v>
      </c>
      <c r="D4969" s="115">
        <f t="shared" si="421"/>
        <v>11880</v>
      </c>
      <c r="E4969" s="4">
        <f>4+1</f>
        <v>5</v>
      </c>
      <c r="F4969" s="113">
        <f>E4969+F4945</f>
        <v>107</v>
      </c>
    </row>
    <row r="4970" spans="1:6" x14ac:dyDescent="0.25">
      <c r="A4970" s="53" t="s">
        <v>22</v>
      </c>
      <c r="B4970" s="119">
        <v>44100</v>
      </c>
      <c r="C4970" s="4">
        <v>4480</v>
      </c>
      <c r="D4970" s="114">
        <f>C4970+D4946</f>
        <v>398915</v>
      </c>
      <c r="E4970" s="4">
        <f>86+87</f>
        <v>173</v>
      </c>
      <c r="F4970" s="111">
        <f>E4970+F4946</f>
        <v>9350</v>
      </c>
    </row>
    <row r="4971" spans="1:6" x14ac:dyDescent="0.25">
      <c r="A4971" s="122" t="s">
        <v>51</v>
      </c>
      <c r="B4971" s="119">
        <v>44100</v>
      </c>
      <c r="C4971" s="4">
        <v>917</v>
      </c>
      <c r="D4971" s="26">
        <f t="shared" ref="D4971:D4983" si="422">C4971+D4947</f>
        <v>122660</v>
      </c>
      <c r="E4971" s="4">
        <f>30+29</f>
        <v>59</v>
      </c>
      <c r="F4971" s="112">
        <f>E4971+F4947</f>
        <v>3084</v>
      </c>
    </row>
    <row r="4972" spans="1:6" x14ac:dyDescent="0.25">
      <c r="A4972" s="122" t="s">
        <v>35</v>
      </c>
      <c r="B4972" s="119">
        <v>44100</v>
      </c>
      <c r="C4972" s="4">
        <v>4</v>
      </c>
      <c r="D4972" s="26">
        <f t="shared" si="422"/>
        <v>205</v>
      </c>
      <c r="F4972" s="112">
        <f>E4972+F4948</f>
        <v>0</v>
      </c>
    </row>
    <row r="4973" spans="1:6" x14ac:dyDescent="0.25">
      <c r="A4973" s="122" t="s">
        <v>21</v>
      </c>
      <c r="B4973" s="119">
        <v>44100</v>
      </c>
      <c r="C4973" s="4">
        <v>160</v>
      </c>
      <c r="D4973" s="26">
        <f t="shared" si="422"/>
        <v>8067</v>
      </c>
      <c r="E4973" s="4">
        <f>1+1</f>
        <v>2</v>
      </c>
      <c r="F4973" s="112">
        <f t="shared" ref="F4973:F4991" si="423">E4973+F4949</f>
        <v>277</v>
      </c>
    </row>
    <row r="4974" spans="1:6" x14ac:dyDescent="0.25">
      <c r="A4974" s="122" t="s">
        <v>36</v>
      </c>
      <c r="B4974" s="119">
        <v>44100</v>
      </c>
      <c r="C4974" s="4">
        <v>182</v>
      </c>
      <c r="D4974" s="26">
        <f t="shared" si="422"/>
        <v>3309</v>
      </c>
      <c r="E4974" s="4">
        <f>2+1</f>
        <v>3</v>
      </c>
      <c r="F4974" s="112">
        <f t="shared" si="423"/>
        <v>32</v>
      </c>
    </row>
    <row r="4975" spans="1:6" x14ac:dyDescent="0.25">
      <c r="A4975" s="122" t="s">
        <v>27</v>
      </c>
      <c r="B4975" s="119">
        <v>44100</v>
      </c>
      <c r="C4975" s="4">
        <v>1867</v>
      </c>
      <c r="D4975" s="26">
        <f t="shared" si="422"/>
        <v>27633</v>
      </c>
      <c r="E4975" s="4">
        <f>12+6</f>
        <v>18</v>
      </c>
      <c r="F4975" s="112">
        <f t="shared" si="423"/>
        <v>328</v>
      </c>
    </row>
    <row r="4976" spans="1:6" x14ac:dyDescent="0.25">
      <c r="A4976" s="122" t="s">
        <v>37</v>
      </c>
      <c r="B4976" s="119">
        <v>44100</v>
      </c>
      <c r="C4976" s="4">
        <v>12</v>
      </c>
      <c r="D4976" s="26">
        <f t="shared" si="422"/>
        <v>1014</v>
      </c>
      <c r="F4976" s="112">
        <f>E4976+F4952</f>
        <v>16</v>
      </c>
    </row>
    <row r="4977" spans="1:6" x14ac:dyDescent="0.25">
      <c r="A4977" s="122" t="s">
        <v>38</v>
      </c>
      <c r="B4977" s="119">
        <v>44100</v>
      </c>
      <c r="C4977" s="4">
        <v>146</v>
      </c>
      <c r="D4977" s="26">
        <f t="shared" si="422"/>
        <v>6956</v>
      </c>
      <c r="E4977" s="4">
        <f>1+1</f>
        <v>2</v>
      </c>
      <c r="F4977" s="112">
        <f>E4977+F4953</f>
        <v>129</v>
      </c>
    </row>
    <row r="4978" spans="1:6" x14ac:dyDescent="0.25">
      <c r="A4978" s="122" t="s">
        <v>48</v>
      </c>
      <c r="B4978" s="119">
        <v>44100</v>
      </c>
      <c r="C4978" s="4">
        <v>2</v>
      </c>
      <c r="D4978" s="26">
        <f t="shared" si="422"/>
        <v>104</v>
      </c>
      <c r="F4978" s="112">
        <f>E4978+F4954</f>
        <v>1</v>
      </c>
    </row>
    <row r="4979" spans="1:6" x14ac:dyDescent="0.25">
      <c r="A4979" s="122" t="s">
        <v>39</v>
      </c>
      <c r="B4979" s="119">
        <v>44100</v>
      </c>
      <c r="C4979" s="4">
        <v>209</v>
      </c>
      <c r="D4979" s="26">
        <f t="shared" si="422"/>
        <v>15205</v>
      </c>
      <c r="E4979" s="4">
        <f>11+8</f>
        <v>19</v>
      </c>
      <c r="F4979" s="112">
        <f>E4979+F4955</f>
        <v>413</v>
      </c>
    </row>
    <row r="4980" spans="1:6" x14ac:dyDescent="0.25">
      <c r="A4980" s="122" t="s">
        <v>40</v>
      </c>
      <c r="B4980" s="119">
        <v>44100</v>
      </c>
      <c r="C4980" s="4">
        <v>2</v>
      </c>
      <c r="D4980" s="26">
        <f t="shared" si="422"/>
        <v>684</v>
      </c>
      <c r="E4980" s="4">
        <f>1</f>
        <v>1</v>
      </c>
      <c r="F4980" s="112">
        <f t="shared" si="423"/>
        <v>5</v>
      </c>
    </row>
    <row r="4981" spans="1:6" x14ac:dyDescent="0.25">
      <c r="A4981" s="122" t="s">
        <v>28</v>
      </c>
      <c r="B4981" s="119">
        <v>44100</v>
      </c>
      <c r="C4981" s="4">
        <v>22</v>
      </c>
      <c r="D4981" s="26">
        <f t="shared" si="422"/>
        <v>4496</v>
      </c>
      <c r="F4981" s="112">
        <f t="shared" si="423"/>
        <v>101</v>
      </c>
    </row>
    <row r="4982" spans="1:6" x14ac:dyDescent="0.25">
      <c r="A4982" s="122" t="s">
        <v>24</v>
      </c>
      <c r="B4982" s="119">
        <v>44100</v>
      </c>
      <c r="C4982" s="4">
        <v>656</v>
      </c>
      <c r="D4982" s="26">
        <f t="shared" si="422"/>
        <v>22483</v>
      </c>
      <c r="E4982" s="4">
        <f>9+5</f>
        <v>14</v>
      </c>
      <c r="F4982" s="112">
        <f t="shared" si="423"/>
        <v>242</v>
      </c>
    </row>
    <row r="4983" spans="1:6" x14ac:dyDescent="0.25">
      <c r="A4983" s="122" t="s">
        <v>30</v>
      </c>
      <c r="B4983" s="119">
        <v>44100</v>
      </c>
      <c r="C4983" s="4">
        <v>-5</v>
      </c>
      <c r="D4983" s="26">
        <f t="shared" si="422"/>
        <v>82</v>
      </c>
      <c r="F4983" s="112">
        <f t="shared" si="423"/>
        <v>2</v>
      </c>
    </row>
    <row r="4984" spans="1:6" x14ac:dyDescent="0.25">
      <c r="A4984" s="122" t="s">
        <v>26</v>
      </c>
      <c r="B4984" s="119">
        <v>44100</v>
      </c>
      <c r="C4984" s="4">
        <v>180</v>
      </c>
      <c r="D4984" s="26">
        <f>C4984+D4960</f>
        <v>7155</v>
      </c>
      <c r="E4984" s="4">
        <f>5</f>
        <v>5</v>
      </c>
      <c r="F4984" s="112">
        <f t="shared" si="423"/>
        <v>109</v>
      </c>
    </row>
    <row r="4985" spans="1:6" x14ac:dyDescent="0.25">
      <c r="A4985" s="122" t="s">
        <v>25</v>
      </c>
      <c r="B4985" s="119">
        <v>44100</v>
      </c>
      <c r="C4985" s="4">
        <v>243</v>
      </c>
      <c r="D4985" s="26">
        <f>C4985+D4961</f>
        <v>11718</v>
      </c>
      <c r="E4985" s="4">
        <f>1</f>
        <v>1</v>
      </c>
      <c r="F4985" s="112">
        <f t="shared" si="423"/>
        <v>257</v>
      </c>
    </row>
    <row r="4986" spans="1:6" x14ac:dyDescent="0.25">
      <c r="A4986" s="122" t="s">
        <v>41</v>
      </c>
      <c r="B4986" s="119">
        <v>44100</v>
      </c>
      <c r="C4986" s="4">
        <v>301</v>
      </c>
      <c r="D4986" s="26">
        <f>C4986+D4962</f>
        <v>11253</v>
      </c>
      <c r="E4986" s="4">
        <f>12+3</f>
        <v>15</v>
      </c>
      <c r="F4986" s="112">
        <f>E4986+F4962</f>
        <v>293</v>
      </c>
    </row>
    <row r="4987" spans="1:6" x14ac:dyDescent="0.25">
      <c r="A4987" s="122" t="s">
        <v>42</v>
      </c>
      <c r="B4987" s="119">
        <v>44100</v>
      </c>
      <c r="C4987" s="4">
        <v>2</v>
      </c>
      <c r="D4987" s="26">
        <f t="shared" ref="D4987:D4993" si="424">C4987+D4963</f>
        <v>558</v>
      </c>
      <c r="E4987" s="4">
        <f>1+2</f>
        <v>3</v>
      </c>
      <c r="F4987" s="112">
        <f>E4987+F4963</f>
        <v>28</v>
      </c>
    </row>
    <row r="4988" spans="1:6" x14ac:dyDescent="0.25">
      <c r="A4988" s="122" t="s">
        <v>43</v>
      </c>
      <c r="B4988" s="119">
        <v>44100</v>
      </c>
      <c r="C4988" s="4">
        <v>1</v>
      </c>
      <c r="D4988" s="26">
        <f t="shared" si="424"/>
        <v>1086</v>
      </c>
      <c r="F4988" s="112">
        <f t="shared" si="423"/>
        <v>4</v>
      </c>
    </row>
    <row r="4989" spans="1:6" x14ac:dyDescent="0.25">
      <c r="A4989" s="122" t="s">
        <v>44</v>
      </c>
      <c r="B4989" s="119">
        <v>44100</v>
      </c>
      <c r="C4989" s="4">
        <v>125</v>
      </c>
      <c r="D4989" s="26">
        <f t="shared" si="424"/>
        <v>4380</v>
      </c>
      <c r="E4989" s="4">
        <f>3+2</f>
        <v>5</v>
      </c>
      <c r="F4989" s="112">
        <f>E4989+F4965</f>
        <v>55</v>
      </c>
    </row>
    <row r="4990" spans="1:6" x14ac:dyDescent="0.25">
      <c r="A4990" s="122" t="s">
        <v>29</v>
      </c>
      <c r="B4990" s="119">
        <v>44100</v>
      </c>
      <c r="C4990" s="4">
        <v>1311</v>
      </c>
      <c r="D4990" s="26">
        <f t="shared" si="424"/>
        <v>35851</v>
      </c>
      <c r="E4990" s="4">
        <f>7+8</f>
        <v>15</v>
      </c>
      <c r="F4990" s="112">
        <f>E4990+F4966</f>
        <v>384</v>
      </c>
    </row>
    <row r="4991" spans="1:6" x14ac:dyDescent="0.25">
      <c r="A4991" s="122" t="s">
        <v>45</v>
      </c>
      <c r="B4991" s="119">
        <v>44100</v>
      </c>
      <c r="C4991" s="4">
        <v>71</v>
      </c>
      <c r="D4991" s="26">
        <f t="shared" si="424"/>
        <v>2889</v>
      </c>
      <c r="E4991" s="4">
        <f>2</f>
        <v>2</v>
      </c>
      <c r="F4991" s="112">
        <f t="shared" si="423"/>
        <v>49</v>
      </c>
    </row>
    <row r="4992" spans="1:6" x14ac:dyDescent="0.25">
      <c r="A4992" s="122" t="s">
        <v>46</v>
      </c>
      <c r="B4992" s="119">
        <v>44100</v>
      </c>
      <c r="C4992" s="4">
        <v>102</v>
      </c>
      <c r="D4992" s="26">
        <f t="shared" si="424"/>
        <v>3642</v>
      </c>
      <c r="F4992" s="112">
        <f>E4992+F4968</f>
        <v>62</v>
      </c>
    </row>
    <row r="4993" spans="1:6" ht="15.75" thickBot="1" x14ac:dyDescent="0.3">
      <c r="A4993" s="123" t="s">
        <v>47</v>
      </c>
      <c r="B4993" s="119">
        <v>44100</v>
      </c>
      <c r="C4993" s="4">
        <v>249</v>
      </c>
      <c r="D4993" s="115">
        <f t="shared" si="424"/>
        <v>12129</v>
      </c>
      <c r="F4993" s="113">
        <f>E4993+F4969</f>
        <v>107</v>
      </c>
    </row>
    <row r="4994" spans="1:6" x14ac:dyDescent="0.25">
      <c r="A4994" s="53" t="s">
        <v>22</v>
      </c>
      <c r="B4994" s="119">
        <v>44101</v>
      </c>
      <c r="C4994" s="4">
        <v>2947</v>
      </c>
      <c r="D4994" s="114">
        <f>C4994+D4970</f>
        <v>401862</v>
      </c>
      <c r="E4994" s="4">
        <f>35+33</f>
        <v>68</v>
      </c>
      <c r="F4994" s="111">
        <f>E4994+F4970</f>
        <v>9418</v>
      </c>
    </row>
    <row r="4995" spans="1:6" x14ac:dyDescent="0.25">
      <c r="A4995" s="122" t="s">
        <v>51</v>
      </c>
      <c r="B4995" s="119">
        <v>44101</v>
      </c>
      <c r="C4995" s="4">
        <v>628</v>
      </c>
      <c r="D4995" s="26">
        <f t="shared" ref="D4995:D5007" si="425">C4995+D4971</f>
        <v>123288</v>
      </c>
      <c r="E4995" s="4">
        <f>30+32</f>
        <v>62</v>
      </c>
      <c r="F4995" s="112">
        <f>E4995+F4971</f>
        <v>3146</v>
      </c>
    </row>
    <row r="4996" spans="1:6" x14ac:dyDescent="0.25">
      <c r="A4996" s="122" t="s">
        <v>35</v>
      </c>
      <c r="B4996" s="119">
        <v>44101</v>
      </c>
      <c r="C4996" s="4">
        <v>67</v>
      </c>
      <c r="D4996" s="26">
        <f t="shared" si="425"/>
        <v>272</v>
      </c>
      <c r="E4996" s="4">
        <f>0</f>
        <v>0</v>
      </c>
      <c r="F4996" s="112">
        <f>E4996+F4972</f>
        <v>0</v>
      </c>
    </row>
    <row r="4997" spans="1:6" x14ac:dyDescent="0.25">
      <c r="A4997" s="122" t="s">
        <v>21</v>
      </c>
      <c r="B4997" s="119">
        <v>44101</v>
      </c>
      <c r="C4997" s="4">
        <v>111</v>
      </c>
      <c r="D4997" s="26">
        <f t="shared" si="425"/>
        <v>8178</v>
      </c>
      <c r="E4997" s="4">
        <f>1</f>
        <v>1</v>
      </c>
      <c r="F4997" s="112">
        <f t="shared" ref="F4997:F5015" si="426">E4997+F4973</f>
        <v>278</v>
      </c>
    </row>
    <row r="4998" spans="1:6" x14ac:dyDescent="0.25">
      <c r="A4998" s="122" t="s">
        <v>36</v>
      </c>
      <c r="B4998" s="119">
        <v>44101</v>
      </c>
      <c r="C4998" s="4">
        <v>100</v>
      </c>
      <c r="D4998" s="26">
        <f t="shared" si="425"/>
        <v>3409</v>
      </c>
      <c r="F4998" s="112">
        <f t="shared" si="426"/>
        <v>32</v>
      </c>
    </row>
    <row r="4999" spans="1:6" x14ac:dyDescent="0.25">
      <c r="A4999" s="122" t="s">
        <v>27</v>
      </c>
      <c r="B4999" s="119">
        <v>44101</v>
      </c>
      <c r="C4999" s="4">
        <v>1577</v>
      </c>
      <c r="D4999" s="26">
        <f t="shared" si="425"/>
        <v>29210</v>
      </c>
      <c r="E4999" s="4">
        <f>7+10</f>
        <v>17</v>
      </c>
      <c r="F4999" s="112">
        <f t="shared" si="426"/>
        <v>345</v>
      </c>
    </row>
    <row r="5000" spans="1:6" x14ac:dyDescent="0.25">
      <c r="A5000" s="122" t="s">
        <v>37</v>
      </c>
      <c r="B5000" s="119">
        <v>44101</v>
      </c>
      <c r="C5000" s="4">
        <v>49</v>
      </c>
      <c r="D5000" s="26">
        <f t="shared" si="425"/>
        <v>1063</v>
      </c>
      <c r="E5000" s="4">
        <f>3</f>
        <v>3</v>
      </c>
      <c r="F5000" s="112">
        <f>E5000+F4976</f>
        <v>19</v>
      </c>
    </row>
    <row r="5001" spans="1:6" x14ac:dyDescent="0.25">
      <c r="A5001" s="122" t="s">
        <v>38</v>
      </c>
      <c r="B5001" s="119">
        <v>44101</v>
      </c>
      <c r="C5001" s="4">
        <v>85</v>
      </c>
      <c r="D5001" s="26">
        <f t="shared" si="425"/>
        <v>7041</v>
      </c>
      <c r="E5001" s="4">
        <f>2</f>
        <v>2</v>
      </c>
      <c r="F5001" s="112">
        <f>E5001+F4977</f>
        <v>131</v>
      </c>
    </row>
    <row r="5002" spans="1:6" x14ac:dyDescent="0.25">
      <c r="A5002" s="122" t="s">
        <v>48</v>
      </c>
      <c r="B5002" s="119">
        <v>44101</v>
      </c>
      <c r="C5002" s="4">
        <v>1</v>
      </c>
      <c r="D5002" s="26">
        <f t="shared" si="425"/>
        <v>105</v>
      </c>
      <c r="F5002" s="112">
        <f>E5002+F4978</f>
        <v>1</v>
      </c>
    </row>
    <row r="5003" spans="1:6" x14ac:dyDescent="0.25">
      <c r="A5003" s="122" t="s">
        <v>39</v>
      </c>
      <c r="B5003" s="119">
        <v>44101</v>
      </c>
      <c r="C5003" s="4">
        <v>97</v>
      </c>
      <c r="D5003" s="26">
        <f t="shared" si="425"/>
        <v>15302</v>
      </c>
      <c r="E5003" s="4">
        <f>11+7</f>
        <v>18</v>
      </c>
      <c r="F5003" s="112">
        <f>E5003+F4979</f>
        <v>431</v>
      </c>
    </row>
    <row r="5004" spans="1:6" x14ac:dyDescent="0.25">
      <c r="A5004" s="122" t="s">
        <v>40</v>
      </c>
      <c r="B5004" s="119">
        <v>44101</v>
      </c>
      <c r="C5004" s="4">
        <v>10</v>
      </c>
      <c r="D5004" s="26">
        <f t="shared" si="425"/>
        <v>694</v>
      </c>
      <c r="E5004" s="4">
        <f>2</f>
        <v>2</v>
      </c>
      <c r="F5004" s="112">
        <f t="shared" si="426"/>
        <v>7</v>
      </c>
    </row>
    <row r="5005" spans="1:6" x14ac:dyDescent="0.25">
      <c r="A5005" s="122" t="s">
        <v>28</v>
      </c>
      <c r="B5005" s="119">
        <v>44101</v>
      </c>
      <c r="C5005" s="4">
        <v>86</v>
      </c>
      <c r="D5005" s="26">
        <f t="shared" si="425"/>
        <v>4582</v>
      </c>
      <c r="F5005" s="112">
        <f t="shared" si="426"/>
        <v>101</v>
      </c>
    </row>
    <row r="5006" spans="1:6" x14ac:dyDescent="0.25">
      <c r="A5006" s="122" t="s">
        <v>24</v>
      </c>
      <c r="B5006" s="119">
        <v>44101</v>
      </c>
      <c r="C5006" s="4">
        <v>558</v>
      </c>
      <c r="D5006" s="26">
        <f t="shared" si="425"/>
        <v>23041</v>
      </c>
      <c r="E5006" s="4">
        <f>2</f>
        <v>2</v>
      </c>
      <c r="F5006" s="112">
        <f t="shared" si="426"/>
        <v>244</v>
      </c>
    </row>
    <row r="5007" spans="1:6" x14ac:dyDescent="0.25">
      <c r="A5007" s="122" t="s">
        <v>30</v>
      </c>
      <c r="B5007" s="119">
        <v>44101</v>
      </c>
      <c r="C5007" s="4">
        <v>3</v>
      </c>
      <c r="D5007" s="26">
        <f t="shared" si="425"/>
        <v>85</v>
      </c>
      <c r="F5007" s="112">
        <f t="shared" si="426"/>
        <v>2</v>
      </c>
    </row>
    <row r="5008" spans="1:6" x14ac:dyDescent="0.25">
      <c r="A5008" s="122" t="s">
        <v>26</v>
      </c>
      <c r="B5008" s="119">
        <v>44101</v>
      </c>
      <c r="C5008" s="4">
        <v>181</v>
      </c>
      <c r="D5008" s="26">
        <f>C5008+D4984</f>
        <v>7336</v>
      </c>
      <c r="E5008" s="4">
        <f>2</f>
        <v>2</v>
      </c>
      <c r="F5008" s="112">
        <f t="shared" si="426"/>
        <v>111</v>
      </c>
    </row>
    <row r="5009" spans="1:6" x14ac:dyDescent="0.25">
      <c r="A5009" s="122" t="s">
        <v>25</v>
      </c>
      <c r="B5009" s="119">
        <v>44101</v>
      </c>
      <c r="C5009" s="4">
        <v>200</v>
      </c>
      <c r="D5009" s="26">
        <f>C5009+D4985</f>
        <v>11918</v>
      </c>
      <c r="E5009" s="4">
        <f>6+2</f>
        <v>8</v>
      </c>
      <c r="F5009" s="112">
        <f t="shared" si="426"/>
        <v>265</v>
      </c>
    </row>
    <row r="5010" spans="1:6" x14ac:dyDescent="0.25">
      <c r="A5010" s="122" t="s">
        <v>41</v>
      </c>
      <c r="B5010" s="119">
        <v>44101</v>
      </c>
      <c r="C5010" s="4">
        <v>244</v>
      </c>
      <c r="D5010" s="26">
        <f>C5010+D4986</f>
        <v>11497</v>
      </c>
      <c r="E5010" s="4">
        <f>2+1</f>
        <v>3</v>
      </c>
      <c r="F5010" s="112">
        <f>E5010+F4986</f>
        <v>296</v>
      </c>
    </row>
    <row r="5011" spans="1:6" x14ac:dyDescent="0.25">
      <c r="A5011" s="122" t="s">
        <v>42</v>
      </c>
      <c r="B5011" s="119">
        <v>44101</v>
      </c>
      <c r="C5011" s="4">
        <v>65</v>
      </c>
      <c r="D5011" s="26">
        <f t="shared" ref="D5011:D5017" si="427">C5011+D4987</f>
        <v>623</v>
      </c>
      <c r="F5011" s="112">
        <f>E5011+F4987</f>
        <v>28</v>
      </c>
    </row>
    <row r="5012" spans="1:6" x14ac:dyDescent="0.25">
      <c r="A5012" s="122" t="s">
        <v>43</v>
      </c>
      <c r="B5012" s="119">
        <v>44101</v>
      </c>
      <c r="C5012" s="4">
        <v>5</v>
      </c>
      <c r="D5012" s="26">
        <f t="shared" si="427"/>
        <v>1091</v>
      </c>
      <c r="F5012" s="112">
        <f t="shared" si="426"/>
        <v>4</v>
      </c>
    </row>
    <row r="5013" spans="1:6" x14ac:dyDescent="0.25">
      <c r="A5013" s="122" t="s">
        <v>44</v>
      </c>
      <c r="B5013" s="119">
        <v>44101</v>
      </c>
      <c r="C5013" s="4">
        <v>77</v>
      </c>
      <c r="D5013" s="26">
        <f t="shared" si="427"/>
        <v>4457</v>
      </c>
      <c r="E5013" s="4">
        <f>1+1</f>
        <v>2</v>
      </c>
      <c r="F5013" s="112">
        <f>E5013+F4989</f>
        <v>57</v>
      </c>
    </row>
    <row r="5014" spans="1:6" x14ac:dyDescent="0.25">
      <c r="A5014" s="122" t="s">
        <v>29</v>
      </c>
      <c r="B5014" s="119">
        <v>44101</v>
      </c>
      <c r="C5014" s="4">
        <v>944</v>
      </c>
      <c r="D5014" s="26">
        <f t="shared" si="427"/>
        <v>36795</v>
      </c>
      <c r="E5014" s="4">
        <f>6+7</f>
        <v>13</v>
      </c>
      <c r="F5014" s="112">
        <f>E5014+F4990</f>
        <v>397</v>
      </c>
    </row>
    <row r="5015" spans="1:6" x14ac:dyDescent="0.25">
      <c r="A5015" s="122" t="s">
        <v>45</v>
      </c>
      <c r="B5015" s="119">
        <v>44101</v>
      </c>
      <c r="C5015" s="4">
        <v>168</v>
      </c>
      <c r="D5015" s="26">
        <f t="shared" si="427"/>
        <v>3057</v>
      </c>
      <c r="E5015" s="4">
        <f>2+1</f>
        <v>3</v>
      </c>
      <c r="F5015" s="112">
        <f t="shared" si="426"/>
        <v>52</v>
      </c>
    </row>
    <row r="5016" spans="1:6" x14ac:dyDescent="0.25">
      <c r="A5016" s="122" t="s">
        <v>46</v>
      </c>
      <c r="B5016" s="119">
        <v>44101</v>
      </c>
      <c r="C5016" s="4">
        <v>86</v>
      </c>
      <c r="D5016" s="26">
        <f t="shared" si="427"/>
        <v>3728</v>
      </c>
      <c r="F5016" s="112">
        <f>E5016+F4992</f>
        <v>62</v>
      </c>
    </row>
    <row r="5017" spans="1:6" ht="15.75" thickBot="1" x14ac:dyDescent="0.3">
      <c r="A5017" s="124" t="s">
        <v>47</v>
      </c>
      <c r="B5017" s="120">
        <v>44101</v>
      </c>
      <c r="C5017" s="38">
        <v>552</v>
      </c>
      <c r="D5017" s="70">
        <f t="shared" si="427"/>
        <v>12681</v>
      </c>
      <c r="E5017" s="38"/>
      <c r="F5017" s="121">
        <f>E5017+F4993</f>
        <v>107</v>
      </c>
    </row>
    <row r="5018" spans="1:6" x14ac:dyDescent="0.25">
      <c r="A5018" s="53" t="s">
        <v>22</v>
      </c>
      <c r="B5018" s="40">
        <v>44102</v>
      </c>
      <c r="C5018" s="41">
        <v>4544</v>
      </c>
      <c r="D5018" s="114">
        <f>C5018+D4994</f>
        <v>406406</v>
      </c>
      <c r="E5018" s="41">
        <v>193</v>
      </c>
      <c r="F5018" s="111">
        <f>E5018+F4994</f>
        <v>9611</v>
      </c>
    </row>
    <row r="5019" spans="1:6" x14ac:dyDescent="0.25">
      <c r="A5019" s="122" t="s">
        <v>51</v>
      </c>
      <c r="B5019" s="119">
        <v>44102</v>
      </c>
      <c r="C5019" s="4">
        <v>787</v>
      </c>
      <c r="D5019" s="26">
        <f t="shared" ref="D5019:D5031" si="428">C5019+D4995</f>
        <v>124075</v>
      </c>
      <c r="E5019" s="4">
        <v>38</v>
      </c>
      <c r="F5019" s="112">
        <f>E5019+F4995</f>
        <v>3184</v>
      </c>
    </row>
    <row r="5020" spans="1:6" x14ac:dyDescent="0.25">
      <c r="A5020" s="122" t="s">
        <v>35</v>
      </c>
      <c r="B5020" s="119">
        <v>44102</v>
      </c>
      <c r="C5020" s="4">
        <v>3</v>
      </c>
      <c r="D5020" s="26">
        <f t="shared" si="428"/>
        <v>275</v>
      </c>
      <c r="F5020" s="112">
        <f>E5020+F4996</f>
        <v>0</v>
      </c>
    </row>
    <row r="5021" spans="1:6" x14ac:dyDescent="0.25">
      <c r="A5021" s="122" t="s">
        <v>21</v>
      </c>
      <c r="B5021" s="119">
        <v>44102</v>
      </c>
      <c r="C5021" s="4">
        <v>65</v>
      </c>
      <c r="D5021" s="26">
        <f t="shared" si="428"/>
        <v>8243</v>
      </c>
      <c r="E5021" s="4">
        <v>2</v>
      </c>
      <c r="F5021" s="112">
        <f t="shared" ref="F5021:F5039" si="429">E5021+F4997</f>
        <v>280</v>
      </c>
    </row>
    <row r="5022" spans="1:6" x14ac:dyDescent="0.25">
      <c r="A5022" s="122" t="s">
        <v>36</v>
      </c>
      <c r="B5022" s="119">
        <v>44102</v>
      </c>
      <c r="C5022" s="4">
        <v>181</v>
      </c>
      <c r="D5022" s="26">
        <f t="shared" si="428"/>
        <v>3590</v>
      </c>
      <c r="E5022" s="4">
        <v>5</v>
      </c>
      <c r="F5022" s="112">
        <f t="shared" si="429"/>
        <v>37</v>
      </c>
    </row>
    <row r="5023" spans="1:6" x14ac:dyDescent="0.25">
      <c r="A5023" s="122" t="s">
        <v>27</v>
      </c>
      <c r="B5023" s="119">
        <v>44102</v>
      </c>
      <c r="C5023" s="4">
        <v>1475</v>
      </c>
      <c r="D5023" s="26">
        <f t="shared" si="428"/>
        <v>30685</v>
      </c>
      <c r="E5023" s="4">
        <v>12</v>
      </c>
      <c r="F5023" s="112">
        <f t="shared" si="429"/>
        <v>357</v>
      </c>
    </row>
    <row r="5024" spans="1:6" x14ac:dyDescent="0.25">
      <c r="A5024" s="122" t="s">
        <v>37</v>
      </c>
      <c r="B5024" s="119">
        <v>44102</v>
      </c>
      <c r="C5024" s="4">
        <v>22</v>
      </c>
      <c r="D5024" s="26">
        <f t="shared" si="428"/>
        <v>1085</v>
      </c>
      <c r="E5024" s="4">
        <v>4</v>
      </c>
      <c r="F5024" s="112">
        <f>E5024+F5000</f>
        <v>23</v>
      </c>
    </row>
    <row r="5025" spans="1:6" x14ac:dyDescent="0.25">
      <c r="A5025" s="122" t="s">
        <v>38</v>
      </c>
      <c r="B5025" s="119">
        <v>44102</v>
      </c>
      <c r="C5025" s="4">
        <v>103</v>
      </c>
      <c r="D5025" s="26">
        <f t="shared" si="428"/>
        <v>7144</v>
      </c>
      <c r="E5025" s="4">
        <v>1</v>
      </c>
      <c r="F5025" s="112">
        <f>E5025+F5001</f>
        <v>132</v>
      </c>
    </row>
    <row r="5026" spans="1:6" x14ac:dyDescent="0.25">
      <c r="A5026" s="122" t="s">
        <v>48</v>
      </c>
      <c r="B5026" s="119">
        <v>44102</v>
      </c>
      <c r="C5026" s="4">
        <v>-1</v>
      </c>
      <c r="D5026" s="26">
        <f t="shared" si="428"/>
        <v>104</v>
      </c>
      <c r="F5026" s="112">
        <f>E5026+F5002</f>
        <v>1</v>
      </c>
    </row>
    <row r="5027" spans="1:6" x14ac:dyDescent="0.25">
      <c r="A5027" s="122" t="s">
        <v>39</v>
      </c>
      <c r="B5027" s="119">
        <v>44102</v>
      </c>
      <c r="C5027" s="4">
        <v>109</v>
      </c>
      <c r="D5027" s="26">
        <f t="shared" si="428"/>
        <v>15411</v>
      </c>
      <c r="E5027" s="4">
        <v>33</v>
      </c>
      <c r="F5027" s="112">
        <f>E5027+F5003</f>
        <v>464</v>
      </c>
    </row>
    <row r="5028" spans="1:6" x14ac:dyDescent="0.25">
      <c r="A5028" s="122" t="s">
        <v>40</v>
      </c>
      <c r="B5028" s="119">
        <v>44102</v>
      </c>
      <c r="C5028" s="4">
        <v>25</v>
      </c>
      <c r="D5028" s="26">
        <f t="shared" si="428"/>
        <v>719</v>
      </c>
      <c r="F5028" s="112">
        <f t="shared" si="429"/>
        <v>7</v>
      </c>
    </row>
    <row r="5029" spans="1:6" x14ac:dyDescent="0.25">
      <c r="A5029" s="122" t="s">
        <v>28</v>
      </c>
      <c r="B5029" s="119">
        <v>44102</v>
      </c>
      <c r="C5029" s="4">
        <v>69</v>
      </c>
      <c r="D5029" s="26">
        <f t="shared" si="428"/>
        <v>4651</v>
      </c>
      <c r="F5029" s="112">
        <f t="shared" si="429"/>
        <v>101</v>
      </c>
    </row>
    <row r="5030" spans="1:6" x14ac:dyDescent="0.25">
      <c r="A5030" s="122" t="s">
        <v>24</v>
      </c>
      <c r="B5030" s="119">
        <v>44102</v>
      </c>
      <c r="C5030" s="4">
        <v>649</v>
      </c>
      <c r="D5030" s="26">
        <f t="shared" si="428"/>
        <v>23690</v>
      </c>
      <c r="E5030" s="4">
        <v>2</v>
      </c>
      <c r="F5030" s="112">
        <f t="shared" si="429"/>
        <v>246</v>
      </c>
    </row>
    <row r="5031" spans="1:6" x14ac:dyDescent="0.25">
      <c r="A5031" s="122" t="s">
        <v>30</v>
      </c>
      <c r="B5031" s="119">
        <v>44102</v>
      </c>
      <c r="C5031" s="4">
        <v>-6</v>
      </c>
      <c r="D5031" s="26">
        <f t="shared" si="428"/>
        <v>79</v>
      </c>
      <c r="E5031" s="4">
        <v>1</v>
      </c>
      <c r="F5031" s="112">
        <f t="shared" si="429"/>
        <v>3</v>
      </c>
    </row>
    <row r="5032" spans="1:6" x14ac:dyDescent="0.25">
      <c r="A5032" s="122" t="s">
        <v>26</v>
      </c>
      <c r="B5032" s="119">
        <v>44102</v>
      </c>
      <c r="C5032" s="4">
        <v>288</v>
      </c>
      <c r="D5032" s="26">
        <f>C5032+D5008</f>
        <v>7624</v>
      </c>
      <c r="E5032" s="4">
        <v>3</v>
      </c>
      <c r="F5032" s="112">
        <f t="shared" si="429"/>
        <v>114</v>
      </c>
    </row>
    <row r="5033" spans="1:6" x14ac:dyDescent="0.25">
      <c r="A5033" s="122" t="s">
        <v>25</v>
      </c>
      <c r="B5033" s="119">
        <v>44102</v>
      </c>
      <c r="C5033" s="4">
        <v>213</v>
      </c>
      <c r="D5033" s="26">
        <f>C5033+D5009</f>
        <v>12131</v>
      </c>
      <c r="E5033" s="4">
        <v>6</v>
      </c>
      <c r="F5033" s="112">
        <f t="shared" si="429"/>
        <v>271</v>
      </c>
    </row>
    <row r="5034" spans="1:6" x14ac:dyDescent="0.25">
      <c r="A5034" s="122" t="s">
        <v>41</v>
      </c>
      <c r="B5034" s="119">
        <v>44102</v>
      </c>
      <c r="C5034" s="4">
        <v>234</v>
      </c>
      <c r="D5034" s="26">
        <f>C5034+D5010</f>
        <v>11731</v>
      </c>
      <c r="E5034" s="4">
        <v>19</v>
      </c>
      <c r="F5034" s="112">
        <f>E5034+F5010</f>
        <v>315</v>
      </c>
    </row>
    <row r="5035" spans="1:6" x14ac:dyDescent="0.25">
      <c r="A5035" s="122" t="s">
        <v>42</v>
      </c>
      <c r="B5035" s="119">
        <v>44102</v>
      </c>
      <c r="C5035" s="4">
        <v>72</v>
      </c>
      <c r="D5035" s="26">
        <f t="shared" ref="D5035:D5041" si="430">C5035+D5011</f>
        <v>695</v>
      </c>
      <c r="F5035" s="112">
        <f>E5035+F5011</f>
        <v>28</v>
      </c>
    </row>
    <row r="5036" spans="1:6" x14ac:dyDescent="0.25">
      <c r="A5036" s="122" t="s">
        <v>43</v>
      </c>
      <c r="B5036" s="119">
        <v>44102</v>
      </c>
      <c r="C5036" s="4">
        <v>100</v>
      </c>
      <c r="D5036" s="26">
        <f t="shared" si="430"/>
        <v>1191</v>
      </c>
      <c r="E5036" s="4">
        <v>1</v>
      </c>
      <c r="F5036" s="112">
        <f t="shared" si="429"/>
        <v>5</v>
      </c>
    </row>
    <row r="5037" spans="1:6" x14ac:dyDescent="0.25">
      <c r="A5037" s="122" t="s">
        <v>44</v>
      </c>
      <c r="B5037" s="119">
        <v>44102</v>
      </c>
      <c r="C5037" s="4">
        <v>129</v>
      </c>
      <c r="D5037" s="26">
        <f t="shared" si="430"/>
        <v>4586</v>
      </c>
      <c r="E5037" s="4">
        <v>1</v>
      </c>
      <c r="F5037" s="112">
        <f>E5037+F5013</f>
        <v>58</v>
      </c>
    </row>
    <row r="5038" spans="1:6" x14ac:dyDescent="0.25">
      <c r="A5038" s="122" t="s">
        <v>29</v>
      </c>
      <c r="B5038" s="119">
        <v>44102</v>
      </c>
      <c r="C5038" s="4">
        <v>1575</v>
      </c>
      <c r="D5038" s="26">
        <f t="shared" si="430"/>
        <v>38370</v>
      </c>
      <c r="E5038" s="4">
        <v>24</v>
      </c>
      <c r="F5038" s="112">
        <f>E5038+F5014</f>
        <v>421</v>
      </c>
    </row>
    <row r="5039" spans="1:6" x14ac:dyDescent="0.25">
      <c r="A5039" s="122" t="s">
        <v>45</v>
      </c>
      <c r="B5039" s="119">
        <v>44102</v>
      </c>
      <c r="C5039" s="4">
        <v>124</v>
      </c>
      <c r="D5039" s="26">
        <f t="shared" si="430"/>
        <v>3181</v>
      </c>
      <c r="E5039" s="4">
        <v>5</v>
      </c>
      <c r="F5039" s="112">
        <f t="shared" si="429"/>
        <v>57</v>
      </c>
    </row>
    <row r="5040" spans="1:6" x14ac:dyDescent="0.25">
      <c r="A5040" s="122" t="s">
        <v>46</v>
      </c>
      <c r="B5040" s="119">
        <v>44102</v>
      </c>
      <c r="C5040" s="4">
        <v>158</v>
      </c>
      <c r="D5040" s="26">
        <f t="shared" si="430"/>
        <v>3886</v>
      </c>
      <c r="E5040" s="4">
        <v>3</v>
      </c>
      <c r="F5040" s="112">
        <f>E5040+F5016</f>
        <v>65</v>
      </c>
    </row>
    <row r="5041" spans="1:6" ht="15.75" thickBot="1" x14ac:dyDescent="0.3">
      <c r="A5041" s="123" t="s">
        <v>47</v>
      </c>
      <c r="B5041" s="127">
        <v>44102</v>
      </c>
      <c r="C5041" s="45">
        <v>889</v>
      </c>
      <c r="D5041" s="115">
        <f t="shared" si="430"/>
        <v>13570</v>
      </c>
      <c r="E5041" s="45">
        <v>12</v>
      </c>
      <c r="F5041" s="113">
        <f>E5041+F5017</f>
        <v>119</v>
      </c>
    </row>
    <row r="5042" spans="1:6" x14ac:dyDescent="0.25">
      <c r="A5042" s="53" t="s">
        <v>22</v>
      </c>
      <c r="B5042" s="119">
        <v>44103</v>
      </c>
      <c r="C5042" s="39">
        <v>5328</v>
      </c>
      <c r="D5042" s="114">
        <f>C5042+D5018</f>
        <v>411734</v>
      </c>
      <c r="E5042" s="39">
        <v>249</v>
      </c>
      <c r="F5042" s="111">
        <f>E5042+F5018</f>
        <v>9860</v>
      </c>
    </row>
    <row r="5043" spans="1:6" x14ac:dyDescent="0.25">
      <c r="A5043" s="122" t="s">
        <v>51</v>
      </c>
      <c r="B5043" s="119">
        <v>44103</v>
      </c>
      <c r="C5043" s="4">
        <v>993</v>
      </c>
      <c r="D5043" s="26">
        <f t="shared" ref="D5043:D5055" si="431">C5043+D5019</f>
        <v>125068</v>
      </c>
      <c r="E5043" s="4">
        <v>52</v>
      </c>
      <c r="F5043" s="112">
        <f>E5043+F5019</f>
        <v>3236</v>
      </c>
    </row>
    <row r="5044" spans="1:6" x14ac:dyDescent="0.25">
      <c r="A5044" s="122" t="s">
        <v>35</v>
      </c>
      <c r="B5044" s="119">
        <v>44103</v>
      </c>
      <c r="C5044" s="4">
        <v>4</v>
      </c>
      <c r="D5044" s="26">
        <f t="shared" si="431"/>
        <v>279</v>
      </c>
      <c r="F5044" s="112">
        <f>E5044+F5020</f>
        <v>0</v>
      </c>
    </row>
    <row r="5045" spans="1:6" x14ac:dyDescent="0.25">
      <c r="A5045" s="122" t="s">
        <v>21</v>
      </c>
      <c r="B5045" s="119">
        <v>44103</v>
      </c>
      <c r="C5045" s="4">
        <v>143</v>
      </c>
      <c r="D5045" s="26">
        <f t="shared" si="431"/>
        <v>8386</v>
      </c>
      <c r="E5045" s="4">
        <v>1</v>
      </c>
      <c r="F5045" s="112">
        <f t="shared" ref="F5045:F5063" si="432">E5045+F5021</f>
        <v>281</v>
      </c>
    </row>
    <row r="5046" spans="1:6" x14ac:dyDescent="0.25">
      <c r="A5046" s="122" t="s">
        <v>36</v>
      </c>
      <c r="B5046" s="119">
        <v>44103</v>
      </c>
      <c r="C5046" s="4">
        <v>209</v>
      </c>
      <c r="D5046" s="26">
        <f t="shared" si="431"/>
        <v>3799</v>
      </c>
      <c r="E5046" s="4">
        <v>7</v>
      </c>
      <c r="F5046" s="112">
        <f t="shared" si="432"/>
        <v>44</v>
      </c>
    </row>
    <row r="5047" spans="1:6" x14ac:dyDescent="0.25">
      <c r="A5047" s="122" t="s">
        <v>27</v>
      </c>
      <c r="B5047" s="119">
        <v>44103</v>
      </c>
      <c r="C5047" s="4">
        <v>1800</v>
      </c>
      <c r="D5047" s="26">
        <f t="shared" si="431"/>
        <v>32485</v>
      </c>
      <c r="E5047" s="4">
        <v>21</v>
      </c>
      <c r="F5047" s="112">
        <f t="shared" si="432"/>
        <v>378</v>
      </c>
    </row>
    <row r="5048" spans="1:6" x14ac:dyDescent="0.25">
      <c r="A5048" s="122" t="s">
        <v>37</v>
      </c>
      <c r="B5048" s="119">
        <v>44103</v>
      </c>
      <c r="C5048" s="4">
        <v>-12</v>
      </c>
      <c r="D5048" s="26">
        <f t="shared" si="431"/>
        <v>1073</v>
      </c>
      <c r="E5048" s="4">
        <v>-1</v>
      </c>
      <c r="F5048" s="112">
        <f>E5048+F5024</f>
        <v>22</v>
      </c>
    </row>
    <row r="5049" spans="1:6" x14ac:dyDescent="0.25">
      <c r="A5049" s="122" t="s">
        <v>38</v>
      </c>
      <c r="B5049" s="119">
        <v>44103</v>
      </c>
      <c r="C5049" s="4">
        <v>162</v>
      </c>
      <c r="D5049" s="26">
        <f t="shared" si="431"/>
        <v>7306</v>
      </c>
      <c r="E5049" s="4">
        <v>6</v>
      </c>
      <c r="F5049" s="112">
        <f>E5049+F5025</f>
        <v>138</v>
      </c>
    </row>
    <row r="5050" spans="1:6" x14ac:dyDescent="0.25">
      <c r="A5050" s="122" t="s">
        <v>48</v>
      </c>
      <c r="B5050" s="119">
        <v>44103</v>
      </c>
      <c r="C5050" s="4">
        <v>0</v>
      </c>
      <c r="D5050" s="26">
        <f t="shared" si="431"/>
        <v>104</v>
      </c>
      <c r="E5050" s="4">
        <v>0</v>
      </c>
      <c r="F5050" s="112">
        <f>E5050+F5026</f>
        <v>1</v>
      </c>
    </row>
    <row r="5051" spans="1:6" x14ac:dyDescent="0.25">
      <c r="A5051" s="122" t="s">
        <v>39</v>
      </c>
      <c r="B5051" s="119">
        <v>44103</v>
      </c>
      <c r="C5051" s="4">
        <v>102</v>
      </c>
      <c r="D5051" s="26">
        <f t="shared" si="431"/>
        <v>15513</v>
      </c>
      <c r="E5051" s="4">
        <v>4</v>
      </c>
      <c r="F5051" s="112">
        <f>E5051+F5027</f>
        <v>468</v>
      </c>
    </row>
    <row r="5052" spans="1:6" x14ac:dyDescent="0.25">
      <c r="A5052" s="122" t="s">
        <v>40</v>
      </c>
      <c r="B5052" s="119">
        <v>44103</v>
      </c>
      <c r="C5052" s="4">
        <v>19</v>
      </c>
      <c r="D5052" s="26">
        <f t="shared" si="431"/>
        <v>738</v>
      </c>
      <c r="E5052" s="4">
        <v>0</v>
      </c>
      <c r="F5052" s="112">
        <f t="shared" si="432"/>
        <v>7</v>
      </c>
    </row>
    <row r="5053" spans="1:6" x14ac:dyDescent="0.25">
      <c r="A5053" s="122" t="s">
        <v>28</v>
      </c>
      <c r="B5053" s="119">
        <v>44103</v>
      </c>
      <c r="C5053" s="4">
        <v>51</v>
      </c>
      <c r="D5053" s="26">
        <f t="shared" si="431"/>
        <v>4702</v>
      </c>
      <c r="E5053" s="4">
        <v>0</v>
      </c>
      <c r="F5053" s="112">
        <f t="shared" si="432"/>
        <v>101</v>
      </c>
    </row>
    <row r="5054" spans="1:6" x14ac:dyDescent="0.25">
      <c r="A5054" s="122" t="s">
        <v>24</v>
      </c>
      <c r="B5054" s="119">
        <v>44103</v>
      </c>
      <c r="C5054" s="4">
        <v>668</v>
      </c>
      <c r="D5054" s="26">
        <f t="shared" si="431"/>
        <v>24358</v>
      </c>
      <c r="E5054" s="4">
        <v>7</v>
      </c>
      <c r="F5054" s="112">
        <f t="shared" si="432"/>
        <v>253</v>
      </c>
    </row>
    <row r="5055" spans="1:6" x14ac:dyDescent="0.25">
      <c r="A5055" s="122" t="s">
        <v>30</v>
      </c>
      <c r="B5055" s="119">
        <v>44103</v>
      </c>
      <c r="C5055" s="4">
        <v>8</v>
      </c>
      <c r="D5055" s="26">
        <f t="shared" si="431"/>
        <v>87</v>
      </c>
      <c r="E5055" s="4">
        <v>0</v>
      </c>
      <c r="F5055" s="112">
        <f t="shared" si="432"/>
        <v>3</v>
      </c>
    </row>
    <row r="5056" spans="1:6" x14ac:dyDescent="0.25">
      <c r="A5056" s="122" t="s">
        <v>26</v>
      </c>
      <c r="B5056" s="119">
        <v>44103</v>
      </c>
      <c r="C5056" s="4">
        <v>77</v>
      </c>
      <c r="D5056" s="26">
        <f>C5056+D5032</f>
        <v>7701</v>
      </c>
      <c r="E5056" s="4">
        <v>2</v>
      </c>
      <c r="F5056" s="112">
        <f t="shared" si="432"/>
        <v>116</v>
      </c>
    </row>
    <row r="5057" spans="1:6" x14ac:dyDescent="0.25">
      <c r="A5057" s="122" t="s">
        <v>25</v>
      </c>
      <c r="B5057" s="119">
        <v>44103</v>
      </c>
      <c r="C5057" s="4">
        <v>339</v>
      </c>
      <c r="D5057" s="26">
        <f>C5057+D5033</f>
        <v>12470</v>
      </c>
      <c r="E5057" s="4">
        <v>8</v>
      </c>
      <c r="F5057" s="112">
        <f t="shared" si="432"/>
        <v>279</v>
      </c>
    </row>
    <row r="5058" spans="1:6" x14ac:dyDescent="0.25">
      <c r="A5058" s="122" t="s">
        <v>41</v>
      </c>
      <c r="B5058" s="119">
        <v>44103</v>
      </c>
      <c r="C5058" s="4">
        <v>324</v>
      </c>
      <c r="D5058" s="26">
        <f>C5058+D5034</f>
        <v>12055</v>
      </c>
      <c r="E5058" s="4">
        <v>11</v>
      </c>
      <c r="F5058" s="112">
        <f>E5058+F5034</f>
        <v>326</v>
      </c>
    </row>
    <row r="5059" spans="1:6" x14ac:dyDescent="0.25">
      <c r="A5059" s="122" t="s">
        <v>42</v>
      </c>
      <c r="B5059" s="119">
        <v>44103</v>
      </c>
      <c r="C5059" s="4">
        <v>20</v>
      </c>
      <c r="D5059" s="26">
        <f t="shared" ref="D5059:D5065" si="433">C5059+D5035</f>
        <v>715</v>
      </c>
      <c r="E5059" s="4">
        <v>4</v>
      </c>
      <c r="F5059" s="112">
        <f>E5059+F5035</f>
        <v>32</v>
      </c>
    </row>
    <row r="5060" spans="1:6" x14ac:dyDescent="0.25">
      <c r="A5060" s="122" t="s">
        <v>43</v>
      </c>
      <c r="B5060" s="119">
        <v>44103</v>
      </c>
      <c r="C5060" s="4">
        <v>150</v>
      </c>
      <c r="D5060" s="26">
        <f t="shared" si="433"/>
        <v>1341</v>
      </c>
      <c r="E5060" s="4">
        <v>0</v>
      </c>
      <c r="F5060" s="112">
        <f t="shared" si="432"/>
        <v>5</v>
      </c>
    </row>
    <row r="5061" spans="1:6" x14ac:dyDescent="0.25">
      <c r="A5061" s="122" t="s">
        <v>44</v>
      </c>
      <c r="B5061" s="119">
        <v>44103</v>
      </c>
      <c r="C5061" s="4">
        <v>113</v>
      </c>
      <c r="D5061" s="26">
        <f t="shared" si="433"/>
        <v>4699</v>
      </c>
      <c r="E5061" s="4">
        <v>3</v>
      </c>
      <c r="F5061" s="112">
        <f>E5061+F5037</f>
        <v>61</v>
      </c>
    </row>
    <row r="5062" spans="1:6" x14ac:dyDescent="0.25">
      <c r="A5062" s="122" t="s">
        <v>29</v>
      </c>
      <c r="B5062" s="119">
        <v>44103</v>
      </c>
      <c r="C5062" s="4">
        <v>2011</v>
      </c>
      <c r="D5062" s="26">
        <f t="shared" si="433"/>
        <v>40381</v>
      </c>
      <c r="E5062" s="4">
        <v>15</v>
      </c>
      <c r="F5062" s="112">
        <f>E5062+F5038</f>
        <v>436</v>
      </c>
    </row>
    <row r="5063" spans="1:6" x14ac:dyDescent="0.25">
      <c r="A5063" s="122" t="s">
        <v>45</v>
      </c>
      <c r="B5063" s="119">
        <v>44103</v>
      </c>
      <c r="C5063" s="4">
        <v>142</v>
      </c>
      <c r="D5063" s="26">
        <f t="shared" si="433"/>
        <v>3323</v>
      </c>
      <c r="E5063" s="4">
        <v>1</v>
      </c>
      <c r="F5063" s="112">
        <f t="shared" si="432"/>
        <v>58</v>
      </c>
    </row>
    <row r="5064" spans="1:6" x14ac:dyDescent="0.25">
      <c r="A5064" s="122" t="s">
        <v>46</v>
      </c>
      <c r="B5064" s="119">
        <v>44103</v>
      </c>
      <c r="C5064" s="4">
        <v>221</v>
      </c>
      <c r="D5064" s="26">
        <f t="shared" si="433"/>
        <v>4107</v>
      </c>
      <c r="E5064" s="4">
        <v>2</v>
      </c>
      <c r="F5064" s="112">
        <f>E5064+F5040</f>
        <v>67</v>
      </c>
    </row>
    <row r="5065" spans="1:6" ht="15.75" thickBot="1" x14ac:dyDescent="0.3">
      <c r="A5065" s="123" t="s">
        <v>47</v>
      </c>
      <c r="B5065" s="119">
        <v>44103</v>
      </c>
      <c r="C5065" s="4">
        <v>605</v>
      </c>
      <c r="D5065" s="115">
        <f t="shared" si="433"/>
        <v>14175</v>
      </c>
      <c r="E5065" s="4">
        <v>13</v>
      </c>
      <c r="F5065" s="113">
        <f>E5065+F5041</f>
        <v>132</v>
      </c>
    </row>
    <row r="5066" spans="1:6" x14ac:dyDescent="0.25">
      <c r="A5066" s="53" t="s">
        <v>22</v>
      </c>
      <c r="B5066" s="119">
        <v>44104</v>
      </c>
      <c r="C5066" s="4">
        <v>5943</v>
      </c>
      <c r="D5066" s="114">
        <f>C5066+D5042</f>
        <v>417677</v>
      </c>
      <c r="E5066" s="4">
        <f>92+84</f>
        <v>176</v>
      </c>
      <c r="F5066" s="111">
        <f>E5066+F5042</f>
        <v>10036</v>
      </c>
    </row>
    <row r="5067" spans="1:6" x14ac:dyDescent="0.25">
      <c r="A5067" s="122" t="s">
        <v>51</v>
      </c>
      <c r="B5067" s="119">
        <v>44104</v>
      </c>
      <c r="C5067" s="4">
        <v>898</v>
      </c>
      <c r="D5067" s="26">
        <f t="shared" ref="D5067:D5079" si="434">C5067+D5043</f>
        <v>125966</v>
      </c>
      <c r="E5067" s="4">
        <f>55+63</f>
        <v>118</v>
      </c>
      <c r="F5067" s="112">
        <f>E5067+F5043</f>
        <v>3354</v>
      </c>
    </row>
    <row r="5068" spans="1:6" x14ac:dyDescent="0.25">
      <c r="A5068" s="122" t="s">
        <v>35</v>
      </c>
      <c r="B5068" s="119">
        <v>44104</v>
      </c>
      <c r="C5068" s="4">
        <v>8</v>
      </c>
      <c r="D5068" s="26">
        <f t="shared" si="434"/>
        <v>287</v>
      </c>
      <c r="F5068" s="112">
        <f>E5068+F5044</f>
        <v>0</v>
      </c>
    </row>
    <row r="5069" spans="1:6" x14ac:dyDescent="0.25">
      <c r="A5069" s="122" t="s">
        <v>21</v>
      </c>
      <c r="B5069" s="119">
        <v>44104</v>
      </c>
      <c r="C5069" s="4">
        <v>157</v>
      </c>
      <c r="D5069" s="26">
        <f t="shared" si="434"/>
        <v>8543</v>
      </c>
      <c r="E5069" s="4">
        <f>2+2</f>
        <v>4</v>
      </c>
      <c r="F5069" s="112">
        <f t="shared" ref="F5069:F5087" si="435">E5069+F5045</f>
        <v>285</v>
      </c>
    </row>
    <row r="5070" spans="1:6" x14ac:dyDescent="0.25">
      <c r="A5070" s="122" t="s">
        <v>36</v>
      </c>
      <c r="B5070" s="119">
        <v>44104</v>
      </c>
      <c r="C5070" s="4">
        <v>156</v>
      </c>
      <c r="D5070" s="26">
        <f t="shared" si="434"/>
        <v>3955</v>
      </c>
      <c r="E5070" s="4">
        <f>3+3</f>
        <v>6</v>
      </c>
      <c r="F5070" s="112">
        <f t="shared" si="435"/>
        <v>50</v>
      </c>
    </row>
    <row r="5071" spans="1:6" x14ac:dyDescent="0.25">
      <c r="A5071" s="122" t="s">
        <v>27</v>
      </c>
      <c r="B5071" s="119">
        <v>44104</v>
      </c>
      <c r="C5071" s="4">
        <v>1718</v>
      </c>
      <c r="D5071" s="26">
        <f t="shared" si="434"/>
        <v>34203</v>
      </c>
      <c r="E5071" s="4">
        <f>8+11</f>
        <v>19</v>
      </c>
      <c r="F5071" s="112">
        <f t="shared" si="435"/>
        <v>397</v>
      </c>
    </row>
    <row r="5072" spans="1:6" x14ac:dyDescent="0.25">
      <c r="A5072" s="122" t="s">
        <v>37</v>
      </c>
      <c r="B5072" s="119">
        <v>44104</v>
      </c>
      <c r="C5072" s="4">
        <v>20</v>
      </c>
      <c r="D5072" s="26">
        <f t="shared" si="434"/>
        <v>1093</v>
      </c>
      <c r="F5072" s="112">
        <f>E5072+F5048</f>
        <v>22</v>
      </c>
    </row>
    <row r="5073" spans="1:6" x14ac:dyDescent="0.25">
      <c r="A5073" s="122" t="s">
        <v>38</v>
      </c>
      <c r="B5073" s="119">
        <v>44104</v>
      </c>
      <c r="C5073" s="4">
        <v>177</v>
      </c>
      <c r="D5073" s="26">
        <f t="shared" si="434"/>
        <v>7483</v>
      </c>
      <c r="E5073" s="4">
        <f>1+1</f>
        <v>2</v>
      </c>
      <c r="F5073" s="112">
        <f>E5073+F5049</f>
        <v>140</v>
      </c>
    </row>
    <row r="5074" spans="1:6" x14ac:dyDescent="0.25">
      <c r="A5074" s="122" t="s">
        <v>48</v>
      </c>
      <c r="B5074" s="119">
        <v>44104</v>
      </c>
      <c r="C5074" s="4">
        <v>0</v>
      </c>
      <c r="D5074" s="26">
        <f t="shared" si="434"/>
        <v>104</v>
      </c>
      <c r="F5074" s="112">
        <f>E5074+F5050</f>
        <v>1</v>
      </c>
    </row>
    <row r="5075" spans="1:6" x14ac:dyDescent="0.25">
      <c r="A5075" s="122" t="s">
        <v>39</v>
      </c>
      <c r="B5075" s="119">
        <v>44104</v>
      </c>
      <c r="C5075" s="4">
        <v>157</v>
      </c>
      <c r="D5075" s="26">
        <f t="shared" si="434"/>
        <v>15670</v>
      </c>
      <c r="E5075" s="4">
        <f>26+10</f>
        <v>36</v>
      </c>
      <c r="F5075" s="112">
        <f>E5075+F5051</f>
        <v>504</v>
      </c>
    </row>
    <row r="5076" spans="1:6" x14ac:dyDescent="0.25">
      <c r="A5076" s="122" t="s">
        <v>40</v>
      </c>
      <c r="B5076" s="119">
        <v>44104</v>
      </c>
      <c r="C5076" s="4">
        <v>25</v>
      </c>
      <c r="D5076" s="26">
        <f t="shared" si="434"/>
        <v>763</v>
      </c>
      <c r="F5076" s="112">
        <f t="shared" si="435"/>
        <v>7</v>
      </c>
    </row>
    <row r="5077" spans="1:6" x14ac:dyDescent="0.25">
      <c r="A5077" s="122" t="s">
        <v>28</v>
      </c>
      <c r="B5077" s="119">
        <v>44104</v>
      </c>
      <c r="C5077" s="4">
        <v>126</v>
      </c>
      <c r="D5077" s="26">
        <f t="shared" si="434"/>
        <v>4828</v>
      </c>
      <c r="F5077" s="112">
        <f t="shared" si="435"/>
        <v>101</v>
      </c>
    </row>
    <row r="5078" spans="1:6" x14ac:dyDescent="0.25">
      <c r="A5078" s="122" t="s">
        <v>24</v>
      </c>
      <c r="B5078" s="119">
        <v>44104</v>
      </c>
      <c r="C5078" s="4">
        <v>691</v>
      </c>
      <c r="D5078" s="26">
        <f t="shared" si="434"/>
        <v>25049</v>
      </c>
      <c r="E5078" s="4">
        <f>10+4</f>
        <v>14</v>
      </c>
      <c r="F5078" s="112">
        <f t="shared" si="435"/>
        <v>267</v>
      </c>
    </row>
    <row r="5079" spans="1:6" x14ac:dyDescent="0.25">
      <c r="A5079" s="122" t="s">
        <v>30</v>
      </c>
      <c r="B5079" s="119">
        <v>44104</v>
      </c>
      <c r="C5079" s="4">
        <v>9</v>
      </c>
      <c r="D5079" s="26">
        <f t="shared" si="434"/>
        <v>96</v>
      </c>
      <c r="F5079" s="112">
        <f t="shared" si="435"/>
        <v>3</v>
      </c>
    </row>
    <row r="5080" spans="1:6" x14ac:dyDescent="0.25">
      <c r="A5080" s="122" t="s">
        <v>26</v>
      </c>
      <c r="B5080" s="119">
        <v>44104</v>
      </c>
      <c r="C5080" s="4">
        <v>192</v>
      </c>
      <c r="D5080" s="26">
        <f>C5080+D5056</f>
        <v>7893</v>
      </c>
      <c r="E5080" s="4">
        <f>1</f>
        <v>1</v>
      </c>
      <c r="F5080" s="112">
        <f t="shared" si="435"/>
        <v>117</v>
      </c>
    </row>
    <row r="5081" spans="1:6" x14ac:dyDescent="0.25">
      <c r="A5081" s="122" t="s">
        <v>25</v>
      </c>
      <c r="B5081" s="119">
        <v>44104</v>
      </c>
      <c r="C5081" s="4">
        <v>369</v>
      </c>
      <c r="D5081" s="26">
        <f>C5081+D5057</f>
        <v>12839</v>
      </c>
      <c r="E5081" s="4">
        <f>5+6</f>
        <v>11</v>
      </c>
      <c r="F5081" s="112">
        <f t="shared" si="435"/>
        <v>290</v>
      </c>
    </row>
    <row r="5082" spans="1:6" x14ac:dyDescent="0.25">
      <c r="A5082" s="122" t="s">
        <v>41</v>
      </c>
      <c r="B5082" s="119">
        <v>44104</v>
      </c>
      <c r="C5082" s="4">
        <v>360</v>
      </c>
      <c r="D5082" s="26">
        <f>C5082+D5058</f>
        <v>12415</v>
      </c>
      <c r="E5082" s="4">
        <f>5+7</f>
        <v>12</v>
      </c>
      <c r="F5082" s="112">
        <f>E5082+F5058</f>
        <v>338</v>
      </c>
    </row>
    <row r="5083" spans="1:6" x14ac:dyDescent="0.25">
      <c r="A5083" s="122" t="s">
        <v>42</v>
      </c>
      <c r="B5083" s="119">
        <v>44104</v>
      </c>
      <c r="C5083" s="4">
        <v>2</v>
      </c>
      <c r="D5083" s="26">
        <f t="shared" ref="D5083:D5089" si="436">C5083+D5059</f>
        <v>717</v>
      </c>
      <c r="E5083" s="4">
        <f>1+2</f>
        <v>3</v>
      </c>
      <c r="F5083" s="112">
        <f>E5083+F5059</f>
        <v>35</v>
      </c>
    </row>
    <row r="5084" spans="1:6" x14ac:dyDescent="0.25">
      <c r="A5084" s="122" t="s">
        <v>43</v>
      </c>
      <c r="B5084" s="119">
        <v>44104</v>
      </c>
      <c r="C5084" s="4">
        <v>131</v>
      </c>
      <c r="D5084" s="26">
        <f t="shared" si="436"/>
        <v>1472</v>
      </c>
      <c r="E5084" s="4">
        <f>1</f>
        <v>1</v>
      </c>
      <c r="F5084" s="112">
        <f t="shared" si="435"/>
        <v>6</v>
      </c>
    </row>
    <row r="5085" spans="1:6" x14ac:dyDescent="0.25">
      <c r="A5085" s="122" t="s">
        <v>44</v>
      </c>
      <c r="B5085" s="119">
        <v>44104</v>
      </c>
      <c r="C5085" s="4">
        <v>145</v>
      </c>
      <c r="D5085" s="26">
        <f t="shared" si="436"/>
        <v>4844</v>
      </c>
      <c r="E5085" s="4">
        <f>1</f>
        <v>1</v>
      </c>
      <c r="F5085" s="112">
        <f>E5085+F5061</f>
        <v>62</v>
      </c>
    </row>
    <row r="5086" spans="1:6" x14ac:dyDescent="0.25">
      <c r="A5086" s="122" t="s">
        <v>29</v>
      </c>
      <c r="B5086" s="119">
        <v>44104</v>
      </c>
      <c r="C5086" s="4">
        <v>2017</v>
      </c>
      <c r="D5086" s="26">
        <f t="shared" si="436"/>
        <v>42398</v>
      </c>
      <c r="E5086" s="4">
        <f>5+5</f>
        <v>10</v>
      </c>
      <c r="F5086" s="112">
        <f>E5086+F5062</f>
        <v>446</v>
      </c>
    </row>
    <row r="5087" spans="1:6" x14ac:dyDescent="0.25">
      <c r="A5087" s="122" t="s">
        <v>45</v>
      </c>
      <c r="B5087" s="119">
        <v>44104</v>
      </c>
      <c r="C5087" s="4">
        <v>96</v>
      </c>
      <c r="D5087" s="26">
        <f t="shared" si="436"/>
        <v>3419</v>
      </c>
      <c r="E5087" s="4">
        <f>2+2</f>
        <v>4</v>
      </c>
      <c r="F5087" s="112">
        <f t="shared" si="435"/>
        <v>62</v>
      </c>
    </row>
    <row r="5088" spans="1:6" x14ac:dyDescent="0.25">
      <c r="A5088" s="122" t="s">
        <v>46</v>
      </c>
      <c r="B5088" s="119">
        <v>44104</v>
      </c>
      <c r="C5088" s="4">
        <v>256</v>
      </c>
      <c r="D5088" s="26">
        <f t="shared" si="436"/>
        <v>4363</v>
      </c>
      <c r="F5088" s="112">
        <f t="shared" ref="F5088:F5099" si="437">E5088+F5064</f>
        <v>67</v>
      </c>
    </row>
    <row r="5089" spans="1:6" ht="15.75" thickBot="1" x14ac:dyDescent="0.3">
      <c r="A5089" s="124" t="s">
        <v>47</v>
      </c>
      <c r="B5089" s="120">
        <v>44104</v>
      </c>
      <c r="C5089" s="38">
        <v>739</v>
      </c>
      <c r="D5089" s="70">
        <f t="shared" si="436"/>
        <v>14914</v>
      </c>
      <c r="E5089" s="38"/>
      <c r="F5089" s="121">
        <f t="shared" si="437"/>
        <v>132</v>
      </c>
    </row>
    <row r="5090" spans="1:6" x14ac:dyDescent="0.25">
      <c r="A5090" s="53" t="s">
        <v>22</v>
      </c>
      <c r="B5090" s="40">
        <v>44105</v>
      </c>
      <c r="C5090" s="41">
        <v>5407</v>
      </c>
      <c r="D5090" s="114">
        <f>C5090+D5066</f>
        <v>423084</v>
      </c>
      <c r="E5090" s="41">
        <v>3193</v>
      </c>
      <c r="F5090" s="111">
        <f t="shared" si="437"/>
        <v>13229</v>
      </c>
    </row>
    <row r="5091" spans="1:6" x14ac:dyDescent="0.25">
      <c r="A5091" s="122" t="s">
        <v>51</v>
      </c>
      <c r="B5091" s="119">
        <v>44105</v>
      </c>
      <c r="C5091" s="4">
        <v>924</v>
      </c>
      <c r="D5091" s="26">
        <f t="shared" ref="D5091:D5103" si="438">C5091+D5067</f>
        <v>126890</v>
      </c>
      <c r="E5091" s="4">
        <v>55</v>
      </c>
      <c r="F5091" s="112">
        <f t="shared" si="437"/>
        <v>3409</v>
      </c>
    </row>
    <row r="5092" spans="1:6" x14ac:dyDescent="0.25">
      <c r="A5092" s="122" t="s">
        <v>35</v>
      </c>
      <c r="B5092" s="119">
        <v>44105</v>
      </c>
      <c r="C5092" s="4">
        <v>5</v>
      </c>
      <c r="D5092" s="26">
        <f t="shared" si="438"/>
        <v>292</v>
      </c>
      <c r="E5092" s="4">
        <v>0</v>
      </c>
      <c r="F5092" s="112">
        <f t="shared" si="437"/>
        <v>0</v>
      </c>
    </row>
    <row r="5093" spans="1:6" x14ac:dyDescent="0.25">
      <c r="A5093" s="122" t="s">
        <v>21</v>
      </c>
      <c r="B5093" s="119">
        <v>44105</v>
      </c>
      <c r="C5093" s="4">
        <v>200</v>
      </c>
      <c r="D5093" s="26">
        <f t="shared" si="438"/>
        <v>8743</v>
      </c>
      <c r="E5093" s="4">
        <v>3</v>
      </c>
      <c r="F5093" s="112">
        <f t="shared" si="437"/>
        <v>288</v>
      </c>
    </row>
    <row r="5094" spans="1:6" x14ac:dyDescent="0.25">
      <c r="A5094" s="122" t="s">
        <v>36</v>
      </c>
      <c r="B5094" s="119">
        <v>44105</v>
      </c>
      <c r="C5094" s="4">
        <v>188</v>
      </c>
      <c r="D5094" s="26">
        <f t="shared" si="438"/>
        <v>4143</v>
      </c>
      <c r="E5094" s="4">
        <v>6</v>
      </c>
      <c r="F5094" s="112">
        <f t="shared" si="437"/>
        <v>56</v>
      </c>
    </row>
    <row r="5095" spans="1:6" x14ac:dyDescent="0.25">
      <c r="A5095" s="122" t="s">
        <v>27</v>
      </c>
      <c r="B5095" s="119">
        <v>44105</v>
      </c>
      <c r="C5095" s="4">
        <v>1966</v>
      </c>
      <c r="D5095" s="26">
        <f t="shared" si="438"/>
        <v>36169</v>
      </c>
      <c r="E5095" s="4">
        <v>17</v>
      </c>
      <c r="F5095" s="112">
        <f t="shared" si="437"/>
        <v>414</v>
      </c>
    </row>
    <row r="5096" spans="1:6" x14ac:dyDescent="0.25">
      <c r="A5096" s="122" t="s">
        <v>37</v>
      </c>
      <c r="B5096" s="119">
        <v>44105</v>
      </c>
      <c r="C5096" s="4">
        <v>7</v>
      </c>
      <c r="D5096" s="26">
        <f t="shared" si="438"/>
        <v>1100</v>
      </c>
      <c r="E5096" s="4">
        <v>0</v>
      </c>
      <c r="F5096" s="112">
        <f t="shared" si="437"/>
        <v>22</v>
      </c>
    </row>
    <row r="5097" spans="1:6" x14ac:dyDescent="0.25">
      <c r="A5097" s="122" t="s">
        <v>38</v>
      </c>
      <c r="B5097" s="119">
        <v>44105</v>
      </c>
      <c r="C5097" s="4">
        <v>186</v>
      </c>
      <c r="D5097" s="26">
        <f t="shared" si="438"/>
        <v>7669</v>
      </c>
      <c r="E5097" s="4">
        <v>0</v>
      </c>
      <c r="F5097" s="112">
        <f t="shared" si="437"/>
        <v>140</v>
      </c>
    </row>
    <row r="5098" spans="1:6" x14ac:dyDescent="0.25">
      <c r="A5098" s="122" t="s">
        <v>48</v>
      </c>
      <c r="B5098" s="119">
        <v>44105</v>
      </c>
      <c r="C5098" s="4">
        <v>0</v>
      </c>
      <c r="D5098" s="26">
        <f t="shared" si="438"/>
        <v>104</v>
      </c>
      <c r="E5098" s="4">
        <v>0</v>
      </c>
      <c r="F5098" s="112">
        <f t="shared" si="437"/>
        <v>1</v>
      </c>
    </row>
    <row r="5099" spans="1:6" x14ac:dyDescent="0.25">
      <c r="A5099" s="122" t="s">
        <v>39</v>
      </c>
      <c r="B5099" s="119">
        <v>44105</v>
      </c>
      <c r="C5099" s="4">
        <v>175</v>
      </c>
      <c r="D5099" s="26">
        <f t="shared" si="438"/>
        <v>15845</v>
      </c>
      <c r="E5099" s="4">
        <v>16</v>
      </c>
      <c r="F5099" s="112">
        <f t="shared" si="437"/>
        <v>520</v>
      </c>
    </row>
    <row r="5100" spans="1:6" x14ac:dyDescent="0.25">
      <c r="A5100" s="122" t="s">
        <v>40</v>
      </c>
      <c r="B5100" s="119">
        <v>44105</v>
      </c>
      <c r="C5100" s="4">
        <v>28</v>
      </c>
      <c r="D5100" s="26">
        <f t="shared" si="438"/>
        <v>791</v>
      </c>
      <c r="E5100" s="4">
        <v>0</v>
      </c>
      <c r="F5100" s="112">
        <f t="shared" ref="F5100:F5111" si="439">E5100+F5076</f>
        <v>7</v>
      </c>
    </row>
    <row r="5101" spans="1:6" x14ac:dyDescent="0.25">
      <c r="A5101" s="122" t="s">
        <v>28</v>
      </c>
      <c r="B5101" s="119">
        <v>44105</v>
      </c>
      <c r="C5101" s="4">
        <v>22</v>
      </c>
      <c r="D5101" s="26">
        <f t="shared" si="438"/>
        <v>4850</v>
      </c>
      <c r="E5101" s="4">
        <v>4</v>
      </c>
      <c r="F5101" s="112">
        <f t="shared" si="439"/>
        <v>105</v>
      </c>
    </row>
    <row r="5102" spans="1:6" x14ac:dyDescent="0.25">
      <c r="A5102" s="122" t="s">
        <v>24</v>
      </c>
      <c r="B5102" s="119">
        <v>44105</v>
      </c>
      <c r="C5102" s="4">
        <v>799</v>
      </c>
      <c r="D5102" s="26">
        <f t="shared" si="438"/>
        <v>25848</v>
      </c>
      <c r="E5102" s="4">
        <v>7</v>
      </c>
      <c r="F5102" s="112">
        <f t="shared" si="439"/>
        <v>274</v>
      </c>
    </row>
    <row r="5103" spans="1:6" x14ac:dyDescent="0.25">
      <c r="A5103" s="122" t="s">
        <v>30</v>
      </c>
      <c r="B5103" s="119">
        <v>44105</v>
      </c>
      <c r="C5103" s="4">
        <v>-2</v>
      </c>
      <c r="D5103" s="26">
        <f t="shared" si="438"/>
        <v>94</v>
      </c>
      <c r="E5103" s="4">
        <v>0</v>
      </c>
      <c r="F5103" s="112">
        <f t="shared" si="439"/>
        <v>3</v>
      </c>
    </row>
    <row r="5104" spans="1:6" x14ac:dyDescent="0.25">
      <c r="A5104" s="122" t="s">
        <v>26</v>
      </c>
      <c r="B5104" s="119">
        <v>44105</v>
      </c>
      <c r="C5104" s="4">
        <v>186</v>
      </c>
      <c r="D5104" s="26">
        <f>C5104+D5080</f>
        <v>8079</v>
      </c>
      <c r="E5104" s="4">
        <v>1</v>
      </c>
      <c r="F5104" s="112">
        <f t="shared" si="439"/>
        <v>118</v>
      </c>
    </row>
    <row r="5105" spans="1:6" x14ac:dyDescent="0.25">
      <c r="A5105" s="122" t="s">
        <v>25</v>
      </c>
      <c r="B5105" s="119">
        <v>44105</v>
      </c>
      <c r="C5105" s="4">
        <v>287</v>
      </c>
      <c r="D5105" s="26">
        <f>C5105+D5081</f>
        <v>13126</v>
      </c>
      <c r="E5105" s="4">
        <v>9</v>
      </c>
      <c r="F5105" s="112">
        <f t="shared" si="439"/>
        <v>299</v>
      </c>
    </row>
    <row r="5106" spans="1:6" x14ac:dyDescent="0.25">
      <c r="A5106" s="122" t="s">
        <v>41</v>
      </c>
      <c r="B5106" s="119">
        <v>44105</v>
      </c>
      <c r="C5106" s="4">
        <v>359</v>
      </c>
      <c r="D5106" s="26">
        <f>C5106+D5082</f>
        <v>12774</v>
      </c>
      <c r="E5106" s="4">
        <v>11</v>
      </c>
      <c r="F5106" s="112">
        <f>E5106+F5082</f>
        <v>349</v>
      </c>
    </row>
    <row r="5107" spans="1:6" x14ac:dyDescent="0.25">
      <c r="A5107" s="122" t="s">
        <v>42</v>
      </c>
      <c r="B5107" s="119">
        <v>44105</v>
      </c>
      <c r="C5107" s="4">
        <v>34</v>
      </c>
      <c r="D5107" s="26">
        <f t="shared" ref="D5107:D5113" si="440">C5107+D5083</f>
        <v>751</v>
      </c>
      <c r="E5107" s="4">
        <v>1</v>
      </c>
      <c r="F5107" s="112">
        <f>E5107+F5083</f>
        <v>36</v>
      </c>
    </row>
    <row r="5108" spans="1:6" x14ac:dyDescent="0.25">
      <c r="A5108" s="122" t="s">
        <v>43</v>
      </c>
      <c r="B5108" s="119">
        <v>44105</v>
      </c>
      <c r="C5108" s="4">
        <v>93</v>
      </c>
      <c r="D5108" s="26">
        <f t="shared" si="440"/>
        <v>1565</v>
      </c>
      <c r="E5108" s="4">
        <v>1</v>
      </c>
      <c r="F5108" s="112">
        <f t="shared" si="439"/>
        <v>7</v>
      </c>
    </row>
    <row r="5109" spans="1:6" x14ac:dyDescent="0.25">
      <c r="A5109" s="122" t="s">
        <v>44</v>
      </c>
      <c r="B5109" s="119">
        <v>44105</v>
      </c>
      <c r="C5109" s="4">
        <v>142</v>
      </c>
      <c r="D5109" s="26">
        <f t="shared" si="440"/>
        <v>4986</v>
      </c>
      <c r="E5109" s="4">
        <v>3</v>
      </c>
      <c r="F5109" s="112">
        <f>E5109+F5085</f>
        <v>65</v>
      </c>
    </row>
    <row r="5110" spans="1:6" x14ac:dyDescent="0.25">
      <c r="A5110" s="122" t="s">
        <v>29</v>
      </c>
      <c r="B5110" s="119">
        <v>44105</v>
      </c>
      <c r="C5110" s="4">
        <v>2073</v>
      </c>
      <c r="D5110" s="26">
        <f t="shared" si="440"/>
        <v>44471</v>
      </c>
      <c r="E5110" s="4">
        <v>21</v>
      </c>
      <c r="F5110" s="112">
        <f>E5110+F5086</f>
        <v>467</v>
      </c>
    </row>
    <row r="5111" spans="1:6" x14ac:dyDescent="0.25">
      <c r="A5111" s="122" t="s">
        <v>45</v>
      </c>
      <c r="B5111" s="119">
        <v>44105</v>
      </c>
      <c r="C5111" s="4">
        <v>126</v>
      </c>
      <c r="D5111" s="26">
        <f t="shared" si="440"/>
        <v>3545</v>
      </c>
      <c r="E5111" s="4">
        <v>0</v>
      </c>
      <c r="F5111" s="112">
        <f t="shared" si="439"/>
        <v>62</v>
      </c>
    </row>
    <row r="5112" spans="1:6" x14ac:dyDescent="0.25">
      <c r="A5112" s="122" t="s">
        <v>46</v>
      </c>
      <c r="B5112" s="119">
        <v>44105</v>
      </c>
      <c r="C5112" s="4">
        <v>164</v>
      </c>
      <c r="D5112" s="26">
        <f t="shared" si="440"/>
        <v>4527</v>
      </c>
      <c r="E5112" s="4">
        <v>0</v>
      </c>
      <c r="F5112" s="112">
        <f t="shared" ref="F5112:F5123" si="441">E5112+F5088</f>
        <v>67</v>
      </c>
    </row>
    <row r="5113" spans="1:6" ht="15.75" thickBot="1" x14ac:dyDescent="0.3">
      <c r="A5113" s="123" t="s">
        <v>47</v>
      </c>
      <c r="B5113" s="127">
        <v>44105</v>
      </c>
      <c r="C5113" s="45">
        <v>632</v>
      </c>
      <c r="D5113" s="115">
        <f t="shared" si="440"/>
        <v>15546</v>
      </c>
      <c r="E5113" s="45">
        <v>0</v>
      </c>
      <c r="F5113" s="113">
        <f t="shared" si="441"/>
        <v>132</v>
      </c>
    </row>
    <row r="5114" spans="1:6" ht="15.75" thickBot="1" x14ac:dyDescent="0.3">
      <c r="A5114" s="53" t="s">
        <v>22</v>
      </c>
      <c r="B5114" s="127">
        <v>44106</v>
      </c>
      <c r="C5114" s="39">
        <v>5695</v>
      </c>
      <c r="D5114" s="114">
        <f>C5114+D5090</f>
        <v>428779</v>
      </c>
      <c r="E5114" s="39">
        <v>149</v>
      </c>
      <c r="F5114" s="111">
        <f t="shared" si="441"/>
        <v>13378</v>
      </c>
    </row>
    <row r="5115" spans="1:6" ht="15.75" thickBot="1" x14ac:dyDescent="0.3">
      <c r="A5115" s="122" t="s">
        <v>51</v>
      </c>
      <c r="B5115" s="127">
        <v>44106</v>
      </c>
      <c r="C5115" s="4">
        <v>1050</v>
      </c>
      <c r="D5115" s="26">
        <f t="shared" ref="D5115:D5127" si="442">C5115+D5091</f>
        <v>127940</v>
      </c>
      <c r="E5115" s="4">
        <v>44</v>
      </c>
      <c r="F5115" s="112">
        <f t="shared" si="441"/>
        <v>3453</v>
      </c>
    </row>
    <row r="5116" spans="1:6" ht="15.75" thickBot="1" x14ac:dyDescent="0.3">
      <c r="A5116" s="122" t="s">
        <v>35</v>
      </c>
      <c r="B5116" s="127">
        <v>44106</v>
      </c>
      <c r="C5116" s="4">
        <v>7</v>
      </c>
      <c r="D5116" s="26">
        <f t="shared" si="442"/>
        <v>299</v>
      </c>
      <c r="F5116" s="112">
        <f t="shared" si="441"/>
        <v>0</v>
      </c>
    </row>
    <row r="5117" spans="1:6" ht="15.75" thickBot="1" x14ac:dyDescent="0.3">
      <c r="A5117" s="122" t="s">
        <v>21</v>
      </c>
      <c r="B5117" s="127">
        <v>44106</v>
      </c>
      <c r="C5117" s="4">
        <v>200</v>
      </c>
      <c r="D5117" s="26">
        <f t="shared" si="442"/>
        <v>8943</v>
      </c>
      <c r="E5117" s="4">
        <v>8</v>
      </c>
      <c r="F5117" s="112">
        <f t="shared" si="441"/>
        <v>296</v>
      </c>
    </row>
    <row r="5118" spans="1:6" ht="15.75" thickBot="1" x14ac:dyDescent="0.3">
      <c r="A5118" s="122" t="s">
        <v>36</v>
      </c>
      <c r="B5118" s="127">
        <v>44106</v>
      </c>
      <c r="C5118" s="4">
        <v>214</v>
      </c>
      <c r="D5118" s="26">
        <f t="shared" si="442"/>
        <v>4357</v>
      </c>
      <c r="E5118" s="4">
        <v>2</v>
      </c>
      <c r="F5118" s="112">
        <f t="shared" si="441"/>
        <v>58</v>
      </c>
    </row>
    <row r="5119" spans="1:6" ht="15.75" thickBot="1" x14ac:dyDescent="0.3">
      <c r="A5119" s="122" t="s">
        <v>27</v>
      </c>
      <c r="B5119" s="127">
        <v>44106</v>
      </c>
      <c r="C5119" s="4">
        <v>1776</v>
      </c>
      <c r="D5119" s="26">
        <f t="shared" si="442"/>
        <v>37945</v>
      </c>
      <c r="E5119" s="4">
        <v>14</v>
      </c>
      <c r="F5119" s="112">
        <f t="shared" si="441"/>
        <v>428</v>
      </c>
    </row>
    <row r="5120" spans="1:6" ht="15.75" thickBot="1" x14ac:dyDescent="0.3">
      <c r="A5120" s="122" t="s">
        <v>37</v>
      </c>
      <c r="B5120" s="127">
        <v>44106</v>
      </c>
      <c r="C5120" s="4">
        <v>67</v>
      </c>
      <c r="D5120" s="26">
        <f t="shared" si="442"/>
        <v>1167</v>
      </c>
      <c r="E5120" s="4">
        <v>4</v>
      </c>
      <c r="F5120" s="112">
        <f t="shared" si="441"/>
        <v>26</v>
      </c>
    </row>
    <row r="5121" spans="1:6" ht="15.75" thickBot="1" x14ac:dyDescent="0.3">
      <c r="A5121" s="122" t="s">
        <v>38</v>
      </c>
      <c r="B5121" s="127">
        <v>44106</v>
      </c>
      <c r="C5121" s="4">
        <v>173</v>
      </c>
      <c r="D5121" s="26">
        <f t="shared" si="442"/>
        <v>7842</v>
      </c>
      <c r="E5121" s="4">
        <v>2</v>
      </c>
      <c r="F5121" s="112">
        <f t="shared" si="441"/>
        <v>142</v>
      </c>
    </row>
    <row r="5122" spans="1:6" ht="15.75" thickBot="1" x14ac:dyDescent="0.3">
      <c r="A5122" s="122" t="s">
        <v>48</v>
      </c>
      <c r="B5122" s="127">
        <v>44106</v>
      </c>
      <c r="C5122" s="4">
        <v>2</v>
      </c>
      <c r="D5122" s="26">
        <f t="shared" si="442"/>
        <v>106</v>
      </c>
      <c r="F5122" s="112">
        <f t="shared" si="441"/>
        <v>1</v>
      </c>
    </row>
    <row r="5123" spans="1:6" ht="15.75" thickBot="1" x14ac:dyDescent="0.3">
      <c r="A5123" s="122" t="s">
        <v>39</v>
      </c>
      <c r="B5123" s="127">
        <v>44106</v>
      </c>
      <c r="C5123" s="4">
        <v>116</v>
      </c>
      <c r="D5123" s="26">
        <f t="shared" si="442"/>
        <v>15961</v>
      </c>
      <c r="E5123" s="4">
        <v>9</v>
      </c>
      <c r="F5123" s="112">
        <f t="shared" si="441"/>
        <v>529</v>
      </c>
    </row>
    <row r="5124" spans="1:6" ht="15.75" thickBot="1" x14ac:dyDescent="0.3">
      <c r="A5124" s="122" t="s">
        <v>40</v>
      </c>
      <c r="B5124" s="127">
        <v>44106</v>
      </c>
      <c r="C5124" s="4">
        <v>13</v>
      </c>
      <c r="D5124" s="26">
        <f t="shared" si="442"/>
        <v>804</v>
      </c>
      <c r="E5124" s="4">
        <v>2</v>
      </c>
      <c r="F5124" s="112">
        <f t="shared" ref="F5124:F5135" si="443">E5124+F5100</f>
        <v>9</v>
      </c>
    </row>
    <row r="5125" spans="1:6" ht="15.75" thickBot="1" x14ac:dyDescent="0.3">
      <c r="A5125" s="122" t="s">
        <v>28</v>
      </c>
      <c r="B5125" s="127">
        <v>44106</v>
      </c>
      <c r="C5125" s="4">
        <v>142</v>
      </c>
      <c r="D5125" s="26">
        <f t="shared" si="442"/>
        <v>4992</v>
      </c>
      <c r="F5125" s="112">
        <f t="shared" si="443"/>
        <v>105</v>
      </c>
    </row>
    <row r="5126" spans="1:6" ht="15.75" thickBot="1" x14ac:dyDescent="0.3">
      <c r="A5126" s="122" t="s">
        <v>24</v>
      </c>
      <c r="B5126" s="127">
        <v>44106</v>
      </c>
      <c r="C5126" s="4">
        <v>759</v>
      </c>
      <c r="D5126" s="26">
        <f t="shared" si="442"/>
        <v>26607</v>
      </c>
      <c r="E5126" s="4">
        <v>14</v>
      </c>
      <c r="F5126" s="112">
        <f t="shared" si="443"/>
        <v>288</v>
      </c>
    </row>
    <row r="5127" spans="1:6" ht="15.75" thickBot="1" x14ac:dyDescent="0.3">
      <c r="A5127" s="122" t="s">
        <v>30</v>
      </c>
      <c r="B5127" s="127">
        <v>44106</v>
      </c>
      <c r="C5127" s="4">
        <v>5</v>
      </c>
      <c r="D5127" s="26">
        <f t="shared" si="442"/>
        <v>99</v>
      </c>
      <c r="E5127" s="4">
        <v>1</v>
      </c>
      <c r="F5127" s="112">
        <f t="shared" si="443"/>
        <v>4</v>
      </c>
    </row>
    <row r="5128" spans="1:6" ht="15.75" thickBot="1" x14ac:dyDescent="0.3">
      <c r="A5128" s="122" t="s">
        <v>26</v>
      </c>
      <c r="B5128" s="127">
        <v>44106</v>
      </c>
      <c r="C5128" s="4">
        <v>270</v>
      </c>
      <c r="D5128" s="26">
        <f>C5128+D5104</f>
        <v>8349</v>
      </c>
      <c r="E5128" s="4">
        <v>2</v>
      </c>
      <c r="F5128" s="112">
        <f t="shared" si="443"/>
        <v>120</v>
      </c>
    </row>
    <row r="5129" spans="1:6" ht="15.75" thickBot="1" x14ac:dyDescent="0.3">
      <c r="A5129" s="122" t="s">
        <v>25</v>
      </c>
      <c r="B5129" s="127">
        <v>44106</v>
      </c>
      <c r="C5129" s="4">
        <v>371</v>
      </c>
      <c r="D5129" s="26">
        <f>C5129+D5105</f>
        <v>13497</v>
      </c>
      <c r="E5129" s="4">
        <v>4</v>
      </c>
      <c r="F5129" s="112">
        <f t="shared" si="443"/>
        <v>303</v>
      </c>
    </row>
    <row r="5130" spans="1:6" ht="15.75" thickBot="1" x14ac:dyDescent="0.3">
      <c r="A5130" s="122" t="s">
        <v>41</v>
      </c>
      <c r="B5130" s="127">
        <v>44106</v>
      </c>
      <c r="C5130" s="4">
        <v>327</v>
      </c>
      <c r="D5130" s="26">
        <f>C5130+D5106</f>
        <v>13101</v>
      </c>
      <c r="E5130" s="4">
        <v>14</v>
      </c>
      <c r="F5130" s="112">
        <f>E5130+F5106</f>
        <v>363</v>
      </c>
    </row>
    <row r="5131" spans="1:6" ht="15.75" thickBot="1" x14ac:dyDescent="0.3">
      <c r="A5131" s="122" t="s">
        <v>42</v>
      </c>
      <c r="B5131" s="127">
        <v>44106</v>
      </c>
      <c r="C5131" s="4">
        <v>3</v>
      </c>
      <c r="D5131" s="26">
        <f t="shared" ref="D5131:D5137" si="444">C5131+D5107</f>
        <v>754</v>
      </c>
      <c r="E5131" s="4">
        <v>4</v>
      </c>
      <c r="F5131" s="112">
        <f>E5131+F5107</f>
        <v>40</v>
      </c>
    </row>
    <row r="5132" spans="1:6" ht="15.75" thickBot="1" x14ac:dyDescent="0.3">
      <c r="A5132" s="122" t="s">
        <v>43</v>
      </c>
      <c r="B5132" s="127">
        <v>44106</v>
      </c>
      <c r="C5132" s="4">
        <v>73</v>
      </c>
      <c r="D5132" s="26">
        <f t="shared" si="444"/>
        <v>1638</v>
      </c>
      <c r="F5132" s="112">
        <f t="shared" si="443"/>
        <v>7</v>
      </c>
    </row>
    <row r="5133" spans="1:6" ht="15.75" thickBot="1" x14ac:dyDescent="0.3">
      <c r="A5133" s="122" t="s">
        <v>44</v>
      </c>
      <c r="B5133" s="127">
        <v>44106</v>
      </c>
      <c r="C5133" s="4">
        <v>137</v>
      </c>
      <c r="D5133" s="26">
        <f t="shared" si="444"/>
        <v>5123</v>
      </c>
      <c r="E5133" s="4">
        <v>2</v>
      </c>
      <c r="F5133" s="112">
        <f>E5133+F5109</f>
        <v>67</v>
      </c>
    </row>
    <row r="5134" spans="1:6" ht="15.75" thickBot="1" x14ac:dyDescent="0.3">
      <c r="A5134" s="122" t="s">
        <v>29</v>
      </c>
      <c r="B5134" s="127">
        <v>44106</v>
      </c>
      <c r="C5134" s="4">
        <v>2244</v>
      </c>
      <c r="D5134" s="26">
        <f t="shared" si="444"/>
        <v>46715</v>
      </c>
      <c r="E5134" s="4">
        <v>24</v>
      </c>
      <c r="F5134" s="112">
        <f>E5134+F5110</f>
        <v>491</v>
      </c>
    </row>
    <row r="5135" spans="1:6" ht="15.75" thickBot="1" x14ac:dyDescent="0.3">
      <c r="A5135" s="122" t="s">
        <v>45</v>
      </c>
      <c r="B5135" s="127">
        <v>44106</v>
      </c>
      <c r="C5135" s="4">
        <v>176</v>
      </c>
      <c r="D5135" s="26">
        <f t="shared" si="444"/>
        <v>3721</v>
      </c>
      <c r="E5135" s="4">
        <v>2</v>
      </c>
      <c r="F5135" s="112">
        <f t="shared" si="443"/>
        <v>64</v>
      </c>
    </row>
    <row r="5136" spans="1:6" ht="15.75" thickBot="1" x14ac:dyDescent="0.3">
      <c r="A5136" s="122" t="s">
        <v>46</v>
      </c>
      <c r="B5136" s="127">
        <v>44106</v>
      </c>
      <c r="C5136" s="4">
        <v>193</v>
      </c>
      <c r="D5136" s="26">
        <f t="shared" si="444"/>
        <v>4720</v>
      </c>
      <c r="E5136" s="4">
        <v>3</v>
      </c>
      <c r="F5136" s="112">
        <f t="shared" ref="F5136:F5147" si="445">E5136+F5112</f>
        <v>70</v>
      </c>
    </row>
    <row r="5137" spans="1:6" ht="15.75" thickBot="1" x14ac:dyDescent="0.3">
      <c r="A5137" s="123" t="s">
        <v>47</v>
      </c>
      <c r="B5137" s="127">
        <v>44106</v>
      </c>
      <c r="C5137" s="4">
        <v>674</v>
      </c>
      <c r="D5137" s="115">
        <f t="shared" si="444"/>
        <v>16220</v>
      </c>
      <c r="E5137" s="4">
        <v>8</v>
      </c>
      <c r="F5137" s="113">
        <f t="shared" si="445"/>
        <v>140</v>
      </c>
    </row>
    <row r="5138" spans="1:6" ht="15.75" thickBot="1" x14ac:dyDescent="0.3">
      <c r="A5138" s="53" t="s">
        <v>22</v>
      </c>
      <c r="B5138" s="127">
        <v>44107</v>
      </c>
      <c r="C5138" s="4">
        <v>4507</v>
      </c>
      <c r="D5138" s="114">
        <f>C5138+D5114</f>
        <v>433286</v>
      </c>
      <c r="E5138" s="4">
        <f>56+34</f>
        <v>90</v>
      </c>
      <c r="F5138" s="111">
        <f t="shared" si="445"/>
        <v>13468</v>
      </c>
    </row>
    <row r="5139" spans="1:6" ht="15.75" thickBot="1" x14ac:dyDescent="0.3">
      <c r="A5139" s="122" t="s">
        <v>51</v>
      </c>
      <c r="B5139" s="127">
        <v>44107</v>
      </c>
      <c r="C5139" s="4">
        <v>801</v>
      </c>
      <c r="D5139" s="26">
        <f t="shared" ref="D5139:D5151" si="446">C5139+D5115</f>
        <v>128741</v>
      </c>
      <c r="E5139" s="4">
        <f>8+12</f>
        <v>20</v>
      </c>
      <c r="F5139" s="112">
        <f t="shared" si="445"/>
        <v>3473</v>
      </c>
    </row>
    <row r="5140" spans="1:6" ht="15.75" thickBot="1" x14ac:dyDescent="0.3">
      <c r="A5140" s="122" t="s">
        <v>35</v>
      </c>
      <c r="B5140" s="127">
        <v>44107</v>
      </c>
      <c r="C5140" s="4">
        <v>6</v>
      </c>
      <c r="D5140" s="26">
        <f t="shared" si="446"/>
        <v>305</v>
      </c>
      <c r="F5140" s="112">
        <f t="shared" si="445"/>
        <v>0</v>
      </c>
    </row>
    <row r="5141" spans="1:6" ht="15.75" thickBot="1" x14ac:dyDescent="0.3">
      <c r="A5141" s="122" t="s">
        <v>21</v>
      </c>
      <c r="B5141" s="127">
        <v>44107</v>
      </c>
      <c r="C5141" s="4">
        <v>120</v>
      </c>
      <c r="D5141" s="26">
        <f t="shared" si="446"/>
        <v>9063</v>
      </c>
      <c r="E5141" s="4">
        <f>1</f>
        <v>1</v>
      </c>
      <c r="F5141" s="112">
        <f t="shared" si="445"/>
        <v>297</v>
      </c>
    </row>
    <row r="5142" spans="1:6" ht="15.75" thickBot="1" x14ac:dyDescent="0.3">
      <c r="A5142" s="122" t="s">
        <v>36</v>
      </c>
      <c r="B5142" s="127">
        <v>44107</v>
      </c>
      <c r="C5142" s="4">
        <v>149</v>
      </c>
      <c r="D5142" s="26">
        <f t="shared" si="446"/>
        <v>4506</v>
      </c>
      <c r="F5142" s="112">
        <f t="shared" si="445"/>
        <v>58</v>
      </c>
    </row>
    <row r="5143" spans="1:6" ht="15.75" thickBot="1" x14ac:dyDescent="0.3">
      <c r="A5143" s="122" t="s">
        <v>27</v>
      </c>
      <c r="B5143" s="127">
        <v>44107</v>
      </c>
      <c r="C5143" s="4">
        <v>1451</v>
      </c>
      <c r="D5143" s="26">
        <f t="shared" si="446"/>
        <v>39396</v>
      </c>
      <c r="E5143" s="4">
        <f>12+7</f>
        <v>19</v>
      </c>
      <c r="F5143" s="112">
        <f t="shared" si="445"/>
        <v>447</v>
      </c>
    </row>
    <row r="5144" spans="1:6" ht="15.75" thickBot="1" x14ac:dyDescent="0.3">
      <c r="A5144" s="122" t="s">
        <v>37</v>
      </c>
      <c r="B5144" s="127">
        <v>44107</v>
      </c>
      <c r="C5144" s="4">
        <v>3</v>
      </c>
      <c r="D5144" s="26">
        <f t="shared" si="446"/>
        <v>1170</v>
      </c>
      <c r="E5144" s="4">
        <f>1</f>
        <v>1</v>
      </c>
      <c r="F5144" s="112">
        <f t="shared" si="445"/>
        <v>27</v>
      </c>
    </row>
    <row r="5145" spans="1:6" ht="15.75" thickBot="1" x14ac:dyDescent="0.3">
      <c r="A5145" s="122" t="s">
        <v>38</v>
      </c>
      <c r="B5145" s="127">
        <v>44107</v>
      </c>
      <c r="C5145" s="4">
        <v>152</v>
      </c>
      <c r="D5145" s="26">
        <f t="shared" si="446"/>
        <v>7994</v>
      </c>
      <c r="E5145" s="4">
        <f>1</f>
        <v>1</v>
      </c>
      <c r="F5145" s="112">
        <f t="shared" si="445"/>
        <v>143</v>
      </c>
    </row>
    <row r="5146" spans="1:6" ht="15.75" thickBot="1" x14ac:dyDescent="0.3">
      <c r="A5146" s="122" t="s">
        <v>48</v>
      </c>
      <c r="B5146" s="127">
        <v>44107</v>
      </c>
      <c r="C5146" s="4">
        <v>-1</v>
      </c>
      <c r="D5146" s="26">
        <f t="shared" si="446"/>
        <v>105</v>
      </c>
      <c r="F5146" s="112">
        <f t="shared" si="445"/>
        <v>1</v>
      </c>
    </row>
    <row r="5147" spans="1:6" ht="15.75" thickBot="1" x14ac:dyDescent="0.3">
      <c r="A5147" s="122" t="s">
        <v>39</v>
      </c>
      <c r="B5147" s="127">
        <v>44107</v>
      </c>
      <c r="C5147" s="4">
        <v>122</v>
      </c>
      <c r="D5147" s="26">
        <f t="shared" si="446"/>
        <v>16083</v>
      </c>
      <c r="E5147" s="4">
        <f>8+2</f>
        <v>10</v>
      </c>
      <c r="F5147" s="112">
        <f t="shared" si="445"/>
        <v>539</v>
      </c>
    </row>
    <row r="5148" spans="1:6" ht="15.75" thickBot="1" x14ac:dyDescent="0.3">
      <c r="A5148" s="122" t="s">
        <v>40</v>
      </c>
      <c r="B5148" s="127">
        <v>44107</v>
      </c>
      <c r="C5148" s="4">
        <v>27</v>
      </c>
      <c r="D5148" s="26">
        <f t="shared" si="446"/>
        <v>831</v>
      </c>
      <c r="F5148" s="112">
        <f t="shared" ref="F5148:F5159" si="447">E5148+F5124</f>
        <v>9</v>
      </c>
    </row>
    <row r="5149" spans="1:6" ht="15.75" thickBot="1" x14ac:dyDescent="0.3">
      <c r="A5149" s="122" t="s">
        <v>28</v>
      </c>
      <c r="B5149" s="127">
        <v>44107</v>
      </c>
      <c r="C5149" s="4">
        <v>62</v>
      </c>
      <c r="D5149" s="26">
        <f t="shared" si="446"/>
        <v>5054</v>
      </c>
      <c r="F5149" s="112">
        <f t="shared" si="447"/>
        <v>105</v>
      </c>
    </row>
    <row r="5150" spans="1:6" ht="15.75" thickBot="1" x14ac:dyDescent="0.3">
      <c r="A5150" s="122" t="s">
        <v>24</v>
      </c>
      <c r="B5150" s="127">
        <v>44107</v>
      </c>
      <c r="C5150" s="4">
        <v>517</v>
      </c>
      <c r="D5150" s="26">
        <f t="shared" si="446"/>
        <v>27124</v>
      </c>
      <c r="E5150" s="4">
        <f>12+4</f>
        <v>16</v>
      </c>
      <c r="F5150" s="112">
        <f t="shared" si="447"/>
        <v>304</v>
      </c>
    </row>
    <row r="5151" spans="1:6" ht="15.75" thickBot="1" x14ac:dyDescent="0.3">
      <c r="A5151" s="122" t="s">
        <v>30</v>
      </c>
      <c r="B5151" s="127">
        <v>44107</v>
      </c>
      <c r="C5151" s="4">
        <v>5</v>
      </c>
      <c r="D5151" s="26">
        <f t="shared" si="446"/>
        <v>104</v>
      </c>
      <c r="F5151" s="112">
        <f t="shared" si="447"/>
        <v>4</v>
      </c>
    </row>
    <row r="5152" spans="1:6" ht="15.75" thickBot="1" x14ac:dyDescent="0.3">
      <c r="A5152" s="122" t="s">
        <v>26</v>
      </c>
      <c r="B5152" s="127">
        <v>44107</v>
      </c>
      <c r="C5152" s="4">
        <v>264</v>
      </c>
      <c r="D5152" s="26">
        <f>C5152+D5128</f>
        <v>8613</v>
      </c>
      <c r="E5152" s="4">
        <f>1</f>
        <v>1</v>
      </c>
      <c r="F5152" s="112">
        <f t="shared" si="447"/>
        <v>121</v>
      </c>
    </row>
    <row r="5153" spans="1:6" ht="15.75" thickBot="1" x14ac:dyDescent="0.3">
      <c r="A5153" s="122" t="s">
        <v>25</v>
      </c>
      <c r="B5153" s="127">
        <v>44107</v>
      </c>
      <c r="C5153" s="4">
        <v>330</v>
      </c>
      <c r="D5153" s="26">
        <f>C5153+D5129</f>
        <v>13827</v>
      </c>
      <c r="E5153" s="4">
        <f>2+2</f>
        <v>4</v>
      </c>
      <c r="F5153" s="112">
        <f t="shared" si="447"/>
        <v>307</v>
      </c>
    </row>
    <row r="5154" spans="1:6" ht="15.75" thickBot="1" x14ac:dyDescent="0.3">
      <c r="A5154" s="122" t="s">
        <v>41</v>
      </c>
      <c r="B5154" s="127">
        <v>44107</v>
      </c>
      <c r="C5154" s="4">
        <v>134</v>
      </c>
      <c r="D5154" s="26">
        <f>C5154+D5130</f>
        <v>13235</v>
      </c>
      <c r="E5154" s="4">
        <f>2+1</f>
        <v>3</v>
      </c>
      <c r="F5154" s="112">
        <f>E5154+F5130</f>
        <v>366</v>
      </c>
    </row>
    <row r="5155" spans="1:6" ht="15.75" thickBot="1" x14ac:dyDescent="0.3">
      <c r="A5155" s="122" t="s">
        <v>42</v>
      </c>
      <c r="B5155" s="127">
        <v>44107</v>
      </c>
      <c r="C5155" s="4">
        <v>75</v>
      </c>
      <c r="D5155" s="26">
        <f t="shared" ref="D5155:D5161" si="448">C5155+D5131</f>
        <v>829</v>
      </c>
      <c r="F5155" s="112">
        <f>E5155+F5131</f>
        <v>40</v>
      </c>
    </row>
    <row r="5156" spans="1:6" ht="15.75" thickBot="1" x14ac:dyDescent="0.3">
      <c r="A5156" s="122" t="s">
        <v>43</v>
      </c>
      <c r="B5156" s="127">
        <v>44107</v>
      </c>
      <c r="C5156" s="4">
        <v>11</v>
      </c>
      <c r="D5156" s="26">
        <f t="shared" si="448"/>
        <v>1649</v>
      </c>
      <c r="E5156" s="4">
        <f>7+5</f>
        <v>12</v>
      </c>
      <c r="F5156" s="112">
        <f t="shared" si="447"/>
        <v>19</v>
      </c>
    </row>
    <row r="5157" spans="1:6" ht="15.75" thickBot="1" x14ac:dyDescent="0.3">
      <c r="A5157" s="122" t="s">
        <v>44</v>
      </c>
      <c r="B5157" s="127">
        <v>44107</v>
      </c>
      <c r="C5157" s="4">
        <v>221</v>
      </c>
      <c r="D5157" s="26">
        <f t="shared" si="448"/>
        <v>5344</v>
      </c>
      <c r="F5157" s="112">
        <f>E5157+F5133</f>
        <v>67</v>
      </c>
    </row>
    <row r="5158" spans="1:6" ht="15.75" thickBot="1" x14ac:dyDescent="0.3">
      <c r="A5158" s="122" t="s">
        <v>29</v>
      </c>
      <c r="B5158" s="127">
        <v>44107</v>
      </c>
      <c r="C5158" s="4">
        <v>1450</v>
      </c>
      <c r="D5158" s="26">
        <f t="shared" si="448"/>
        <v>48165</v>
      </c>
      <c r="E5158" s="4">
        <f>7+8</f>
        <v>15</v>
      </c>
      <c r="F5158" s="112">
        <f>E5158+F5134</f>
        <v>506</v>
      </c>
    </row>
    <row r="5159" spans="1:6" ht="15.75" thickBot="1" x14ac:dyDescent="0.3">
      <c r="A5159" s="122" t="s">
        <v>45</v>
      </c>
      <c r="B5159" s="127">
        <v>44107</v>
      </c>
      <c r="C5159" s="4">
        <v>123</v>
      </c>
      <c r="D5159" s="26">
        <f t="shared" si="448"/>
        <v>3844</v>
      </c>
      <c r="E5159" s="4">
        <f>1</f>
        <v>1</v>
      </c>
      <c r="F5159" s="112">
        <f t="shared" si="447"/>
        <v>65</v>
      </c>
    </row>
    <row r="5160" spans="1:6" ht="15.75" thickBot="1" x14ac:dyDescent="0.3">
      <c r="A5160" s="122" t="s">
        <v>46</v>
      </c>
      <c r="B5160" s="127">
        <v>44107</v>
      </c>
      <c r="C5160" s="4">
        <v>188</v>
      </c>
      <c r="D5160" s="26">
        <f t="shared" si="448"/>
        <v>4908</v>
      </c>
      <c r="E5160" s="4">
        <f>1</f>
        <v>1</v>
      </c>
      <c r="F5160" s="112">
        <f t="shared" ref="F5160:F5171" si="449">E5160+F5136</f>
        <v>71</v>
      </c>
    </row>
    <row r="5161" spans="1:6" ht="15.75" thickBot="1" x14ac:dyDescent="0.3">
      <c r="A5161" s="123" t="s">
        <v>47</v>
      </c>
      <c r="B5161" s="127">
        <v>44107</v>
      </c>
      <c r="C5161" s="4">
        <v>412</v>
      </c>
      <c r="D5161" s="115">
        <f t="shared" si="448"/>
        <v>16632</v>
      </c>
      <c r="F5161" s="113">
        <f t="shared" si="449"/>
        <v>140</v>
      </c>
    </row>
    <row r="5162" spans="1:6" ht="15.75" thickBot="1" x14ac:dyDescent="0.3">
      <c r="A5162" s="53" t="s">
        <v>22</v>
      </c>
      <c r="B5162" s="127">
        <v>44108</v>
      </c>
      <c r="C5162" s="4">
        <v>2648</v>
      </c>
      <c r="D5162" s="114">
        <f>C5162+D5138</f>
        <v>435934</v>
      </c>
      <c r="E5162" s="4">
        <v>59</v>
      </c>
      <c r="F5162" s="111">
        <f t="shared" si="449"/>
        <v>13527</v>
      </c>
    </row>
    <row r="5163" spans="1:6" ht="15.75" thickBot="1" x14ac:dyDescent="0.3">
      <c r="A5163" s="122" t="s">
        <v>51</v>
      </c>
      <c r="B5163" s="127">
        <v>44108</v>
      </c>
      <c r="C5163" s="4">
        <v>533</v>
      </c>
      <c r="D5163" s="26">
        <f t="shared" ref="D5163:D5175" si="450">C5163+D5139</f>
        <v>129274</v>
      </c>
      <c r="E5163" s="4">
        <f>30+27</f>
        <v>57</v>
      </c>
      <c r="F5163" s="112">
        <f t="shared" si="449"/>
        <v>3530</v>
      </c>
    </row>
    <row r="5164" spans="1:6" ht="15.75" thickBot="1" x14ac:dyDescent="0.3">
      <c r="A5164" s="122" t="s">
        <v>35</v>
      </c>
      <c r="B5164" s="127">
        <v>44108</v>
      </c>
      <c r="C5164" s="4">
        <v>13</v>
      </c>
      <c r="D5164" s="26">
        <f t="shared" si="450"/>
        <v>318</v>
      </c>
      <c r="F5164" s="112">
        <f t="shared" si="449"/>
        <v>0</v>
      </c>
    </row>
    <row r="5165" spans="1:6" ht="15.75" thickBot="1" x14ac:dyDescent="0.3">
      <c r="A5165" s="122" t="s">
        <v>21</v>
      </c>
      <c r="B5165" s="127">
        <v>44108</v>
      </c>
      <c r="C5165" s="4">
        <v>177</v>
      </c>
      <c r="D5165" s="26">
        <f t="shared" si="450"/>
        <v>9240</v>
      </c>
      <c r="E5165" s="4">
        <f>2</f>
        <v>2</v>
      </c>
      <c r="F5165" s="112">
        <f t="shared" si="449"/>
        <v>299</v>
      </c>
    </row>
    <row r="5166" spans="1:6" ht="15.75" thickBot="1" x14ac:dyDescent="0.3">
      <c r="A5166" s="122" t="s">
        <v>36</v>
      </c>
      <c r="B5166" s="127">
        <v>44108</v>
      </c>
      <c r="C5166" s="4">
        <v>181</v>
      </c>
      <c r="D5166" s="26">
        <f t="shared" si="450"/>
        <v>4687</v>
      </c>
      <c r="F5166" s="112">
        <f t="shared" si="449"/>
        <v>58</v>
      </c>
    </row>
    <row r="5167" spans="1:6" ht="15.75" thickBot="1" x14ac:dyDescent="0.3">
      <c r="A5167" s="122" t="s">
        <v>27</v>
      </c>
      <c r="B5167" s="127">
        <v>44108</v>
      </c>
      <c r="C5167" s="4">
        <v>1154</v>
      </c>
      <c r="D5167" s="26">
        <f t="shared" si="450"/>
        <v>40550</v>
      </c>
      <c r="E5167" s="4">
        <f>9+16</f>
        <v>25</v>
      </c>
      <c r="F5167" s="112">
        <f t="shared" si="449"/>
        <v>472</v>
      </c>
    </row>
    <row r="5168" spans="1:6" ht="15.75" thickBot="1" x14ac:dyDescent="0.3">
      <c r="A5168" s="122" t="s">
        <v>37</v>
      </c>
      <c r="B5168" s="127">
        <v>44108</v>
      </c>
      <c r="C5168" s="4">
        <v>4</v>
      </c>
      <c r="D5168" s="26">
        <f t="shared" si="450"/>
        <v>1174</v>
      </c>
      <c r="F5168" s="112">
        <f t="shared" si="449"/>
        <v>27</v>
      </c>
    </row>
    <row r="5169" spans="1:6" ht="15.75" thickBot="1" x14ac:dyDescent="0.3">
      <c r="A5169" s="122" t="s">
        <v>38</v>
      </c>
      <c r="B5169" s="127">
        <v>44108</v>
      </c>
      <c r="C5169" s="4">
        <v>125</v>
      </c>
      <c r="D5169" s="26">
        <f t="shared" si="450"/>
        <v>8119</v>
      </c>
      <c r="F5169" s="112">
        <f t="shared" si="449"/>
        <v>143</v>
      </c>
    </row>
    <row r="5170" spans="1:6" ht="15.75" thickBot="1" x14ac:dyDescent="0.3">
      <c r="A5170" s="122" t="s">
        <v>48</v>
      </c>
      <c r="B5170" s="127">
        <v>44108</v>
      </c>
      <c r="C5170" s="4">
        <v>0</v>
      </c>
      <c r="D5170" s="26">
        <f t="shared" si="450"/>
        <v>105</v>
      </c>
      <c r="F5170" s="112">
        <f t="shared" si="449"/>
        <v>1</v>
      </c>
    </row>
    <row r="5171" spans="1:6" ht="15.75" thickBot="1" x14ac:dyDescent="0.3">
      <c r="A5171" s="122" t="s">
        <v>39</v>
      </c>
      <c r="B5171" s="127">
        <v>44108</v>
      </c>
      <c r="C5171" s="4">
        <v>37</v>
      </c>
      <c r="D5171" s="26">
        <f t="shared" si="450"/>
        <v>16120</v>
      </c>
      <c r="E5171" s="4">
        <f>16+5</f>
        <v>21</v>
      </c>
      <c r="F5171" s="112">
        <f t="shared" si="449"/>
        <v>560</v>
      </c>
    </row>
    <row r="5172" spans="1:6" ht="15.75" thickBot="1" x14ac:dyDescent="0.3">
      <c r="A5172" s="122" t="s">
        <v>40</v>
      </c>
      <c r="B5172" s="127">
        <v>44108</v>
      </c>
      <c r="C5172" s="4">
        <v>24</v>
      </c>
      <c r="D5172" s="26">
        <f t="shared" si="450"/>
        <v>855</v>
      </c>
      <c r="E5172" s="4">
        <f>2</f>
        <v>2</v>
      </c>
      <c r="F5172" s="112">
        <f t="shared" ref="F5172:F5183" si="451">E5172+F5148</f>
        <v>11</v>
      </c>
    </row>
    <row r="5173" spans="1:6" ht="15.75" thickBot="1" x14ac:dyDescent="0.3">
      <c r="A5173" s="122" t="s">
        <v>28</v>
      </c>
      <c r="B5173" s="127">
        <v>44108</v>
      </c>
      <c r="C5173" s="4">
        <v>62</v>
      </c>
      <c r="D5173" s="26">
        <f t="shared" si="450"/>
        <v>5116</v>
      </c>
      <c r="F5173" s="112">
        <f t="shared" si="451"/>
        <v>105</v>
      </c>
    </row>
    <row r="5174" spans="1:6" ht="15.75" thickBot="1" x14ac:dyDescent="0.3">
      <c r="A5174" s="122" t="s">
        <v>24</v>
      </c>
      <c r="B5174" s="127">
        <v>44108</v>
      </c>
      <c r="C5174" s="4">
        <v>377</v>
      </c>
      <c r="D5174" s="26">
        <f t="shared" si="450"/>
        <v>27501</v>
      </c>
      <c r="E5174" s="4">
        <f>2+4</f>
        <v>6</v>
      </c>
      <c r="F5174" s="112">
        <f t="shared" si="451"/>
        <v>310</v>
      </c>
    </row>
    <row r="5175" spans="1:6" ht="15.75" thickBot="1" x14ac:dyDescent="0.3">
      <c r="A5175" s="122" t="s">
        <v>30</v>
      </c>
      <c r="B5175" s="127">
        <v>44108</v>
      </c>
      <c r="C5175" s="4">
        <v>-1</v>
      </c>
      <c r="D5175" s="26">
        <f t="shared" si="450"/>
        <v>103</v>
      </c>
      <c r="F5175" s="112">
        <f t="shared" si="451"/>
        <v>4</v>
      </c>
    </row>
    <row r="5176" spans="1:6" ht="15.75" thickBot="1" x14ac:dyDescent="0.3">
      <c r="A5176" s="122" t="s">
        <v>26</v>
      </c>
      <c r="B5176" s="127">
        <v>44108</v>
      </c>
      <c r="C5176" s="4">
        <v>266</v>
      </c>
      <c r="D5176" s="26">
        <f>C5176+D5152</f>
        <v>8879</v>
      </c>
      <c r="E5176" s="4">
        <f>1</f>
        <v>1</v>
      </c>
      <c r="F5176" s="112">
        <f t="shared" si="451"/>
        <v>122</v>
      </c>
    </row>
    <row r="5177" spans="1:6" ht="15.75" thickBot="1" x14ac:dyDescent="0.3">
      <c r="A5177" s="122" t="s">
        <v>25</v>
      </c>
      <c r="B5177" s="127">
        <v>44108</v>
      </c>
      <c r="C5177" s="4">
        <v>230</v>
      </c>
      <c r="D5177" s="26">
        <f>C5177+D5153</f>
        <v>14057</v>
      </c>
      <c r="E5177" s="4">
        <f>2+1</f>
        <v>3</v>
      </c>
      <c r="F5177" s="112">
        <f t="shared" si="451"/>
        <v>310</v>
      </c>
    </row>
    <row r="5178" spans="1:6" ht="15.75" thickBot="1" x14ac:dyDescent="0.3">
      <c r="A5178" s="122" t="s">
        <v>41</v>
      </c>
      <c r="B5178" s="127">
        <v>44108</v>
      </c>
      <c r="C5178" s="4">
        <v>288</v>
      </c>
      <c r="D5178" s="26">
        <f>C5178+D5154</f>
        <v>13523</v>
      </c>
      <c r="E5178" s="4">
        <f>10+7</f>
        <v>17</v>
      </c>
      <c r="F5178" s="112">
        <f>E5178+F5154</f>
        <v>383</v>
      </c>
    </row>
    <row r="5179" spans="1:6" ht="15.75" thickBot="1" x14ac:dyDescent="0.3">
      <c r="A5179" s="122" t="s">
        <v>42</v>
      </c>
      <c r="B5179" s="127">
        <v>44108</v>
      </c>
      <c r="C5179" s="4">
        <v>10</v>
      </c>
      <c r="D5179" s="26">
        <f t="shared" ref="D5179:D5185" si="452">C5179+D5155</f>
        <v>839</v>
      </c>
      <c r="E5179" s="4">
        <f>2</f>
        <v>2</v>
      </c>
      <c r="F5179" s="112">
        <f>E5179+F5155</f>
        <v>42</v>
      </c>
    </row>
    <row r="5180" spans="1:6" ht="15.75" thickBot="1" x14ac:dyDescent="0.3">
      <c r="A5180" s="122" t="s">
        <v>43</v>
      </c>
      <c r="B5180" s="127">
        <v>44108</v>
      </c>
      <c r="C5180" s="4">
        <v>51</v>
      </c>
      <c r="D5180" s="26">
        <f t="shared" si="452"/>
        <v>1700</v>
      </c>
      <c r="E5180" s="4">
        <f>4+2</f>
        <v>6</v>
      </c>
      <c r="F5180" s="112">
        <f t="shared" si="451"/>
        <v>25</v>
      </c>
    </row>
    <row r="5181" spans="1:6" ht="15.75" thickBot="1" x14ac:dyDescent="0.3">
      <c r="A5181" s="122" t="s">
        <v>44</v>
      </c>
      <c r="B5181" s="127">
        <v>44108</v>
      </c>
      <c r="C5181" s="4">
        <v>109</v>
      </c>
      <c r="D5181" s="26">
        <f t="shared" si="452"/>
        <v>5453</v>
      </c>
      <c r="E5181" s="4">
        <f>1</f>
        <v>1</v>
      </c>
      <c r="F5181" s="112">
        <f>E5181+F5157</f>
        <v>68</v>
      </c>
    </row>
    <row r="5182" spans="1:6" ht="15.75" thickBot="1" x14ac:dyDescent="0.3">
      <c r="A5182" s="122" t="s">
        <v>29</v>
      </c>
      <c r="B5182" s="127">
        <v>44108</v>
      </c>
      <c r="C5182" s="4">
        <v>851</v>
      </c>
      <c r="D5182" s="26">
        <f t="shared" si="452"/>
        <v>49016</v>
      </c>
      <c r="E5182" s="4">
        <f>6+10</f>
        <v>16</v>
      </c>
      <c r="F5182" s="112">
        <f>E5182+F5158</f>
        <v>522</v>
      </c>
    </row>
    <row r="5183" spans="1:6" ht="15.75" thickBot="1" x14ac:dyDescent="0.3">
      <c r="A5183" s="122" t="s">
        <v>45</v>
      </c>
      <c r="B5183" s="127">
        <v>44108</v>
      </c>
      <c r="C5183" s="4">
        <v>58</v>
      </c>
      <c r="D5183" s="26">
        <f t="shared" si="452"/>
        <v>3902</v>
      </c>
      <c r="E5183" s="4">
        <f>2</f>
        <v>2</v>
      </c>
      <c r="F5183" s="112">
        <f t="shared" si="451"/>
        <v>67</v>
      </c>
    </row>
    <row r="5184" spans="1:6" ht="15.75" thickBot="1" x14ac:dyDescent="0.3">
      <c r="A5184" s="122" t="s">
        <v>46</v>
      </c>
      <c r="B5184" s="127">
        <v>44108</v>
      </c>
      <c r="C5184" s="4">
        <v>135</v>
      </c>
      <c r="D5184" s="26">
        <f t="shared" si="452"/>
        <v>5043</v>
      </c>
      <c r="F5184" s="112">
        <f t="shared" ref="F5184:F5195" si="453">E5184+F5160</f>
        <v>71</v>
      </c>
    </row>
    <row r="5185" spans="1:6" ht="15.75" thickBot="1" x14ac:dyDescent="0.3">
      <c r="A5185" s="123" t="s">
        <v>47</v>
      </c>
      <c r="B5185" s="127">
        <v>44108</v>
      </c>
      <c r="C5185" s="4">
        <v>336</v>
      </c>
      <c r="D5185" s="115">
        <f t="shared" si="452"/>
        <v>16968</v>
      </c>
      <c r="E5185" s="4">
        <f>1+1</f>
        <v>2</v>
      </c>
      <c r="F5185" s="113">
        <f t="shared" si="453"/>
        <v>142</v>
      </c>
    </row>
    <row r="5186" spans="1:6" ht="15.75" thickBot="1" x14ac:dyDescent="0.3">
      <c r="A5186" s="53" t="s">
        <v>22</v>
      </c>
      <c r="B5186" s="127">
        <v>44109</v>
      </c>
      <c r="C5186" s="4">
        <v>4471</v>
      </c>
      <c r="D5186" s="114">
        <f>C5186+D5162</f>
        <v>440405</v>
      </c>
      <c r="E5186" s="4">
        <v>203</v>
      </c>
      <c r="F5186" s="111">
        <f t="shared" si="453"/>
        <v>13730</v>
      </c>
    </row>
    <row r="5187" spans="1:6" ht="15.75" thickBot="1" x14ac:dyDescent="0.3">
      <c r="A5187" s="122" t="s">
        <v>51</v>
      </c>
      <c r="B5187" s="127">
        <v>44109</v>
      </c>
      <c r="C5187" s="4">
        <v>684</v>
      </c>
      <c r="D5187" s="26">
        <f t="shared" ref="D5187:D5199" si="454">C5187+D5163</f>
        <v>129958</v>
      </c>
      <c r="E5187" s="4">
        <v>59</v>
      </c>
      <c r="F5187" s="112">
        <f t="shared" si="453"/>
        <v>3589</v>
      </c>
    </row>
    <row r="5188" spans="1:6" ht="15.75" thickBot="1" x14ac:dyDescent="0.3">
      <c r="A5188" s="122" t="s">
        <v>35</v>
      </c>
      <c r="B5188" s="127">
        <v>44109</v>
      </c>
      <c r="C5188" s="4">
        <v>0</v>
      </c>
      <c r="D5188" s="26">
        <f t="shared" si="454"/>
        <v>318</v>
      </c>
      <c r="F5188" s="112">
        <f t="shared" si="453"/>
        <v>0</v>
      </c>
    </row>
    <row r="5189" spans="1:6" ht="15.75" thickBot="1" x14ac:dyDescent="0.3">
      <c r="A5189" s="122" t="s">
        <v>21</v>
      </c>
      <c r="B5189" s="127">
        <v>44109</v>
      </c>
      <c r="C5189" s="4">
        <v>101</v>
      </c>
      <c r="D5189" s="26">
        <f t="shared" si="454"/>
        <v>9341</v>
      </c>
      <c r="E5189" s="4">
        <v>5</v>
      </c>
      <c r="F5189" s="112">
        <f t="shared" si="453"/>
        <v>304</v>
      </c>
    </row>
    <row r="5190" spans="1:6" ht="15.75" thickBot="1" x14ac:dyDescent="0.3">
      <c r="A5190" s="122" t="s">
        <v>36</v>
      </c>
      <c r="B5190" s="127">
        <v>44109</v>
      </c>
      <c r="C5190" s="4">
        <v>234</v>
      </c>
      <c r="D5190" s="26">
        <f t="shared" si="454"/>
        <v>4921</v>
      </c>
      <c r="E5190" s="4">
        <v>11</v>
      </c>
      <c r="F5190" s="112">
        <f t="shared" si="453"/>
        <v>69</v>
      </c>
    </row>
    <row r="5191" spans="1:6" ht="15.75" thickBot="1" x14ac:dyDescent="0.3">
      <c r="A5191" s="122" t="s">
        <v>27</v>
      </c>
      <c r="B5191" s="127">
        <v>44109</v>
      </c>
      <c r="C5191" s="4">
        <v>1188</v>
      </c>
      <c r="D5191" s="26">
        <f t="shared" si="454"/>
        <v>41738</v>
      </c>
      <c r="E5191" s="4">
        <v>21</v>
      </c>
      <c r="F5191" s="112">
        <f t="shared" si="453"/>
        <v>493</v>
      </c>
    </row>
    <row r="5192" spans="1:6" ht="15.75" thickBot="1" x14ac:dyDescent="0.3">
      <c r="A5192" s="122" t="s">
        <v>37</v>
      </c>
      <c r="B5192" s="127">
        <v>44109</v>
      </c>
      <c r="C5192" s="4">
        <v>110</v>
      </c>
      <c r="D5192" s="26">
        <f t="shared" si="454"/>
        <v>1284</v>
      </c>
      <c r="E5192" s="4">
        <v>1</v>
      </c>
      <c r="F5192" s="112">
        <f t="shared" si="453"/>
        <v>28</v>
      </c>
    </row>
    <row r="5193" spans="1:6" ht="15.75" thickBot="1" x14ac:dyDescent="0.3">
      <c r="A5193" s="122" t="s">
        <v>38</v>
      </c>
      <c r="B5193" s="127">
        <v>44109</v>
      </c>
      <c r="C5193" s="4">
        <v>129</v>
      </c>
      <c r="D5193" s="26">
        <f t="shared" si="454"/>
        <v>8248</v>
      </c>
      <c r="E5193" s="4">
        <v>7</v>
      </c>
      <c r="F5193" s="112">
        <f t="shared" si="453"/>
        <v>150</v>
      </c>
    </row>
    <row r="5194" spans="1:6" ht="15.75" thickBot="1" x14ac:dyDescent="0.3">
      <c r="A5194" s="122" t="s">
        <v>48</v>
      </c>
      <c r="B5194" s="127">
        <v>44109</v>
      </c>
      <c r="C5194" s="4">
        <v>1</v>
      </c>
      <c r="D5194" s="26">
        <f t="shared" si="454"/>
        <v>106</v>
      </c>
      <c r="F5194" s="112">
        <f t="shared" si="453"/>
        <v>1</v>
      </c>
    </row>
    <row r="5195" spans="1:6" ht="15.75" thickBot="1" x14ac:dyDescent="0.3">
      <c r="A5195" s="122" t="s">
        <v>39</v>
      </c>
      <c r="B5195" s="127">
        <v>44109</v>
      </c>
      <c r="C5195" s="4">
        <v>61</v>
      </c>
      <c r="D5195" s="26">
        <f t="shared" si="454"/>
        <v>16181</v>
      </c>
      <c r="E5195" s="4">
        <v>29</v>
      </c>
      <c r="F5195" s="112">
        <f t="shared" si="453"/>
        <v>589</v>
      </c>
    </row>
    <row r="5196" spans="1:6" ht="15.75" thickBot="1" x14ac:dyDescent="0.3">
      <c r="A5196" s="122" t="s">
        <v>40</v>
      </c>
      <c r="B5196" s="127">
        <v>44109</v>
      </c>
      <c r="C5196" s="4">
        <v>16</v>
      </c>
      <c r="D5196" s="26">
        <f t="shared" si="454"/>
        <v>871</v>
      </c>
      <c r="F5196" s="112">
        <f t="shared" ref="F5196:F5207" si="455">E5196+F5172</f>
        <v>11</v>
      </c>
    </row>
    <row r="5197" spans="1:6" ht="15.75" thickBot="1" x14ac:dyDescent="0.3">
      <c r="A5197" s="122" t="s">
        <v>28</v>
      </c>
      <c r="B5197" s="127">
        <v>44109</v>
      </c>
      <c r="C5197" s="4">
        <v>85</v>
      </c>
      <c r="D5197" s="26">
        <f t="shared" si="454"/>
        <v>5201</v>
      </c>
      <c r="F5197" s="112">
        <f t="shared" si="455"/>
        <v>105</v>
      </c>
    </row>
    <row r="5198" spans="1:6" ht="15.75" thickBot="1" x14ac:dyDescent="0.3">
      <c r="A5198" s="122" t="s">
        <v>24</v>
      </c>
      <c r="B5198" s="127">
        <v>44109</v>
      </c>
      <c r="C5198" s="4">
        <v>384</v>
      </c>
      <c r="D5198" s="26">
        <f t="shared" si="454"/>
        <v>27885</v>
      </c>
      <c r="E5198" s="4">
        <v>8</v>
      </c>
      <c r="F5198" s="112">
        <f t="shared" si="455"/>
        <v>318</v>
      </c>
    </row>
    <row r="5199" spans="1:6" ht="15.75" thickBot="1" x14ac:dyDescent="0.3">
      <c r="A5199" s="122" t="s">
        <v>30</v>
      </c>
      <c r="B5199" s="127">
        <v>44109</v>
      </c>
      <c r="C5199" s="4">
        <v>4</v>
      </c>
      <c r="D5199" s="26">
        <f t="shared" si="454"/>
        <v>107</v>
      </c>
      <c r="F5199" s="112">
        <f t="shared" si="455"/>
        <v>4</v>
      </c>
    </row>
    <row r="5200" spans="1:6" ht="15.75" thickBot="1" x14ac:dyDescent="0.3">
      <c r="A5200" s="122" t="s">
        <v>26</v>
      </c>
      <c r="B5200" s="127">
        <v>44109</v>
      </c>
      <c r="C5200" s="4">
        <v>251</v>
      </c>
      <c r="D5200" s="26">
        <f>C5200+D5176</f>
        <v>9130</v>
      </c>
      <c r="F5200" s="112">
        <f t="shared" si="455"/>
        <v>122</v>
      </c>
    </row>
    <row r="5201" spans="1:6" ht="15.75" thickBot="1" x14ac:dyDescent="0.3">
      <c r="A5201" s="122" t="s">
        <v>25</v>
      </c>
      <c r="B5201" s="127">
        <v>44109</v>
      </c>
      <c r="C5201" s="4">
        <v>257</v>
      </c>
      <c r="D5201" s="26">
        <f>C5201+D5177</f>
        <v>14314</v>
      </c>
      <c r="E5201" s="4">
        <v>10</v>
      </c>
      <c r="F5201" s="112">
        <f t="shared" si="455"/>
        <v>320</v>
      </c>
    </row>
    <row r="5202" spans="1:6" ht="15.75" thickBot="1" x14ac:dyDescent="0.3">
      <c r="A5202" s="122" t="s">
        <v>41</v>
      </c>
      <c r="B5202" s="127">
        <v>44109</v>
      </c>
      <c r="C5202" s="4">
        <v>217</v>
      </c>
      <c r="D5202" s="26">
        <f>C5202+D5178</f>
        <v>13740</v>
      </c>
      <c r="E5202" s="4">
        <v>41</v>
      </c>
      <c r="F5202" s="112">
        <f>E5202+F5178</f>
        <v>424</v>
      </c>
    </row>
    <row r="5203" spans="1:6" ht="15.75" thickBot="1" x14ac:dyDescent="0.3">
      <c r="A5203" s="122" t="s">
        <v>42</v>
      </c>
      <c r="B5203" s="127">
        <v>44109</v>
      </c>
      <c r="C5203" s="4">
        <v>84</v>
      </c>
      <c r="D5203" s="26">
        <f t="shared" ref="D5203:D5209" si="456">C5203+D5179</f>
        <v>923</v>
      </c>
      <c r="F5203" s="112">
        <f>E5203+F5179</f>
        <v>42</v>
      </c>
    </row>
    <row r="5204" spans="1:6" ht="15.75" thickBot="1" x14ac:dyDescent="0.3">
      <c r="A5204" s="122" t="s">
        <v>43</v>
      </c>
      <c r="B5204" s="127">
        <v>44109</v>
      </c>
      <c r="C5204" s="4">
        <v>104</v>
      </c>
      <c r="D5204" s="26">
        <f t="shared" si="456"/>
        <v>1804</v>
      </c>
      <c r="E5204" s="4">
        <v>3</v>
      </c>
      <c r="F5204" s="112">
        <f t="shared" si="455"/>
        <v>28</v>
      </c>
    </row>
    <row r="5205" spans="1:6" ht="15.75" thickBot="1" x14ac:dyDescent="0.3">
      <c r="A5205" s="122" t="s">
        <v>44</v>
      </c>
      <c r="B5205" s="127">
        <v>44109</v>
      </c>
      <c r="C5205" s="4">
        <v>110</v>
      </c>
      <c r="D5205" s="26">
        <f t="shared" si="456"/>
        <v>5563</v>
      </c>
      <c r="E5205" s="4">
        <v>3</v>
      </c>
      <c r="F5205" s="112">
        <f>E5205+F5181</f>
        <v>71</v>
      </c>
    </row>
    <row r="5206" spans="1:6" ht="15.75" thickBot="1" x14ac:dyDescent="0.3">
      <c r="A5206" s="122" t="s">
        <v>29</v>
      </c>
      <c r="B5206" s="127">
        <v>44109</v>
      </c>
      <c r="C5206" s="4">
        <v>1670</v>
      </c>
      <c r="D5206" s="26">
        <f t="shared" si="456"/>
        <v>50686</v>
      </c>
      <c r="E5206" s="4">
        <v>34</v>
      </c>
      <c r="F5206" s="112">
        <f>E5206+F5182</f>
        <v>556</v>
      </c>
    </row>
    <row r="5207" spans="1:6" ht="15.75" thickBot="1" x14ac:dyDescent="0.3">
      <c r="A5207" s="122" t="s">
        <v>45</v>
      </c>
      <c r="B5207" s="127">
        <v>44109</v>
      </c>
      <c r="C5207" s="4">
        <v>112</v>
      </c>
      <c r="D5207" s="26">
        <f t="shared" si="456"/>
        <v>4014</v>
      </c>
      <c r="E5207" s="4">
        <v>2</v>
      </c>
      <c r="F5207" s="112">
        <f t="shared" si="455"/>
        <v>69</v>
      </c>
    </row>
    <row r="5208" spans="1:6" ht="15.75" thickBot="1" x14ac:dyDescent="0.3">
      <c r="A5208" s="122" t="s">
        <v>46</v>
      </c>
      <c r="B5208" s="127">
        <v>44109</v>
      </c>
      <c r="C5208" s="4">
        <v>133</v>
      </c>
      <c r="D5208" s="26">
        <f t="shared" si="456"/>
        <v>5176</v>
      </c>
      <c r="E5208" s="4">
        <v>3</v>
      </c>
      <c r="F5208" s="112">
        <f t="shared" ref="F5208:F5219" si="457">E5208+F5184</f>
        <v>74</v>
      </c>
    </row>
    <row r="5209" spans="1:6" ht="15.75" thickBot="1" x14ac:dyDescent="0.3">
      <c r="A5209" s="123" t="s">
        <v>47</v>
      </c>
      <c r="B5209" s="127">
        <v>44109</v>
      </c>
      <c r="C5209" s="4">
        <v>836</v>
      </c>
      <c r="D5209" s="115">
        <f t="shared" si="456"/>
        <v>17804</v>
      </c>
      <c r="E5209" s="4">
        <v>9</v>
      </c>
      <c r="F5209" s="113">
        <f t="shared" si="457"/>
        <v>151</v>
      </c>
    </row>
    <row r="5210" spans="1:6" ht="15.75" thickBot="1" x14ac:dyDescent="0.3">
      <c r="A5210" s="53" t="s">
        <v>22</v>
      </c>
      <c r="B5210" s="127">
        <v>44110</v>
      </c>
      <c r="C5210" s="4">
        <v>5659</v>
      </c>
      <c r="D5210" s="114">
        <f>C5210+D5186</f>
        <v>446064</v>
      </c>
      <c r="E5210" s="4">
        <v>149</v>
      </c>
      <c r="F5210" s="111">
        <f t="shared" si="457"/>
        <v>13879</v>
      </c>
    </row>
    <row r="5211" spans="1:6" ht="15.75" thickBot="1" x14ac:dyDescent="0.3">
      <c r="A5211" s="122" t="s">
        <v>51</v>
      </c>
      <c r="B5211" s="127">
        <v>44110</v>
      </c>
      <c r="C5211" s="4">
        <v>883</v>
      </c>
      <c r="D5211" s="26">
        <f t="shared" ref="D5211:D5223" si="458">C5211+D5187</f>
        <v>130841</v>
      </c>
      <c r="E5211" s="4">
        <v>51</v>
      </c>
      <c r="F5211" s="112">
        <f t="shared" si="457"/>
        <v>3640</v>
      </c>
    </row>
    <row r="5212" spans="1:6" ht="15.75" thickBot="1" x14ac:dyDescent="0.3">
      <c r="A5212" s="122" t="s">
        <v>35</v>
      </c>
      <c r="B5212" s="127">
        <v>44110</v>
      </c>
      <c r="C5212" s="4">
        <v>9</v>
      </c>
      <c r="D5212" s="26">
        <f t="shared" si="458"/>
        <v>327</v>
      </c>
      <c r="F5212" s="112">
        <f t="shared" si="457"/>
        <v>0</v>
      </c>
    </row>
    <row r="5213" spans="1:6" ht="15.75" thickBot="1" x14ac:dyDescent="0.3">
      <c r="A5213" s="122" t="s">
        <v>21</v>
      </c>
      <c r="B5213" s="127">
        <v>44110</v>
      </c>
      <c r="C5213" s="4">
        <v>145</v>
      </c>
      <c r="D5213" s="26">
        <f t="shared" si="458"/>
        <v>9486</v>
      </c>
      <c r="E5213" s="4">
        <v>4</v>
      </c>
      <c r="F5213" s="112">
        <f t="shared" si="457"/>
        <v>308</v>
      </c>
    </row>
    <row r="5214" spans="1:6" ht="15.75" thickBot="1" x14ac:dyDescent="0.3">
      <c r="A5214" s="122" t="s">
        <v>36</v>
      </c>
      <c r="B5214" s="127">
        <v>44110</v>
      </c>
      <c r="C5214" s="4">
        <v>322</v>
      </c>
      <c r="D5214" s="26">
        <f t="shared" si="458"/>
        <v>5243</v>
      </c>
      <c r="F5214" s="112">
        <f t="shared" si="457"/>
        <v>69</v>
      </c>
    </row>
    <row r="5215" spans="1:6" ht="15.75" thickBot="1" x14ac:dyDescent="0.3">
      <c r="A5215" s="122" t="s">
        <v>27</v>
      </c>
      <c r="B5215" s="127">
        <v>44110</v>
      </c>
      <c r="C5215" s="4">
        <v>1455</v>
      </c>
      <c r="D5215" s="26">
        <f t="shared" si="458"/>
        <v>43193</v>
      </c>
      <c r="E5215" s="4">
        <v>21</v>
      </c>
      <c r="F5215" s="112">
        <f t="shared" si="457"/>
        <v>514</v>
      </c>
    </row>
    <row r="5216" spans="1:6" ht="15.75" thickBot="1" x14ac:dyDescent="0.3">
      <c r="A5216" s="122" t="s">
        <v>37</v>
      </c>
      <c r="B5216" s="127">
        <v>44110</v>
      </c>
      <c r="C5216" s="4">
        <v>72</v>
      </c>
      <c r="D5216" s="26">
        <f t="shared" si="458"/>
        <v>1356</v>
      </c>
      <c r="E5216" s="4">
        <v>3</v>
      </c>
      <c r="F5216" s="112">
        <f t="shared" si="457"/>
        <v>31</v>
      </c>
    </row>
    <row r="5217" spans="1:6" ht="15.75" thickBot="1" x14ac:dyDescent="0.3">
      <c r="A5217" s="122" t="s">
        <v>38</v>
      </c>
      <c r="B5217" s="127">
        <v>44110</v>
      </c>
      <c r="C5217" s="4">
        <v>201</v>
      </c>
      <c r="D5217" s="26">
        <f t="shared" si="458"/>
        <v>8449</v>
      </c>
      <c r="E5217" s="4">
        <v>3</v>
      </c>
      <c r="F5217" s="112">
        <f t="shared" si="457"/>
        <v>153</v>
      </c>
    </row>
    <row r="5218" spans="1:6" ht="15.75" thickBot="1" x14ac:dyDescent="0.3">
      <c r="A5218" s="122" t="s">
        <v>48</v>
      </c>
      <c r="B5218" s="127">
        <v>44110</v>
      </c>
      <c r="C5218" s="4">
        <v>0</v>
      </c>
      <c r="D5218" s="26">
        <f t="shared" si="458"/>
        <v>106</v>
      </c>
      <c r="F5218" s="112">
        <f t="shared" si="457"/>
        <v>1</v>
      </c>
    </row>
    <row r="5219" spans="1:6" ht="15.75" thickBot="1" x14ac:dyDescent="0.3">
      <c r="A5219" s="122" t="s">
        <v>39</v>
      </c>
      <c r="B5219" s="127">
        <v>44110</v>
      </c>
      <c r="C5219" s="4">
        <v>109</v>
      </c>
      <c r="D5219" s="26">
        <f t="shared" si="458"/>
        <v>16290</v>
      </c>
      <c r="E5219" s="4">
        <v>19</v>
      </c>
      <c r="F5219" s="112">
        <f t="shared" si="457"/>
        <v>608</v>
      </c>
    </row>
    <row r="5220" spans="1:6" ht="15.75" thickBot="1" x14ac:dyDescent="0.3">
      <c r="A5220" s="122" t="s">
        <v>40</v>
      </c>
      <c r="B5220" s="127">
        <v>44110</v>
      </c>
      <c r="C5220" s="4">
        <v>26</v>
      </c>
      <c r="D5220" s="26">
        <f t="shared" si="458"/>
        <v>897</v>
      </c>
      <c r="F5220" s="112">
        <f t="shared" ref="F5220:F5231" si="459">E5220+F5196</f>
        <v>11</v>
      </c>
    </row>
    <row r="5221" spans="1:6" ht="15.75" thickBot="1" x14ac:dyDescent="0.3">
      <c r="A5221" s="122" t="s">
        <v>28</v>
      </c>
      <c r="B5221" s="127">
        <v>44110</v>
      </c>
      <c r="C5221" s="4">
        <v>110</v>
      </c>
      <c r="D5221" s="26">
        <f t="shared" si="458"/>
        <v>5311</v>
      </c>
      <c r="F5221" s="112">
        <f t="shared" si="459"/>
        <v>105</v>
      </c>
    </row>
    <row r="5222" spans="1:6" ht="15.75" thickBot="1" x14ac:dyDescent="0.3">
      <c r="A5222" s="122" t="s">
        <v>24</v>
      </c>
      <c r="B5222" s="127">
        <v>44110</v>
      </c>
      <c r="C5222" s="4">
        <v>680</v>
      </c>
      <c r="D5222" s="26">
        <f t="shared" si="458"/>
        <v>28565</v>
      </c>
      <c r="E5222" s="4">
        <v>44</v>
      </c>
      <c r="F5222" s="112">
        <f t="shared" si="459"/>
        <v>362</v>
      </c>
    </row>
    <row r="5223" spans="1:6" ht="15.75" thickBot="1" x14ac:dyDescent="0.3">
      <c r="A5223" s="122" t="s">
        <v>30</v>
      </c>
      <c r="B5223" s="127">
        <v>44110</v>
      </c>
      <c r="C5223" s="4">
        <v>11</v>
      </c>
      <c r="D5223" s="26">
        <f t="shared" si="458"/>
        <v>118</v>
      </c>
      <c r="F5223" s="112">
        <f t="shared" si="459"/>
        <v>4</v>
      </c>
    </row>
    <row r="5224" spans="1:6" ht="15.75" thickBot="1" x14ac:dyDescent="0.3">
      <c r="A5224" s="122" t="s">
        <v>26</v>
      </c>
      <c r="B5224" s="127">
        <v>44110</v>
      </c>
      <c r="C5224" s="4">
        <v>356</v>
      </c>
      <c r="D5224" s="26">
        <f>C5224+D5200</f>
        <v>9486</v>
      </c>
      <c r="E5224" s="4">
        <v>1</v>
      </c>
      <c r="F5224" s="112">
        <f t="shared" si="459"/>
        <v>123</v>
      </c>
    </row>
    <row r="5225" spans="1:6" ht="15.75" thickBot="1" x14ac:dyDescent="0.3">
      <c r="A5225" s="122" t="s">
        <v>25</v>
      </c>
      <c r="B5225" s="127">
        <v>44110</v>
      </c>
      <c r="C5225" s="4">
        <v>338</v>
      </c>
      <c r="D5225" s="26">
        <f>C5225+D5201</f>
        <v>14652</v>
      </c>
      <c r="E5225" s="4">
        <v>11</v>
      </c>
      <c r="F5225" s="112">
        <f t="shared" si="459"/>
        <v>331</v>
      </c>
    </row>
    <row r="5226" spans="1:6" ht="15.75" thickBot="1" x14ac:dyDescent="0.3">
      <c r="A5226" s="122" t="s">
        <v>41</v>
      </c>
      <c r="B5226" s="127">
        <v>44110</v>
      </c>
      <c r="C5226" s="4">
        <v>222</v>
      </c>
      <c r="D5226" s="26">
        <f>C5226+D5202</f>
        <v>13962</v>
      </c>
      <c r="E5226" s="4">
        <v>11</v>
      </c>
      <c r="F5226" s="112">
        <f>E5226+F5202</f>
        <v>435</v>
      </c>
    </row>
    <row r="5227" spans="1:6" ht="15.75" thickBot="1" x14ac:dyDescent="0.3">
      <c r="A5227" s="122" t="s">
        <v>42</v>
      </c>
      <c r="B5227" s="127">
        <v>44110</v>
      </c>
      <c r="C5227" s="4">
        <v>64</v>
      </c>
      <c r="D5227" s="26">
        <f t="shared" ref="D5227:D5233" si="460">C5227+D5203</f>
        <v>987</v>
      </c>
      <c r="F5227" s="112">
        <f>E5227+F5203</f>
        <v>42</v>
      </c>
    </row>
    <row r="5228" spans="1:6" ht="15.75" thickBot="1" x14ac:dyDescent="0.3">
      <c r="A5228" s="122" t="s">
        <v>43</v>
      </c>
      <c r="B5228" s="127">
        <v>44110</v>
      </c>
      <c r="C5228" s="4">
        <v>61</v>
      </c>
      <c r="D5228" s="26">
        <f t="shared" si="460"/>
        <v>1865</v>
      </c>
      <c r="E5228" s="4">
        <v>3</v>
      </c>
      <c r="F5228" s="112">
        <f t="shared" si="459"/>
        <v>31</v>
      </c>
    </row>
    <row r="5229" spans="1:6" ht="15.75" thickBot="1" x14ac:dyDescent="0.3">
      <c r="A5229" s="122" t="s">
        <v>44</v>
      </c>
      <c r="B5229" s="127">
        <v>44110</v>
      </c>
      <c r="C5229" s="4">
        <v>55</v>
      </c>
      <c r="D5229" s="26">
        <f t="shared" si="460"/>
        <v>5618</v>
      </c>
      <c r="E5229" s="4">
        <v>1</v>
      </c>
      <c r="F5229" s="112">
        <f>E5229+F5205</f>
        <v>72</v>
      </c>
    </row>
    <row r="5230" spans="1:6" ht="15.75" thickBot="1" x14ac:dyDescent="0.3">
      <c r="A5230" s="122" t="s">
        <v>29</v>
      </c>
      <c r="B5230" s="127">
        <v>44110</v>
      </c>
      <c r="C5230" s="4">
        <v>2209</v>
      </c>
      <c r="D5230" s="26">
        <f t="shared" si="460"/>
        <v>52895</v>
      </c>
      <c r="E5230" s="4">
        <v>16</v>
      </c>
      <c r="F5230" s="112">
        <f>E5230+F5206</f>
        <v>572</v>
      </c>
    </row>
    <row r="5231" spans="1:6" ht="15.75" thickBot="1" x14ac:dyDescent="0.3">
      <c r="A5231" s="122" t="s">
        <v>45</v>
      </c>
      <c r="B5231" s="127">
        <v>44110</v>
      </c>
      <c r="C5231" s="4">
        <v>154</v>
      </c>
      <c r="D5231" s="26">
        <f t="shared" si="460"/>
        <v>4168</v>
      </c>
      <c r="E5231" s="4">
        <v>4</v>
      </c>
      <c r="F5231" s="112">
        <f t="shared" si="459"/>
        <v>73</v>
      </c>
    </row>
    <row r="5232" spans="1:6" ht="15.75" thickBot="1" x14ac:dyDescent="0.3">
      <c r="A5232" s="122" t="s">
        <v>46</v>
      </c>
      <c r="B5232" s="127">
        <v>44110</v>
      </c>
      <c r="C5232" s="4">
        <v>244</v>
      </c>
      <c r="D5232" s="26">
        <f t="shared" si="460"/>
        <v>5420</v>
      </c>
      <c r="E5232" s="4">
        <v>1</v>
      </c>
      <c r="F5232" s="112">
        <f t="shared" ref="F5232:F5243" si="461">E5232+F5208</f>
        <v>75</v>
      </c>
    </row>
    <row r="5233" spans="1:6" ht="15.75" thickBot="1" x14ac:dyDescent="0.3">
      <c r="A5233" s="123" t="s">
        <v>47</v>
      </c>
      <c r="B5233" s="127">
        <v>44110</v>
      </c>
      <c r="C5233" s="4">
        <v>1356</v>
      </c>
      <c r="D5233" s="115">
        <f t="shared" si="460"/>
        <v>19160</v>
      </c>
      <c r="E5233" s="4">
        <v>17</v>
      </c>
      <c r="F5233" s="113">
        <f t="shared" si="461"/>
        <v>168</v>
      </c>
    </row>
    <row r="5234" spans="1:6" ht="15.75" thickBot="1" x14ac:dyDescent="0.3">
      <c r="A5234" s="53" t="s">
        <v>22</v>
      </c>
      <c r="B5234" s="127">
        <v>44111</v>
      </c>
      <c r="C5234" s="4">
        <v>5222</v>
      </c>
      <c r="D5234" s="114">
        <f>C5234+D5210</f>
        <v>451286</v>
      </c>
      <c r="E5234" s="4">
        <v>187</v>
      </c>
      <c r="F5234" s="111">
        <f t="shared" si="461"/>
        <v>14066</v>
      </c>
    </row>
    <row r="5235" spans="1:6" ht="15.75" thickBot="1" x14ac:dyDescent="0.3">
      <c r="A5235" s="122" t="s">
        <v>51</v>
      </c>
      <c r="B5235" s="127">
        <v>44111</v>
      </c>
      <c r="C5235" s="4">
        <v>956</v>
      </c>
      <c r="D5235" s="26">
        <f t="shared" ref="D5235:D5247" si="462">C5235+D5211</f>
        <v>131797</v>
      </c>
      <c r="E5235" s="4">
        <v>63</v>
      </c>
      <c r="F5235" s="112">
        <f t="shared" si="461"/>
        <v>3703</v>
      </c>
    </row>
    <row r="5236" spans="1:6" ht="15.75" thickBot="1" x14ac:dyDescent="0.3">
      <c r="A5236" s="122" t="s">
        <v>35</v>
      </c>
      <c r="B5236" s="127">
        <v>44111</v>
      </c>
      <c r="C5236" s="4">
        <v>8</v>
      </c>
      <c r="D5236" s="26">
        <f t="shared" si="462"/>
        <v>335</v>
      </c>
      <c r="F5236" s="112">
        <f t="shared" si="461"/>
        <v>0</v>
      </c>
    </row>
    <row r="5237" spans="1:6" ht="15.75" thickBot="1" x14ac:dyDescent="0.3">
      <c r="A5237" s="122" t="s">
        <v>21</v>
      </c>
      <c r="B5237" s="127">
        <v>44111</v>
      </c>
      <c r="C5237" s="4">
        <v>207</v>
      </c>
      <c r="D5237" s="26">
        <f t="shared" si="462"/>
        <v>9693</v>
      </c>
      <c r="E5237" s="4">
        <v>5</v>
      </c>
      <c r="F5237" s="112">
        <f t="shared" si="461"/>
        <v>313</v>
      </c>
    </row>
    <row r="5238" spans="1:6" ht="15.75" thickBot="1" x14ac:dyDescent="0.3">
      <c r="A5238" s="122" t="s">
        <v>36</v>
      </c>
      <c r="B5238" s="127">
        <v>44111</v>
      </c>
      <c r="C5238" s="4">
        <v>381</v>
      </c>
      <c r="D5238" s="26">
        <f t="shared" si="462"/>
        <v>5624</v>
      </c>
      <c r="E5238" s="4">
        <v>5</v>
      </c>
      <c r="F5238" s="112">
        <f t="shared" si="461"/>
        <v>74</v>
      </c>
    </row>
    <row r="5239" spans="1:6" ht="15.75" thickBot="1" x14ac:dyDescent="0.3">
      <c r="A5239" s="122" t="s">
        <v>27</v>
      </c>
      <c r="B5239" s="127">
        <v>44111</v>
      </c>
      <c r="C5239" s="4">
        <v>1749</v>
      </c>
      <c r="D5239" s="26">
        <f t="shared" si="462"/>
        <v>44942</v>
      </c>
      <c r="E5239" s="4">
        <v>10</v>
      </c>
      <c r="F5239" s="112">
        <f t="shared" si="461"/>
        <v>524</v>
      </c>
    </row>
    <row r="5240" spans="1:6" ht="15.75" thickBot="1" x14ac:dyDescent="0.3">
      <c r="A5240" s="122" t="s">
        <v>37</v>
      </c>
      <c r="B5240" s="127">
        <v>44111</v>
      </c>
      <c r="C5240" s="4">
        <v>5</v>
      </c>
      <c r="D5240" s="26">
        <f t="shared" si="462"/>
        <v>1361</v>
      </c>
      <c r="F5240" s="112">
        <f t="shared" si="461"/>
        <v>31</v>
      </c>
    </row>
    <row r="5241" spans="1:6" ht="15.75" thickBot="1" x14ac:dyDescent="0.3">
      <c r="A5241" s="122" t="s">
        <v>38</v>
      </c>
      <c r="B5241" s="127">
        <v>44111</v>
      </c>
      <c r="C5241" s="4">
        <v>170</v>
      </c>
      <c r="D5241" s="26">
        <f t="shared" si="462"/>
        <v>8619</v>
      </c>
      <c r="E5241" s="4">
        <v>7</v>
      </c>
      <c r="F5241" s="112">
        <f t="shared" si="461"/>
        <v>160</v>
      </c>
    </row>
    <row r="5242" spans="1:6" ht="15.75" thickBot="1" x14ac:dyDescent="0.3">
      <c r="A5242" s="122" t="s">
        <v>48</v>
      </c>
      <c r="B5242" s="127">
        <v>44111</v>
      </c>
      <c r="C5242" s="4">
        <v>-1</v>
      </c>
      <c r="D5242" s="26">
        <f t="shared" si="462"/>
        <v>105</v>
      </c>
      <c r="F5242" s="112">
        <f t="shared" si="461"/>
        <v>1</v>
      </c>
    </row>
    <row r="5243" spans="1:6" ht="15.75" thickBot="1" x14ac:dyDescent="0.3">
      <c r="A5243" s="122" t="s">
        <v>39</v>
      </c>
      <c r="B5243" s="127">
        <v>44111</v>
      </c>
      <c r="C5243" s="4">
        <v>65</v>
      </c>
      <c r="D5243" s="26">
        <f t="shared" si="462"/>
        <v>16355</v>
      </c>
      <c r="F5243" s="112">
        <f t="shared" si="461"/>
        <v>608</v>
      </c>
    </row>
    <row r="5244" spans="1:6" ht="15.75" thickBot="1" x14ac:dyDescent="0.3">
      <c r="A5244" s="122" t="s">
        <v>40</v>
      </c>
      <c r="B5244" s="127">
        <v>44111</v>
      </c>
      <c r="C5244" s="4">
        <v>33</v>
      </c>
      <c r="D5244" s="26">
        <f t="shared" si="462"/>
        <v>930</v>
      </c>
      <c r="F5244" s="112">
        <f t="shared" ref="F5244:F5255" si="463">E5244+F5220</f>
        <v>11</v>
      </c>
    </row>
    <row r="5245" spans="1:6" ht="15.75" thickBot="1" x14ac:dyDescent="0.3">
      <c r="A5245" s="122" t="s">
        <v>28</v>
      </c>
      <c r="B5245" s="127">
        <v>44111</v>
      </c>
      <c r="C5245" s="4">
        <v>119</v>
      </c>
      <c r="D5245" s="26">
        <f t="shared" si="462"/>
        <v>5430</v>
      </c>
      <c r="E5245" s="4">
        <v>25</v>
      </c>
      <c r="F5245" s="112">
        <f t="shared" si="463"/>
        <v>130</v>
      </c>
    </row>
    <row r="5246" spans="1:6" ht="15.75" thickBot="1" x14ac:dyDescent="0.3">
      <c r="A5246" s="122" t="s">
        <v>24</v>
      </c>
      <c r="B5246" s="127">
        <v>44111</v>
      </c>
      <c r="C5246" s="4">
        <v>771</v>
      </c>
      <c r="D5246" s="26">
        <f t="shared" si="462"/>
        <v>29336</v>
      </c>
      <c r="E5246" s="4">
        <v>36</v>
      </c>
      <c r="F5246" s="112">
        <f t="shared" si="463"/>
        <v>398</v>
      </c>
    </row>
    <row r="5247" spans="1:6" ht="15.75" thickBot="1" x14ac:dyDescent="0.3">
      <c r="A5247" s="122" t="s">
        <v>30</v>
      </c>
      <c r="B5247" s="127">
        <v>44111</v>
      </c>
      <c r="C5247" s="4">
        <v>7</v>
      </c>
      <c r="D5247" s="26">
        <f t="shared" si="462"/>
        <v>125</v>
      </c>
      <c r="F5247" s="112">
        <f t="shared" si="463"/>
        <v>4</v>
      </c>
    </row>
    <row r="5248" spans="1:6" ht="15.75" thickBot="1" x14ac:dyDescent="0.3">
      <c r="A5248" s="122" t="s">
        <v>26</v>
      </c>
      <c r="B5248" s="127">
        <v>44111</v>
      </c>
      <c r="C5248" s="4">
        <v>1204</v>
      </c>
      <c r="D5248" s="26">
        <f>C5248+D5224</f>
        <v>10690</v>
      </c>
      <c r="E5248" s="4">
        <v>1</v>
      </c>
      <c r="F5248" s="112">
        <f t="shared" si="463"/>
        <v>124</v>
      </c>
    </row>
    <row r="5249" spans="1:6" ht="15.75" thickBot="1" x14ac:dyDescent="0.3">
      <c r="A5249" s="122" t="s">
        <v>25</v>
      </c>
      <c r="B5249" s="127">
        <v>44111</v>
      </c>
      <c r="C5249" s="4">
        <v>339</v>
      </c>
      <c r="D5249" s="26">
        <f>C5249+D5225</f>
        <v>14991</v>
      </c>
      <c r="E5249" s="4">
        <v>6</v>
      </c>
      <c r="F5249" s="112">
        <f t="shared" si="463"/>
        <v>337</v>
      </c>
    </row>
    <row r="5250" spans="1:6" ht="15.75" thickBot="1" x14ac:dyDescent="0.3">
      <c r="A5250" s="122" t="s">
        <v>41</v>
      </c>
      <c r="B5250" s="127">
        <v>44111</v>
      </c>
      <c r="C5250" s="4">
        <v>289</v>
      </c>
      <c r="D5250" s="26">
        <f>C5250+D5226</f>
        <v>14251</v>
      </c>
      <c r="E5250" s="4">
        <v>18</v>
      </c>
      <c r="F5250" s="112">
        <f>E5250+F5226</f>
        <v>453</v>
      </c>
    </row>
    <row r="5251" spans="1:6" ht="15.75" thickBot="1" x14ac:dyDescent="0.3">
      <c r="A5251" s="122" t="s">
        <v>42</v>
      </c>
      <c r="B5251" s="127">
        <v>44111</v>
      </c>
      <c r="C5251" s="4">
        <v>6</v>
      </c>
      <c r="D5251" s="26">
        <f t="shared" ref="D5251:D5257" si="464">C5251+D5227</f>
        <v>993</v>
      </c>
      <c r="F5251" s="112">
        <f>E5251+F5227</f>
        <v>42</v>
      </c>
    </row>
    <row r="5252" spans="1:6" ht="15.75" thickBot="1" x14ac:dyDescent="0.3">
      <c r="A5252" s="122" t="s">
        <v>43</v>
      </c>
      <c r="B5252" s="127">
        <v>44111</v>
      </c>
      <c r="C5252" s="4">
        <v>125</v>
      </c>
      <c r="D5252" s="26">
        <f t="shared" si="464"/>
        <v>1990</v>
      </c>
      <c r="F5252" s="112">
        <f t="shared" si="463"/>
        <v>31</v>
      </c>
    </row>
    <row r="5253" spans="1:6" ht="15.75" thickBot="1" x14ac:dyDescent="0.3">
      <c r="A5253" s="122" t="s">
        <v>44</v>
      </c>
      <c r="B5253" s="127">
        <v>44111</v>
      </c>
      <c r="C5253" s="4">
        <v>162</v>
      </c>
      <c r="D5253" s="26">
        <f t="shared" si="464"/>
        <v>5780</v>
      </c>
      <c r="E5253" s="4">
        <v>2</v>
      </c>
      <c r="F5253" s="112">
        <f>E5253+F5229</f>
        <v>74</v>
      </c>
    </row>
    <row r="5254" spans="1:6" ht="15.75" thickBot="1" x14ac:dyDescent="0.3">
      <c r="A5254" s="122" t="s">
        <v>29</v>
      </c>
      <c r="B5254" s="127">
        <v>44111</v>
      </c>
      <c r="C5254" s="4">
        <v>2137</v>
      </c>
      <c r="D5254" s="26">
        <f t="shared" si="464"/>
        <v>55032</v>
      </c>
      <c r="E5254" s="4">
        <v>17</v>
      </c>
      <c r="F5254" s="112">
        <f>E5254+F5230</f>
        <v>589</v>
      </c>
    </row>
    <row r="5255" spans="1:6" ht="15.75" thickBot="1" x14ac:dyDescent="0.3">
      <c r="A5255" s="122" t="s">
        <v>45</v>
      </c>
      <c r="B5255" s="127">
        <v>44111</v>
      </c>
      <c r="C5255" s="4">
        <v>60</v>
      </c>
      <c r="D5255" s="26">
        <f t="shared" si="464"/>
        <v>4228</v>
      </c>
      <c r="E5255" s="4">
        <v>5</v>
      </c>
      <c r="F5255" s="112">
        <f t="shared" si="463"/>
        <v>78</v>
      </c>
    </row>
    <row r="5256" spans="1:6" ht="15.75" thickBot="1" x14ac:dyDescent="0.3">
      <c r="A5256" s="122" t="s">
        <v>46</v>
      </c>
      <c r="B5256" s="127">
        <v>44111</v>
      </c>
      <c r="C5256" s="4">
        <v>216</v>
      </c>
      <c r="D5256" s="26">
        <f t="shared" si="464"/>
        <v>5636</v>
      </c>
      <c r="E5256" s="4">
        <v>6</v>
      </c>
      <c r="F5256" s="112">
        <f t="shared" ref="F5256:F5267" si="465">E5256+F5232</f>
        <v>81</v>
      </c>
    </row>
    <row r="5257" spans="1:6" ht="15.75" thickBot="1" x14ac:dyDescent="0.3">
      <c r="A5257" s="123" t="s">
        <v>47</v>
      </c>
      <c r="B5257" s="127">
        <v>44111</v>
      </c>
      <c r="C5257" s="4">
        <v>2217</v>
      </c>
      <c r="D5257" s="115">
        <f t="shared" si="464"/>
        <v>21377</v>
      </c>
      <c r="E5257" s="4">
        <v>8</v>
      </c>
      <c r="F5257" s="113">
        <f t="shared" si="465"/>
        <v>176</v>
      </c>
    </row>
    <row r="5258" spans="1:6" ht="15.75" thickBot="1" x14ac:dyDescent="0.3">
      <c r="A5258" s="53" t="s">
        <v>22</v>
      </c>
      <c r="B5258" s="127">
        <v>44112</v>
      </c>
      <c r="C5258" s="4">
        <v>5184</v>
      </c>
      <c r="D5258" s="114">
        <f>C5258+D5234</f>
        <v>456470</v>
      </c>
      <c r="E5258" s="4">
        <v>186</v>
      </c>
      <c r="F5258" s="111">
        <f t="shared" si="465"/>
        <v>14252</v>
      </c>
    </row>
    <row r="5259" spans="1:6" ht="15.75" thickBot="1" x14ac:dyDescent="0.3">
      <c r="A5259" s="122" t="s">
        <v>51</v>
      </c>
      <c r="B5259" s="127">
        <v>44112</v>
      </c>
      <c r="C5259" s="4">
        <v>937</v>
      </c>
      <c r="D5259" s="26">
        <f t="shared" ref="D5259:D5271" si="466">C5259+D5235</f>
        <v>132734</v>
      </c>
      <c r="E5259" s="4">
        <v>68</v>
      </c>
      <c r="F5259" s="112">
        <f t="shared" si="465"/>
        <v>3771</v>
      </c>
    </row>
    <row r="5260" spans="1:6" ht="15.75" thickBot="1" x14ac:dyDescent="0.3">
      <c r="A5260" s="122" t="s">
        <v>35</v>
      </c>
      <c r="B5260" s="127">
        <v>44112</v>
      </c>
      <c r="C5260" s="4">
        <v>18</v>
      </c>
      <c r="D5260" s="26">
        <f t="shared" si="466"/>
        <v>353</v>
      </c>
      <c r="F5260" s="112">
        <f t="shared" si="465"/>
        <v>0</v>
      </c>
    </row>
    <row r="5261" spans="1:6" ht="15.75" thickBot="1" x14ac:dyDescent="0.3">
      <c r="A5261" s="122" t="s">
        <v>21</v>
      </c>
      <c r="B5261" s="127">
        <v>44112</v>
      </c>
      <c r="C5261" s="4">
        <v>156</v>
      </c>
      <c r="D5261" s="26">
        <f t="shared" si="466"/>
        <v>9849</v>
      </c>
      <c r="E5261" s="4">
        <v>4</v>
      </c>
      <c r="F5261" s="112">
        <f t="shared" si="465"/>
        <v>317</v>
      </c>
    </row>
    <row r="5262" spans="1:6" ht="15.75" thickBot="1" x14ac:dyDescent="0.3">
      <c r="A5262" s="122" t="s">
        <v>36</v>
      </c>
      <c r="B5262" s="127">
        <v>44112</v>
      </c>
      <c r="C5262" s="4">
        <v>312</v>
      </c>
      <c r="D5262" s="26">
        <f t="shared" si="466"/>
        <v>5936</v>
      </c>
      <c r="E5262" s="4">
        <v>2</v>
      </c>
      <c r="F5262" s="112">
        <f t="shared" si="465"/>
        <v>76</v>
      </c>
    </row>
    <row r="5263" spans="1:6" ht="15.75" thickBot="1" x14ac:dyDescent="0.3">
      <c r="A5263" s="122" t="s">
        <v>27</v>
      </c>
      <c r="B5263" s="127">
        <v>44112</v>
      </c>
      <c r="C5263" s="4">
        <v>2090</v>
      </c>
      <c r="D5263" s="26">
        <f t="shared" si="466"/>
        <v>47032</v>
      </c>
      <c r="E5263" s="4">
        <v>18</v>
      </c>
      <c r="F5263" s="112">
        <f t="shared" si="465"/>
        <v>542</v>
      </c>
    </row>
    <row r="5264" spans="1:6" ht="15.75" thickBot="1" x14ac:dyDescent="0.3">
      <c r="A5264" s="122" t="s">
        <v>37</v>
      </c>
      <c r="B5264" s="127">
        <v>44112</v>
      </c>
      <c r="C5264" s="4">
        <v>51</v>
      </c>
      <c r="D5264" s="26">
        <f t="shared" si="466"/>
        <v>1412</v>
      </c>
      <c r="F5264" s="112">
        <f t="shared" si="465"/>
        <v>31</v>
      </c>
    </row>
    <row r="5265" spans="1:6" ht="15.75" thickBot="1" x14ac:dyDescent="0.3">
      <c r="A5265" s="122" t="s">
        <v>38</v>
      </c>
      <c r="B5265" s="127">
        <v>44112</v>
      </c>
      <c r="C5265" s="4">
        <v>220</v>
      </c>
      <c r="D5265" s="26">
        <f t="shared" si="466"/>
        <v>8839</v>
      </c>
      <c r="E5265" s="4">
        <v>6</v>
      </c>
      <c r="F5265" s="112">
        <f t="shared" si="465"/>
        <v>166</v>
      </c>
    </row>
    <row r="5266" spans="1:6" ht="15.75" thickBot="1" x14ac:dyDescent="0.3">
      <c r="A5266" s="122" t="s">
        <v>48</v>
      </c>
      <c r="B5266" s="127">
        <v>44112</v>
      </c>
      <c r="C5266" s="4">
        <v>5</v>
      </c>
      <c r="D5266" s="26">
        <f t="shared" si="466"/>
        <v>110</v>
      </c>
      <c r="F5266" s="112">
        <f t="shared" si="465"/>
        <v>1</v>
      </c>
    </row>
    <row r="5267" spans="1:6" ht="15.75" thickBot="1" x14ac:dyDescent="0.3">
      <c r="A5267" s="122" t="s">
        <v>39</v>
      </c>
      <c r="B5267" s="127">
        <v>44112</v>
      </c>
      <c r="C5267" s="4">
        <v>119</v>
      </c>
      <c r="D5267" s="26">
        <f t="shared" si="466"/>
        <v>16474</v>
      </c>
      <c r="E5267" s="4">
        <v>19</v>
      </c>
      <c r="F5267" s="112">
        <f t="shared" si="465"/>
        <v>627</v>
      </c>
    </row>
    <row r="5268" spans="1:6" ht="15.75" thickBot="1" x14ac:dyDescent="0.3">
      <c r="A5268" s="122" t="s">
        <v>40</v>
      </c>
      <c r="B5268" s="127">
        <v>44112</v>
      </c>
      <c r="C5268" s="4">
        <v>24</v>
      </c>
      <c r="D5268" s="26">
        <f t="shared" si="466"/>
        <v>954</v>
      </c>
      <c r="E5268" s="4">
        <v>1</v>
      </c>
      <c r="F5268" s="112">
        <f t="shared" ref="F5268:F5279" si="467">E5268+F5244</f>
        <v>12</v>
      </c>
    </row>
    <row r="5269" spans="1:6" ht="15.75" thickBot="1" x14ac:dyDescent="0.3">
      <c r="A5269" s="122" t="s">
        <v>28</v>
      </c>
      <c r="B5269" s="127">
        <v>44112</v>
      </c>
      <c r="C5269" s="4">
        <v>117</v>
      </c>
      <c r="D5269" s="26">
        <f t="shared" si="466"/>
        <v>5547</v>
      </c>
      <c r="E5269" s="4">
        <v>30</v>
      </c>
      <c r="F5269" s="112">
        <f t="shared" si="467"/>
        <v>160</v>
      </c>
    </row>
    <row r="5270" spans="1:6" ht="15.75" thickBot="1" x14ac:dyDescent="0.3">
      <c r="A5270" s="122" t="s">
        <v>24</v>
      </c>
      <c r="B5270" s="127">
        <v>44112</v>
      </c>
      <c r="C5270" s="4">
        <v>697</v>
      </c>
      <c r="D5270" s="26">
        <f t="shared" si="466"/>
        <v>30033</v>
      </c>
      <c r="E5270" s="4">
        <v>10</v>
      </c>
      <c r="F5270" s="112">
        <f t="shared" si="467"/>
        <v>408</v>
      </c>
    </row>
    <row r="5271" spans="1:6" ht="15.75" thickBot="1" x14ac:dyDescent="0.3">
      <c r="A5271" s="122" t="s">
        <v>30</v>
      </c>
      <c r="B5271" s="127">
        <v>44112</v>
      </c>
      <c r="C5271" s="4">
        <v>15</v>
      </c>
      <c r="D5271" s="26">
        <f t="shared" si="466"/>
        <v>140</v>
      </c>
      <c r="E5271" s="4">
        <v>0</v>
      </c>
      <c r="F5271" s="112">
        <f t="shared" si="467"/>
        <v>4</v>
      </c>
    </row>
    <row r="5272" spans="1:6" ht="15.75" thickBot="1" x14ac:dyDescent="0.3">
      <c r="A5272" s="122" t="s">
        <v>26</v>
      </c>
      <c r="B5272" s="127">
        <v>44112</v>
      </c>
      <c r="C5272" s="4">
        <v>409</v>
      </c>
      <c r="D5272" s="26">
        <f>C5272+D5248</f>
        <v>11099</v>
      </c>
      <c r="E5272" s="4">
        <v>1</v>
      </c>
      <c r="F5272" s="112">
        <f t="shared" si="467"/>
        <v>125</v>
      </c>
    </row>
    <row r="5273" spans="1:6" ht="15.75" thickBot="1" x14ac:dyDescent="0.3">
      <c r="A5273" s="122" t="s">
        <v>25</v>
      </c>
      <c r="B5273" s="127">
        <v>44112</v>
      </c>
      <c r="C5273" s="4">
        <v>356</v>
      </c>
      <c r="D5273" s="26">
        <f>C5273+D5249</f>
        <v>15347</v>
      </c>
      <c r="E5273" s="4">
        <v>7</v>
      </c>
      <c r="F5273" s="112">
        <f t="shared" si="467"/>
        <v>344</v>
      </c>
    </row>
    <row r="5274" spans="1:6" ht="15.75" thickBot="1" x14ac:dyDescent="0.3">
      <c r="A5274" s="122" t="s">
        <v>41</v>
      </c>
      <c r="B5274" s="127">
        <v>44112</v>
      </c>
      <c r="C5274" s="4">
        <v>265</v>
      </c>
      <c r="D5274" s="26">
        <f>C5274+D5250</f>
        <v>14516</v>
      </c>
      <c r="E5274" s="4">
        <v>11</v>
      </c>
      <c r="F5274" s="112">
        <f>E5274+F5250</f>
        <v>464</v>
      </c>
    </row>
    <row r="5275" spans="1:6" ht="15.75" thickBot="1" x14ac:dyDescent="0.3">
      <c r="A5275" s="122" t="s">
        <v>42</v>
      </c>
      <c r="B5275" s="127">
        <v>44112</v>
      </c>
      <c r="C5275" s="4">
        <v>112</v>
      </c>
      <c r="D5275" s="26">
        <f t="shared" ref="D5275:D5281" si="468">C5275+D5251</f>
        <v>1105</v>
      </c>
      <c r="F5275" s="112">
        <f>E5275+F5251</f>
        <v>42</v>
      </c>
    </row>
    <row r="5276" spans="1:6" ht="15.75" thickBot="1" x14ac:dyDescent="0.3">
      <c r="A5276" s="122" t="s">
        <v>43</v>
      </c>
      <c r="B5276" s="127">
        <v>44112</v>
      </c>
      <c r="C5276" s="4">
        <v>112</v>
      </c>
      <c r="D5276" s="26">
        <f t="shared" si="468"/>
        <v>2102</v>
      </c>
      <c r="E5276" s="4">
        <v>2</v>
      </c>
      <c r="F5276" s="112">
        <f t="shared" si="467"/>
        <v>33</v>
      </c>
    </row>
    <row r="5277" spans="1:6" ht="15.75" thickBot="1" x14ac:dyDescent="0.3">
      <c r="A5277" s="122" t="s">
        <v>44</v>
      </c>
      <c r="B5277" s="127">
        <v>44112</v>
      </c>
      <c r="C5277" s="4">
        <v>89</v>
      </c>
      <c r="D5277" s="26">
        <f t="shared" si="468"/>
        <v>5869</v>
      </c>
      <c r="E5277" s="4">
        <v>2</v>
      </c>
      <c r="F5277" s="112">
        <f>E5277+F5253</f>
        <v>76</v>
      </c>
    </row>
    <row r="5278" spans="1:6" ht="15.75" thickBot="1" x14ac:dyDescent="0.3">
      <c r="A5278" s="122" t="s">
        <v>29</v>
      </c>
      <c r="B5278" s="127">
        <v>44112</v>
      </c>
      <c r="C5278" s="4">
        <v>2099</v>
      </c>
      <c r="D5278" s="26">
        <f t="shared" si="468"/>
        <v>57131</v>
      </c>
      <c r="E5278" s="4">
        <v>31</v>
      </c>
      <c r="F5278" s="112">
        <f>E5278+F5254</f>
        <v>620</v>
      </c>
    </row>
    <row r="5279" spans="1:6" ht="15.75" thickBot="1" x14ac:dyDescent="0.3">
      <c r="A5279" s="122" t="s">
        <v>45</v>
      </c>
      <c r="B5279" s="127">
        <v>44112</v>
      </c>
      <c r="C5279" s="4">
        <v>40</v>
      </c>
      <c r="D5279" s="26">
        <f t="shared" si="468"/>
        <v>4268</v>
      </c>
      <c r="E5279" s="4">
        <v>1</v>
      </c>
      <c r="F5279" s="112">
        <f t="shared" si="467"/>
        <v>79</v>
      </c>
    </row>
    <row r="5280" spans="1:6" ht="15.75" thickBot="1" x14ac:dyDescent="0.3">
      <c r="A5280" s="122" t="s">
        <v>46</v>
      </c>
      <c r="B5280" s="127">
        <v>44112</v>
      </c>
      <c r="C5280" s="4">
        <v>168</v>
      </c>
      <c r="D5280" s="26">
        <f t="shared" si="468"/>
        <v>5804</v>
      </c>
      <c r="E5280" s="4">
        <v>1</v>
      </c>
      <c r="F5280" s="112">
        <f t="shared" ref="F5280:F5291" si="469">E5280+F5256</f>
        <v>82</v>
      </c>
    </row>
    <row r="5281" spans="1:6" ht="15.75" thickBot="1" x14ac:dyDescent="0.3">
      <c r="A5281" s="123" t="s">
        <v>47</v>
      </c>
      <c r="B5281" s="127">
        <v>44112</v>
      </c>
      <c r="C5281" s="4">
        <v>1859</v>
      </c>
      <c r="D5281" s="115">
        <f t="shared" si="468"/>
        <v>23236</v>
      </c>
      <c r="E5281" s="4">
        <v>84</v>
      </c>
      <c r="F5281" s="113">
        <f t="shared" si="469"/>
        <v>260</v>
      </c>
    </row>
    <row r="5282" spans="1:6" ht="15.75" thickBot="1" x14ac:dyDescent="0.3">
      <c r="A5282" s="53" t="s">
        <v>22</v>
      </c>
      <c r="B5282" s="127">
        <v>44113</v>
      </c>
      <c r="C5282" s="4">
        <v>5346</v>
      </c>
      <c r="D5282" s="114">
        <f>C5282+D5258</f>
        <v>461816</v>
      </c>
      <c r="E5282" s="4">
        <f>134+105</f>
        <v>239</v>
      </c>
      <c r="F5282" s="111">
        <f t="shared" si="469"/>
        <v>14491</v>
      </c>
    </row>
    <row r="5283" spans="1:6" ht="15.75" thickBot="1" x14ac:dyDescent="0.3">
      <c r="A5283" s="122" t="s">
        <v>51</v>
      </c>
      <c r="B5283" s="127">
        <v>44113</v>
      </c>
      <c r="C5283" s="4">
        <v>874</v>
      </c>
      <c r="D5283" s="26">
        <f t="shared" ref="D5283:D5295" si="470">C5283+D5259</f>
        <v>133608</v>
      </c>
      <c r="E5283" s="4">
        <f>22+16</f>
        <v>38</v>
      </c>
      <c r="F5283" s="112">
        <f t="shared" si="469"/>
        <v>3809</v>
      </c>
    </row>
    <row r="5284" spans="1:6" ht="15.75" thickBot="1" x14ac:dyDescent="0.3">
      <c r="A5284" s="122" t="s">
        <v>35</v>
      </c>
      <c r="B5284" s="127">
        <v>44113</v>
      </c>
      <c r="C5284" s="4">
        <v>7</v>
      </c>
      <c r="D5284" s="26">
        <f t="shared" si="470"/>
        <v>360</v>
      </c>
      <c r="F5284" s="112">
        <f t="shared" si="469"/>
        <v>0</v>
      </c>
    </row>
    <row r="5285" spans="1:6" ht="15.75" thickBot="1" x14ac:dyDescent="0.3">
      <c r="A5285" s="122" t="s">
        <v>21</v>
      </c>
      <c r="B5285" s="127">
        <v>44113</v>
      </c>
      <c r="C5285" s="4">
        <v>177</v>
      </c>
      <c r="D5285" s="26">
        <f t="shared" si="470"/>
        <v>10026</v>
      </c>
      <c r="E5285" s="4">
        <f>8+4</f>
        <v>12</v>
      </c>
      <c r="F5285" s="112">
        <f t="shared" si="469"/>
        <v>329</v>
      </c>
    </row>
    <row r="5286" spans="1:6" ht="15.75" thickBot="1" x14ac:dyDescent="0.3">
      <c r="A5286" s="122" t="s">
        <v>36</v>
      </c>
      <c r="B5286" s="127">
        <v>44113</v>
      </c>
      <c r="C5286" s="4">
        <v>205</v>
      </c>
      <c r="D5286" s="26">
        <f t="shared" si="470"/>
        <v>6141</v>
      </c>
      <c r="E5286" s="4">
        <f>6</f>
        <v>6</v>
      </c>
      <c r="F5286" s="112">
        <f t="shared" si="469"/>
        <v>82</v>
      </c>
    </row>
    <row r="5287" spans="1:6" ht="15.75" thickBot="1" x14ac:dyDescent="0.3">
      <c r="A5287" s="122" t="s">
        <v>27</v>
      </c>
      <c r="B5287" s="127">
        <v>44113</v>
      </c>
      <c r="C5287" s="4">
        <v>1643</v>
      </c>
      <c r="D5287" s="26">
        <f t="shared" si="470"/>
        <v>48675</v>
      </c>
      <c r="E5287" s="4">
        <v>27</v>
      </c>
      <c r="F5287" s="112">
        <f t="shared" si="469"/>
        <v>569</v>
      </c>
    </row>
    <row r="5288" spans="1:6" ht="15.75" thickBot="1" x14ac:dyDescent="0.3">
      <c r="A5288" s="122" t="s">
        <v>37</v>
      </c>
      <c r="B5288" s="127">
        <v>44113</v>
      </c>
      <c r="C5288" s="4">
        <v>93</v>
      </c>
      <c r="D5288" s="26">
        <f t="shared" si="470"/>
        <v>1505</v>
      </c>
      <c r="F5288" s="112">
        <f t="shared" si="469"/>
        <v>31</v>
      </c>
    </row>
    <row r="5289" spans="1:6" ht="15.75" thickBot="1" x14ac:dyDescent="0.3">
      <c r="A5289" s="122" t="s">
        <v>38</v>
      </c>
      <c r="B5289" s="127">
        <v>44113</v>
      </c>
      <c r="C5289" s="4">
        <v>206</v>
      </c>
      <c r="D5289" s="26">
        <f t="shared" si="470"/>
        <v>9045</v>
      </c>
      <c r="E5289" s="4">
        <f>4</f>
        <v>4</v>
      </c>
      <c r="F5289" s="112">
        <f t="shared" si="469"/>
        <v>170</v>
      </c>
    </row>
    <row r="5290" spans="1:6" ht="15.75" thickBot="1" x14ac:dyDescent="0.3">
      <c r="A5290" s="122" t="s">
        <v>48</v>
      </c>
      <c r="B5290" s="127">
        <v>44113</v>
      </c>
      <c r="C5290" s="4">
        <v>10</v>
      </c>
      <c r="D5290" s="26">
        <f t="shared" si="470"/>
        <v>120</v>
      </c>
      <c r="F5290" s="112">
        <f t="shared" si="469"/>
        <v>1</v>
      </c>
    </row>
    <row r="5291" spans="1:6" ht="15.75" thickBot="1" x14ac:dyDescent="0.3">
      <c r="A5291" s="122" t="s">
        <v>39</v>
      </c>
      <c r="B5291" s="127">
        <v>44113</v>
      </c>
      <c r="C5291" s="4">
        <v>70</v>
      </c>
      <c r="D5291" s="26">
        <f t="shared" si="470"/>
        <v>16544</v>
      </c>
      <c r="F5291" s="112">
        <f t="shared" si="469"/>
        <v>627</v>
      </c>
    </row>
    <row r="5292" spans="1:6" ht="15.75" thickBot="1" x14ac:dyDescent="0.3">
      <c r="A5292" s="122" t="s">
        <v>40</v>
      </c>
      <c r="B5292" s="127">
        <v>44113</v>
      </c>
      <c r="C5292" s="4">
        <v>42</v>
      </c>
      <c r="D5292" s="26">
        <f t="shared" si="470"/>
        <v>996</v>
      </c>
      <c r="F5292" s="112">
        <f t="shared" ref="F5292:F5303" si="471">E5292+F5268</f>
        <v>12</v>
      </c>
    </row>
    <row r="5293" spans="1:6" ht="15.75" thickBot="1" x14ac:dyDescent="0.3">
      <c r="A5293" s="122" t="s">
        <v>28</v>
      </c>
      <c r="B5293" s="127">
        <v>44113</v>
      </c>
      <c r="C5293" s="4">
        <v>83</v>
      </c>
      <c r="D5293" s="26">
        <f t="shared" si="470"/>
        <v>5630</v>
      </c>
      <c r="E5293" s="4">
        <f>7+4</f>
        <v>11</v>
      </c>
      <c r="F5293" s="112">
        <f t="shared" si="471"/>
        <v>171</v>
      </c>
    </row>
    <row r="5294" spans="1:6" ht="15.75" thickBot="1" x14ac:dyDescent="0.3">
      <c r="A5294" s="122" t="s">
        <v>24</v>
      </c>
      <c r="B5294" s="127">
        <v>44113</v>
      </c>
      <c r="C5294" s="4">
        <v>858</v>
      </c>
      <c r="D5294" s="26">
        <f t="shared" si="470"/>
        <v>30891</v>
      </c>
      <c r="E5294" s="4">
        <f>10+8</f>
        <v>18</v>
      </c>
      <c r="F5294" s="112">
        <f t="shared" si="471"/>
        <v>426</v>
      </c>
    </row>
    <row r="5295" spans="1:6" ht="15.75" thickBot="1" x14ac:dyDescent="0.3">
      <c r="A5295" s="122" t="s">
        <v>30</v>
      </c>
      <c r="B5295" s="127">
        <v>44113</v>
      </c>
      <c r="C5295" s="4">
        <v>4</v>
      </c>
      <c r="D5295" s="26">
        <f t="shared" si="470"/>
        <v>144</v>
      </c>
      <c r="F5295" s="112">
        <f t="shared" si="471"/>
        <v>4</v>
      </c>
    </row>
    <row r="5296" spans="1:6" ht="15.75" thickBot="1" x14ac:dyDescent="0.3">
      <c r="A5296" s="122" t="s">
        <v>26</v>
      </c>
      <c r="B5296" s="127">
        <v>44113</v>
      </c>
      <c r="C5296" s="4">
        <v>287</v>
      </c>
      <c r="D5296" s="26">
        <f>C5296+D5272</f>
        <v>11386</v>
      </c>
      <c r="E5296" s="4">
        <f>25+17</f>
        <v>42</v>
      </c>
      <c r="F5296" s="112">
        <f t="shared" si="471"/>
        <v>167</v>
      </c>
    </row>
    <row r="5297" spans="1:6" ht="15.75" thickBot="1" x14ac:dyDescent="0.3">
      <c r="A5297" s="122" t="s">
        <v>25</v>
      </c>
      <c r="B5297" s="127">
        <v>44113</v>
      </c>
      <c r="C5297" s="4">
        <v>462</v>
      </c>
      <c r="D5297" s="26">
        <f>C5297+D5273</f>
        <v>15809</v>
      </c>
      <c r="E5297" s="4">
        <f>5+3</f>
        <v>8</v>
      </c>
      <c r="F5297" s="112">
        <f t="shared" si="471"/>
        <v>352</v>
      </c>
    </row>
    <row r="5298" spans="1:6" ht="15.75" thickBot="1" x14ac:dyDescent="0.3">
      <c r="A5298" s="122" t="s">
        <v>41</v>
      </c>
      <c r="B5298" s="127">
        <v>44113</v>
      </c>
      <c r="C5298" s="4">
        <v>267</v>
      </c>
      <c r="D5298" s="26">
        <f>C5298+D5274</f>
        <v>14783</v>
      </c>
      <c r="E5298" s="4">
        <f>8+6</f>
        <v>14</v>
      </c>
      <c r="F5298" s="112">
        <f>E5298+F5274</f>
        <v>478</v>
      </c>
    </row>
    <row r="5299" spans="1:6" ht="15.75" thickBot="1" x14ac:dyDescent="0.3">
      <c r="A5299" s="122" t="s">
        <v>42</v>
      </c>
      <c r="B5299" s="127">
        <v>44113</v>
      </c>
      <c r="C5299" s="4">
        <v>40</v>
      </c>
      <c r="D5299" s="26">
        <f t="shared" ref="D5299:D5305" si="472">C5299+D5275</f>
        <v>1145</v>
      </c>
      <c r="F5299" s="112">
        <f>E5299+F5275</f>
        <v>42</v>
      </c>
    </row>
    <row r="5300" spans="1:6" ht="15.75" thickBot="1" x14ac:dyDescent="0.3">
      <c r="A5300" s="122" t="s">
        <v>43</v>
      </c>
      <c r="B5300" s="127">
        <v>44113</v>
      </c>
      <c r="C5300" s="4">
        <v>86</v>
      </c>
      <c r="D5300" s="26">
        <f t="shared" si="472"/>
        <v>2188</v>
      </c>
      <c r="F5300" s="112">
        <f t="shared" si="471"/>
        <v>33</v>
      </c>
    </row>
    <row r="5301" spans="1:6" ht="15.75" thickBot="1" x14ac:dyDescent="0.3">
      <c r="A5301" s="122" t="s">
        <v>44</v>
      </c>
      <c r="B5301" s="127">
        <v>44113</v>
      </c>
      <c r="C5301" s="4">
        <v>172</v>
      </c>
      <c r="D5301" s="26">
        <f t="shared" si="472"/>
        <v>6041</v>
      </c>
      <c r="E5301" s="4">
        <f>1+3</f>
        <v>4</v>
      </c>
      <c r="F5301" s="112">
        <f>E5301+F5277</f>
        <v>80</v>
      </c>
    </row>
    <row r="5302" spans="1:6" ht="15.75" thickBot="1" x14ac:dyDescent="0.3">
      <c r="A5302" s="122" t="s">
        <v>29</v>
      </c>
      <c r="B5302" s="127">
        <v>44113</v>
      </c>
      <c r="C5302" s="4">
        <v>2179</v>
      </c>
      <c r="D5302" s="26">
        <f t="shared" si="472"/>
        <v>59310</v>
      </c>
      <c r="E5302" s="4">
        <f>10+11</f>
        <v>21</v>
      </c>
      <c r="F5302" s="112">
        <f>E5302+F5278</f>
        <v>641</v>
      </c>
    </row>
    <row r="5303" spans="1:6" ht="15.75" thickBot="1" x14ac:dyDescent="0.3">
      <c r="A5303" s="122" t="s">
        <v>45</v>
      </c>
      <c r="B5303" s="127">
        <v>44113</v>
      </c>
      <c r="C5303" s="4">
        <v>15</v>
      </c>
      <c r="D5303" s="26">
        <f t="shared" si="472"/>
        <v>4283</v>
      </c>
      <c r="E5303" s="4">
        <f>2+1</f>
        <v>3</v>
      </c>
      <c r="F5303" s="112">
        <f t="shared" si="471"/>
        <v>82</v>
      </c>
    </row>
    <row r="5304" spans="1:6" ht="15.75" thickBot="1" x14ac:dyDescent="0.3">
      <c r="A5304" s="122" t="s">
        <v>46</v>
      </c>
      <c r="B5304" s="127">
        <v>44113</v>
      </c>
      <c r="C5304" s="4">
        <v>249</v>
      </c>
      <c r="D5304" s="26">
        <f t="shared" si="472"/>
        <v>6053</v>
      </c>
      <c r="E5304" s="4">
        <f>2</f>
        <v>2</v>
      </c>
      <c r="F5304" s="112">
        <f t="shared" ref="F5304:F5315" si="473">E5304+F5280</f>
        <v>84</v>
      </c>
    </row>
    <row r="5305" spans="1:6" ht="15.75" thickBot="1" x14ac:dyDescent="0.3">
      <c r="A5305" s="123" t="s">
        <v>47</v>
      </c>
      <c r="B5305" s="127">
        <v>44113</v>
      </c>
      <c r="C5305" s="4">
        <v>1724</v>
      </c>
      <c r="D5305" s="115">
        <f t="shared" si="472"/>
        <v>24960</v>
      </c>
      <c r="E5305" s="4">
        <f>44+21</f>
        <v>65</v>
      </c>
      <c r="F5305" s="113">
        <f t="shared" si="473"/>
        <v>325</v>
      </c>
    </row>
    <row r="5306" spans="1:6" ht="15.75" thickBot="1" x14ac:dyDescent="0.3">
      <c r="A5306" s="53" t="s">
        <v>22</v>
      </c>
      <c r="B5306" s="127">
        <v>44114</v>
      </c>
      <c r="C5306" s="4">
        <v>4047</v>
      </c>
      <c r="D5306" s="114">
        <f>C5306+D5282</f>
        <v>465863</v>
      </c>
      <c r="E5306" s="4">
        <f>3+99+87</f>
        <v>189</v>
      </c>
      <c r="F5306" s="111">
        <f t="shared" si="473"/>
        <v>14680</v>
      </c>
    </row>
    <row r="5307" spans="1:6" ht="15.75" thickBot="1" x14ac:dyDescent="0.3">
      <c r="A5307" s="122" t="s">
        <v>51</v>
      </c>
      <c r="B5307" s="127">
        <v>44114</v>
      </c>
      <c r="C5307" s="4">
        <v>742</v>
      </c>
      <c r="D5307" s="26">
        <f t="shared" ref="D5307:D5319" si="474">C5307+D5283</f>
        <v>134350</v>
      </c>
      <c r="E5307" s="4">
        <f>2+43+28</f>
        <v>73</v>
      </c>
      <c r="F5307" s="112">
        <f t="shared" si="473"/>
        <v>3882</v>
      </c>
    </row>
    <row r="5308" spans="1:6" ht="15.75" thickBot="1" x14ac:dyDescent="0.3">
      <c r="A5308" s="122" t="s">
        <v>35</v>
      </c>
      <c r="B5308" s="127">
        <v>44114</v>
      </c>
      <c r="C5308" s="4">
        <v>10</v>
      </c>
      <c r="D5308" s="26">
        <f t="shared" si="474"/>
        <v>370</v>
      </c>
      <c r="F5308" s="112">
        <f t="shared" si="473"/>
        <v>0</v>
      </c>
    </row>
    <row r="5309" spans="1:6" ht="15.75" thickBot="1" x14ac:dyDescent="0.3">
      <c r="A5309" s="122" t="s">
        <v>21</v>
      </c>
      <c r="B5309" s="127">
        <v>44114</v>
      </c>
      <c r="C5309" s="4">
        <v>148</v>
      </c>
      <c r="D5309" s="26">
        <f t="shared" si="474"/>
        <v>10174</v>
      </c>
      <c r="E5309" s="4">
        <f>1</f>
        <v>1</v>
      </c>
      <c r="F5309" s="112">
        <f t="shared" si="473"/>
        <v>330</v>
      </c>
    </row>
    <row r="5310" spans="1:6" ht="15.75" thickBot="1" x14ac:dyDescent="0.3">
      <c r="A5310" s="122" t="s">
        <v>36</v>
      </c>
      <c r="B5310" s="127">
        <v>44114</v>
      </c>
      <c r="C5310" s="4">
        <v>482</v>
      </c>
      <c r="D5310" s="26">
        <f t="shared" si="474"/>
        <v>6623</v>
      </c>
      <c r="E5310" s="4">
        <v>0</v>
      </c>
      <c r="F5310" s="112">
        <f t="shared" si="473"/>
        <v>82</v>
      </c>
    </row>
    <row r="5311" spans="1:6" ht="15.75" thickBot="1" x14ac:dyDescent="0.3">
      <c r="A5311" s="122" t="s">
        <v>27</v>
      </c>
      <c r="B5311" s="127">
        <v>44114</v>
      </c>
      <c r="C5311" s="4">
        <v>1606</v>
      </c>
      <c r="D5311" s="26">
        <f t="shared" si="474"/>
        <v>50281</v>
      </c>
      <c r="E5311" s="4">
        <v>27</v>
      </c>
      <c r="F5311" s="112">
        <f t="shared" si="473"/>
        <v>596</v>
      </c>
    </row>
    <row r="5312" spans="1:6" ht="15.75" thickBot="1" x14ac:dyDescent="0.3">
      <c r="A5312" s="122" t="s">
        <v>37</v>
      </c>
      <c r="B5312" s="127">
        <v>44114</v>
      </c>
      <c r="C5312" s="4">
        <v>2</v>
      </c>
      <c r="D5312" s="26">
        <f t="shared" si="474"/>
        <v>1507</v>
      </c>
      <c r="F5312" s="112">
        <f t="shared" si="473"/>
        <v>31</v>
      </c>
    </row>
    <row r="5313" spans="1:6" ht="15.75" thickBot="1" x14ac:dyDescent="0.3">
      <c r="A5313" s="122" t="s">
        <v>38</v>
      </c>
      <c r="B5313" s="127">
        <v>44114</v>
      </c>
      <c r="C5313" s="4">
        <v>188</v>
      </c>
      <c r="D5313" s="26">
        <f t="shared" si="474"/>
        <v>9233</v>
      </c>
      <c r="E5313" s="4">
        <f>1+1</f>
        <v>2</v>
      </c>
      <c r="F5313" s="112">
        <f t="shared" si="473"/>
        <v>172</v>
      </c>
    </row>
    <row r="5314" spans="1:6" ht="15.75" thickBot="1" x14ac:dyDescent="0.3">
      <c r="A5314" s="122" t="s">
        <v>48</v>
      </c>
      <c r="B5314" s="127">
        <v>44114</v>
      </c>
      <c r="C5314" s="4">
        <v>8</v>
      </c>
      <c r="D5314" s="26">
        <f t="shared" si="474"/>
        <v>128</v>
      </c>
      <c r="F5314" s="112">
        <f t="shared" si="473"/>
        <v>1</v>
      </c>
    </row>
    <row r="5315" spans="1:6" ht="15.75" thickBot="1" x14ac:dyDescent="0.3">
      <c r="A5315" s="122" t="s">
        <v>39</v>
      </c>
      <c r="B5315" s="127">
        <v>44114</v>
      </c>
      <c r="C5315" s="4">
        <v>128</v>
      </c>
      <c r="D5315" s="26">
        <f t="shared" si="474"/>
        <v>16672</v>
      </c>
      <c r="F5315" s="112">
        <f t="shared" si="473"/>
        <v>627</v>
      </c>
    </row>
    <row r="5316" spans="1:6" ht="15.75" thickBot="1" x14ac:dyDescent="0.3">
      <c r="A5316" s="122" t="s">
        <v>40</v>
      </c>
      <c r="B5316" s="127">
        <v>44114</v>
      </c>
      <c r="C5316" s="4">
        <v>44</v>
      </c>
      <c r="D5316" s="26">
        <f t="shared" si="474"/>
        <v>1040</v>
      </c>
      <c r="F5316" s="112">
        <f t="shared" ref="F5316:F5327" si="475">E5316+F5292</f>
        <v>12</v>
      </c>
    </row>
    <row r="5317" spans="1:6" ht="15.75" thickBot="1" x14ac:dyDescent="0.3">
      <c r="A5317" s="122" t="s">
        <v>28</v>
      </c>
      <c r="B5317" s="127">
        <v>44114</v>
      </c>
      <c r="C5317" s="4">
        <v>46</v>
      </c>
      <c r="D5317" s="26">
        <f t="shared" si="474"/>
        <v>5676</v>
      </c>
      <c r="E5317" s="4">
        <f>1</f>
        <v>1</v>
      </c>
      <c r="F5317" s="112">
        <f t="shared" si="475"/>
        <v>172</v>
      </c>
    </row>
    <row r="5318" spans="1:6" ht="15.75" thickBot="1" x14ac:dyDescent="0.3">
      <c r="A5318" s="122" t="s">
        <v>24</v>
      </c>
      <c r="B5318" s="127">
        <v>44114</v>
      </c>
      <c r="C5318" s="4">
        <v>573</v>
      </c>
      <c r="D5318" s="26">
        <f t="shared" si="474"/>
        <v>31464</v>
      </c>
      <c r="E5318" s="4">
        <f>3</f>
        <v>3</v>
      </c>
      <c r="F5318" s="112">
        <f t="shared" si="475"/>
        <v>429</v>
      </c>
    </row>
    <row r="5319" spans="1:6" ht="15.75" thickBot="1" x14ac:dyDescent="0.3">
      <c r="A5319" s="122" t="s">
        <v>30</v>
      </c>
      <c r="B5319" s="127">
        <v>44114</v>
      </c>
      <c r="C5319" s="4">
        <v>5</v>
      </c>
      <c r="D5319" s="26">
        <f t="shared" si="474"/>
        <v>149</v>
      </c>
      <c r="F5319" s="112">
        <f t="shared" si="475"/>
        <v>4</v>
      </c>
    </row>
    <row r="5320" spans="1:6" ht="15.75" thickBot="1" x14ac:dyDescent="0.3">
      <c r="A5320" s="122" t="s">
        <v>26</v>
      </c>
      <c r="B5320" s="127">
        <v>44114</v>
      </c>
      <c r="C5320" s="4">
        <v>433</v>
      </c>
      <c r="D5320" s="26">
        <f>C5320+D5296</f>
        <v>11819</v>
      </c>
      <c r="E5320" s="4">
        <f>13+4</f>
        <v>17</v>
      </c>
      <c r="F5320" s="112">
        <f t="shared" si="475"/>
        <v>184</v>
      </c>
    </row>
    <row r="5321" spans="1:6" ht="15.75" thickBot="1" x14ac:dyDescent="0.3">
      <c r="A5321" s="122" t="s">
        <v>25</v>
      </c>
      <c r="B5321" s="127">
        <v>44114</v>
      </c>
      <c r="C5321" s="4">
        <v>433</v>
      </c>
      <c r="D5321" s="26">
        <f>C5321+D5297</f>
        <v>16242</v>
      </c>
      <c r="E5321" s="4">
        <v>4</v>
      </c>
      <c r="F5321" s="112">
        <f t="shared" si="475"/>
        <v>356</v>
      </c>
    </row>
    <row r="5322" spans="1:6" ht="15.75" thickBot="1" x14ac:dyDescent="0.3">
      <c r="A5322" s="122" t="s">
        <v>41</v>
      </c>
      <c r="B5322" s="127">
        <v>44114</v>
      </c>
      <c r="C5322" s="4">
        <v>453</v>
      </c>
      <c r="D5322" s="26">
        <f>C5322+D5298</f>
        <v>15236</v>
      </c>
      <c r="E5322" s="4">
        <f>16+5</f>
        <v>21</v>
      </c>
      <c r="F5322" s="112">
        <f>E5322+F5298</f>
        <v>499</v>
      </c>
    </row>
    <row r="5323" spans="1:6" ht="15.75" thickBot="1" x14ac:dyDescent="0.3">
      <c r="A5323" s="122" t="s">
        <v>42</v>
      </c>
      <c r="B5323" s="127">
        <v>44114</v>
      </c>
      <c r="C5323" s="4">
        <v>1</v>
      </c>
      <c r="D5323" s="26">
        <f t="shared" ref="D5323:D5329" si="476">C5323+D5299</f>
        <v>1146</v>
      </c>
      <c r="F5323" s="112">
        <f>E5323+F5299</f>
        <v>42</v>
      </c>
    </row>
    <row r="5324" spans="1:6" ht="15.75" thickBot="1" x14ac:dyDescent="0.3">
      <c r="A5324" s="122" t="s">
        <v>43</v>
      </c>
      <c r="B5324" s="127">
        <v>44114</v>
      </c>
      <c r="C5324" s="4">
        <v>14</v>
      </c>
      <c r="D5324" s="26">
        <f t="shared" si="476"/>
        <v>2202</v>
      </c>
      <c r="F5324" s="112">
        <f t="shared" si="475"/>
        <v>33</v>
      </c>
    </row>
    <row r="5325" spans="1:6" ht="15.75" thickBot="1" x14ac:dyDescent="0.3">
      <c r="A5325" s="122" t="s">
        <v>44</v>
      </c>
      <c r="B5325" s="127">
        <v>44114</v>
      </c>
      <c r="C5325" s="4">
        <v>170</v>
      </c>
      <c r="D5325" s="26">
        <f t="shared" si="476"/>
        <v>6211</v>
      </c>
      <c r="E5325" s="4">
        <f>3</f>
        <v>3</v>
      </c>
      <c r="F5325" s="112">
        <f>E5325+F5301</f>
        <v>83</v>
      </c>
    </row>
    <row r="5326" spans="1:6" ht="15.75" thickBot="1" x14ac:dyDescent="0.3">
      <c r="A5326" s="122" t="s">
        <v>29</v>
      </c>
      <c r="B5326" s="127">
        <v>44114</v>
      </c>
      <c r="C5326" s="4">
        <v>2043</v>
      </c>
      <c r="D5326" s="26">
        <f t="shared" si="476"/>
        <v>61353</v>
      </c>
      <c r="E5326" s="4">
        <v>16</v>
      </c>
      <c r="F5326" s="112">
        <f>E5326+F5302</f>
        <v>657</v>
      </c>
    </row>
    <row r="5327" spans="1:6" ht="15.75" thickBot="1" x14ac:dyDescent="0.3">
      <c r="A5327" s="122" t="s">
        <v>45</v>
      </c>
      <c r="B5327" s="127">
        <v>44114</v>
      </c>
      <c r="C5327" s="4">
        <v>93</v>
      </c>
      <c r="D5327" s="26">
        <f t="shared" si="476"/>
        <v>4376</v>
      </c>
      <c r="F5327" s="112">
        <f t="shared" si="475"/>
        <v>82</v>
      </c>
    </row>
    <row r="5328" spans="1:6" ht="15.75" thickBot="1" x14ac:dyDescent="0.3">
      <c r="A5328" s="122" t="s">
        <v>46</v>
      </c>
      <c r="B5328" s="127">
        <v>44114</v>
      </c>
      <c r="C5328" s="4">
        <v>144</v>
      </c>
      <c r="D5328" s="26">
        <f t="shared" si="476"/>
        <v>6197</v>
      </c>
      <c r="F5328" s="112">
        <f t="shared" ref="F5328:F5339" si="477">E5328+F5304</f>
        <v>84</v>
      </c>
    </row>
    <row r="5329" spans="1:6" ht="15.75" thickBot="1" x14ac:dyDescent="0.3">
      <c r="A5329" s="123" t="s">
        <v>47</v>
      </c>
      <c r="B5329" s="127">
        <v>44114</v>
      </c>
      <c r="C5329" s="4">
        <v>802</v>
      </c>
      <c r="D5329" s="115">
        <f t="shared" si="476"/>
        <v>25762</v>
      </c>
      <c r="F5329" s="113">
        <f t="shared" si="477"/>
        <v>325</v>
      </c>
    </row>
    <row r="5330" spans="1:6" ht="15.75" thickBot="1" x14ac:dyDescent="0.3">
      <c r="A5330" s="53" t="s">
        <v>22</v>
      </c>
      <c r="B5330" s="127">
        <v>44115</v>
      </c>
      <c r="C5330" s="4">
        <v>2542</v>
      </c>
      <c r="D5330" s="114">
        <f>C5330+D5306</f>
        <v>468405</v>
      </c>
      <c r="E5330" s="4">
        <f>81+63+3</f>
        <v>147</v>
      </c>
      <c r="F5330" s="111">
        <f t="shared" si="477"/>
        <v>14827</v>
      </c>
    </row>
    <row r="5331" spans="1:6" ht="15.75" thickBot="1" x14ac:dyDescent="0.3">
      <c r="A5331" s="122" t="s">
        <v>51</v>
      </c>
      <c r="B5331" s="127">
        <v>44115</v>
      </c>
      <c r="C5331" s="4">
        <v>642</v>
      </c>
      <c r="D5331" s="26">
        <f t="shared" ref="D5331:D5343" si="478">C5331+D5307</f>
        <v>134992</v>
      </c>
      <c r="E5331" s="4">
        <f>8+12</f>
        <v>20</v>
      </c>
      <c r="F5331" s="112">
        <f t="shared" si="477"/>
        <v>3902</v>
      </c>
    </row>
    <row r="5332" spans="1:6" ht="15.75" thickBot="1" x14ac:dyDescent="0.3">
      <c r="A5332" s="122" t="s">
        <v>35</v>
      </c>
      <c r="B5332" s="127">
        <v>44115</v>
      </c>
      <c r="C5332" s="4">
        <v>6</v>
      </c>
      <c r="D5332" s="26">
        <f t="shared" si="478"/>
        <v>376</v>
      </c>
      <c r="F5332" s="112">
        <f t="shared" si="477"/>
        <v>0</v>
      </c>
    </row>
    <row r="5333" spans="1:6" ht="15.75" thickBot="1" x14ac:dyDescent="0.3">
      <c r="A5333" s="122" t="s">
        <v>21</v>
      </c>
      <c r="B5333" s="127">
        <v>44115</v>
      </c>
      <c r="C5333" s="4">
        <v>199</v>
      </c>
      <c r="D5333" s="26">
        <f t="shared" si="478"/>
        <v>10373</v>
      </c>
      <c r="E5333" s="4">
        <v>3</v>
      </c>
      <c r="F5333" s="112">
        <f t="shared" si="477"/>
        <v>333</v>
      </c>
    </row>
    <row r="5334" spans="1:6" ht="15.75" thickBot="1" x14ac:dyDescent="0.3">
      <c r="A5334" s="122" t="s">
        <v>36</v>
      </c>
      <c r="B5334" s="127">
        <v>44115</v>
      </c>
      <c r="C5334" s="4">
        <v>379</v>
      </c>
      <c r="D5334" s="26">
        <f t="shared" si="478"/>
        <v>7002</v>
      </c>
      <c r="F5334" s="112">
        <f t="shared" si="477"/>
        <v>82</v>
      </c>
    </row>
    <row r="5335" spans="1:6" ht="15.75" thickBot="1" x14ac:dyDescent="0.3">
      <c r="A5335" s="122" t="s">
        <v>27</v>
      </c>
      <c r="B5335" s="127">
        <v>44115</v>
      </c>
      <c r="C5335" s="4">
        <v>1536</v>
      </c>
      <c r="D5335" s="26">
        <f t="shared" si="478"/>
        <v>51817</v>
      </c>
      <c r="E5335" s="4">
        <f>13+18</f>
        <v>31</v>
      </c>
      <c r="F5335" s="112">
        <f t="shared" si="477"/>
        <v>627</v>
      </c>
    </row>
    <row r="5336" spans="1:6" ht="15.75" thickBot="1" x14ac:dyDescent="0.3">
      <c r="A5336" s="122" t="s">
        <v>37</v>
      </c>
      <c r="B5336" s="127">
        <v>44115</v>
      </c>
      <c r="C5336" s="4">
        <v>50</v>
      </c>
      <c r="D5336" s="26">
        <f t="shared" si="478"/>
        <v>1557</v>
      </c>
      <c r="F5336" s="112">
        <f t="shared" si="477"/>
        <v>31</v>
      </c>
    </row>
    <row r="5337" spans="1:6" ht="15.75" thickBot="1" x14ac:dyDescent="0.3">
      <c r="A5337" s="122" t="s">
        <v>38</v>
      </c>
      <c r="B5337" s="127">
        <v>44115</v>
      </c>
      <c r="C5337" s="4">
        <v>157</v>
      </c>
      <c r="D5337" s="26">
        <f t="shared" si="478"/>
        <v>9390</v>
      </c>
      <c r="E5337" s="4">
        <f>2+1</f>
        <v>3</v>
      </c>
      <c r="F5337" s="112">
        <f t="shared" si="477"/>
        <v>175</v>
      </c>
    </row>
    <row r="5338" spans="1:6" ht="15.75" thickBot="1" x14ac:dyDescent="0.3">
      <c r="A5338" s="122" t="s">
        <v>48</v>
      </c>
      <c r="B5338" s="127">
        <v>44115</v>
      </c>
      <c r="C5338" s="4">
        <v>0</v>
      </c>
      <c r="D5338" s="26">
        <f t="shared" si="478"/>
        <v>128</v>
      </c>
      <c r="F5338" s="112">
        <f t="shared" si="477"/>
        <v>1</v>
      </c>
    </row>
    <row r="5339" spans="1:6" ht="15.75" thickBot="1" x14ac:dyDescent="0.3">
      <c r="A5339" s="122" t="s">
        <v>39</v>
      </c>
      <c r="B5339" s="127">
        <v>44115</v>
      </c>
      <c r="C5339" s="4">
        <v>58</v>
      </c>
      <c r="D5339" s="26">
        <f t="shared" si="478"/>
        <v>16730</v>
      </c>
      <c r="E5339" s="4">
        <f>1</f>
        <v>1</v>
      </c>
      <c r="F5339" s="112">
        <f t="shared" si="477"/>
        <v>628</v>
      </c>
    </row>
    <row r="5340" spans="1:6" ht="15.75" thickBot="1" x14ac:dyDescent="0.3">
      <c r="A5340" s="122" t="s">
        <v>40</v>
      </c>
      <c r="B5340" s="127">
        <v>44115</v>
      </c>
      <c r="C5340" s="4">
        <v>30</v>
      </c>
      <c r="D5340" s="26">
        <f t="shared" si="478"/>
        <v>1070</v>
      </c>
      <c r="F5340" s="112">
        <f t="shared" ref="F5340:F5351" si="479">E5340+F5316</f>
        <v>12</v>
      </c>
    </row>
    <row r="5341" spans="1:6" ht="15.75" thickBot="1" x14ac:dyDescent="0.3">
      <c r="A5341" s="122" t="s">
        <v>28</v>
      </c>
      <c r="B5341" s="127">
        <v>44115</v>
      </c>
      <c r="C5341" s="4">
        <v>152</v>
      </c>
      <c r="D5341" s="26">
        <f t="shared" si="478"/>
        <v>5828</v>
      </c>
      <c r="E5341" s="4">
        <f>2+1</f>
        <v>3</v>
      </c>
      <c r="F5341" s="112">
        <f t="shared" si="479"/>
        <v>175</v>
      </c>
    </row>
    <row r="5342" spans="1:6" ht="15.75" thickBot="1" x14ac:dyDescent="0.3">
      <c r="A5342" s="122" t="s">
        <v>24</v>
      </c>
      <c r="B5342" s="127">
        <v>44115</v>
      </c>
      <c r="C5342" s="4">
        <v>571</v>
      </c>
      <c r="D5342" s="26">
        <f t="shared" si="478"/>
        <v>32035</v>
      </c>
      <c r="E5342" s="4">
        <f>4+2</f>
        <v>6</v>
      </c>
      <c r="F5342" s="112">
        <f t="shared" si="479"/>
        <v>435</v>
      </c>
    </row>
    <row r="5343" spans="1:6" ht="15.75" thickBot="1" x14ac:dyDescent="0.3">
      <c r="A5343" s="122" t="s">
        <v>30</v>
      </c>
      <c r="B5343" s="127">
        <v>44115</v>
      </c>
      <c r="C5343" s="4">
        <v>5</v>
      </c>
      <c r="D5343" s="26">
        <f t="shared" si="478"/>
        <v>154</v>
      </c>
      <c r="F5343" s="112">
        <f t="shared" si="479"/>
        <v>4</v>
      </c>
    </row>
    <row r="5344" spans="1:6" ht="15.75" thickBot="1" x14ac:dyDescent="0.3">
      <c r="A5344" s="122" t="s">
        <v>26</v>
      </c>
      <c r="B5344" s="127">
        <v>44115</v>
      </c>
      <c r="C5344" s="4">
        <v>306</v>
      </c>
      <c r="D5344" s="26">
        <f>C5344+D5320</f>
        <v>12125</v>
      </c>
      <c r="F5344" s="112">
        <f t="shared" si="479"/>
        <v>184</v>
      </c>
    </row>
    <row r="5345" spans="1:6" ht="15.75" thickBot="1" x14ac:dyDescent="0.3">
      <c r="A5345" s="122" t="s">
        <v>25</v>
      </c>
      <c r="B5345" s="127">
        <v>44115</v>
      </c>
      <c r="C5345" s="4">
        <v>252</v>
      </c>
      <c r="D5345" s="26">
        <f>C5345+D5321</f>
        <v>16494</v>
      </c>
      <c r="E5345" s="4">
        <f>4+4</f>
        <v>8</v>
      </c>
      <c r="F5345" s="112">
        <f t="shared" si="479"/>
        <v>364</v>
      </c>
    </row>
    <row r="5346" spans="1:6" ht="15.75" thickBot="1" x14ac:dyDescent="0.3">
      <c r="A5346" s="122" t="s">
        <v>41</v>
      </c>
      <c r="B5346" s="127">
        <v>44115</v>
      </c>
      <c r="C5346" s="4">
        <v>148</v>
      </c>
      <c r="D5346" s="26">
        <f>C5346+D5322</f>
        <v>15384</v>
      </c>
      <c r="E5346" s="4">
        <f>19+10</f>
        <v>29</v>
      </c>
      <c r="F5346" s="112">
        <f>E5346+F5322</f>
        <v>528</v>
      </c>
    </row>
    <row r="5347" spans="1:6" ht="15.75" thickBot="1" x14ac:dyDescent="0.3">
      <c r="A5347" s="122" t="s">
        <v>42</v>
      </c>
      <c r="B5347" s="127">
        <v>44115</v>
      </c>
      <c r="C5347" s="4">
        <v>58</v>
      </c>
      <c r="D5347" s="26">
        <f t="shared" ref="D5347:D5353" si="480">C5347+D5323</f>
        <v>1204</v>
      </c>
      <c r="F5347" s="112">
        <f>E5347+F5323</f>
        <v>42</v>
      </c>
    </row>
    <row r="5348" spans="1:6" ht="15.75" thickBot="1" x14ac:dyDescent="0.3">
      <c r="A5348" s="122" t="s">
        <v>43</v>
      </c>
      <c r="B5348" s="127">
        <v>44115</v>
      </c>
      <c r="C5348" s="4">
        <v>20</v>
      </c>
      <c r="D5348" s="26">
        <f t="shared" si="480"/>
        <v>2222</v>
      </c>
      <c r="F5348" s="112">
        <f t="shared" si="479"/>
        <v>33</v>
      </c>
    </row>
    <row r="5349" spans="1:6" ht="15.75" thickBot="1" x14ac:dyDescent="0.3">
      <c r="A5349" s="122" t="s">
        <v>44</v>
      </c>
      <c r="B5349" s="127">
        <v>44115</v>
      </c>
      <c r="C5349" s="4">
        <v>134</v>
      </c>
      <c r="D5349" s="26">
        <f t="shared" si="480"/>
        <v>6345</v>
      </c>
      <c r="E5349" s="4">
        <f>3</f>
        <v>3</v>
      </c>
      <c r="F5349" s="112">
        <f>E5349+F5325</f>
        <v>86</v>
      </c>
    </row>
    <row r="5350" spans="1:6" ht="15.75" thickBot="1" x14ac:dyDescent="0.3">
      <c r="A5350" s="122" t="s">
        <v>29</v>
      </c>
      <c r="B5350" s="127">
        <v>44115</v>
      </c>
      <c r="C5350" s="4">
        <v>1547</v>
      </c>
      <c r="D5350" s="26">
        <f t="shared" si="480"/>
        <v>62900</v>
      </c>
      <c r="E5350" s="4">
        <f>7+7</f>
        <v>14</v>
      </c>
      <c r="F5350" s="112">
        <f>E5350+F5326</f>
        <v>671</v>
      </c>
    </row>
    <row r="5351" spans="1:6" ht="15.75" thickBot="1" x14ac:dyDescent="0.3">
      <c r="A5351" s="122" t="s">
        <v>45</v>
      </c>
      <c r="B5351" s="127">
        <v>44115</v>
      </c>
      <c r="C5351" s="4">
        <v>450</v>
      </c>
      <c r="D5351" s="26">
        <f t="shared" si="480"/>
        <v>4826</v>
      </c>
      <c r="E5351" s="4">
        <f>1+1</f>
        <v>2</v>
      </c>
      <c r="F5351" s="112">
        <f t="shared" si="479"/>
        <v>84</v>
      </c>
    </row>
    <row r="5352" spans="1:6" ht="15.75" thickBot="1" x14ac:dyDescent="0.3">
      <c r="A5352" s="122" t="s">
        <v>46</v>
      </c>
      <c r="B5352" s="127">
        <v>44115</v>
      </c>
      <c r="C5352" s="4">
        <v>227</v>
      </c>
      <c r="D5352" s="26">
        <f t="shared" si="480"/>
        <v>6424</v>
      </c>
      <c r="F5352" s="112">
        <f t="shared" ref="F5352:F5363" si="481">E5352+F5328</f>
        <v>84</v>
      </c>
    </row>
    <row r="5353" spans="1:6" ht="15.75" thickBot="1" x14ac:dyDescent="0.3">
      <c r="A5353" s="123" t="s">
        <v>47</v>
      </c>
      <c r="B5353" s="127">
        <v>44115</v>
      </c>
      <c r="C5353" s="4">
        <v>855</v>
      </c>
      <c r="D5353" s="115">
        <f t="shared" si="480"/>
        <v>26617</v>
      </c>
      <c r="E5353" s="4">
        <f>10+7</f>
        <v>17</v>
      </c>
      <c r="F5353" s="113">
        <f t="shared" si="481"/>
        <v>342</v>
      </c>
    </row>
    <row r="5354" spans="1:6" ht="15.75" thickBot="1" x14ac:dyDescent="0.3">
      <c r="A5354" s="53" t="s">
        <v>22</v>
      </c>
      <c r="B5354" s="127">
        <v>44116</v>
      </c>
      <c r="C5354" s="4">
        <v>2221</v>
      </c>
      <c r="D5354" s="114">
        <f>C5354+D5330</f>
        <v>470626</v>
      </c>
      <c r="E5354" s="4">
        <f>1+69+61</f>
        <v>131</v>
      </c>
      <c r="F5354" s="111">
        <f t="shared" si="481"/>
        <v>14958</v>
      </c>
    </row>
    <row r="5355" spans="1:6" ht="15.75" thickBot="1" x14ac:dyDescent="0.3">
      <c r="A5355" s="122" t="s">
        <v>51</v>
      </c>
      <c r="B5355" s="127">
        <v>44116</v>
      </c>
      <c r="C5355" s="4">
        <v>499</v>
      </c>
      <c r="D5355" s="26">
        <f t="shared" ref="D5355:D5367" si="482">C5355+D5331</f>
        <v>135491</v>
      </c>
      <c r="E5355" s="4">
        <f>30+25</f>
        <v>55</v>
      </c>
      <c r="F5355" s="112">
        <f t="shared" si="481"/>
        <v>3957</v>
      </c>
    </row>
    <row r="5356" spans="1:6" ht="15.75" thickBot="1" x14ac:dyDescent="0.3">
      <c r="A5356" s="122" t="s">
        <v>35</v>
      </c>
      <c r="B5356" s="127">
        <v>44116</v>
      </c>
      <c r="C5356" s="4">
        <v>14</v>
      </c>
      <c r="D5356" s="26">
        <f t="shared" si="482"/>
        <v>390</v>
      </c>
      <c r="F5356" s="112">
        <f t="shared" si="481"/>
        <v>0</v>
      </c>
    </row>
    <row r="5357" spans="1:6" ht="15.75" thickBot="1" x14ac:dyDescent="0.3">
      <c r="A5357" s="122" t="s">
        <v>21</v>
      </c>
      <c r="B5357" s="127">
        <v>44116</v>
      </c>
      <c r="C5357" s="4">
        <v>133</v>
      </c>
      <c r="D5357" s="26">
        <f t="shared" si="482"/>
        <v>10506</v>
      </c>
      <c r="F5357" s="112">
        <f t="shared" si="481"/>
        <v>333</v>
      </c>
    </row>
    <row r="5358" spans="1:6" ht="15.75" thickBot="1" x14ac:dyDescent="0.3">
      <c r="A5358" s="122" t="s">
        <v>36</v>
      </c>
      <c r="B5358" s="127">
        <v>44116</v>
      </c>
      <c r="C5358" s="4">
        <v>348</v>
      </c>
      <c r="D5358" s="26">
        <f t="shared" si="482"/>
        <v>7350</v>
      </c>
      <c r="E5358" s="4">
        <f>9+6</f>
        <v>15</v>
      </c>
      <c r="F5358" s="112">
        <f t="shared" si="481"/>
        <v>97</v>
      </c>
    </row>
    <row r="5359" spans="1:6" ht="15.75" thickBot="1" x14ac:dyDescent="0.3">
      <c r="A5359" s="122" t="s">
        <v>27</v>
      </c>
      <c r="B5359" s="127">
        <v>44116</v>
      </c>
      <c r="C5359" s="4">
        <v>1120</v>
      </c>
      <c r="D5359" s="26">
        <f t="shared" si="482"/>
        <v>52937</v>
      </c>
      <c r="E5359" s="4">
        <f>16+12</f>
        <v>28</v>
      </c>
      <c r="F5359" s="112">
        <f t="shared" si="481"/>
        <v>655</v>
      </c>
    </row>
    <row r="5360" spans="1:6" ht="15.75" thickBot="1" x14ac:dyDescent="0.3">
      <c r="A5360" s="122" t="s">
        <v>37</v>
      </c>
      <c r="B5360" s="127">
        <v>44116</v>
      </c>
      <c r="C5360" s="4">
        <v>77</v>
      </c>
      <c r="D5360" s="26">
        <f t="shared" si="482"/>
        <v>1634</v>
      </c>
      <c r="E5360" s="4">
        <v>0</v>
      </c>
      <c r="F5360" s="112">
        <f t="shared" si="481"/>
        <v>31</v>
      </c>
    </row>
    <row r="5361" spans="1:6" ht="15.75" thickBot="1" x14ac:dyDescent="0.3">
      <c r="A5361" s="122" t="s">
        <v>38</v>
      </c>
      <c r="B5361" s="127">
        <v>44116</v>
      </c>
      <c r="C5361" s="4">
        <v>176</v>
      </c>
      <c r="D5361" s="26">
        <f t="shared" si="482"/>
        <v>9566</v>
      </c>
      <c r="E5361" s="4">
        <f>6+7</f>
        <v>13</v>
      </c>
      <c r="F5361" s="112">
        <f t="shared" si="481"/>
        <v>188</v>
      </c>
    </row>
    <row r="5362" spans="1:6" ht="15.75" thickBot="1" x14ac:dyDescent="0.3">
      <c r="A5362" s="122" t="s">
        <v>48</v>
      </c>
      <c r="B5362" s="127">
        <v>44116</v>
      </c>
      <c r="C5362" s="4">
        <v>8</v>
      </c>
      <c r="D5362" s="26">
        <f t="shared" si="482"/>
        <v>136</v>
      </c>
      <c r="F5362" s="112">
        <f t="shared" si="481"/>
        <v>1</v>
      </c>
    </row>
    <row r="5363" spans="1:6" ht="15.75" thickBot="1" x14ac:dyDescent="0.3">
      <c r="A5363" s="122" t="s">
        <v>39</v>
      </c>
      <c r="B5363" s="127">
        <v>44116</v>
      </c>
      <c r="C5363" s="4">
        <v>76</v>
      </c>
      <c r="D5363" s="26">
        <f t="shared" si="482"/>
        <v>16806</v>
      </c>
      <c r="F5363" s="112">
        <f t="shared" si="481"/>
        <v>628</v>
      </c>
    </row>
    <row r="5364" spans="1:6" ht="15.75" thickBot="1" x14ac:dyDescent="0.3">
      <c r="A5364" s="122" t="s">
        <v>40</v>
      </c>
      <c r="B5364" s="127">
        <v>44116</v>
      </c>
      <c r="C5364" s="4">
        <v>57</v>
      </c>
      <c r="D5364" s="26">
        <f t="shared" si="482"/>
        <v>1127</v>
      </c>
      <c r="F5364" s="112">
        <f t="shared" ref="F5364:F5375" si="483">E5364+F5340</f>
        <v>12</v>
      </c>
    </row>
    <row r="5365" spans="1:6" ht="15.75" thickBot="1" x14ac:dyDescent="0.3">
      <c r="A5365" s="122" t="s">
        <v>28</v>
      </c>
      <c r="B5365" s="127">
        <v>44116</v>
      </c>
      <c r="C5365" s="4">
        <v>160</v>
      </c>
      <c r="D5365" s="26">
        <f t="shared" si="482"/>
        <v>5988</v>
      </c>
      <c r="E5365" s="4">
        <f>1</f>
        <v>1</v>
      </c>
      <c r="F5365" s="112">
        <f t="shared" si="483"/>
        <v>176</v>
      </c>
    </row>
    <row r="5366" spans="1:6" ht="15.75" thickBot="1" x14ac:dyDescent="0.3">
      <c r="A5366" s="122" t="s">
        <v>24</v>
      </c>
      <c r="B5366" s="127">
        <v>44116</v>
      </c>
      <c r="C5366" s="4">
        <v>364</v>
      </c>
      <c r="D5366" s="26">
        <f t="shared" si="482"/>
        <v>32399</v>
      </c>
      <c r="E5366" s="4">
        <f>1+1</f>
        <v>2</v>
      </c>
      <c r="F5366" s="112">
        <f t="shared" si="483"/>
        <v>437</v>
      </c>
    </row>
    <row r="5367" spans="1:6" ht="15.75" thickBot="1" x14ac:dyDescent="0.3">
      <c r="A5367" s="122" t="s">
        <v>30</v>
      </c>
      <c r="B5367" s="127">
        <v>44116</v>
      </c>
      <c r="C5367" s="4">
        <v>8</v>
      </c>
      <c r="D5367" s="26">
        <f t="shared" si="482"/>
        <v>162</v>
      </c>
      <c r="F5367" s="112">
        <f t="shared" si="483"/>
        <v>4</v>
      </c>
    </row>
    <row r="5368" spans="1:6" ht="15.75" thickBot="1" x14ac:dyDescent="0.3">
      <c r="A5368" s="122" t="s">
        <v>26</v>
      </c>
      <c r="B5368" s="127">
        <v>44116</v>
      </c>
      <c r="C5368" s="4">
        <v>264</v>
      </c>
      <c r="D5368" s="26">
        <f>C5368+D5344</f>
        <v>12389</v>
      </c>
      <c r="E5368" s="4">
        <f>1</f>
        <v>1</v>
      </c>
      <c r="F5368" s="112">
        <f t="shared" si="483"/>
        <v>185</v>
      </c>
    </row>
    <row r="5369" spans="1:6" ht="15.75" thickBot="1" x14ac:dyDescent="0.3">
      <c r="A5369" s="122" t="s">
        <v>25</v>
      </c>
      <c r="B5369" s="127">
        <v>44116</v>
      </c>
      <c r="C5369" s="4">
        <v>233</v>
      </c>
      <c r="D5369" s="26">
        <f>C5369+D5345</f>
        <v>16727</v>
      </c>
      <c r="E5369" s="4">
        <f>2+2</f>
        <v>4</v>
      </c>
      <c r="F5369" s="112">
        <f t="shared" si="483"/>
        <v>368</v>
      </c>
    </row>
    <row r="5370" spans="1:6" ht="15.75" thickBot="1" x14ac:dyDescent="0.3">
      <c r="A5370" s="122" t="s">
        <v>41</v>
      </c>
      <c r="B5370" s="127">
        <v>44116</v>
      </c>
      <c r="C5370" s="4">
        <v>84</v>
      </c>
      <c r="D5370" s="26">
        <f>C5370+D5346</f>
        <v>15468</v>
      </c>
      <c r="E5370" s="4">
        <f>7+1+4</f>
        <v>12</v>
      </c>
      <c r="F5370" s="112">
        <f>E5370+F5346</f>
        <v>540</v>
      </c>
    </row>
    <row r="5371" spans="1:6" ht="15.75" thickBot="1" x14ac:dyDescent="0.3">
      <c r="A5371" s="122" t="s">
        <v>42</v>
      </c>
      <c r="B5371" s="127">
        <v>44116</v>
      </c>
      <c r="C5371" s="4">
        <v>37</v>
      </c>
      <c r="D5371" s="26">
        <f t="shared" ref="D5371:D5377" si="484">C5371+D5347</f>
        <v>1241</v>
      </c>
      <c r="F5371" s="112">
        <f>E5371+F5347</f>
        <v>42</v>
      </c>
    </row>
    <row r="5372" spans="1:6" ht="15.75" thickBot="1" x14ac:dyDescent="0.3">
      <c r="A5372" s="122" t="s">
        <v>43</v>
      </c>
      <c r="B5372" s="127">
        <v>44116</v>
      </c>
      <c r="C5372" s="4">
        <v>68</v>
      </c>
      <c r="D5372" s="26">
        <f t="shared" si="484"/>
        <v>2290</v>
      </c>
      <c r="F5372" s="112">
        <f t="shared" si="483"/>
        <v>33</v>
      </c>
    </row>
    <row r="5373" spans="1:6" ht="15.75" thickBot="1" x14ac:dyDescent="0.3">
      <c r="A5373" s="122" t="s">
        <v>44</v>
      </c>
      <c r="B5373" s="127">
        <v>44116</v>
      </c>
      <c r="C5373" s="4">
        <v>103</v>
      </c>
      <c r="D5373" s="26">
        <f t="shared" si="484"/>
        <v>6448</v>
      </c>
      <c r="E5373" s="4">
        <f>1+1</f>
        <v>2</v>
      </c>
      <c r="F5373" s="112">
        <f>E5373+F5349</f>
        <v>88</v>
      </c>
    </row>
    <row r="5374" spans="1:6" ht="15.75" thickBot="1" x14ac:dyDescent="0.3">
      <c r="A5374" s="122" t="s">
        <v>29</v>
      </c>
      <c r="B5374" s="127">
        <v>44116</v>
      </c>
      <c r="C5374" s="4">
        <v>1711</v>
      </c>
      <c r="D5374" s="26">
        <f t="shared" si="484"/>
        <v>64611</v>
      </c>
      <c r="E5374" s="4">
        <f>7+4</f>
        <v>11</v>
      </c>
      <c r="F5374" s="112">
        <f>E5374+F5350</f>
        <v>682</v>
      </c>
    </row>
    <row r="5375" spans="1:6" ht="15.75" thickBot="1" x14ac:dyDescent="0.3">
      <c r="A5375" s="122" t="s">
        <v>45</v>
      </c>
      <c r="B5375" s="127">
        <v>44116</v>
      </c>
      <c r="C5375" s="4">
        <v>573</v>
      </c>
      <c r="D5375" s="26">
        <f t="shared" si="484"/>
        <v>5399</v>
      </c>
      <c r="E5375" s="4">
        <f>2</f>
        <v>2</v>
      </c>
      <c r="F5375" s="112">
        <f t="shared" si="483"/>
        <v>86</v>
      </c>
    </row>
    <row r="5376" spans="1:6" ht="15.75" thickBot="1" x14ac:dyDescent="0.3">
      <c r="A5376" s="122" t="s">
        <v>46</v>
      </c>
      <c r="B5376" s="127">
        <v>44116</v>
      </c>
      <c r="C5376" s="4">
        <v>268</v>
      </c>
      <c r="D5376" s="26">
        <f t="shared" si="484"/>
        <v>6692</v>
      </c>
      <c r="E5376" s="4">
        <f>1</f>
        <v>1</v>
      </c>
      <c r="F5376" s="112">
        <f t="shared" ref="F5376:F5387" si="485">E5376+F5352</f>
        <v>85</v>
      </c>
    </row>
    <row r="5377" spans="1:6" ht="15.75" thickBot="1" x14ac:dyDescent="0.3">
      <c r="A5377" s="124" t="s">
        <v>47</v>
      </c>
      <c r="B5377" s="120">
        <v>44116</v>
      </c>
      <c r="C5377" s="38">
        <v>922</v>
      </c>
      <c r="D5377" s="70">
        <f t="shared" si="484"/>
        <v>27539</v>
      </c>
      <c r="E5377" s="38">
        <f>21+19</f>
        <v>40</v>
      </c>
      <c r="F5377" s="121">
        <f t="shared" si="485"/>
        <v>382</v>
      </c>
    </row>
    <row r="5378" spans="1:6" x14ac:dyDescent="0.25">
      <c r="A5378" s="53" t="s">
        <v>22</v>
      </c>
      <c r="B5378" s="40">
        <v>44117</v>
      </c>
      <c r="C5378" s="41">
        <v>4666</v>
      </c>
      <c r="D5378" s="114">
        <f>C5378+D5354</f>
        <v>475292</v>
      </c>
      <c r="E5378" s="41">
        <v>170</v>
      </c>
      <c r="F5378" s="111">
        <f t="shared" si="485"/>
        <v>15128</v>
      </c>
    </row>
    <row r="5379" spans="1:6" x14ac:dyDescent="0.25">
      <c r="A5379" s="122" t="s">
        <v>51</v>
      </c>
      <c r="B5379" s="23">
        <v>44117</v>
      </c>
      <c r="C5379" s="4">
        <v>745</v>
      </c>
      <c r="D5379" s="26">
        <f t="shared" ref="D5379:D5391" si="486">C5379+D5355</f>
        <v>136236</v>
      </c>
      <c r="E5379" s="4">
        <v>49</v>
      </c>
      <c r="F5379" s="112">
        <f t="shared" si="485"/>
        <v>4006</v>
      </c>
    </row>
    <row r="5380" spans="1:6" x14ac:dyDescent="0.25">
      <c r="A5380" s="122" t="s">
        <v>35</v>
      </c>
      <c r="B5380" s="23">
        <v>44117</v>
      </c>
      <c r="C5380" s="4">
        <v>3</v>
      </c>
      <c r="D5380" s="26">
        <f t="shared" si="486"/>
        <v>393</v>
      </c>
      <c r="F5380" s="112">
        <f t="shared" si="485"/>
        <v>0</v>
      </c>
    </row>
    <row r="5381" spans="1:6" x14ac:dyDescent="0.25">
      <c r="A5381" s="122" t="s">
        <v>21</v>
      </c>
      <c r="B5381" s="23">
        <v>44117</v>
      </c>
      <c r="C5381" s="4">
        <v>172</v>
      </c>
      <c r="D5381" s="26">
        <f t="shared" si="486"/>
        <v>10678</v>
      </c>
      <c r="E5381" s="4">
        <v>10</v>
      </c>
      <c r="F5381" s="112">
        <f t="shared" si="485"/>
        <v>343</v>
      </c>
    </row>
    <row r="5382" spans="1:6" x14ac:dyDescent="0.25">
      <c r="A5382" s="122" t="s">
        <v>36</v>
      </c>
      <c r="B5382" s="23">
        <v>44117</v>
      </c>
      <c r="C5382" s="4">
        <v>438</v>
      </c>
      <c r="D5382" s="26">
        <f t="shared" si="486"/>
        <v>7788</v>
      </c>
      <c r="E5382" s="4">
        <v>4</v>
      </c>
      <c r="F5382" s="112">
        <f t="shared" si="485"/>
        <v>101</v>
      </c>
    </row>
    <row r="5383" spans="1:6" x14ac:dyDescent="0.25">
      <c r="A5383" s="122" t="s">
        <v>27</v>
      </c>
      <c r="B5383" s="23">
        <v>44117</v>
      </c>
      <c r="C5383" s="4">
        <v>1158</v>
      </c>
      <c r="D5383" s="26">
        <f t="shared" si="486"/>
        <v>54095</v>
      </c>
      <c r="E5383" s="4">
        <v>35</v>
      </c>
      <c r="F5383" s="112">
        <f t="shared" si="485"/>
        <v>690</v>
      </c>
    </row>
    <row r="5384" spans="1:6" x14ac:dyDescent="0.25">
      <c r="A5384" s="122" t="s">
        <v>37</v>
      </c>
      <c r="B5384" s="23">
        <v>44117</v>
      </c>
      <c r="C5384" s="4">
        <v>114</v>
      </c>
      <c r="D5384" s="26">
        <f t="shared" si="486"/>
        <v>1748</v>
      </c>
      <c r="E5384" s="4">
        <v>1</v>
      </c>
      <c r="F5384" s="112">
        <f t="shared" si="485"/>
        <v>32</v>
      </c>
    </row>
    <row r="5385" spans="1:6" x14ac:dyDescent="0.25">
      <c r="A5385" s="122" t="s">
        <v>38</v>
      </c>
      <c r="B5385" s="23">
        <v>44117</v>
      </c>
      <c r="C5385" s="4">
        <v>257</v>
      </c>
      <c r="D5385" s="26">
        <f t="shared" si="486"/>
        <v>9823</v>
      </c>
      <c r="E5385" s="4">
        <v>5</v>
      </c>
      <c r="F5385" s="112">
        <f t="shared" si="485"/>
        <v>193</v>
      </c>
    </row>
    <row r="5386" spans="1:6" x14ac:dyDescent="0.25">
      <c r="A5386" s="122" t="s">
        <v>48</v>
      </c>
      <c r="B5386" s="23">
        <v>44117</v>
      </c>
      <c r="C5386" s="4">
        <v>3</v>
      </c>
      <c r="D5386" s="26">
        <f t="shared" si="486"/>
        <v>139</v>
      </c>
      <c r="F5386" s="112">
        <f t="shared" si="485"/>
        <v>1</v>
      </c>
    </row>
    <row r="5387" spans="1:6" x14ac:dyDescent="0.25">
      <c r="A5387" s="122" t="s">
        <v>39</v>
      </c>
      <c r="B5387" s="23">
        <v>44117</v>
      </c>
      <c r="C5387" s="4">
        <v>36</v>
      </c>
      <c r="D5387" s="26">
        <f t="shared" si="486"/>
        <v>16842</v>
      </c>
      <c r="E5387" s="4">
        <v>2</v>
      </c>
      <c r="F5387" s="112">
        <f t="shared" si="485"/>
        <v>630</v>
      </c>
    </row>
    <row r="5388" spans="1:6" x14ac:dyDescent="0.25">
      <c r="A5388" s="122" t="s">
        <v>40</v>
      </c>
      <c r="B5388" s="23">
        <v>44117</v>
      </c>
      <c r="C5388" s="4">
        <v>44</v>
      </c>
      <c r="D5388" s="26">
        <f t="shared" si="486"/>
        <v>1171</v>
      </c>
      <c r="E5388" s="4">
        <v>1</v>
      </c>
      <c r="F5388" s="112">
        <f t="shared" ref="F5388:F5399" si="487">E5388+F5364</f>
        <v>13</v>
      </c>
    </row>
    <row r="5389" spans="1:6" x14ac:dyDescent="0.25">
      <c r="A5389" s="122" t="s">
        <v>28</v>
      </c>
      <c r="B5389" s="23">
        <v>44117</v>
      </c>
      <c r="C5389" s="4">
        <v>43</v>
      </c>
      <c r="D5389" s="26">
        <f t="shared" si="486"/>
        <v>6031</v>
      </c>
      <c r="E5389" s="4">
        <v>6</v>
      </c>
      <c r="F5389" s="112">
        <f t="shared" si="487"/>
        <v>182</v>
      </c>
    </row>
    <row r="5390" spans="1:6" x14ac:dyDescent="0.25">
      <c r="A5390" s="122" t="s">
        <v>24</v>
      </c>
      <c r="B5390" s="23">
        <v>44117</v>
      </c>
      <c r="C5390" s="4">
        <v>653</v>
      </c>
      <c r="D5390" s="26">
        <f t="shared" si="486"/>
        <v>33052</v>
      </c>
      <c r="E5390" s="4">
        <v>7</v>
      </c>
      <c r="F5390" s="112">
        <f t="shared" si="487"/>
        <v>444</v>
      </c>
    </row>
    <row r="5391" spans="1:6" x14ac:dyDescent="0.25">
      <c r="A5391" s="122" t="s">
        <v>30</v>
      </c>
      <c r="B5391" s="23">
        <v>44117</v>
      </c>
      <c r="C5391" s="4">
        <v>24</v>
      </c>
      <c r="D5391" s="26">
        <f t="shared" si="486"/>
        <v>186</v>
      </c>
      <c r="F5391" s="112">
        <f t="shared" si="487"/>
        <v>4</v>
      </c>
    </row>
    <row r="5392" spans="1:6" x14ac:dyDescent="0.25">
      <c r="A5392" s="122" t="s">
        <v>26</v>
      </c>
      <c r="B5392" s="23">
        <v>44117</v>
      </c>
      <c r="C5392" s="4">
        <v>299</v>
      </c>
      <c r="D5392" s="26">
        <f>C5392+D5368</f>
        <v>12688</v>
      </c>
      <c r="E5392" s="4">
        <v>12</v>
      </c>
      <c r="F5392" s="112">
        <f t="shared" si="487"/>
        <v>197</v>
      </c>
    </row>
    <row r="5393" spans="1:6" x14ac:dyDescent="0.25">
      <c r="A5393" s="122" t="s">
        <v>25</v>
      </c>
      <c r="B5393" s="23">
        <v>44117</v>
      </c>
      <c r="C5393" s="4">
        <v>405</v>
      </c>
      <c r="D5393" s="26">
        <f>C5393+D5369</f>
        <v>17132</v>
      </c>
      <c r="E5393" s="4">
        <v>6</v>
      </c>
      <c r="F5393" s="112">
        <f t="shared" si="487"/>
        <v>374</v>
      </c>
    </row>
    <row r="5394" spans="1:6" x14ac:dyDescent="0.25">
      <c r="A5394" s="122" t="s">
        <v>41</v>
      </c>
      <c r="B5394" s="23">
        <v>44117</v>
      </c>
      <c r="C5394" s="4">
        <v>136</v>
      </c>
      <c r="D5394" s="26">
        <f>C5394+D5370</f>
        <v>15604</v>
      </c>
      <c r="E5394" s="4">
        <v>9</v>
      </c>
      <c r="F5394" s="112">
        <f>E5394+F5370</f>
        <v>549</v>
      </c>
    </row>
    <row r="5395" spans="1:6" x14ac:dyDescent="0.25">
      <c r="A5395" s="122" t="s">
        <v>42</v>
      </c>
      <c r="B5395" s="23">
        <v>44117</v>
      </c>
      <c r="C5395" s="4">
        <v>27</v>
      </c>
      <c r="D5395" s="26">
        <f t="shared" ref="D5395:D5401" si="488">C5395+D5371</f>
        <v>1268</v>
      </c>
      <c r="E5395" s="4">
        <v>9</v>
      </c>
      <c r="F5395" s="112">
        <f>E5395+F5371</f>
        <v>51</v>
      </c>
    </row>
    <row r="5396" spans="1:6" x14ac:dyDescent="0.25">
      <c r="A5396" s="122" t="s">
        <v>43</v>
      </c>
      <c r="B5396" s="23">
        <v>44117</v>
      </c>
      <c r="C5396" s="4">
        <v>126</v>
      </c>
      <c r="D5396" s="26">
        <f t="shared" si="488"/>
        <v>2416</v>
      </c>
      <c r="F5396" s="112">
        <f t="shared" si="487"/>
        <v>33</v>
      </c>
    </row>
    <row r="5397" spans="1:6" x14ac:dyDescent="0.25">
      <c r="A5397" s="122" t="s">
        <v>44</v>
      </c>
      <c r="B5397" s="23">
        <v>44117</v>
      </c>
      <c r="C5397" s="4">
        <v>66</v>
      </c>
      <c r="D5397" s="26">
        <f t="shared" si="488"/>
        <v>6514</v>
      </c>
      <c r="E5397" s="4">
        <v>3</v>
      </c>
      <c r="F5397" s="112">
        <f>E5397+F5373</f>
        <v>91</v>
      </c>
    </row>
    <row r="5398" spans="1:6" x14ac:dyDescent="0.25">
      <c r="A5398" s="122" t="s">
        <v>29</v>
      </c>
      <c r="B5398" s="23">
        <v>44117</v>
      </c>
      <c r="C5398" s="4">
        <v>2288</v>
      </c>
      <c r="D5398" s="26">
        <f t="shared" si="488"/>
        <v>66899</v>
      </c>
      <c r="E5398" s="4">
        <v>25</v>
      </c>
      <c r="F5398" s="112">
        <f>E5398+F5374</f>
        <v>707</v>
      </c>
    </row>
    <row r="5399" spans="1:6" x14ac:dyDescent="0.25">
      <c r="A5399" s="122" t="s">
        <v>45</v>
      </c>
      <c r="B5399" s="23">
        <v>44117</v>
      </c>
      <c r="C5399" s="4">
        <v>146</v>
      </c>
      <c r="D5399" s="26">
        <f t="shared" si="488"/>
        <v>5545</v>
      </c>
      <c r="E5399" s="4">
        <v>2</v>
      </c>
      <c r="F5399" s="112">
        <f t="shared" si="487"/>
        <v>88</v>
      </c>
    </row>
    <row r="5400" spans="1:6" x14ac:dyDescent="0.25">
      <c r="A5400" s="122" t="s">
        <v>46</v>
      </c>
      <c r="B5400" s="23">
        <v>44117</v>
      </c>
      <c r="C5400" s="4">
        <v>202</v>
      </c>
      <c r="D5400" s="26">
        <f t="shared" si="488"/>
        <v>6894</v>
      </c>
      <c r="E5400" s="4">
        <v>2</v>
      </c>
      <c r="F5400" s="112">
        <f t="shared" ref="F5400:F5411" si="489">E5400+F5376</f>
        <v>87</v>
      </c>
    </row>
    <row r="5401" spans="1:6" ht="15.75" thickBot="1" x14ac:dyDescent="0.3">
      <c r="A5401" s="123" t="s">
        <v>47</v>
      </c>
      <c r="B5401" s="44">
        <v>44117</v>
      </c>
      <c r="C5401" s="45">
        <v>1254</v>
      </c>
      <c r="D5401" s="115">
        <f t="shared" si="488"/>
        <v>28793</v>
      </c>
      <c r="E5401" s="45">
        <v>28</v>
      </c>
      <c r="F5401" s="113">
        <f t="shared" si="489"/>
        <v>410</v>
      </c>
    </row>
    <row r="5402" spans="1:6" ht="15.75" thickBot="1" x14ac:dyDescent="0.3">
      <c r="A5402" s="53" t="s">
        <v>22</v>
      </c>
      <c r="B5402" s="44">
        <v>44118</v>
      </c>
      <c r="C5402" s="39">
        <v>5175</v>
      </c>
      <c r="D5402" s="114">
        <f>C5402+D5378</f>
        <v>480467</v>
      </c>
      <c r="E5402" s="39">
        <f>1+87+76</f>
        <v>164</v>
      </c>
      <c r="F5402" s="111">
        <f t="shared" si="489"/>
        <v>15292</v>
      </c>
    </row>
    <row r="5403" spans="1:6" ht="15.75" thickBot="1" x14ac:dyDescent="0.3">
      <c r="A5403" s="122" t="s">
        <v>51</v>
      </c>
      <c r="B5403" s="44">
        <v>44118</v>
      </c>
      <c r="C5403" s="4">
        <v>825</v>
      </c>
      <c r="D5403" s="26">
        <f t="shared" ref="D5403:D5415" si="490">C5403+D5379</f>
        <v>137061</v>
      </c>
      <c r="E5403" s="4">
        <f>1+24+26</f>
        <v>51</v>
      </c>
      <c r="F5403" s="112">
        <f t="shared" si="489"/>
        <v>4057</v>
      </c>
    </row>
    <row r="5404" spans="1:6" ht="15.75" thickBot="1" x14ac:dyDescent="0.3">
      <c r="A5404" s="122" t="s">
        <v>35</v>
      </c>
      <c r="B5404" s="44">
        <v>44118</v>
      </c>
      <c r="C5404" s="4">
        <v>8</v>
      </c>
      <c r="D5404" s="26">
        <f t="shared" si="490"/>
        <v>401</v>
      </c>
      <c r="F5404" s="112">
        <f t="shared" si="489"/>
        <v>0</v>
      </c>
    </row>
    <row r="5405" spans="1:6" ht="15.75" thickBot="1" x14ac:dyDescent="0.3">
      <c r="A5405" s="122" t="s">
        <v>21</v>
      </c>
      <c r="B5405" s="44">
        <v>44118</v>
      </c>
      <c r="C5405" s="4">
        <v>192</v>
      </c>
      <c r="D5405" s="26">
        <f t="shared" si="490"/>
        <v>10870</v>
      </c>
      <c r="E5405" s="4">
        <f>1+1</f>
        <v>2</v>
      </c>
      <c r="F5405" s="112">
        <f t="shared" si="489"/>
        <v>345</v>
      </c>
    </row>
    <row r="5406" spans="1:6" ht="15.75" thickBot="1" x14ac:dyDescent="0.3">
      <c r="A5406" s="122" t="s">
        <v>36</v>
      </c>
      <c r="B5406" s="44">
        <v>44118</v>
      </c>
      <c r="C5406" s="4">
        <v>236</v>
      </c>
      <c r="D5406" s="26">
        <f t="shared" si="490"/>
        <v>8024</v>
      </c>
      <c r="F5406" s="112">
        <f t="shared" si="489"/>
        <v>101</v>
      </c>
    </row>
    <row r="5407" spans="1:6" ht="15.75" thickBot="1" x14ac:dyDescent="0.3">
      <c r="A5407" s="122" t="s">
        <v>27</v>
      </c>
      <c r="B5407" s="44">
        <v>44118</v>
      </c>
      <c r="C5407" s="4">
        <v>1606</v>
      </c>
      <c r="D5407" s="26">
        <f t="shared" si="490"/>
        <v>55701</v>
      </c>
      <c r="E5407" s="4">
        <f>15+13</f>
        <v>28</v>
      </c>
      <c r="F5407" s="112">
        <f t="shared" si="489"/>
        <v>718</v>
      </c>
    </row>
    <row r="5408" spans="1:6" ht="15.75" thickBot="1" x14ac:dyDescent="0.3">
      <c r="A5408" s="122" t="s">
        <v>37</v>
      </c>
      <c r="B5408" s="44">
        <v>44118</v>
      </c>
      <c r="C5408" s="4">
        <v>54</v>
      </c>
      <c r="D5408" s="26">
        <f t="shared" si="490"/>
        <v>1802</v>
      </c>
      <c r="F5408" s="112">
        <f t="shared" si="489"/>
        <v>32</v>
      </c>
    </row>
    <row r="5409" spans="1:6" ht="15.75" thickBot="1" x14ac:dyDescent="0.3">
      <c r="A5409" s="122" t="s">
        <v>38</v>
      </c>
      <c r="B5409" s="44">
        <v>44118</v>
      </c>
      <c r="C5409" s="4">
        <v>299</v>
      </c>
      <c r="D5409" s="26">
        <f t="shared" si="490"/>
        <v>10122</v>
      </c>
      <c r="E5409" s="4">
        <f>2+1</f>
        <v>3</v>
      </c>
      <c r="F5409" s="112">
        <f t="shared" si="489"/>
        <v>196</v>
      </c>
    </row>
    <row r="5410" spans="1:6" ht="15.75" thickBot="1" x14ac:dyDescent="0.3">
      <c r="A5410" s="122" t="s">
        <v>48</v>
      </c>
      <c r="B5410" s="44">
        <v>44118</v>
      </c>
      <c r="C5410" s="4">
        <v>1</v>
      </c>
      <c r="D5410" s="26">
        <f t="shared" si="490"/>
        <v>140</v>
      </c>
      <c r="F5410" s="112">
        <f t="shared" si="489"/>
        <v>1</v>
      </c>
    </row>
    <row r="5411" spans="1:6" ht="15.75" thickBot="1" x14ac:dyDescent="0.3">
      <c r="A5411" s="122" t="s">
        <v>39</v>
      </c>
      <c r="B5411" s="44">
        <v>44118</v>
      </c>
      <c r="C5411" s="4">
        <v>103</v>
      </c>
      <c r="D5411" s="26">
        <f t="shared" si="490"/>
        <v>16945</v>
      </c>
      <c r="F5411" s="112">
        <f t="shared" si="489"/>
        <v>630</v>
      </c>
    </row>
    <row r="5412" spans="1:6" ht="15.75" thickBot="1" x14ac:dyDescent="0.3">
      <c r="A5412" s="122" t="s">
        <v>40</v>
      </c>
      <c r="B5412" s="44">
        <v>44118</v>
      </c>
      <c r="C5412" s="4">
        <v>101</v>
      </c>
      <c r="D5412" s="26">
        <f t="shared" si="490"/>
        <v>1272</v>
      </c>
      <c r="E5412" s="4">
        <f>2+1</f>
        <v>3</v>
      </c>
      <c r="F5412" s="112">
        <f t="shared" ref="F5412:F5423" si="491">E5412+F5388</f>
        <v>16</v>
      </c>
    </row>
    <row r="5413" spans="1:6" ht="15.75" thickBot="1" x14ac:dyDescent="0.3">
      <c r="A5413" s="122" t="s">
        <v>28</v>
      </c>
      <c r="B5413" s="44">
        <v>44118</v>
      </c>
      <c r="C5413" s="4">
        <v>87</v>
      </c>
      <c r="D5413" s="26">
        <f t="shared" si="490"/>
        <v>6118</v>
      </c>
      <c r="E5413" s="4">
        <f>4</f>
        <v>4</v>
      </c>
      <c r="F5413" s="112">
        <f t="shared" si="491"/>
        <v>186</v>
      </c>
    </row>
    <row r="5414" spans="1:6" ht="15.75" thickBot="1" x14ac:dyDescent="0.3">
      <c r="A5414" s="122" t="s">
        <v>24</v>
      </c>
      <c r="B5414" s="44">
        <v>44118</v>
      </c>
      <c r="C5414" s="4">
        <v>925</v>
      </c>
      <c r="D5414" s="26">
        <f t="shared" si="490"/>
        <v>33977</v>
      </c>
      <c r="E5414" s="4">
        <f>6+3</f>
        <v>9</v>
      </c>
      <c r="F5414" s="112">
        <f t="shared" si="491"/>
        <v>453</v>
      </c>
    </row>
    <row r="5415" spans="1:6" ht="15.75" thickBot="1" x14ac:dyDescent="0.3">
      <c r="A5415" s="122" t="s">
        <v>30</v>
      </c>
      <c r="B5415" s="44">
        <v>44118</v>
      </c>
      <c r="C5415" s="4">
        <v>3</v>
      </c>
      <c r="D5415" s="26">
        <f t="shared" si="490"/>
        <v>189</v>
      </c>
      <c r="F5415" s="112">
        <f t="shared" si="491"/>
        <v>4</v>
      </c>
    </row>
    <row r="5416" spans="1:6" ht="15.75" thickBot="1" x14ac:dyDescent="0.3">
      <c r="A5416" s="122" t="s">
        <v>26</v>
      </c>
      <c r="B5416" s="44">
        <v>44118</v>
      </c>
      <c r="C5416" s="4">
        <v>296</v>
      </c>
      <c r="D5416" s="26">
        <f>C5416+D5392</f>
        <v>12984</v>
      </c>
      <c r="E5416" s="4">
        <f>5+3</f>
        <v>8</v>
      </c>
      <c r="F5416" s="112">
        <f t="shared" si="491"/>
        <v>205</v>
      </c>
    </row>
    <row r="5417" spans="1:6" ht="15.75" thickBot="1" x14ac:dyDescent="0.3">
      <c r="A5417" s="122" t="s">
        <v>25</v>
      </c>
      <c r="B5417" s="44">
        <v>44118</v>
      </c>
      <c r="C5417" s="4">
        <v>361</v>
      </c>
      <c r="D5417" s="26">
        <f>C5417+D5393</f>
        <v>17493</v>
      </c>
      <c r="E5417" s="4">
        <f>10+4</f>
        <v>14</v>
      </c>
      <c r="F5417" s="112">
        <f t="shared" si="491"/>
        <v>388</v>
      </c>
    </row>
    <row r="5418" spans="1:6" ht="15.75" thickBot="1" x14ac:dyDescent="0.3">
      <c r="A5418" s="122" t="s">
        <v>41</v>
      </c>
      <c r="B5418" s="44">
        <v>44118</v>
      </c>
      <c r="C5418" s="4">
        <v>150</v>
      </c>
      <c r="D5418" s="26">
        <f>C5418+D5394</f>
        <v>15754</v>
      </c>
      <c r="E5418" s="4">
        <f>6+3</f>
        <v>9</v>
      </c>
      <c r="F5418" s="112">
        <f>E5418+F5394</f>
        <v>558</v>
      </c>
    </row>
    <row r="5419" spans="1:6" ht="15.75" thickBot="1" x14ac:dyDescent="0.3">
      <c r="A5419" s="122" t="s">
        <v>42</v>
      </c>
      <c r="B5419" s="44">
        <v>44118</v>
      </c>
      <c r="C5419" s="4">
        <v>5</v>
      </c>
      <c r="D5419" s="26">
        <f t="shared" ref="D5419:D5425" si="492">C5419+D5395</f>
        <v>1273</v>
      </c>
      <c r="F5419" s="112">
        <f>E5419+F5395</f>
        <v>51</v>
      </c>
    </row>
    <row r="5420" spans="1:6" ht="15.75" thickBot="1" x14ac:dyDescent="0.3">
      <c r="A5420" s="122" t="s">
        <v>43</v>
      </c>
      <c r="B5420" s="44">
        <v>44118</v>
      </c>
      <c r="C5420" s="4">
        <v>151</v>
      </c>
      <c r="D5420" s="26">
        <f t="shared" si="492"/>
        <v>2567</v>
      </c>
      <c r="E5420" s="4">
        <f>1</f>
        <v>1</v>
      </c>
      <c r="F5420" s="112">
        <f t="shared" si="491"/>
        <v>34</v>
      </c>
    </row>
    <row r="5421" spans="1:6" ht="15.75" thickBot="1" x14ac:dyDescent="0.3">
      <c r="A5421" s="122" t="s">
        <v>44</v>
      </c>
      <c r="B5421" s="44">
        <v>44118</v>
      </c>
      <c r="C5421" s="4">
        <v>195</v>
      </c>
      <c r="D5421" s="26">
        <f t="shared" si="492"/>
        <v>6709</v>
      </c>
      <c r="E5421" s="4">
        <f>1</f>
        <v>1</v>
      </c>
      <c r="F5421" s="112">
        <f>E5421+F5397</f>
        <v>92</v>
      </c>
    </row>
    <row r="5422" spans="1:6" ht="15.75" thickBot="1" x14ac:dyDescent="0.3">
      <c r="A5422" s="122" t="s">
        <v>29</v>
      </c>
      <c r="B5422" s="44">
        <v>44118</v>
      </c>
      <c r="C5422" s="4">
        <v>2470</v>
      </c>
      <c r="D5422" s="26">
        <f t="shared" si="492"/>
        <v>69369</v>
      </c>
      <c r="E5422" s="4">
        <f>24+17</f>
        <v>41</v>
      </c>
      <c r="F5422" s="112">
        <f>E5422+F5398</f>
        <v>748</v>
      </c>
    </row>
    <row r="5423" spans="1:6" ht="15.75" thickBot="1" x14ac:dyDescent="0.3">
      <c r="A5423" s="122" t="s">
        <v>45</v>
      </c>
      <c r="B5423" s="44">
        <v>44118</v>
      </c>
      <c r="C5423" s="4">
        <v>153</v>
      </c>
      <c r="D5423" s="26">
        <f t="shared" si="492"/>
        <v>5698</v>
      </c>
      <c r="E5423" s="4">
        <f>2+2</f>
        <v>4</v>
      </c>
      <c r="F5423" s="112">
        <f t="shared" si="491"/>
        <v>92</v>
      </c>
    </row>
    <row r="5424" spans="1:6" ht="15.75" thickBot="1" x14ac:dyDescent="0.3">
      <c r="A5424" s="122" t="s">
        <v>46</v>
      </c>
      <c r="B5424" s="44">
        <v>44118</v>
      </c>
      <c r="C5424" s="4">
        <v>295</v>
      </c>
      <c r="D5424" s="26">
        <f t="shared" si="492"/>
        <v>7189</v>
      </c>
      <c r="E5424" s="4">
        <f>1+3</f>
        <v>4</v>
      </c>
      <c r="F5424" s="112">
        <f t="shared" ref="F5424:F5435" si="493">E5424+F5400</f>
        <v>91</v>
      </c>
    </row>
    <row r="5425" spans="1:6" ht="15.75" thickBot="1" x14ac:dyDescent="0.3">
      <c r="A5425" s="124" t="s">
        <v>47</v>
      </c>
      <c r="B5425" s="37">
        <v>44118</v>
      </c>
      <c r="C5425" s="38">
        <v>1241</v>
      </c>
      <c r="D5425" s="70">
        <f t="shared" si="492"/>
        <v>30034</v>
      </c>
      <c r="E5425" s="38">
        <f>4</f>
        <v>4</v>
      </c>
      <c r="F5425" s="121">
        <f t="shared" si="493"/>
        <v>414</v>
      </c>
    </row>
    <row r="5426" spans="1:6" x14ac:dyDescent="0.25">
      <c r="A5426" s="53" t="s">
        <v>22</v>
      </c>
      <c r="B5426" s="40">
        <v>44119</v>
      </c>
      <c r="C5426" s="41">
        <v>5756</v>
      </c>
      <c r="D5426" s="114">
        <f>C5426+D5402</f>
        <v>486223</v>
      </c>
      <c r="E5426" s="41">
        <v>192</v>
      </c>
      <c r="F5426" s="111">
        <f t="shared" si="493"/>
        <v>15484</v>
      </c>
    </row>
    <row r="5427" spans="1:6" x14ac:dyDescent="0.25">
      <c r="A5427" s="122" t="s">
        <v>51</v>
      </c>
      <c r="B5427" s="23">
        <v>44119</v>
      </c>
      <c r="C5427" s="4">
        <v>830</v>
      </c>
      <c r="D5427" s="26">
        <f t="shared" ref="D5427:D5439" si="494">C5427+D5403</f>
        <v>137891</v>
      </c>
      <c r="E5427" s="4">
        <v>59</v>
      </c>
      <c r="F5427" s="112">
        <f t="shared" si="493"/>
        <v>4116</v>
      </c>
    </row>
    <row r="5428" spans="1:6" x14ac:dyDescent="0.25">
      <c r="A5428" s="122" t="s">
        <v>35</v>
      </c>
      <c r="B5428" s="23">
        <v>44119</v>
      </c>
      <c r="C5428" s="4">
        <v>6</v>
      </c>
      <c r="D5428" s="26">
        <f t="shared" si="494"/>
        <v>407</v>
      </c>
      <c r="F5428" s="112">
        <f t="shared" si="493"/>
        <v>0</v>
      </c>
    </row>
    <row r="5429" spans="1:6" x14ac:dyDescent="0.25">
      <c r="A5429" s="122" t="s">
        <v>21</v>
      </c>
      <c r="B5429" s="23">
        <v>44119</v>
      </c>
      <c r="C5429" s="4">
        <v>197</v>
      </c>
      <c r="D5429" s="26">
        <f t="shared" si="494"/>
        <v>11067</v>
      </c>
      <c r="E5429" s="4">
        <v>5</v>
      </c>
      <c r="F5429" s="112">
        <f t="shared" si="493"/>
        <v>350</v>
      </c>
    </row>
    <row r="5430" spans="1:6" x14ac:dyDescent="0.25">
      <c r="A5430" s="122" t="s">
        <v>36</v>
      </c>
      <c r="B5430" s="23">
        <v>44119</v>
      </c>
      <c r="C5430" s="4">
        <v>245</v>
      </c>
      <c r="D5430" s="26">
        <f t="shared" si="494"/>
        <v>8269</v>
      </c>
      <c r="E5430" s="4">
        <v>9</v>
      </c>
      <c r="F5430" s="112">
        <f t="shared" si="493"/>
        <v>110</v>
      </c>
    </row>
    <row r="5431" spans="1:6" x14ac:dyDescent="0.25">
      <c r="A5431" s="122" t="s">
        <v>27</v>
      </c>
      <c r="B5431" s="23">
        <v>44119</v>
      </c>
      <c r="C5431" s="4">
        <v>2082</v>
      </c>
      <c r="D5431" s="26">
        <f t="shared" si="494"/>
        <v>57783</v>
      </c>
      <c r="E5431" s="4">
        <v>44</v>
      </c>
      <c r="F5431" s="112">
        <f t="shared" si="493"/>
        <v>762</v>
      </c>
    </row>
    <row r="5432" spans="1:6" x14ac:dyDescent="0.25">
      <c r="A5432" s="122" t="s">
        <v>37</v>
      </c>
      <c r="B5432" s="23">
        <v>44119</v>
      </c>
      <c r="C5432" s="4">
        <v>72</v>
      </c>
      <c r="D5432" s="26">
        <f t="shared" si="494"/>
        <v>1874</v>
      </c>
      <c r="F5432" s="112">
        <f t="shared" si="493"/>
        <v>32</v>
      </c>
    </row>
    <row r="5433" spans="1:6" x14ac:dyDescent="0.25">
      <c r="A5433" s="122" t="s">
        <v>38</v>
      </c>
      <c r="B5433" s="23">
        <v>44119</v>
      </c>
      <c r="C5433" s="4">
        <v>334</v>
      </c>
      <c r="D5433" s="26">
        <f t="shared" si="494"/>
        <v>10456</v>
      </c>
      <c r="E5433" s="4">
        <v>7</v>
      </c>
      <c r="F5433" s="112">
        <f t="shared" si="493"/>
        <v>203</v>
      </c>
    </row>
    <row r="5434" spans="1:6" x14ac:dyDescent="0.25">
      <c r="A5434" s="122" t="s">
        <v>48</v>
      </c>
      <c r="B5434" s="23">
        <v>44119</v>
      </c>
      <c r="C5434" s="4">
        <v>-2</v>
      </c>
      <c r="D5434" s="26">
        <f t="shared" si="494"/>
        <v>138</v>
      </c>
      <c r="F5434" s="112">
        <f t="shared" si="493"/>
        <v>1</v>
      </c>
    </row>
    <row r="5435" spans="1:6" x14ac:dyDescent="0.25">
      <c r="A5435" s="122" t="s">
        <v>39</v>
      </c>
      <c r="B5435" s="23">
        <v>44119</v>
      </c>
      <c r="C5435" s="4">
        <v>120</v>
      </c>
      <c r="D5435" s="26">
        <f t="shared" si="494"/>
        <v>17065</v>
      </c>
      <c r="E5435" s="4">
        <v>13</v>
      </c>
      <c r="F5435" s="112">
        <f t="shared" si="493"/>
        <v>643</v>
      </c>
    </row>
    <row r="5436" spans="1:6" x14ac:dyDescent="0.25">
      <c r="A5436" s="122" t="s">
        <v>40</v>
      </c>
      <c r="B5436" s="23">
        <v>44119</v>
      </c>
      <c r="C5436" s="4">
        <v>82</v>
      </c>
      <c r="D5436" s="26">
        <f t="shared" si="494"/>
        <v>1354</v>
      </c>
      <c r="F5436" s="112">
        <f t="shared" ref="F5436:F5447" si="495">E5436+F5412</f>
        <v>16</v>
      </c>
    </row>
    <row r="5437" spans="1:6" x14ac:dyDescent="0.25">
      <c r="A5437" s="122" t="s">
        <v>28</v>
      </c>
      <c r="B5437" s="23">
        <v>44119</v>
      </c>
      <c r="C5437" s="4">
        <v>107</v>
      </c>
      <c r="D5437" s="26">
        <f t="shared" si="494"/>
        <v>6225</v>
      </c>
      <c r="E5437" s="4">
        <v>5</v>
      </c>
      <c r="F5437" s="112">
        <f t="shared" si="495"/>
        <v>191</v>
      </c>
    </row>
    <row r="5438" spans="1:6" x14ac:dyDescent="0.25">
      <c r="A5438" s="122" t="s">
        <v>24</v>
      </c>
      <c r="B5438" s="23">
        <v>44119</v>
      </c>
      <c r="C5438" s="4">
        <v>1056</v>
      </c>
      <c r="D5438" s="26">
        <f t="shared" si="494"/>
        <v>35033</v>
      </c>
      <c r="E5438" s="4">
        <v>15</v>
      </c>
      <c r="F5438" s="112">
        <f t="shared" si="495"/>
        <v>468</v>
      </c>
    </row>
    <row r="5439" spans="1:6" x14ac:dyDescent="0.25">
      <c r="A5439" s="122" t="s">
        <v>30</v>
      </c>
      <c r="B5439" s="23">
        <v>44119</v>
      </c>
      <c r="C5439" s="4">
        <v>12</v>
      </c>
      <c r="D5439" s="26">
        <f t="shared" si="494"/>
        <v>201</v>
      </c>
      <c r="F5439" s="112">
        <f t="shared" si="495"/>
        <v>4</v>
      </c>
    </row>
    <row r="5440" spans="1:6" x14ac:dyDescent="0.25">
      <c r="A5440" s="122" t="s">
        <v>26</v>
      </c>
      <c r="B5440" s="23">
        <v>44119</v>
      </c>
      <c r="C5440" s="4">
        <v>424</v>
      </c>
      <c r="D5440" s="26">
        <f>C5440+D5416</f>
        <v>13408</v>
      </c>
      <c r="F5440" s="112">
        <f t="shared" si="495"/>
        <v>205</v>
      </c>
    </row>
    <row r="5441" spans="1:6" x14ac:dyDescent="0.25">
      <c r="A5441" s="122" t="s">
        <v>25</v>
      </c>
      <c r="B5441" s="23">
        <v>44119</v>
      </c>
      <c r="C5441" s="4">
        <v>532</v>
      </c>
      <c r="D5441" s="26">
        <f>C5441+D5417</f>
        <v>18025</v>
      </c>
      <c r="E5441" s="4">
        <v>11</v>
      </c>
      <c r="F5441" s="112">
        <f t="shared" si="495"/>
        <v>399</v>
      </c>
    </row>
    <row r="5442" spans="1:6" x14ac:dyDescent="0.25">
      <c r="A5442" s="122" t="s">
        <v>41</v>
      </c>
      <c r="B5442" s="23">
        <v>44119</v>
      </c>
      <c r="C5442" s="4">
        <v>257</v>
      </c>
      <c r="D5442" s="26">
        <f>C5442+D5418</f>
        <v>16011</v>
      </c>
      <c r="E5442" s="4">
        <v>12</v>
      </c>
      <c r="F5442" s="112">
        <f>E5442+F5418</f>
        <v>570</v>
      </c>
    </row>
    <row r="5443" spans="1:6" x14ac:dyDescent="0.25">
      <c r="A5443" s="122" t="s">
        <v>42</v>
      </c>
      <c r="B5443" s="23">
        <v>44119</v>
      </c>
      <c r="C5443" s="4">
        <v>3</v>
      </c>
      <c r="D5443" s="26">
        <f t="shared" ref="D5443:D5449" si="496">C5443+D5419</f>
        <v>1276</v>
      </c>
      <c r="F5443" s="112">
        <f>E5443+F5419</f>
        <v>51</v>
      </c>
    </row>
    <row r="5444" spans="1:6" x14ac:dyDescent="0.25">
      <c r="A5444" s="122" t="s">
        <v>43</v>
      </c>
      <c r="B5444" s="23">
        <v>44119</v>
      </c>
      <c r="C5444" s="4">
        <v>119</v>
      </c>
      <c r="D5444" s="26">
        <f t="shared" si="496"/>
        <v>2686</v>
      </c>
      <c r="F5444" s="112">
        <f t="shared" si="495"/>
        <v>34</v>
      </c>
    </row>
    <row r="5445" spans="1:6" x14ac:dyDescent="0.25">
      <c r="A5445" s="122" t="s">
        <v>44</v>
      </c>
      <c r="B5445" s="23">
        <v>44119</v>
      </c>
      <c r="C5445" s="4">
        <v>123</v>
      </c>
      <c r="D5445" s="26">
        <f t="shared" si="496"/>
        <v>6832</v>
      </c>
      <c r="E5445" s="4">
        <v>3</v>
      </c>
      <c r="F5445" s="112">
        <f>E5445+F5421</f>
        <v>95</v>
      </c>
    </row>
    <row r="5446" spans="1:6" x14ac:dyDescent="0.25">
      <c r="A5446" s="122" t="s">
        <v>29</v>
      </c>
      <c r="B5446" s="23">
        <v>44119</v>
      </c>
      <c r="C5446" s="4">
        <v>2659</v>
      </c>
      <c r="D5446" s="26">
        <f t="shared" si="496"/>
        <v>72028</v>
      </c>
      <c r="E5446" s="4">
        <v>44</v>
      </c>
      <c r="F5446" s="112">
        <f>E5446+F5422</f>
        <v>792</v>
      </c>
    </row>
    <row r="5447" spans="1:6" x14ac:dyDescent="0.25">
      <c r="A5447" s="122" t="s">
        <v>45</v>
      </c>
      <c r="B5447" s="23">
        <v>44119</v>
      </c>
      <c r="C5447" s="4">
        <v>275</v>
      </c>
      <c r="D5447" s="26">
        <f t="shared" si="496"/>
        <v>5973</v>
      </c>
      <c r="E5447" s="4">
        <v>-1</v>
      </c>
      <c r="F5447" s="112">
        <f t="shared" si="495"/>
        <v>91</v>
      </c>
    </row>
    <row r="5448" spans="1:6" x14ac:dyDescent="0.25">
      <c r="A5448" s="122" t="s">
        <v>46</v>
      </c>
      <c r="B5448" s="23">
        <v>44119</v>
      </c>
      <c r="C5448" s="4">
        <v>313</v>
      </c>
      <c r="D5448" s="26">
        <f t="shared" si="496"/>
        <v>7502</v>
      </c>
      <c r="F5448" s="112">
        <f>E5448+F5424</f>
        <v>91</v>
      </c>
    </row>
    <row r="5449" spans="1:6" ht="15.75" thickBot="1" x14ac:dyDescent="0.3">
      <c r="A5449" s="123" t="s">
        <v>47</v>
      </c>
      <c r="B5449" s="44">
        <v>44119</v>
      </c>
      <c r="C5449" s="45">
        <v>1494</v>
      </c>
      <c r="D5449" s="115">
        <f t="shared" si="496"/>
        <v>31528</v>
      </c>
      <c r="E5449" s="45">
        <v>2</v>
      </c>
      <c r="F5449" s="113">
        <f>E5449+F5425</f>
        <v>416</v>
      </c>
    </row>
    <row r="5450" spans="1:6" x14ac:dyDescent="0.25">
      <c r="A5450" s="53" t="s">
        <v>22</v>
      </c>
      <c r="B5450" s="119">
        <v>44120</v>
      </c>
      <c r="C5450" s="39">
        <v>5199</v>
      </c>
      <c r="D5450" s="114">
        <f>C5450+D5426</f>
        <v>491422</v>
      </c>
      <c r="E5450" s="39">
        <v>136</v>
      </c>
      <c r="F5450" s="111">
        <f t="shared" ref="F5450:F5471" si="497">E5450+F5426</f>
        <v>15620</v>
      </c>
    </row>
    <row r="5451" spans="1:6" x14ac:dyDescent="0.25">
      <c r="A5451" s="122" t="s">
        <v>51</v>
      </c>
      <c r="B5451" s="119">
        <v>44120</v>
      </c>
      <c r="C5451" s="4">
        <v>952</v>
      </c>
      <c r="D5451" s="26">
        <f t="shared" ref="D5451:D5463" si="498">C5451+D5427</f>
        <v>138843</v>
      </c>
      <c r="E5451" s="4">
        <v>46</v>
      </c>
      <c r="F5451" s="112">
        <f t="shared" si="497"/>
        <v>4162</v>
      </c>
    </row>
    <row r="5452" spans="1:6" x14ac:dyDescent="0.25">
      <c r="A5452" s="122" t="s">
        <v>35</v>
      </c>
      <c r="B5452" s="119">
        <v>44120</v>
      </c>
      <c r="C5452" s="4">
        <v>22</v>
      </c>
      <c r="D5452" s="26">
        <f t="shared" si="498"/>
        <v>429</v>
      </c>
      <c r="F5452" s="112">
        <f t="shared" si="497"/>
        <v>0</v>
      </c>
    </row>
    <row r="5453" spans="1:6" x14ac:dyDescent="0.25">
      <c r="A5453" s="122" t="s">
        <v>21</v>
      </c>
      <c r="B5453" s="119">
        <v>44120</v>
      </c>
      <c r="C5453" s="4">
        <v>197</v>
      </c>
      <c r="D5453" s="26">
        <f t="shared" si="498"/>
        <v>11264</v>
      </c>
      <c r="E5453" s="4">
        <v>3</v>
      </c>
      <c r="F5453" s="112">
        <f t="shared" si="497"/>
        <v>353</v>
      </c>
    </row>
    <row r="5454" spans="1:6" x14ac:dyDescent="0.25">
      <c r="A5454" s="122" t="s">
        <v>36</v>
      </c>
      <c r="B5454" s="119">
        <v>44120</v>
      </c>
      <c r="C5454" s="4">
        <v>288</v>
      </c>
      <c r="D5454" s="26">
        <f t="shared" si="498"/>
        <v>8557</v>
      </c>
      <c r="E5454" s="4">
        <v>2</v>
      </c>
      <c r="F5454" s="112">
        <f t="shared" si="497"/>
        <v>112</v>
      </c>
    </row>
    <row r="5455" spans="1:6" x14ac:dyDescent="0.25">
      <c r="A5455" s="122" t="s">
        <v>27</v>
      </c>
      <c r="B5455" s="119">
        <v>44120</v>
      </c>
      <c r="C5455" s="4">
        <v>2045</v>
      </c>
      <c r="D5455" s="26">
        <f t="shared" si="498"/>
        <v>59828</v>
      </c>
      <c r="E5455" s="4">
        <v>28</v>
      </c>
      <c r="F5455" s="112">
        <f t="shared" si="497"/>
        <v>790</v>
      </c>
    </row>
    <row r="5456" spans="1:6" x14ac:dyDescent="0.25">
      <c r="A5456" s="122" t="s">
        <v>37</v>
      </c>
      <c r="B5456" s="119">
        <v>44120</v>
      </c>
      <c r="C5456" s="4">
        <v>61</v>
      </c>
      <c r="D5456" s="26">
        <f t="shared" si="498"/>
        <v>1935</v>
      </c>
      <c r="F5456" s="112">
        <f t="shared" si="497"/>
        <v>32</v>
      </c>
    </row>
    <row r="5457" spans="1:6" x14ac:dyDescent="0.25">
      <c r="A5457" s="122" t="s">
        <v>38</v>
      </c>
      <c r="B5457" s="119">
        <v>44120</v>
      </c>
      <c r="C5457" s="4">
        <v>349</v>
      </c>
      <c r="D5457" s="26">
        <f t="shared" si="498"/>
        <v>10805</v>
      </c>
      <c r="E5457" s="4">
        <v>2</v>
      </c>
      <c r="F5457" s="112">
        <f t="shared" si="497"/>
        <v>205</v>
      </c>
    </row>
    <row r="5458" spans="1:6" x14ac:dyDescent="0.25">
      <c r="A5458" s="122" t="s">
        <v>48</v>
      </c>
      <c r="B5458" s="119">
        <v>44120</v>
      </c>
      <c r="C5458" s="4">
        <v>1</v>
      </c>
      <c r="D5458" s="26">
        <f t="shared" si="498"/>
        <v>139</v>
      </c>
      <c r="F5458" s="112">
        <f t="shared" si="497"/>
        <v>1</v>
      </c>
    </row>
    <row r="5459" spans="1:6" x14ac:dyDescent="0.25">
      <c r="A5459" s="122" t="s">
        <v>39</v>
      </c>
      <c r="B5459" s="119">
        <v>44120</v>
      </c>
      <c r="C5459" s="4">
        <v>55</v>
      </c>
      <c r="D5459" s="26">
        <f t="shared" si="498"/>
        <v>17120</v>
      </c>
      <c r="E5459" s="4">
        <v>12</v>
      </c>
      <c r="F5459" s="112">
        <f t="shared" si="497"/>
        <v>655</v>
      </c>
    </row>
    <row r="5460" spans="1:6" x14ac:dyDescent="0.25">
      <c r="A5460" s="122" t="s">
        <v>40</v>
      </c>
      <c r="B5460" s="119">
        <v>44120</v>
      </c>
      <c r="C5460" s="4">
        <v>82</v>
      </c>
      <c r="D5460" s="26">
        <f t="shared" si="498"/>
        <v>1436</v>
      </c>
      <c r="E5460" s="4">
        <v>1</v>
      </c>
      <c r="F5460" s="112">
        <f t="shared" si="497"/>
        <v>17</v>
      </c>
    </row>
    <row r="5461" spans="1:6" x14ac:dyDescent="0.25">
      <c r="A5461" s="122" t="s">
        <v>28</v>
      </c>
      <c r="B5461" s="119">
        <v>44120</v>
      </c>
      <c r="C5461" s="4">
        <v>98</v>
      </c>
      <c r="D5461" s="26">
        <f t="shared" si="498"/>
        <v>6323</v>
      </c>
      <c r="E5461" s="4">
        <v>11</v>
      </c>
      <c r="F5461" s="112">
        <f t="shared" si="497"/>
        <v>202</v>
      </c>
    </row>
    <row r="5462" spans="1:6" x14ac:dyDescent="0.25">
      <c r="A5462" s="122" t="s">
        <v>24</v>
      </c>
      <c r="B5462" s="119">
        <v>44120</v>
      </c>
      <c r="C5462" s="4">
        <v>897</v>
      </c>
      <c r="D5462" s="26">
        <f t="shared" si="498"/>
        <v>35930</v>
      </c>
      <c r="E5462" s="4">
        <v>30</v>
      </c>
      <c r="F5462" s="112">
        <f t="shared" si="497"/>
        <v>498</v>
      </c>
    </row>
    <row r="5463" spans="1:6" x14ac:dyDescent="0.25">
      <c r="A5463" s="122" t="s">
        <v>30</v>
      </c>
      <c r="B5463" s="119">
        <v>44120</v>
      </c>
      <c r="C5463" s="4">
        <v>-3</v>
      </c>
      <c r="D5463" s="26">
        <f t="shared" si="498"/>
        <v>198</v>
      </c>
      <c r="F5463" s="112">
        <f t="shared" si="497"/>
        <v>4</v>
      </c>
    </row>
    <row r="5464" spans="1:6" x14ac:dyDescent="0.25">
      <c r="A5464" s="122" t="s">
        <v>26</v>
      </c>
      <c r="B5464" s="119">
        <v>44120</v>
      </c>
      <c r="C5464" s="4">
        <v>382</v>
      </c>
      <c r="D5464" s="26">
        <f>C5464+D5440</f>
        <v>13790</v>
      </c>
      <c r="E5464" s="4">
        <v>13</v>
      </c>
      <c r="F5464" s="112">
        <f t="shared" si="497"/>
        <v>218</v>
      </c>
    </row>
    <row r="5465" spans="1:6" x14ac:dyDescent="0.25">
      <c r="A5465" s="122" t="s">
        <v>25</v>
      </c>
      <c r="B5465" s="119">
        <v>44120</v>
      </c>
      <c r="C5465" s="4">
        <v>536</v>
      </c>
      <c r="D5465" s="26">
        <f>C5465+D5441</f>
        <v>18561</v>
      </c>
      <c r="E5465" s="4">
        <v>2</v>
      </c>
      <c r="F5465" s="112">
        <f t="shared" si="497"/>
        <v>401</v>
      </c>
    </row>
    <row r="5466" spans="1:6" x14ac:dyDescent="0.25">
      <c r="A5466" s="122" t="s">
        <v>41</v>
      </c>
      <c r="B5466" s="119">
        <v>44120</v>
      </c>
      <c r="C5466" s="4">
        <v>215</v>
      </c>
      <c r="D5466" s="26">
        <f>C5466+D5442</f>
        <v>16226</v>
      </c>
      <c r="E5466" s="4">
        <v>13</v>
      </c>
      <c r="F5466" s="112">
        <f>E5466+F5442</f>
        <v>583</v>
      </c>
    </row>
    <row r="5467" spans="1:6" x14ac:dyDescent="0.25">
      <c r="A5467" s="122" t="s">
        <v>42</v>
      </c>
      <c r="B5467" s="119">
        <v>44120</v>
      </c>
      <c r="C5467" s="4">
        <v>9</v>
      </c>
      <c r="D5467" s="26">
        <f t="shared" ref="D5467:D5473" si="499">C5467+D5443</f>
        <v>1285</v>
      </c>
      <c r="F5467" s="112">
        <f>E5467+F5443</f>
        <v>51</v>
      </c>
    </row>
    <row r="5468" spans="1:6" x14ac:dyDescent="0.25">
      <c r="A5468" s="122" t="s">
        <v>43</v>
      </c>
      <c r="B5468" s="119">
        <v>44120</v>
      </c>
      <c r="C5468" s="4">
        <v>257</v>
      </c>
      <c r="D5468" s="26">
        <f t="shared" si="499"/>
        <v>2943</v>
      </c>
      <c r="E5468" s="4">
        <v>1</v>
      </c>
      <c r="F5468" s="112">
        <f t="shared" si="497"/>
        <v>35</v>
      </c>
    </row>
    <row r="5469" spans="1:6" x14ac:dyDescent="0.25">
      <c r="A5469" s="122" t="s">
        <v>44</v>
      </c>
      <c r="B5469" s="119">
        <v>44120</v>
      </c>
      <c r="C5469" s="4">
        <v>210</v>
      </c>
      <c r="D5469" s="26">
        <f t="shared" si="499"/>
        <v>7042</v>
      </c>
      <c r="E5469" s="4">
        <v>1</v>
      </c>
      <c r="F5469" s="112">
        <f>E5469+F5445</f>
        <v>96</v>
      </c>
    </row>
    <row r="5470" spans="1:6" x14ac:dyDescent="0.25">
      <c r="A5470" s="122" t="s">
        <v>29</v>
      </c>
      <c r="B5470" s="119">
        <v>44120</v>
      </c>
      <c r="C5470" s="4">
        <v>2582</v>
      </c>
      <c r="D5470" s="26">
        <f t="shared" si="499"/>
        <v>74610</v>
      </c>
      <c r="E5470" s="4">
        <v>29</v>
      </c>
      <c r="F5470" s="112">
        <f>E5470+F5446</f>
        <v>821</v>
      </c>
    </row>
    <row r="5471" spans="1:6" x14ac:dyDescent="0.25">
      <c r="A5471" s="122" t="s">
        <v>45</v>
      </c>
      <c r="B5471" s="119">
        <v>44120</v>
      </c>
      <c r="C5471" s="4">
        <v>342</v>
      </c>
      <c r="D5471" s="26">
        <f t="shared" si="499"/>
        <v>6315</v>
      </c>
      <c r="E5471" s="4">
        <v>6</v>
      </c>
      <c r="F5471" s="112">
        <f t="shared" si="497"/>
        <v>97</v>
      </c>
    </row>
    <row r="5472" spans="1:6" x14ac:dyDescent="0.25">
      <c r="A5472" s="122" t="s">
        <v>46</v>
      </c>
      <c r="B5472" s="119">
        <v>44120</v>
      </c>
      <c r="C5472" s="4">
        <v>256</v>
      </c>
      <c r="D5472" s="26">
        <f t="shared" si="499"/>
        <v>7758</v>
      </c>
      <c r="E5472" s="4">
        <v>5</v>
      </c>
      <c r="F5472" s="112">
        <f>E5472+F5448</f>
        <v>96</v>
      </c>
    </row>
    <row r="5473" spans="1:6" ht="15.75" thickBot="1" x14ac:dyDescent="0.3">
      <c r="A5473" s="123" t="s">
        <v>47</v>
      </c>
      <c r="B5473" s="119">
        <v>44120</v>
      </c>
      <c r="C5473" s="4">
        <v>1514</v>
      </c>
      <c r="D5473" s="115">
        <f t="shared" si="499"/>
        <v>33042</v>
      </c>
      <c r="E5473" s="4">
        <v>38</v>
      </c>
      <c r="F5473" s="113">
        <f>E5473+F5449</f>
        <v>454</v>
      </c>
    </row>
    <row r="5474" spans="1:6" x14ac:dyDescent="0.25">
      <c r="A5474" s="50" t="s">
        <v>22</v>
      </c>
      <c r="B5474" s="119">
        <v>44121</v>
      </c>
      <c r="C5474" s="4">
        <v>4419</v>
      </c>
      <c r="D5474" s="126">
        <f t="shared" ref="D5474:D5494" si="500">C5474+D5450</f>
        <v>495841</v>
      </c>
      <c r="E5474" s="4">
        <f>110+87</f>
        <v>197</v>
      </c>
      <c r="F5474" s="111">
        <f t="shared" ref="F5474:F5495" si="501">E5474+F5450</f>
        <v>15817</v>
      </c>
    </row>
    <row r="5475" spans="1:6" x14ac:dyDescent="0.25">
      <c r="A5475" s="50" t="s">
        <v>51</v>
      </c>
      <c r="B5475" s="119">
        <v>44121</v>
      </c>
      <c r="C5475" s="4">
        <v>610</v>
      </c>
      <c r="D5475" s="26">
        <f t="shared" si="500"/>
        <v>139453</v>
      </c>
      <c r="E5475" s="4">
        <f>18+32</f>
        <v>50</v>
      </c>
      <c r="F5475" s="112">
        <f t="shared" si="501"/>
        <v>4212</v>
      </c>
    </row>
    <row r="5476" spans="1:6" x14ac:dyDescent="0.25">
      <c r="A5476" s="50" t="s">
        <v>35</v>
      </c>
      <c r="B5476" s="119">
        <v>44121</v>
      </c>
      <c r="C5476" s="4">
        <v>24</v>
      </c>
      <c r="D5476" s="26">
        <f t="shared" si="500"/>
        <v>453</v>
      </c>
      <c r="F5476" s="112">
        <f t="shared" si="501"/>
        <v>0</v>
      </c>
    </row>
    <row r="5477" spans="1:6" x14ac:dyDescent="0.25">
      <c r="A5477" s="50" t="s">
        <v>21</v>
      </c>
      <c r="B5477" s="119">
        <v>44121</v>
      </c>
      <c r="C5477" s="4">
        <v>167</v>
      </c>
      <c r="D5477" s="26">
        <f t="shared" si="500"/>
        <v>11431</v>
      </c>
      <c r="E5477" s="4">
        <f>2+1</f>
        <v>3</v>
      </c>
      <c r="F5477" s="112">
        <f t="shared" si="501"/>
        <v>356</v>
      </c>
    </row>
    <row r="5478" spans="1:6" x14ac:dyDescent="0.25">
      <c r="A5478" s="50" t="s">
        <v>36</v>
      </c>
      <c r="B5478" s="119">
        <v>44121</v>
      </c>
      <c r="C5478" s="4">
        <v>335</v>
      </c>
      <c r="D5478" s="26">
        <f t="shared" si="500"/>
        <v>8892</v>
      </c>
      <c r="F5478" s="112">
        <f t="shared" si="501"/>
        <v>112</v>
      </c>
    </row>
    <row r="5479" spans="1:6" x14ac:dyDescent="0.25">
      <c r="A5479" s="50" t="s">
        <v>27</v>
      </c>
      <c r="B5479" s="119">
        <v>44121</v>
      </c>
      <c r="C5479" s="4">
        <v>1233</v>
      </c>
      <c r="D5479" s="26">
        <f t="shared" si="500"/>
        <v>61061</v>
      </c>
      <c r="E5479" s="4">
        <v>33</v>
      </c>
      <c r="F5479" s="112">
        <f t="shared" si="501"/>
        <v>823</v>
      </c>
    </row>
    <row r="5480" spans="1:6" x14ac:dyDescent="0.25">
      <c r="A5480" s="50" t="s">
        <v>37</v>
      </c>
      <c r="B5480" s="119">
        <v>44121</v>
      </c>
      <c r="C5480" s="4">
        <v>2</v>
      </c>
      <c r="D5480" s="26">
        <f t="shared" si="500"/>
        <v>1937</v>
      </c>
      <c r="F5480" s="112">
        <f t="shared" si="501"/>
        <v>32</v>
      </c>
    </row>
    <row r="5481" spans="1:6" x14ac:dyDescent="0.25">
      <c r="A5481" s="50" t="s">
        <v>38</v>
      </c>
      <c r="B5481" s="119">
        <v>44121</v>
      </c>
      <c r="C5481" s="4">
        <v>350</v>
      </c>
      <c r="D5481" s="26">
        <f t="shared" si="500"/>
        <v>11155</v>
      </c>
      <c r="E5481" s="4">
        <f>1</f>
        <v>1</v>
      </c>
      <c r="F5481" s="112">
        <f t="shared" si="501"/>
        <v>206</v>
      </c>
    </row>
    <row r="5482" spans="1:6" x14ac:dyDescent="0.25">
      <c r="A5482" s="50" t="s">
        <v>48</v>
      </c>
      <c r="B5482" s="119">
        <v>44121</v>
      </c>
      <c r="C5482" s="4">
        <v>1</v>
      </c>
      <c r="D5482" s="26">
        <f t="shared" si="500"/>
        <v>140</v>
      </c>
      <c r="F5482" s="112">
        <f t="shared" si="501"/>
        <v>1</v>
      </c>
    </row>
    <row r="5483" spans="1:6" x14ac:dyDescent="0.25">
      <c r="A5483" s="50" t="s">
        <v>39</v>
      </c>
      <c r="B5483" s="119">
        <v>44121</v>
      </c>
      <c r="C5483" s="4">
        <v>69</v>
      </c>
      <c r="D5483" s="26">
        <f t="shared" si="500"/>
        <v>17189</v>
      </c>
      <c r="E5483" s="4">
        <f>12+8</f>
        <v>20</v>
      </c>
      <c r="F5483" s="112">
        <f t="shared" si="501"/>
        <v>675</v>
      </c>
    </row>
    <row r="5484" spans="1:6" x14ac:dyDescent="0.25">
      <c r="A5484" s="50" t="s">
        <v>40</v>
      </c>
      <c r="B5484" s="119">
        <v>44121</v>
      </c>
      <c r="C5484" s="4">
        <v>95</v>
      </c>
      <c r="D5484" s="26">
        <f t="shared" si="500"/>
        <v>1531</v>
      </c>
      <c r="F5484" s="112">
        <f t="shared" si="501"/>
        <v>17</v>
      </c>
    </row>
    <row r="5485" spans="1:6" x14ac:dyDescent="0.25">
      <c r="A5485" s="50" t="s">
        <v>28</v>
      </c>
      <c r="B5485" s="119">
        <v>44121</v>
      </c>
      <c r="C5485" s="4">
        <v>55</v>
      </c>
      <c r="D5485" s="26">
        <f t="shared" si="500"/>
        <v>6378</v>
      </c>
      <c r="F5485" s="112">
        <f t="shared" si="501"/>
        <v>202</v>
      </c>
    </row>
    <row r="5486" spans="1:6" x14ac:dyDescent="0.25">
      <c r="A5486" s="50" t="s">
        <v>24</v>
      </c>
      <c r="B5486" s="119">
        <v>44121</v>
      </c>
      <c r="C5486" s="4">
        <v>659</v>
      </c>
      <c r="D5486" s="26">
        <f t="shared" si="500"/>
        <v>36589</v>
      </c>
      <c r="E5486" s="4">
        <f>23+17</f>
        <v>40</v>
      </c>
      <c r="F5486" s="112">
        <f t="shared" si="501"/>
        <v>538</v>
      </c>
    </row>
    <row r="5487" spans="1:6" x14ac:dyDescent="0.25">
      <c r="A5487" s="50" t="s">
        <v>30</v>
      </c>
      <c r="B5487" s="119">
        <v>44121</v>
      </c>
      <c r="C5487" s="4">
        <v>1</v>
      </c>
      <c r="D5487" s="26">
        <f t="shared" si="500"/>
        <v>199</v>
      </c>
      <c r="F5487" s="112">
        <f t="shared" si="501"/>
        <v>4</v>
      </c>
    </row>
    <row r="5488" spans="1:6" x14ac:dyDescent="0.25">
      <c r="A5488" s="50" t="s">
        <v>26</v>
      </c>
      <c r="B5488" s="119">
        <v>44121</v>
      </c>
      <c r="C5488" s="4">
        <v>1005</v>
      </c>
      <c r="D5488" s="26">
        <f t="shared" si="500"/>
        <v>14795</v>
      </c>
      <c r="F5488" s="112">
        <f t="shared" si="501"/>
        <v>218</v>
      </c>
    </row>
    <row r="5489" spans="1:6" x14ac:dyDescent="0.25">
      <c r="A5489" s="50" t="s">
        <v>25</v>
      </c>
      <c r="B5489" s="119">
        <v>44121</v>
      </c>
      <c r="C5489" s="4">
        <v>357</v>
      </c>
      <c r="D5489" s="26">
        <f t="shared" si="500"/>
        <v>18918</v>
      </c>
      <c r="E5489" s="4">
        <f>2</f>
        <v>2</v>
      </c>
      <c r="F5489" s="112">
        <f t="shared" si="501"/>
        <v>403</v>
      </c>
    </row>
    <row r="5490" spans="1:6" x14ac:dyDescent="0.25">
      <c r="A5490" s="50" t="s">
        <v>41</v>
      </c>
      <c r="B5490" s="119">
        <v>44121</v>
      </c>
      <c r="C5490" s="4">
        <v>238</v>
      </c>
      <c r="D5490" s="26">
        <f t="shared" si="500"/>
        <v>16464</v>
      </c>
      <c r="E5490" s="4">
        <f>5+1</f>
        <v>6</v>
      </c>
      <c r="F5490" s="112">
        <f>E5490+F5466</f>
        <v>589</v>
      </c>
    </row>
    <row r="5491" spans="1:6" x14ac:dyDescent="0.25">
      <c r="A5491" s="50" t="s">
        <v>42</v>
      </c>
      <c r="B5491" s="119">
        <v>44121</v>
      </c>
      <c r="C5491" s="4">
        <v>6</v>
      </c>
      <c r="D5491" s="26">
        <f t="shared" si="500"/>
        <v>1291</v>
      </c>
      <c r="F5491" s="112">
        <f>E5491+F5467</f>
        <v>51</v>
      </c>
    </row>
    <row r="5492" spans="1:6" x14ac:dyDescent="0.25">
      <c r="A5492" s="50" t="s">
        <v>43</v>
      </c>
      <c r="B5492" s="119">
        <v>44121</v>
      </c>
      <c r="C5492" s="4">
        <v>201</v>
      </c>
      <c r="D5492" s="26">
        <f t="shared" si="500"/>
        <v>3144</v>
      </c>
      <c r="F5492" s="112">
        <f t="shared" si="501"/>
        <v>35</v>
      </c>
    </row>
    <row r="5493" spans="1:6" x14ac:dyDescent="0.25">
      <c r="A5493" s="50" t="s">
        <v>44</v>
      </c>
      <c r="B5493" s="119">
        <v>44121</v>
      </c>
      <c r="C5493" s="4">
        <v>141</v>
      </c>
      <c r="D5493" s="26">
        <f t="shared" si="500"/>
        <v>7183</v>
      </c>
      <c r="E5493" s="4">
        <f>1</f>
        <v>1</v>
      </c>
      <c r="F5493" s="112">
        <f>E5493+F5469</f>
        <v>97</v>
      </c>
    </row>
    <row r="5494" spans="1:6" x14ac:dyDescent="0.25">
      <c r="A5494" s="50" t="s">
        <v>29</v>
      </c>
      <c r="B5494" s="119">
        <v>44121</v>
      </c>
      <c r="C5494" s="4">
        <v>2199</v>
      </c>
      <c r="D5494" s="26">
        <f t="shared" si="500"/>
        <v>76809</v>
      </c>
      <c r="E5494" s="4">
        <f>11+16</f>
        <v>27</v>
      </c>
      <c r="F5494" s="112">
        <f>E5494+F5470</f>
        <v>848</v>
      </c>
    </row>
    <row r="5495" spans="1:6" x14ac:dyDescent="0.25">
      <c r="A5495" s="50" t="s">
        <v>45</v>
      </c>
      <c r="B5495" s="119">
        <v>44121</v>
      </c>
      <c r="C5495" s="4">
        <v>238</v>
      </c>
      <c r="D5495" s="26">
        <f>C5495+D5471</f>
        <v>6553</v>
      </c>
      <c r="F5495" s="112">
        <f t="shared" si="501"/>
        <v>97</v>
      </c>
    </row>
    <row r="5496" spans="1:6" x14ac:dyDescent="0.25">
      <c r="A5496" s="50" t="s">
        <v>46</v>
      </c>
      <c r="B5496" s="119">
        <v>44121</v>
      </c>
      <c r="C5496" s="4">
        <v>182</v>
      </c>
      <c r="D5496" s="26">
        <f>C5496+D5472</f>
        <v>7940</v>
      </c>
      <c r="E5496" s="4">
        <f>3+1</f>
        <v>4</v>
      </c>
      <c r="F5496" s="112">
        <f>E5496+F5472</f>
        <v>100</v>
      </c>
    </row>
    <row r="5497" spans="1:6" ht="15.75" thickBot="1" x14ac:dyDescent="0.3">
      <c r="A5497" s="71" t="s">
        <v>47</v>
      </c>
      <c r="B5497" s="120">
        <v>44121</v>
      </c>
      <c r="C5497" s="38">
        <v>923</v>
      </c>
      <c r="D5497" s="26">
        <f t="shared" ref="D5497:D5518" si="502">C5497+D5473</f>
        <v>33965</v>
      </c>
      <c r="E5497" s="38"/>
      <c r="F5497" s="121">
        <f>E5497+F5473</f>
        <v>454</v>
      </c>
    </row>
    <row r="5498" spans="1:6" x14ac:dyDescent="0.25">
      <c r="A5498" s="142" t="s">
        <v>22</v>
      </c>
      <c r="B5498" s="143">
        <v>44122</v>
      </c>
      <c r="C5498" s="144">
        <v>2383</v>
      </c>
      <c r="D5498" s="126">
        <f t="shared" si="502"/>
        <v>498224</v>
      </c>
      <c r="E5498" s="144">
        <f>8+7</f>
        <v>15</v>
      </c>
      <c r="F5498" s="145">
        <f t="shared" ref="F5498:F5519" si="503">E5498+F5474</f>
        <v>15832</v>
      </c>
    </row>
    <row r="5499" spans="1:6" x14ac:dyDescent="0.25">
      <c r="A5499" s="146" t="s">
        <v>51</v>
      </c>
      <c r="B5499" s="119">
        <v>44122</v>
      </c>
      <c r="C5499" s="4">
        <v>517</v>
      </c>
      <c r="D5499" s="26">
        <f t="shared" si="502"/>
        <v>139970</v>
      </c>
      <c r="E5499" s="4">
        <f>18+20</f>
        <v>38</v>
      </c>
      <c r="F5499" s="147">
        <f t="shared" si="503"/>
        <v>4250</v>
      </c>
    </row>
    <row r="5500" spans="1:6" x14ac:dyDescent="0.25">
      <c r="A5500" s="146" t="s">
        <v>35</v>
      </c>
      <c r="B5500" s="119">
        <v>44122</v>
      </c>
      <c r="C5500" s="4">
        <v>27</v>
      </c>
      <c r="D5500" s="26">
        <f t="shared" si="502"/>
        <v>480</v>
      </c>
      <c r="F5500" s="147">
        <f t="shared" si="503"/>
        <v>0</v>
      </c>
    </row>
    <row r="5501" spans="1:6" x14ac:dyDescent="0.25">
      <c r="A5501" s="146" t="s">
        <v>21</v>
      </c>
      <c r="B5501" s="119">
        <v>44122</v>
      </c>
      <c r="C5501" s="4">
        <v>232</v>
      </c>
      <c r="D5501" s="26">
        <f t="shared" si="502"/>
        <v>11663</v>
      </c>
      <c r="E5501" s="4">
        <f>1+2</f>
        <v>3</v>
      </c>
      <c r="F5501" s="147">
        <f t="shared" si="503"/>
        <v>359</v>
      </c>
    </row>
    <row r="5502" spans="1:6" x14ac:dyDescent="0.25">
      <c r="A5502" s="146" t="s">
        <v>36</v>
      </c>
      <c r="B5502" s="119">
        <v>44122</v>
      </c>
      <c r="C5502" s="4">
        <v>150</v>
      </c>
      <c r="D5502" s="26">
        <f t="shared" si="502"/>
        <v>9042</v>
      </c>
      <c r="E5502" s="4">
        <f>5+4</f>
        <v>9</v>
      </c>
      <c r="F5502" s="147">
        <f t="shared" si="503"/>
        <v>121</v>
      </c>
    </row>
    <row r="5503" spans="1:6" x14ac:dyDescent="0.25">
      <c r="A5503" s="146" t="s">
        <v>27</v>
      </c>
      <c r="B5503" s="119">
        <v>44122</v>
      </c>
      <c r="C5503" s="4">
        <v>1850</v>
      </c>
      <c r="D5503" s="26">
        <f t="shared" si="502"/>
        <v>62911</v>
      </c>
      <c r="E5503" s="4">
        <f>15+12</f>
        <v>27</v>
      </c>
      <c r="F5503" s="147">
        <f t="shared" si="503"/>
        <v>850</v>
      </c>
    </row>
    <row r="5504" spans="1:6" x14ac:dyDescent="0.25">
      <c r="A5504" s="146" t="s">
        <v>37</v>
      </c>
      <c r="B5504" s="119">
        <v>44122</v>
      </c>
      <c r="C5504" s="4">
        <v>41</v>
      </c>
      <c r="D5504" s="26">
        <f t="shared" si="502"/>
        <v>1978</v>
      </c>
      <c r="F5504" s="147">
        <f t="shared" si="503"/>
        <v>32</v>
      </c>
    </row>
    <row r="5505" spans="1:6" x14ac:dyDescent="0.25">
      <c r="A5505" s="146" t="s">
        <v>38</v>
      </c>
      <c r="B5505" s="119">
        <v>44122</v>
      </c>
      <c r="C5505" s="4">
        <v>279</v>
      </c>
      <c r="D5505" s="26">
        <f t="shared" si="502"/>
        <v>11434</v>
      </c>
      <c r="E5505" s="4">
        <v>1</v>
      </c>
      <c r="F5505" s="147">
        <f t="shared" si="503"/>
        <v>207</v>
      </c>
    </row>
    <row r="5506" spans="1:6" x14ac:dyDescent="0.25">
      <c r="A5506" s="146" t="s">
        <v>48</v>
      </c>
      <c r="B5506" s="119">
        <v>44122</v>
      </c>
      <c r="C5506" s="4">
        <v>-2</v>
      </c>
      <c r="D5506" s="26">
        <f t="shared" si="502"/>
        <v>138</v>
      </c>
      <c r="F5506" s="147">
        <f t="shared" si="503"/>
        <v>1</v>
      </c>
    </row>
    <row r="5507" spans="1:6" x14ac:dyDescent="0.25">
      <c r="A5507" s="146" t="s">
        <v>39</v>
      </c>
      <c r="B5507" s="119">
        <v>44122</v>
      </c>
      <c r="C5507" s="4">
        <v>45</v>
      </c>
      <c r="D5507" s="26">
        <f t="shared" si="502"/>
        <v>17234</v>
      </c>
      <c r="F5507" s="147">
        <f t="shared" si="503"/>
        <v>675</v>
      </c>
    </row>
    <row r="5508" spans="1:6" x14ac:dyDescent="0.25">
      <c r="A5508" s="146" t="s">
        <v>40</v>
      </c>
      <c r="B5508" s="119">
        <v>44122</v>
      </c>
      <c r="C5508" s="4">
        <v>87</v>
      </c>
      <c r="D5508" s="26">
        <f t="shared" si="502"/>
        <v>1618</v>
      </c>
      <c r="F5508" s="147">
        <f t="shared" si="503"/>
        <v>17</v>
      </c>
    </row>
    <row r="5509" spans="1:6" x14ac:dyDescent="0.25">
      <c r="A5509" s="146" t="s">
        <v>28</v>
      </c>
      <c r="B5509" s="119">
        <v>44122</v>
      </c>
      <c r="C5509" s="4">
        <v>181</v>
      </c>
      <c r="D5509" s="26">
        <f t="shared" si="502"/>
        <v>6559</v>
      </c>
      <c r="F5509" s="147">
        <f t="shared" si="503"/>
        <v>202</v>
      </c>
    </row>
    <row r="5510" spans="1:6" x14ac:dyDescent="0.25">
      <c r="A5510" s="146" t="s">
        <v>24</v>
      </c>
      <c r="B5510" s="119">
        <v>44122</v>
      </c>
      <c r="C5510" s="4">
        <v>513</v>
      </c>
      <c r="D5510" s="26">
        <f t="shared" si="502"/>
        <v>37102</v>
      </c>
      <c r="E5510" s="4">
        <f>11+6</f>
        <v>17</v>
      </c>
      <c r="F5510" s="147">
        <f t="shared" si="503"/>
        <v>555</v>
      </c>
    </row>
    <row r="5511" spans="1:6" x14ac:dyDescent="0.25">
      <c r="A5511" s="146" t="s">
        <v>30</v>
      </c>
      <c r="B5511" s="119">
        <v>44122</v>
      </c>
      <c r="C5511" s="4">
        <v>4</v>
      </c>
      <c r="D5511" s="26">
        <f t="shared" si="502"/>
        <v>203</v>
      </c>
      <c r="F5511" s="147">
        <f t="shared" si="503"/>
        <v>4</v>
      </c>
    </row>
    <row r="5512" spans="1:6" x14ac:dyDescent="0.25">
      <c r="A5512" s="146" t="s">
        <v>26</v>
      </c>
      <c r="B5512" s="119">
        <v>44122</v>
      </c>
      <c r="C5512" s="4">
        <v>288</v>
      </c>
      <c r="D5512" s="26">
        <f t="shared" si="502"/>
        <v>15083</v>
      </c>
      <c r="E5512" s="4">
        <f>16+8</f>
        <v>24</v>
      </c>
      <c r="F5512" s="147">
        <f t="shared" si="503"/>
        <v>242</v>
      </c>
    </row>
    <row r="5513" spans="1:6" x14ac:dyDescent="0.25">
      <c r="A5513" s="146" t="s">
        <v>25</v>
      </c>
      <c r="B5513" s="119">
        <v>44122</v>
      </c>
      <c r="C5513" s="4">
        <v>273</v>
      </c>
      <c r="D5513" s="26">
        <f t="shared" si="502"/>
        <v>19191</v>
      </c>
      <c r="E5513" s="4">
        <f>1+4</f>
        <v>5</v>
      </c>
      <c r="F5513" s="147">
        <f t="shared" si="503"/>
        <v>408</v>
      </c>
    </row>
    <row r="5514" spans="1:6" x14ac:dyDescent="0.25">
      <c r="A5514" s="146" t="s">
        <v>41</v>
      </c>
      <c r="B5514" s="119">
        <v>44122</v>
      </c>
      <c r="C5514" s="4">
        <v>168</v>
      </c>
      <c r="D5514" s="26">
        <f t="shared" si="502"/>
        <v>16632</v>
      </c>
      <c r="E5514" s="4">
        <f>14+1</f>
        <v>15</v>
      </c>
      <c r="F5514" s="147">
        <f>E5514+F5490</f>
        <v>604</v>
      </c>
    </row>
    <row r="5515" spans="1:6" x14ac:dyDescent="0.25">
      <c r="A5515" s="146" t="s">
        <v>42</v>
      </c>
      <c r="B5515" s="119">
        <v>44122</v>
      </c>
      <c r="C5515" s="4">
        <v>1</v>
      </c>
      <c r="D5515" s="26">
        <f t="shared" si="502"/>
        <v>1292</v>
      </c>
      <c r="F5515" s="147">
        <f>E5515+F5491</f>
        <v>51</v>
      </c>
    </row>
    <row r="5516" spans="1:6" x14ac:dyDescent="0.25">
      <c r="A5516" s="146" t="s">
        <v>43</v>
      </c>
      <c r="B5516" s="119">
        <v>44122</v>
      </c>
      <c r="C5516" s="4">
        <v>183</v>
      </c>
      <c r="D5516" s="26">
        <f t="shared" si="502"/>
        <v>3327</v>
      </c>
      <c r="E5516" s="4">
        <f>1</f>
        <v>1</v>
      </c>
      <c r="F5516" s="147">
        <f t="shared" si="503"/>
        <v>36</v>
      </c>
    </row>
    <row r="5517" spans="1:6" x14ac:dyDescent="0.25">
      <c r="A5517" s="146" t="s">
        <v>44</v>
      </c>
      <c r="B5517" s="119">
        <v>44122</v>
      </c>
      <c r="C5517" s="4">
        <v>84</v>
      </c>
      <c r="D5517" s="26">
        <f t="shared" si="502"/>
        <v>7267</v>
      </c>
      <c r="E5517" s="4">
        <f>3</f>
        <v>3</v>
      </c>
      <c r="F5517" s="147">
        <f>E5517+F5493</f>
        <v>100</v>
      </c>
    </row>
    <row r="5518" spans="1:6" x14ac:dyDescent="0.25">
      <c r="A5518" s="146" t="s">
        <v>29</v>
      </c>
      <c r="B5518" s="119">
        <v>44122</v>
      </c>
      <c r="C5518" s="4">
        <v>2015</v>
      </c>
      <c r="D5518" s="26">
        <f t="shared" si="502"/>
        <v>78824</v>
      </c>
      <c r="E5518" s="4">
        <f>1</f>
        <v>1</v>
      </c>
      <c r="F5518" s="147">
        <f>E5518+F5494</f>
        <v>849</v>
      </c>
    </row>
    <row r="5519" spans="1:6" x14ac:dyDescent="0.25">
      <c r="A5519" s="146" t="s">
        <v>45</v>
      </c>
      <c r="B5519" s="119">
        <v>44122</v>
      </c>
      <c r="C5519" s="4">
        <v>262</v>
      </c>
      <c r="D5519" s="26">
        <f>C5519+D5495</f>
        <v>6815</v>
      </c>
      <c r="F5519" s="147">
        <f t="shared" si="503"/>
        <v>97</v>
      </c>
    </row>
    <row r="5520" spans="1:6" x14ac:dyDescent="0.25">
      <c r="A5520" s="146" t="s">
        <v>46</v>
      </c>
      <c r="B5520" s="119">
        <v>44122</v>
      </c>
      <c r="C5520" s="4">
        <v>208</v>
      </c>
      <c r="D5520" s="26">
        <f>C5520+D5496</f>
        <v>8148</v>
      </c>
      <c r="E5520" s="4">
        <f>2</f>
        <v>2</v>
      </c>
      <c r="F5520" s="147">
        <f>E5520+F5496</f>
        <v>102</v>
      </c>
    </row>
    <row r="5521" spans="1:6" ht="15.75" thickBot="1" x14ac:dyDescent="0.3">
      <c r="A5521" s="148" t="s">
        <v>47</v>
      </c>
      <c r="B5521" s="149">
        <v>44122</v>
      </c>
      <c r="C5521" s="150">
        <v>772</v>
      </c>
      <c r="D5521" s="26">
        <f t="shared" ref="D5521:D5542" si="504">C5521+D5497</f>
        <v>34737</v>
      </c>
      <c r="E5521" s="150"/>
      <c r="F5521" s="151">
        <f>E5521+F5497</f>
        <v>454</v>
      </c>
    </row>
    <row r="5522" spans="1:6" x14ac:dyDescent="0.25">
      <c r="A5522" s="142" t="s">
        <v>22</v>
      </c>
      <c r="B5522" s="143">
        <v>44123</v>
      </c>
      <c r="C5522" s="144">
        <v>4206</v>
      </c>
      <c r="D5522" s="126">
        <f t="shared" si="504"/>
        <v>502430</v>
      </c>
      <c r="E5522" s="144">
        <v>197</v>
      </c>
      <c r="F5522" s="152">
        <v>16032</v>
      </c>
    </row>
    <row r="5523" spans="1:6" x14ac:dyDescent="0.25">
      <c r="A5523" s="146" t="s">
        <v>51</v>
      </c>
      <c r="B5523" s="119">
        <v>44123</v>
      </c>
      <c r="C5523" s="4">
        <v>557</v>
      </c>
      <c r="D5523" s="26">
        <f t="shared" si="504"/>
        <v>140527</v>
      </c>
      <c r="E5523" s="4">
        <v>47</v>
      </c>
      <c r="F5523" s="153">
        <v>4227</v>
      </c>
    </row>
    <row r="5524" spans="1:6" x14ac:dyDescent="0.25">
      <c r="A5524" s="146" t="s">
        <v>35</v>
      </c>
      <c r="B5524" s="119">
        <v>44123</v>
      </c>
      <c r="C5524" s="4">
        <v>12</v>
      </c>
      <c r="D5524" s="26">
        <f t="shared" si="504"/>
        <v>492</v>
      </c>
      <c r="F5524" s="153">
        <f>E5524+F5500</f>
        <v>0</v>
      </c>
    </row>
    <row r="5525" spans="1:6" x14ac:dyDescent="0.25">
      <c r="A5525" s="146" t="s">
        <v>21</v>
      </c>
      <c r="B5525" s="119">
        <v>44123</v>
      </c>
      <c r="C5525" s="4">
        <v>185</v>
      </c>
      <c r="D5525" s="26">
        <f t="shared" si="504"/>
        <v>11848</v>
      </c>
      <c r="E5525" s="4">
        <v>8</v>
      </c>
      <c r="F5525" s="153">
        <v>373</v>
      </c>
    </row>
    <row r="5526" spans="1:6" x14ac:dyDescent="0.25">
      <c r="A5526" s="146" t="s">
        <v>36</v>
      </c>
      <c r="B5526" s="119">
        <v>44123</v>
      </c>
      <c r="C5526" s="4">
        <v>220</v>
      </c>
      <c r="D5526" s="26">
        <f t="shared" si="504"/>
        <v>9262</v>
      </c>
      <c r="E5526" s="4">
        <v>1</v>
      </c>
      <c r="F5526" s="153">
        <v>185</v>
      </c>
    </row>
    <row r="5527" spans="1:6" x14ac:dyDescent="0.25">
      <c r="A5527" s="146" t="s">
        <v>27</v>
      </c>
      <c r="B5527" s="119">
        <v>44123</v>
      </c>
      <c r="C5527" s="4">
        <v>1668</v>
      </c>
      <c r="D5527" s="26">
        <f t="shared" si="504"/>
        <v>64579</v>
      </c>
      <c r="E5527" s="4">
        <v>44</v>
      </c>
      <c r="F5527" s="153">
        <v>871</v>
      </c>
    </row>
    <row r="5528" spans="1:6" x14ac:dyDescent="0.25">
      <c r="A5528" s="146" t="s">
        <v>37</v>
      </c>
      <c r="B5528" s="119">
        <v>44123</v>
      </c>
      <c r="C5528" s="4">
        <v>122</v>
      </c>
      <c r="D5528" s="26">
        <f t="shared" si="504"/>
        <v>2100</v>
      </c>
      <c r="E5528" s="4">
        <v>3</v>
      </c>
      <c r="F5528" s="153">
        <v>36</v>
      </c>
    </row>
    <row r="5529" spans="1:6" x14ac:dyDescent="0.25">
      <c r="A5529" s="146" t="s">
        <v>38</v>
      </c>
      <c r="B5529" s="119">
        <v>44123</v>
      </c>
      <c r="C5529" s="4">
        <v>258</v>
      </c>
      <c r="D5529" s="26">
        <f t="shared" si="504"/>
        <v>11692</v>
      </c>
      <c r="E5529" s="4">
        <v>5</v>
      </c>
      <c r="F5529" s="153">
        <v>210</v>
      </c>
    </row>
    <row r="5530" spans="1:6" x14ac:dyDescent="0.25">
      <c r="A5530" s="146" t="s">
        <v>48</v>
      </c>
      <c r="B5530" s="119">
        <v>44123</v>
      </c>
      <c r="C5530" s="4">
        <v>6</v>
      </c>
      <c r="D5530" s="26">
        <f t="shared" si="504"/>
        <v>144</v>
      </c>
      <c r="F5530" s="153">
        <f>E5530+F5506</f>
        <v>1</v>
      </c>
    </row>
    <row r="5531" spans="1:6" x14ac:dyDescent="0.25">
      <c r="A5531" s="146" t="s">
        <v>39</v>
      </c>
      <c r="B5531" s="119">
        <v>44123</v>
      </c>
      <c r="C5531" s="4">
        <v>51</v>
      </c>
      <c r="D5531" s="26">
        <f t="shared" si="504"/>
        <v>17285</v>
      </c>
      <c r="E5531" s="4">
        <v>30</v>
      </c>
      <c r="F5531" s="153">
        <v>734</v>
      </c>
    </row>
    <row r="5532" spans="1:6" x14ac:dyDescent="0.25">
      <c r="A5532" s="146" t="s">
        <v>40</v>
      </c>
      <c r="B5532" s="119">
        <v>44123</v>
      </c>
      <c r="C5532" s="4">
        <v>92</v>
      </c>
      <c r="D5532" s="26">
        <f t="shared" si="504"/>
        <v>1710</v>
      </c>
      <c r="F5532" s="153">
        <v>16</v>
      </c>
    </row>
    <row r="5533" spans="1:6" x14ac:dyDescent="0.25">
      <c r="A5533" s="146" t="s">
        <v>28</v>
      </c>
      <c r="B5533" s="119">
        <v>44123</v>
      </c>
      <c r="C5533" s="4">
        <v>65</v>
      </c>
      <c r="D5533" s="26">
        <f t="shared" si="504"/>
        <v>6624</v>
      </c>
      <c r="E5533" s="4">
        <v>3</v>
      </c>
      <c r="F5533" s="153">
        <v>226</v>
      </c>
    </row>
    <row r="5534" spans="1:6" x14ac:dyDescent="0.25">
      <c r="A5534" s="146" t="s">
        <v>24</v>
      </c>
      <c r="B5534" s="119">
        <v>44123</v>
      </c>
      <c r="C5534" s="4">
        <v>744</v>
      </c>
      <c r="D5534" s="26">
        <f t="shared" si="504"/>
        <v>37846</v>
      </c>
      <c r="E5534" s="4">
        <v>28</v>
      </c>
      <c r="F5534" s="153">
        <v>625</v>
      </c>
    </row>
    <row r="5535" spans="1:6" x14ac:dyDescent="0.25">
      <c r="A5535" s="146" t="s">
        <v>30</v>
      </c>
      <c r="B5535" s="119">
        <v>44123</v>
      </c>
      <c r="C5535" s="4">
        <v>-6</v>
      </c>
      <c r="D5535" s="26">
        <f t="shared" si="504"/>
        <v>197</v>
      </c>
      <c r="F5535" s="153">
        <f>E5535+F5511</f>
        <v>4</v>
      </c>
    </row>
    <row r="5536" spans="1:6" x14ac:dyDescent="0.25">
      <c r="A5536" s="146" t="s">
        <v>26</v>
      </c>
      <c r="B5536" s="119">
        <v>44123</v>
      </c>
      <c r="C5536" s="4">
        <v>271</v>
      </c>
      <c r="D5536" s="26">
        <f t="shared" si="504"/>
        <v>15354</v>
      </c>
      <c r="E5536" s="4">
        <v>4</v>
      </c>
      <c r="F5536" s="153">
        <v>282</v>
      </c>
    </row>
    <row r="5537" spans="1:6" x14ac:dyDescent="0.25">
      <c r="A5537" s="146" t="s">
        <v>25</v>
      </c>
      <c r="B5537" s="119">
        <v>44123</v>
      </c>
      <c r="C5537" s="4">
        <v>207</v>
      </c>
      <c r="D5537" s="26">
        <f t="shared" si="504"/>
        <v>19398</v>
      </c>
      <c r="E5537" s="4">
        <v>11</v>
      </c>
      <c r="F5537" s="153">
        <v>505</v>
      </c>
    </row>
    <row r="5538" spans="1:6" x14ac:dyDescent="0.25">
      <c r="A5538" s="146" t="s">
        <v>41</v>
      </c>
      <c r="B5538" s="119">
        <v>44123</v>
      </c>
      <c r="C5538" s="4">
        <v>80</v>
      </c>
      <c r="D5538" s="26">
        <f t="shared" si="504"/>
        <v>16712</v>
      </c>
      <c r="E5538" s="4">
        <v>18</v>
      </c>
      <c r="F5538" s="153">
        <v>632</v>
      </c>
    </row>
    <row r="5539" spans="1:6" x14ac:dyDescent="0.25">
      <c r="A5539" s="146" t="s">
        <v>42</v>
      </c>
      <c r="B5539" s="119">
        <v>44123</v>
      </c>
      <c r="C5539" s="4">
        <v>10</v>
      </c>
      <c r="D5539" s="26">
        <f t="shared" si="504"/>
        <v>1302</v>
      </c>
      <c r="E5539" s="4">
        <v>2</v>
      </c>
      <c r="F5539" s="153">
        <v>75</v>
      </c>
    </row>
    <row r="5540" spans="1:6" x14ac:dyDescent="0.25">
      <c r="A5540" s="146" t="s">
        <v>43</v>
      </c>
      <c r="B5540" s="119">
        <v>44123</v>
      </c>
      <c r="C5540" s="4">
        <v>277</v>
      </c>
      <c r="D5540" s="26">
        <f t="shared" si="504"/>
        <v>3604</v>
      </c>
      <c r="F5540" s="153">
        <v>51</v>
      </c>
    </row>
    <row r="5541" spans="1:6" x14ac:dyDescent="0.25">
      <c r="A5541" s="146" t="s">
        <v>44</v>
      </c>
      <c r="B5541" s="119">
        <v>44123</v>
      </c>
      <c r="C5541" s="4">
        <v>138</v>
      </c>
      <c r="D5541" s="26">
        <f t="shared" si="504"/>
        <v>7405</v>
      </c>
      <c r="E5541" s="4">
        <v>1</v>
      </c>
      <c r="F5541" s="153">
        <v>99</v>
      </c>
    </row>
    <row r="5542" spans="1:6" x14ac:dyDescent="0.25">
      <c r="A5542" s="146" t="s">
        <v>29</v>
      </c>
      <c r="B5542" s="119">
        <v>44123</v>
      </c>
      <c r="C5542" s="4">
        <v>2050</v>
      </c>
      <c r="D5542" s="26">
        <f t="shared" si="504"/>
        <v>80874</v>
      </c>
      <c r="E5542" s="4">
        <v>28</v>
      </c>
      <c r="F5542" s="153">
        <v>857</v>
      </c>
    </row>
    <row r="5543" spans="1:6" x14ac:dyDescent="0.25">
      <c r="A5543" s="146" t="s">
        <v>45</v>
      </c>
      <c r="B5543" s="119">
        <v>44123</v>
      </c>
      <c r="C5543" s="4">
        <v>145</v>
      </c>
      <c r="D5543" s="26">
        <f>C5543+D5519</f>
        <v>6960</v>
      </c>
      <c r="E5543" s="4">
        <v>1</v>
      </c>
      <c r="F5543" s="153">
        <v>100</v>
      </c>
    </row>
    <row r="5544" spans="1:6" x14ac:dyDescent="0.25">
      <c r="A5544" s="146" t="s">
        <v>46</v>
      </c>
      <c r="B5544" s="119">
        <v>44123</v>
      </c>
      <c r="C5544" s="4">
        <v>238</v>
      </c>
      <c r="D5544" s="26">
        <f>C5544+D5520</f>
        <v>8386</v>
      </c>
      <c r="F5544" s="153">
        <f>E5544+F5520</f>
        <v>102</v>
      </c>
    </row>
    <row r="5545" spans="1:6" ht="15.75" thickBot="1" x14ac:dyDescent="0.3">
      <c r="A5545" s="162" t="s">
        <v>47</v>
      </c>
      <c r="B5545" s="120">
        <v>44123</v>
      </c>
      <c r="C5545" s="38">
        <v>1386</v>
      </c>
      <c r="D5545" s="26">
        <f t="shared" ref="D5545:D5566" si="505">C5545+D5521</f>
        <v>36123</v>
      </c>
      <c r="E5545" s="38">
        <v>17</v>
      </c>
      <c r="F5545" s="153">
        <v>473</v>
      </c>
    </row>
    <row r="5546" spans="1:6" x14ac:dyDescent="0.25">
      <c r="A5546" s="53" t="s">
        <v>22</v>
      </c>
      <c r="B5546" s="40">
        <v>44124</v>
      </c>
      <c r="C5546" s="41">
        <v>4981</v>
      </c>
      <c r="D5546" s="126">
        <f t="shared" si="505"/>
        <v>507411</v>
      </c>
      <c r="E5546" s="41">
        <f>83+60</f>
        <v>143</v>
      </c>
      <c r="F5546" s="111">
        <f t="shared" ref="F5546:F5609" si="506">E5546+F5522</f>
        <v>16175</v>
      </c>
    </row>
    <row r="5547" spans="1:6" x14ac:dyDescent="0.25">
      <c r="A5547" s="122" t="s">
        <v>51</v>
      </c>
      <c r="B5547" s="23">
        <v>44124</v>
      </c>
      <c r="C5547" s="4">
        <v>663</v>
      </c>
      <c r="D5547" s="26">
        <f t="shared" si="505"/>
        <v>141190</v>
      </c>
      <c r="E5547" s="4">
        <f>19+34+1</f>
        <v>54</v>
      </c>
      <c r="F5547" s="112">
        <f t="shared" si="506"/>
        <v>4281</v>
      </c>
    </row>
    <row r="5548" spans="1:6" x14ac:dyDescent="0.25">
      <c r="A5548" s="122" t="s">
        <v>35</v>
      </c>
      <c r="B5548" s="23">
        <v>44124</v>
      </c>
      <c r="C5548" s="4">
        <v>8</v>
      </c>
      <c r="D5548" s="26">
        <f t="shared" si="505"/>
        <v>500</v>
      </c>
      <c r="F5548" s="112">
        <f t="shared" si="506"/>
        <v>0</v>
      </c>
    </row>
    <row r="5549" spans="1:6" x14ac:dyDescent="0.25">
      <c r="A5549" s="122" t="s">
        <v>21</v>
      </c>
      <c r="B5549" s="23">
        <v>44124</v>
      </c>
      <c r="C5549" s="4">
        <v>193</v>
      </c>
      <c r="D5549" s="26">
        <f t="shared" si="505"/>
        <v>12041</v>
      </c>
      <c r="E5549" s="4">
        <f>3+2</f>
        <v>5</v>
      </c>
      <c r="F5549" s="112">
        <f t="shared" si="506"/>
        <v>378</v>
      </c>
    </row>
    <row r="5550" spans="1:6" x14ac:dyDescent="0.25">
      <c r="A5550" s="122" t="s">
        <v>36</v>
      </c>
      <c r="B5550" s="23">
        <v>44124</v>
      </c>
      <c r="C5550" s="4">
        <v>465</v>
      </c>
      <c r="D5550" s="26">
        <f t="shared" si="505"/>
        <v>9727</v>
      </c>
      <c r="E5550" s="4">
        <f>5+2</f>
        <v>7</v>
      </c>
      <c r="F5550" s="112">
        <f t="shared" si="506"/>
        <v>192</v>
      </c>
    </row>
    <row r="5551" spans="1:6" x14ac:dyDescent="0.25">
      <c r="A5551" s="122" t="s">
        <v>27</v>
      </c>
      <c r="B5551" s="23">
        <v>44124</v>
      </c>
      <c r="C5551" s="4">
        <v>1708</v>
      </c>
      <c r="D5551" s="26">
        <f t="shared" si="505"/>
        <v>66287</v>
      </c>
      <c r="E5551" s="4">
        <f>31+21</f>
        <v>52</v>
      </c>
      <c r="F5551" s="112">
        <f t="shared" si="506"/>
        <v>923</v>
      </c>
    </row>
    <row r="5552" spans="1:6" x14ac:dyDescent="0.25">
      <c r="A5552" s="122" t="s">
        <v>37</v>
      </c>
      <c r="B5552" s="23">
        <v>44124</v>
      </c>
      <c r="C5552" s="4">
        <v>34</v>
      </c>
      <c r="D5552" s="26">
        <f t="shared" si="505"/>
        <v>2134</v>
      </c>
      <c r="F5552" s="112">
        <f t="shared" si="506"/>
        <v>36</v>
      </c>
    </row>
    <row r="5553" spans="1:6" x14ac:dyDescent="0.25">
      <c r="A5553" s="122" t="s">
        <v>38</v>
      </c>
      <c r="B5553" s="23">
        <v>44124</v>
      </c>
      <c r="C5553" s="4">
        <v>402</v>
      </c>
      <c r="D5553" s="26">
        <f t="shared" si="505"/>
        <v>12094</v>
      </c>
      <c r="E5553" s="4">
        <f>2+3</f>
        <v>5</v>
      </c>
      <c r="F5553" s="112">
        <f t="shared" si="506"/>
        <v>215</v>
      </c>
    </row>
    <row r="5554" spans="1:6" x14ac:dyDescent="0.25">
      <c r="A5554" s="122" t="s">
        <v>48</v>
      </c>
      <c r="B5554" s="23">
        <v>44124</v>
      </c>
      <c r="C5554" s="4">
        <v>-4</v>
      </c>
      <c r="D5554" s="26">
        <f t="shared" si="505"/>
        <v>140</v>
      </c>
      <c r="F5554" s="112">
        <f t="shared" si="506"/>
        <v>1</v>
      </c>
    </row>
    <row r="5555" spans="1:6" x14ac:dyDescent="0.25">
      <c r="A5555" s="122" t="s">
        <v>39</v>
      </c>
      <c r="B5555" s="23">
        <v>44124</v>
      </c>
      <c r="C5555" s="4">
        <v>59</v>
      </c>
      <c r="D5555" s="26">
        <f t="shared" si="505"/>
        <v>17344</v>
      </c>
      <c r="E5555" s="4">
        <f>2+2</f>
        <v>4</v>
      </c>
      <c r="F5555" s="112">
        <f t="shared" si="506"/>
        <v>738</v>
      </c>
    </row>
    <row r="5556" spans="1:6" x14ac:dyDescent="0.25">
      <c r="A5556" s="122" t="s">
        <v>40</v>
      </c>
      <c r="B5556" s="23">
        <v>44124</v>
      </c>
      <c r="C5556" s="4">
        <v>98</v>
      </c>
      <c r="D5556" s="26">
        <f t="shared" si="505"/>
        <v>1808</v>
      </c>
      <c r="E5556" s="4">
        <f>1+1</f>
        <v>2</v>
      </c>
      <c r="F5556" s="112">
        <f t="shared" si="506"/>
        <v>18</v>
      </c>
    </row>
    <row r="5557" spans="1:6" x14ac:dyDescent="0.25">
      <c r="A5557" s="122" t="s">
        <v>28</v>
      </c>
      <c r="B5557" s="23">
        <v>44124</v>
      </c>
      <c r="C5557" s="4">
        <v>41</v>
      </c>
      <c r="D5557" s="26">
        <f t="shared" si="505"/>
        <v>6665</v>
      </c>
      <c r="E5557" s="4">
        <f>1+1</f>
        <v>2</v>
      </c>
      <c r="F5557" s="112">
        <f t="shared" si="506"/>
        <v>228</v>
      </c>
    </row>
    <row r="5558" spans="1:6" x14ac:dyDescent="0.25">
      <c r="A5558" s="122" t="s">
        <v>24</v>
      </c>
      <c r="B5558" s="23">
        <v>44124</v>
      </c>
      <c r="C5558" s="4">
        <v>968</v>
      </c>
      <c r="D5558" s="26">
        <f t="shared" si="505"/>
        <v>38814</v>
      </c>
      <c r="E5558" s="4">
        <f>7+2</f>
        <v>9</v>
      </c>
      <c r="F5558" s="112">
        <f t="shared" si="506"/>
        <v>634</v>
      </c>
    </row>
    <row r="5559" spans="1:6" x14ac:dyDescent="0.25">
      <c r="A5559" s="122" t="s">
        <v>30</v>
      </c>
      <c r="B5559" s="23">
        <v>44124</v>
      </c>
      <c r="C5559" s="4">
        <v>-2</v>
      </c>
      <c r="D5559" s="26">
        <f t="shared" si="505"/>
        <v>195</v>
      </c>
      <c r="F5559" s="112">
        <f t="shared" si="506"/>
        <v>4</v>
      </c>
    </row>
    <row r="5560" spans="1:6" x14ac:dyDescent="0.25">
      <c r="A5560" s="122" t="s">
        <v>26</v>
      </c>
      <c r="B5560" s="23">
        <v>44124</v>
      </c>
      <c r="C5560" s="4">
        <v>1305</v>
      </c>
      <c r="D5560" s="26">
        <f t="shared" si="505"/>
        <v>16659</v>
      </c>
      <c r="E5560" s="4">
        <f>5+2</f>
        <v>7</v>
      </c>
      <c r="F5560" s="112">
        <f t="shared" si="506"/>
        <v>289</v>
      </c>
    </row>
    <row r="5561" spans="1:6" x14ac:dyDescent="0.25">
      <c r="A5561" s="122" t="s">
        <v>25</v>
      </c>
      <c r="B5561" s="23">
        <v>44124</v>
      </c>
      <c r="C5561" s="4">
        <v>393</v>
      </c>
      <c r="D5561" s="26">
        <f t="shared" si="505"/>
        <v>19791</v>
      </c>
      <c r="E5561" s="4">
        <f>1+1</f>
        <v>2</v>
      </c>
      <c r="F5561" s="112">
        <f t="shared" si="506"/>
        <v>507</v>
      </c>
    </row>
    <row r="5562" spans="1:6" x14ac:dyDescent="0.25">
      <c r="A5562" s="122" t="s">
        <v>41</v>
      </c>
      <c r="B5562" s="23">
        <v>44124</v>
      </c>
      <c r="C5562" s="4">
        <v>201</v>
      </c>
      <c r="D5562" s="26">
        <f t="shared" si="505"/>
        <v>16913</v>
      </c>
      <c r="E5562" s="4">
        <v>7</v>
      </c>
      <c r="F5562" s="112">
        <f t="shared" si="506"/>
        <v>639</v>
      </c>
    </row>
    <row r="5563" spans="1:6" x14ac:dyDescent="0.25">
      <c r="A5563" s="122" t="s">
        <v>42</v>
      </c>
      <c r="B5563" s="23">
        <v>44124</v>
      </c>
      <c r="C5563" s="4">
        <v>5</v>
      </c>
      <c r="D5563" s="26">
        <f t="shared" si="505"/>
        <v>1307</v>
      </c>
      <c r="E5563" s="4">
        <f>1</f>
        <v>1</v>
      </c>
      <c r="F5563" s="112">
        <f t="shared" si="506"/>
        <v>76</v>
      </c>
    </row>
    <row r="5564" spans="1:6" x14ac:dyDescent="0.25">
      <c r="A5564" s="122" t="s">
        <v>43</v>
      </c>
      <c r="B5564" s="23">
        <v>44124</v>
      </c>
      <c r="C5564" s="4">
        <v>266</v>
      </c>
      <c r="D5564" s="26">
        <f t="shared" si="505"/>
        <v>3870</v>
      </c>
      <c r="F5564" s="112">
        <f t="shared" si="506"/>
        <v>51</v>
      </c>
    </row>
    <row r="5565" spans="1:6" x14ac:dyDescent="0.25">
      <c r="A5565" s="122" t="s">
        <v>44</v>
      </c>
      <c r="B5565" s="23">
        <v>44124</v>
      </c>
      <c r="C5565" s="4">
        <v>158</v>
      </c>
      <c r="D5565" s="26">
        <f t="shared" si="505"/>
        <v>7563</v>
      </c>
      <c r="E5565" s="4">
        <v>3</v>
      </c>
      <c r="F5565" s="112">
        <f t="shared" si="506"/>
        <v>102</v>
      </c>
    </row>
    <row r="5566" spans="1:6" x14ac:dyDescent="0.25">
      <c r="A5566" s="122" t="s">
        <v>29</v>
      </c>
      <c r="B5566" s="23">
        <v>44124</v>
      </c>
      <c r="C5566" s="4">
        <v>2575</v>
      </c>
      <c r="D5566" s="26">
        <f t="shared" si="505"/>
        <v>83449</v>
      </c>
      <c r="E5566" s="4">
        <f>33+27</f>
        <v>60</v>
      </c>
      <c r="F5566" s="112">
        <f t="shared" si="506"/>
        <v>917</v>
      </c>
    </row>
    <row r="5567" spans="1:6" x14ac:dyDescent="0.25">
      <c r="A5567" s="122" t="s">
        <v>45</v>
      </c>
      <c r="B5567" s="23">
        <v>44124</v>
      </c>
      <c r="C5567" s="4">
        <v>104</v>
      </c>
      <c r="D5567" s="26">
        <f>C5567+D5543</f>
        <v>7064</v>
      </c>
      <c r="E5567" s="4">
        <f>2+1</f>
        <v>3</v>
      </c>
      <c r="F5567" s="112">
        <f t="shared" si="506"/>
        <v>103</v>
      </c>
    </row>
    <row r="5568" spans="1:6" x14ac:dyDescent="0.25">
      <c r="A5568" s="122" t="s">
        <v>46</v>
      </c>
      <c r="B5568" s="23">
        <v>44124</v>
      </c>
      <c r="C5568" s="4">
        <v>295</v>
      </c>
      <c r="D5568" s="26">
        <f>C5568+D5544</f>
        <v>8681</v>
      </c>
      <c r="E5568" s="4">
        <f>1</f>
        <v>1</v>
      </c>
      <c r="F5568" s="112">
        <f t="shared" si="506"/>
        <v>103</v>
      </c>
    </row>
    <row r="5569" spans="1:6" ht="15.75" thickBot="1" x14ac:dyDescent="0.3">
      <c r="A5569" s="124" t="s">
        <v>47</v>
      </c>
      <c r="B5569" s="37">
        <v>44124</v>
      </c>
      <c r="C5569" s="38">
        <v>1421</v>
      </c>
      <c r="D5569" s="26">
        <f t="shared" ref="D5569:D5590" si="507">C5569+D5545</f>
        <v>37544</v>
      </c>
      <c r="E5569" s="38">
        <f>9+6</f>
        <v>15</v>
      </c>
      <c r="F5569" s="121">
        <f t="shared" si="506"/>
        <v>488</v>
      </c>
    </row>
    <row r="5570" spans="1:6" x14ac:dyDescent="0.25">
      <c r="A5570" s="53" t="s">
        <v>22</v>
      </c>
      <c r="B5570" s="40">
        <v>44125</v>
      </c>
      <c r="C5570" s="41">
        <v>5179</v>
      </c>
      <c r="D5570" s="126">
        <f t="shared" si="507"/>
        <v>512590</v>
      </c>
      <c r="E5570" s="41">
        <f>52+54</f>
        <v>106</v>
      </c>
      <c r="F5570" s="111">
        <f t="shared" si="506"/>
        <v>16281</v>
      </c>
    </row>
    <row r="5571" spans="1:6" x14ac:dyDescent="0.25">
      <c r="A5571" s="122" t="s">
        <v>51</v>
      </c>
      <c r="B5571" s="23">
        <v>44125</v>
      </c>
      <c r="C5571" s="4">
        <v>740</v>
      </c>
      <c r="D5571" s="26">
        <f t="shared" si="507"/>
        <v>141930</v>
      </c>
      <c r="E5571" s="4">
        <f>30+22</f>
        <v>52</v>
      </c>
      <c r="F5571" s="112">
        <f t="shared" si="506"/>
        <v>4333</v>
      </c>
    </row>
    <row r="5572" spans="1:6" x14ac:dyDescent="0.25">
      <c r="A5572" s="122" t="s">
        <v>35</v>
      </c>
      <c r="B5572" s="23">
        <v>44125</v>
      </c>
      <c r="C5572" s="4">
        <v>25</v>
      </c>
      <c r="D5572" s="26">
        <f t="shared" si="507"/>
        <v>525</v>
      </c>
      <c r="F5572" s="112">
        <f t="shared" si="506"/>
        <v>0</v>
      </c>
    </row>
    <row r="5573" spans="1:6" x14ac:dyDescent="0.25">
      <c r="A5573" s="122" t="s">
        <v>21</v>
      </c>
      <c r="B5573" s="23">
        <v>44125</v>
      </c>
      <c r="C5573" s="4">
        <v>255</v>
      </c>
      <c r="D5573" s="26">
        <f t="shared" si="507"/>
        <v>12296</v>
      </c>
      <c r="E5573" s="4">
        <f>2+2</f>
        <v>4</v>
      </c>
      <c r="F5573" s="112">
        <f t="shared" si="506"/>
        <v>382</v>
      </c>
    </row>
    <row r="5574" spans="1:6" x14ac:dyDescent="0.25">
      <c r="A5574" s="122" t="s">
        <v>36</v>
      </c>
      <c r="B5574" s="23">
        <v>44125</v>
      </c>
      <c r="C5574" s="4">
        <v>531</v>
      </c>
      <c r="D5574" s="26">
        <f t="shared" si="507"/>
        <v>10258</v>
      </c>
      <c r="E5574" s="4">
        <f>2</f>
        <v>2</v>
      </c>
      <c r="F5574" s="112">
        <f t="shared" si="506"/>
        <v>194</v>
      </c>
    </row>
    <row r="5575" spans="1:6" x14ac:dyDescent="0.25">
      <c r="A5575" s="122" t="s">
        <v>27</v>
      </c>
      <c r="B5575" s="23">
        <v>44125</v>
      </c>
      <c r="C5575" s="4">
        <v>2480</v>
      </c>
      <c r="D5575" s="26">
        <f t="shared" si="507"/>
        <v>68767</v>
      </c>
      <c r="E5575" s="4">
        <f>29+26</f>
        <v>55</v>
      </c>
      <c r="F5575" s="112">
        <f t="shared" si="506"/>
        <v>978</v>
      </c>
    </row>
    <row r="5576" spans="1:6" x14ac:dyDescent="0.25">
      <c r="A5576" s="122" t="s">
        <v>37</v>
      </c>
      <c r="B5576" s="23">
        <v>44125</v>
      </c>
      <c r="C5576" s="4">
        <v>20</v>
      </c>
      <c r="D5576" s="26">
        <f t="shared" si="507"/>
        <v>2154</v>
      </c>
      <c r="F5576" s="112">
        <f t="shared" si="506"/>
        <v>36</v>
      </c>
    </row>
    <row r="5577" spans="1:6" x14ac:dyDescent="0.25">
      <c r="A5577" s="122" t="s">
        <v>38</v>
      </c>
      <c r="B5577" s="23">
        <v>44125</v>
      </c>
      <c r="C5577" s="4">
        <v>467</v>
      </c>
      <c r="D5577" s="26">
        <f t="shared" si="507"/>
        <v>12561</v>
      </c>
      <c r="E5577" s="4">
        <f>1+2</f>
        <v>3</v>
      </c>
      <c r="F5577" s="112">
        <f t="shared" si="506"/>
        <v>218</v>
      </c>
    </row>
    <row r="5578" spans="1:6" x14ac:dyDescent="0.25">
      <c r="A5578" s="122" t="s">
        <v>48</v>
      </c>
      <c r="B5578" s="23">
        <v>44125</v>
      </c>
      <c r="C5578" s="4">
        <v>7</v>
      </c>
      <c r="D5578" s="26">
        <f t="shared" si="507"/>
        <v>147</v>
      </c>
      <c r="F5578" s="112">
        <f t="shared" si="506"/>
        <v>1</v>
      </c>
    </row>
    <row r="5579" spans="1:6" x14ac:dyDescent="0.25">
      <c r="A5579" s="122" t="s">
        <v>39</v>
      </c>
      <c r="B5579" s="23">
        <v>44125</v>
      </c>
      <c r="C5579" s="4">
        <v>68</v>
      </c>
      <c r="D5579" s="26">
        <f t="shared" si="507"/>
        <v>17412</v>
      </c>
      <c r="E5579" s="4">
        <f>2+1</f>
        <v>3</v>
      </c>
      <c r="F5579" s="112">
        <f t="shared" si="506"/>
        <v>741</v>
      </c>
    </row>
    <row r="5580" spans="1:6" x14ac:dyDescent="0.25">
      <c r="A5580" s="122" t="s">
        <v>40</v>
      </c>
      <c r="B5580" s="23">
        <v>44125</v>
      </c>
      <c r="C5580" s="4">
        <v>161</v>
      </c>
      <c r="D5580" s="26">
        <f t="shared" si="507"/>
        <v>1969</v>
      </c>
      <c r="E5580" s="4">
        <f>2</f>
        <v>2</v>
      </c>
      <c r="F5580" s="112">
        <f t="shared" si="506"/>
        <v>20</v>
      </c>
    </row>
    <row r="5581" spans="1:6" x14ac:dyDescent="0.25">
      <c r="A5581" s="122" t="s">
        <v>28</v>
      </c>
      <c r="B5581" s="23">
        <v>44125</v>
      </c>
      <c r="C5581" s="4">
        <v>134</v>
      </c>
      <c r="D5581" s="26">
        <f t="shared" si="507"/>
        <v>6799</v>
      </c>
      <c r="E5581" s="4">
        <f>6</f>
        <v>6</v>
      </c>
      <c r="F5581" s="112">
        <f t="shared" si="506"/>
        <v>234</v>
      </c>
    </row>
    <row r="5582" spans="1:6" x14ac:dyDescent="0.25">
      <c r="A5582" s="122" t="s">
        <v>24</v>
      </c>
      <c r="B5582" s="23">
        <v>44125</v>
      </c>
      <c r="C5582" s="4">
        <v>1155</v>
      </c>
      <c r="D5582" s="26">
        <f t="shared" si="507"/>
        <v>39969</v>
      </c>
      <c r="E5582" s="4">
        <f>14+7</f>
        <v>21</v>
      </c>
      <c r="F5582" s="112">
        <f t="shared" si="506"/>
        <v>655</v>
      </c>
    </row>
    <row r="5583" spans="1:6" x14ac:dyDescent="0.25">
      <c r="A5583" s="122" t="s">
        <v>30</v>
      </c>
      <c r="B5583" s="23">
        <v>44125</v>
      </c>
      <c r="C5583" s="4">
        <v>3</v>
      </c>
      <c r="D5583" s="26">
        <f t="shared" si="507"/>
        <v>198</v>
      </c>
      <c r="F5583" s="112">
        <f t="shared" si="506"/>
        <v>4</v>
      </c>
    </row>
    <row r="5584" spans="1:6" x14ac:dyDescent="0.25">
      <c r="A5584" s="122" t="s">
        <v>26</v>
      </c>
      <c r="B5584" s="23">
        <v>44125</v>
      </c>
      <c r="C5584" s="4">
        <v>976</v>
      </c>
      <c r="D5584" s="26">
        <f t="shared" si="507"/>
        <v>17635</v>
      </c>
      <c r="E5584" s="4">
        <f>21+7</f>
        <v>28</v>
      </c>
      <c r="F5584" s="112">
        <f t="shared" si="506"/>
        <v>317</v>
      </c>
    </row>
    <row r="5585" spans="1:6" x14ac:dyDescent="0.25">
      <c r="A5585" s="122" t="s">
        <v>25</v>
      </c>
      <c r="B5585" s="23">
        <v>44125</v>
      </c>
      <c r="C5585" s="4">
        <v>536</v>
      </c>
      <c r="D5585" s="26">
        <f t="shared" si="507"/>
        <v>20327</v>
      </c>
      <c r="E5585" s="4">
        <f>7+5</f>
        <v>12</v>
      </c>
      <c r="F5585" s="112">
        <f t="shared" si="506"/>
        <v>519</v>
      </c>
    </row>
    <row r="5586" spans="1:6" x14ac:dyDescent="0.25">
      <c r="A5586" s="122" t="s">
        <v>41</v>
      </c>
      <c r="B5586" s="23">
        <v>44125</v>
      </c>
      <c r="C5586" s="4">
        <v>254</v>
      </c>
      <c r="D5586" s="26">
        <f t="shared" si="507"/>
        <v>17167</v>
      </c>
      <c r="E5586" s="4">
        <f>7+6</f>
        <v>13</v>
      </c>
      <c r="F5586" s="112">
        <f t="shared" si="506"/>
        <v>652</v>
      </c>
    </row>
    <row r="5587" spans="1:6" x14ac:dyDescent="0.25">
      <c r="A5587" s="122" t="s">
        <v>42</v>
      </c>
      <c r="B5587" s="23">
        <v>44125</v>
      </c>
      <c r="C5587" s="4">
        <v>8</v>
      </c>
      <c r="D5587" s="26">
        <f t="shared" si="507"/>
        <v>1315</v>
      </c>
      <c r="F5587" s="112">
        <f t="shared" si="506"/>
        <v>76</v>
      </c>
    </row>
    <row r="5588" spans="1:6" x14ac:dyDescent="0.25">
      <c r="A5588" s="122" t="s">
        <v>43</v>
      </c>
      <c r="B5588" s="23">
        <v>44125</v>
      </c>
      <c r="C5588" s="4">
        <v>507</v>
      </c>
      <c r="D5588" s="26">
        <f t="shared" si="507"/>
        <v>4377</v>
      </c>
      <c r="F5588" s="112">
        <f t="shared" si="506"/>
        <v>51</v>
      </c>
    </row>
    <row r="5589" spans="1:6" x14ac:dyDescent="0.25">
      <c r="A5589" s="122" t="s">
        <v>44</v>
      </c>
      <c r="B5589" s="23">
        <v>44125</v>
      </c>
      <c r="C5589" s="4">
        <v>197</v>
      </c>
      <c r="D5589" s="26">
        <f t="shared" si="507"/>
        <v>7760</v>
      </c>
      <c r="E5589" s="4">
        <f>1</f>
        <v>1</v>
      </c>
      <c r="F5589" s="112">
        <f t="shared" si="506"/>
        <v>103</v>
      </c>
    </row>
    <row r="5590" spans="1:6" x14ac:dyDescent="0.25">
      <c r="A5590" s="122" t="s">
        <v>29</v>
      </c>
      <c r="B5590" s="23">
        <v>44125</v>
      </c>
      <c r="C5590" s="4">
        <v>2673</v>
      </c>
      <c r="D5590" s="26">
        <f t="shared" si="507"/>
        <v>86122</v>
      </c>
      <c r="E5590" s="4">
        <f>29+23</f>
        <v>52</v>
      </c>
      <c r="F5590" s="112">
        <f t="shared" si="506"/>
        <v>969</v>
      </c>
    </row>
    <row r="5591" spans="1:6" x14ac:dyDescent="0.25">
      <c r="A5591" s="122" t="s">
        <v>45</v>
      </c>
      <c r="B5591" s="23">
        <v>44125</v>
      </c>
      <c r="C5591" s="4">
        <v>185</v>
      </c>
      <c r="D5591" s="26">
        <f>C5591+D5567</f>
        <v>7249</v>
      </c>
      <c r="E5591" s="4">
        <f>1</f>
        <v>1</v>
      </c>
      <c r="F5591" s="112">
        <f t="shared" si="506"/>
        <v>104</v>
      </c>
    </row>
    <row r="5592" spans="1:6" x14ac:dyDescent="0.25">
      <c r="A5592" s="122" t="s">
        <v>46</v>
      </c>
      <c r="B5592" s="23">
        <v>44125</v>
      </c>
      <c r="C5592" s="4">
        <v>205</v>
      </c>
      <c r="D5592" s="26">
        <f>C5592+D5568</f>
        <v>8886</v>
      </c>
      <c r="E5592" s="4">
        <f>4</f>
        <v>4</v>
      </c>
      <c r="F5592" s="112">
        <f t="shared" si="506"/>
        <v>107</v>
      </c>
    </row>
    <row r="5593" spans="1:6" ht="15.75" thickBot="1" x14ac:dyDescent="0.3">
      <c r="A5593" s="123" t="s">
        <v>47</v>
      </c>
      <c r="B5593" s="44">
        <v>44125</v>
      </c>
      <c r="C5593" s="45">
        <v>1560</v>
      </c>
      <c r="D5593" s="26">
        <f t="shared" ref="D5593:D5614" si="508">C5593+D5569</f>
        <v>39104</v>
      </c>
      <c r="E5593" s="45">
        <f>38+20</f>
        <v>58</v>
      </c>
      <c r="F5593" s="121">
        <f t="shared" si="506"/>
        <v>546</v>
      </c>
    </row>
    <row r="5594" spans="1:6" ht="15.75" thickBot="1" x14ac:dyDescent="0.3">
      <c r="A5594" s="53" t="s">
        <v>22</v>
      </c>
      <c r="B5594" s="40">
        <v>44126</v>
      </c>
      <c r="C5594" s="41">
        <v>4854</v>
      </c>
      <c r="D5594" s="126">
        <f t="shared" si="508"/>
        <v>517444</v>
      </c>
      <c r="E5594" s="41">
        <f>106+86</f>
        <v>192</v>
      </c>
      <c r="F5594" s="111">
        <f t="shared" si="506"/>
        <v>16473</v>
      </c>
    </row>
    <row r="5595" spans="1:6" ht="15.75" thickBot="1" x14ac:dyDescent="0.3">
      <c r="A5595" s="122" t="s">
        <v>51</v>
      </c>
      <c r="B5595" s="40">
        <v>44126</v>
      </c>
      <c r="C5595" s="4">
        <v>566</v>
      </c>
      <c r="D5595" s="26">
        <f t="shared" si="508"/>
        <v>142496</v>
      </c>
      <c r="E5595" s="4">
        <f>31+21</f>
        <v>52</v>
      </c>
      <c r="F5595" s="112">
        <f t="shared" si="506"/>
        <v>4385</v>
      </c>
    </row>
    <row r="5596" spans="1:6" ht="15.75" thickBot="1" x14ac:dyDescent="0.3">
      <c r="A5596" s="122" t="s">
        <v>35</v>
      </c>
      <c r="B5596" s="40">
        <v>44126</v>
      </c>
      <c r="C5596" s="4">
        <v>27</v>
      </c>
      <c r="D5596" s="26">
        <f t="shared" si="508"/>
        <v>552</v>
      </c>
      <c r="F5596" s="112">
        <f t="shared" si="506"/>
        <v>0</v>
      </c>
    </row>
    <row r="5597" spans="1:6" ht="15.75" thickBot="1" x14ac:dyDescent="0.3">
      <c r="A5597" s="122" t="s">
        <v>21</v>
      </c>
      <c r="B5597" s="40">
        <v>44126</v>
      </c>
      <c r="C5597" s="4">
        <v>254</v>
      </c>
      <c r="D5597" s="26">
        <f t="shared" si="508"/>
        <v>12550</v>
      </c>
      <c r="E5597" s="4">
        <f>5+2</f>
        <v>7</v>
      </c>
      <c r="F5597" s="112">
        <f t="shared" si="506"/>
        <v>389</v>
      </c>
    </row>
    <row r="5598" spans="1:6" ht="15.75" thickBot="1" x14ac:dyDescent="0.3">
      <c r="A5598" s="122" t="s">
        <v>36</v>
      </c>
      <c r="B5598" s="40">
        <v>44126</v>
      </c>
      <c r="C5598" s="4">
        <v>670</v>
      </c>
      <c r="D5598" s="26">
        <f t="shared" si="508"/>
        <v>10928</v>
      </c>
      <c r="E5598" s="4">
        <f>2+2</f>
        <v>4</v>
      </c>
      <c r="F5598" s="112">
        <f t="shared" si="506"/>
        <v>198</v>
      </c>
    </row>
    <row r="5599" spans="1:6" ht="15.75" thickBot="1" x14ac:dyDescent="0.3">
      <c r="A5599" s="122" t="s">
        <v>27</v>
      </c>
      <c r="B5599" s="40">
        <v>44126</v>
      </c>
      <c r="C5599" s="4">
        <v>1857</v>
      </c>
      <c r="D5599" s="26">
        <f t="shared" si="508"/>
        <v>70624</v>
      </c>
      <c r="E5599" s="4">
        <f>21+8</f>
        <v>29</v>
      </c>
      <c r="F5599" s="112">
        <f t="shared" si="506"/>
        <v>1007</v>
      </c>
    </row>
    <row r="5600" spans="1:6" ht="15.75" thickBot="1" x14ac:dyDescent="0.3">
      <c r="A5600" s="122" t="s">
        <v>37</v>
      </c>
      <c r="B5600" s="40">
        <v>44126</v>
      </c>
      <c r="C5600" s="4">
        <v>34</v>
      </c>
      <c r="D5600" s="26">
        <f t="shared" si="508"/>
        <v>2188</v>
      </c>
      <c r="F5600" s="112">
        <f t="shared" si="506"/>
        <v>36</v>
      </c>
    </row>
    <row r="5601" spans="1:6" ht="15.75" thickBot="1" x14ac:dyDescent="0.3">
      <c r="A5601" s="122" t="s">
        <v>38</v>
      </c>
      <c r="B5601" s="40">
        <v>44126</v>
      </c>
      <c r="C5601" s="4">
        <v>393</v>
      </c>
      <c r="D5601" s="26">
        <f t="shared" si="508"/>
        <v>12954</v>
      </c>
      <c r="E5601" s="4">
        <f>2+2</f>
        <v>4</v>
      </c>
      <c r="F5601" s="112">
        <f t="shared" si="506"/>
        <v>222</v>
      </c>
    </row>
    <row r="5602" spans="1:6" ht="15.75" thickBot="1" x14ac:dyDescent="0.3">
      <c r="A5602" s="122" t="s">
        <v>48</v>
      </c>
      <c r="B5602" s="40">
        <v>44126</v>
      </c>
      <c r="C5602" s="4">
        <v>-7</v>
      </c>
      <c r="D5602" s="26">
        <f t="shared" si="508"/>
        <v>140</v>
      </c>
      <c r="F5602" s="112">
        <f t="shared" si="506"/>
        <v>1</v>
      </c>
    </row>
    <row r="5603" spans="1:6" ht="15.75" thickBot="1" x14ac:dyDescent="0.3">
      <c r="A5603" s="122" t="s">
        <v>39</v>
      </c>
      <c r="B5603" s="40">
        <v>44126</v>
      </c>
      <c r="C5603" s="4">
        <v>59</v>
      </c>
      <c r="D5603" s="26">
        <f t="shared" si="508"/>
        <v>17471</v>
      </c>
      <c r="E5603" s="4">
        <f>5+1</f>
        <v>6</v>
      </c>
      <c r="F5603" s="112">
        <f t="shared" si="506"/>
        <v>747</v>
      </c>
    </row>
    <row r="5604" spans="1:6" ht="15.75" thickBot="1" x14ac:dyDescent="0.3">
      <c r="A5604" s="122" t="s">
        <v>40</v>
      </c>
      <c r="B5604" s="40">
        <v>44126</v>
      </c>
      <c r="C5604" s="4">
        <v>161</v>
      </c>
      <c r="D5604" s="26">
        <f t="shared" si="508"/>
        <v>2130</v>
      </c>
      <c r="E5604" s="4">
        <f>3</f>
        <v>3</v>
      </c>
      <c r="F5604" s="112">
        <f t="shared" si="506"/>
        <v>23</v>
      </c>
    </row>
    <row r="5605" spans="1:6" ht="15.75" thickBot="1" x14ac:dyDescent="0.3">
      <c r="A5605" s="122" t="s">
        <v>28</v>
      </c>
      <c r="B5605" s="40">
        <v>44126</v>
      </c>
      <c r="C5605" s="4">
        <v>62</v>
      </c>
      <c r="D5605" s="26">
        <f t="shared" si="508"/>
        <v>6861</v>
      </c>
      <c r="F5605" s="112">
        <f t="shared" si="506"/>
        <v>234</v>
      </c>
    </row>
    <row r="5606" spans="1:6" ht="15.75" thickBot="1" x14ac:dyDescent="0.3">
      <c r="A5606" s="122" t="s">
        <v>24</v>
      </c>
      <c r="B5606" s="40">
        <v>44126</v>
      </c>
      <c r="C5606" s="4">
        <v>936</v>
      </c>
      <c r="D5606" s="26">
        <f t="shared" si="508"/>
        <v>40905</v>
      </c>
      <c r="E5606" s="4">
        <f>11+6</f>
        <v>17</v>
      </c>
      <c r="F5606" s="112">
        <f t="shared" si="506"/>
        <v>672</v>
      </c>
    </row>
    <row r="5607" spans="1:6" ht="15.75" thickBot="1" x14ac:dyDescent="0.3">
      <c r="A5607" s="122" t="s">
        <v>30</v>
      </c>
      <c r="B5607" s="40">
        <v>44126</v>
      </c>
      <c r="C5607" s="4">
        <v>9</v>
      </c>
      <c r="D5607" s="26">
        <f t="shared" si="508"/>
        <v>207</v>
      </c>
      <c r="F5607" s="112">
        <f t="shared" si="506"/>
        <v>4</v>
      </c>
    </row>
    <row r="5608" spans="1:6" ht="15.75" thickBot="1" x14ac:dyDescent="0.3">
      <c r="A5608" s="122" t="s">
        <v>26</v>
      </c>
      <c r="B5608" s="40">
        <v>44126</v>
      </c>
      <c r="C5608" s="4">
        <v>567</v>
      </c>
      <c r="D5608" s="26">
        <f t="shared" si="508"/>
        <v>18202</v>
      </c>
      <c r="E5608" s="4">
        <f>1</f>
        <v>1</v>
      </c>
      <c r="F5608" s="112">
        <f t="shared" si="506"/>
        <v>318</v>
      </c>
    </row>
    <row r="5609" spans="1:6" ht="15.75" thickBot="1" x14ac:dyDescent="0.3">
      <c r="A5609" s="122" t="s">
        <v>25</v>
      </c>
      <c r="B5609" s="40">
        <v>44126</v>
      </c>
      <c r="C5609" s="4">
        <v>511</v>
      </c>
      <c r="D5609" s="26">
        <f t="shared" si="508"/>
        <v>20838</v>
      </c>
      <c r="E5609" s="4">
        <f>6+3</f>
        <v>9</v>
      </c>
      <c r="F5609" s="112">
        <f t="shared" si="506"/>
        <v>528</v>
      </c>
    </row>
    <row r="5610" spans="1:6" ht="15.75" thickBot="1" x14ac:dyDescent="0.3">
      <c r="A5610" s="122" t="s">
        <v>41</v>
      </c>
      <c r="B5610" s="40">
        <v>44126</v>
      </c>
      <c r="C5610" s="4">
        <v>287</v>
      </c>
      <c r="D5610" s="26">
        <f t="shared" si="508"/>
        <v>17454</v>
      </c>
      <c r="E5610" s="4">
        <f>14+4</f>
        <v>18</v>
      </c>
      <c r="F5610" s="112">
        <f t="shared" ref="F5610:F5673" si="509">E5610+F5586</f>
        <v>670</v>
      </c>
    </row>
    <row r="5611" spans="1:6" ht="15.75" thickBot="1" x14ac:dyDescent="0.3">
      <c r="A5611" s="122" t="s">
        <v>42</v>
      </c>
      <c r="B5611" s="40">
        <v>44126</v>
      </c>
      <c r="C5611" s="4">
        <v>7</v>
      </c>
      <c r="D5611" s="26">
        <f t="shared" si="508"/>
        <v>1322</v>
      </c>
      <c r="F5611" s="112">
        <f t="shared" si="509"/>
        <v>76</v>
      </c>
    </row>
    <row r="5612" spans="1:6" ht="15.75" thickBot="1" x14ac:dyDescent="0.3">
      <c r="A5612" s="122" t="s">
        <v>43</v>
      </c>
      <c r="B5612" s="40">
        <v>44126</v>
      </c>
      <c r="C5612" s="4">
        <v>369</v>
      </c>
      <c r="D5612" s="26">
        <f t="shared" si="508"/>
        <v>4746</v>
      </c>
      <c r="E5612" s="4">
        <f>1</f>
        <v>1</v>
      </c>
      <c r="F5612" s="112">
        <f t="shared" si="509"/>
        <v>52</v>
      </c>
    </row>
    <row r="5613" spans="1:6" ht="15.75" thickBot="1" x14ac:dyDescent="0.3">
      <c r="A5613" s="122" t="s">
        <v>44</v>
      </c>
      <c r="B5613" s="40">
        <v>44126</v>
      </c>
      <c r="C5613" s="4">
        <v>195</v>
      </c>
      <c r="D5613" s="26">
        <f t="shared" si="508"/>
        <v>7955</v>
      </c>
      <c r="E5613" s="4">
        <f>3+2</f>
        <v>5</v>
      </c>
      <c r="F5613" s="112">
        <f t="shared" si="509"/>
        <v>108</v>
      </c>
    </row>
    <row r="5614" spans="1:6" ht="15.75" thickBot="1" x14ac:dyDescent="0.3">
      <c r="A5614" s="122" t="s">
        <v>29</v>
      </c>
      <c r="B5614" s="40">
        <v>44126</v>
      </c>
      <c r="C5614" s="4">
        <v>2536</v>
      </c>
      <c r="D5614" s="26">
        <f t="shared" si="508"/>
        <v>88658</v>
      </c>
      <c r="E5614" s="4">
        <f>21+17</f>
        <v>38</v>
      </c>
      <c r="F5614" s="112">
        <f t="shared" si="509"/>
        <v>1007</v>
      </c>
    </row>
    <row r="5615" spans="1:6" ht="15.75" thickBot="1" x14ac:dyDescent="0.3">
      <c r="A5615" s="122" t="s">
        <v>45</v>
      </c>
      <c r="B5615" s="40">
        <v>44126</v>
      </c>
      <c r="C5615" s="4">
        <v>247</v>
      </c>
      <c r="D5615" s="26">
        <f>C5615+D5591</f>
        <v>7496</v>
      </c>
      <c r="E5615" s="4">
        <f>2</f>
        <v>2</v>
      </c>
      <c r="F5615" s="112">
        <f t="shared" si="509"/>
        <v>106</v>
      </c>
    </row>
    <row r="5616" spans="1:6" ht="15.75" thickBot="1" x14ac:dyDescent="0.3">
      <c r="A5616" s="122" t="s">
        <v>46</v>
      </c>
      <c r="B5616" s="40">
        <v>44126</v>
      </c>
      <c r="C5616" s="4">
        <v>254</v>
      </c>
      <c r="D5616" s="26">
        <f>C5616+D5592</f>
        <v>9140</v>
      </c>
      <c r="E5616" s="4">
        <f>4+1</f>
        <v>5</v>
      </c>
      <c r="F5616" s="112">
        <f t="shared" si="509"/>
        <v>112</v>
      </c>
    </row>
    <row r="5617" spans="1:6" ht="15.75" thickBot="1" x14ac:dyDescent="0.3">
      <c r="A5617" s="123" t="s">
        <v>47</v>
      </c>
      <c r="B5617" s="40">
        <v>44126</v>
      </c>
      <c r="C5617" s="45">
        <v>1477</v>
      </c>
      <c r="D5617" s="26">
        <f t="shared" ref="D5617:D5638" si="510">C5617+D5593</f>
        <v>40581</v>
      </c>
      <c r="E5617" s="45">
        <f>26+15</f>
        <v>41</v>
      </c>
      <c r="F5617" s="121">
        <f t="shared" si="509"/>
        <v>587</v>
      </c>
    </row>
    <row r="5618" spans="1:6" ht="15.75" thickBot="1" x14ac:dyDescent="0.3">
      <c r="A5618" s="53" t="s">
        <v>22</v>
      </c>
      <c r="B5618" s="40">
        <v>44127</v>
      </c>
      <c r="C5618" s="4">
        <v>4649</v>
      </c>
      <c r="D5618" s="126">
        <f t="shared" si="510"/>
        <v>522093</v>
      </c>
      <c r="E5618" s="4">
        <f>83+56</f>
        <v>139</v>
      </c>
      <c r="F5618" s="111">
        <f t="shared" si="509"/>
        <v>16612</v>
      </c>
    </row>
    <row r="5619" spans="1:6" ht="15.75" thickBot="1" x14ac:dyDescent="0.3">
      <c r="A5619" s="122" t="s">
        <v>51</v>
      </c>
      <c r="B5619" s="40">
        <v>44127</v>
      </c>
      <c r="C5619" s="4">
        <v>585</v>
      </c>
      <c r="D5619" s="26">
        <f t="shared" si="510"/>
        <v>143081</v>
      </c>
      <c r="E5619" s="4">
        <f>1+28+24</f>
        <v>53</v>
      </c>
      <c r="F5619" s="112">
        <f t="shared" si="509"/>
        <v>4438</v>
      </c>
    </row>
    <row r="5620" spans="1:6" ht="15.75" thickBot="1" x14ac:dyDescent="0.3">
      <c r="A5620" s="122" t="s">
        <v>35</v>
      </c>
      <c r="B5620" s="40">
        <v>44127</v>
      </c>
      <c r="C5620" s="4">
        <v>11</v>
      </c>
      <c r="D5620" s="26">
        <f t="shared" si="510"/>
        <v>563</v>
      </c>
      <c r="F5620" s="112">
        <f t="shared" si="509"/>
        <v>0</v>
      </c>
    </row>
    <row r="5621" spans="1:6" ht="15.75" thickBot="1" x14ac:dyDescent="0.3">
      <c r="A5621" s="122" t="s">
        <v>21</v>
      </c>
      <c r="B5621" s="40">
        <v>44127</v>
      </c>
      <c r="C5621" s="4">
        <v>231</v>
      </c>
      <c r="D5621" s="26">
        <f t="shared" si="510"/>
        <v>12781</v>
      </c>
      <c r="E5621" s="4">
        <f>4+1</f>
        <v>5</v>
      </c>
      <c r="F5621" s="112">
        <f t="shared" si="509"/>
        <v>394</v>
      </c>
    </row>
    <row r="5622" spans="1:6" ht="15.75" thickBot="1" x14ac:dyDescent="0.3">
      <c r="A5622" s="122" t="s">
        <v>36</v>
      </c>
      <c r="B5622" s="40">
        <v>44127</v>
      </c>
      <c r="C5622" s="4">
        <v>673</v>
      </c>
      <c r="D5622" s="26">
        <f t="shared" si="510"/>
        <v>11601</v>
      </c>
      <c r="E5622" s="4">
        <f>5+3</f>
        <v>8</v>
      </c>
      <c r="F5622" s="112">
        <f t="shared" si="509"/>
        <v>206</v>
      </c>
    </row>
    <row r="5623" spans="1:6" ht="15.75" thickBot="1" x14ac:dyDescent="0.3">
      <c r="A5623" s="122" t="s">
        <v>27</v>
      </c>
      <c r="B5623" s="40">
        <v>44127</v>
      </c>
      <c r="C5623" s="4">
        <v>2134</v>
      </c>
      <c r="D5623" s="26">
        <f t="shared" si="510"/>
        <v>72758</v>
      </c>
      <c r="E5623" s="4">
        <f>26+13</f>
        <v>39</v>
      </c>
      <c r="F5623" s="112">
        <f t="shared" si="509"/>
        <v>1046</v>
      </c>
    </row>
    <row r="5624" spans="1:6" ht="15.75" thickBot="1" x14ac:dyDescent="0.3">
      <c r="A5624" s="122" t="s">
        <v>37</v>
      </c>
      <c r="B5624" s="40">
        <v>44127</v>
      </c>
      <c r="C5624" s="4">
        <v>12</v>
      </c>
      <c r="D5624" s="26">
        <f t="shared" si="510"/>
        <v>2200</v>
      </c>
      <c r="E5624" s="4">
        <f>2+2</f>
        <v>4</v>
      </c>
      <c r="F5624" s="112">
        <f t="shared" si="509"/>
        <v>40</v>
      </c>
    </row>
    <row r="5625" spans="1:6" ht="15.75" thickBot="1" x14ac:dyDescent="0.3">
      <c r="A5625" s="122" t="s">
        <v>38</v>
      </c>
      <c r="B5625" s="40">
        <v>44127</v>
      </c>
      <c r="C5625" s="4">
        <v>475</v>
      </c>
      <c r="D5625" s="26">
        <f t="shared" si="510"/>
        <v>13429</v>
      </c>
      <c r="E5625" s="4">
        <f>3+2</f>
        <v>5</v>
      </c>
      <c r="F5625" s="112">
        <f t="shared" si="509"/>
        <v>227</v>
      </c>
    </row>
    <row r="5626" spans="1:6" ht="15.75" thickBot="1" x14ac:dyDescent="0.3">
      <c r="A5626" s="122" t="s">
        <v>48</v>
      </c>
      <c r="B5626" s="40">
        <v>44127</v>
      </c>
      <c r="C5626" s="4">
        <v>2</v>
      </c>
      <c r="D5626" s="26">
        <f t="shared" si="510"/>
        <v>142</v>
      </c>
      <c r="F5626" s="112">
        <f t="shared" si="509"/>
        <v>1</v>
      </c>
    </row>
    <row r="5627" spans="1:6" ht="15.75" thickBot="1" x14ac:dyDescent="0.3">
      <c r="A5627" s="122" t="s">
        <v>39</v>
      </c>
      <c r="B5627" s="40">
        <v>44127</v>
      </c>
      <c r="C5627" s="4">
        <v>46</v>
      </c>
      <c r="D5627" s="26">
        <f t="shared" si="510"/>
        <v>17517</v>
      </c>
      <c r="E5627" s="4">
        <f>15+6</f>
        <v>21</v>
      </c>
      <c r="F5627" s="112">
        <f t="shared" si="509"/>
        <v>768</v>
      </c>
    </row>
    <row r="5628" spans="1:6" ht="15.75" thickBot="1" x14ac:dyDescent="0.3">
      <c r="A5628" s="122" t="s">
        <v>40</v>
      </c>
      <c r="B5628" s="40">
        <v>44127</v>
      </c>
      <c r="C5628" s="4">
        <v>129</v>
      </c>
      <c r="D5628" s="26">
        <f t="shared" si="510"/>
        <v>2259</v>
      </c>
      <c r="E5628" s="4">
        <f>2</f>
        <v>2</v>
      </c>
      <c r="F5628" s="112">
        <f t="shared" si="509"/>
        <v>25</v>
      </c>
    </row>
    <row r="5629" spans="1:6" ht="15.75" thickBot="1" x14ac:dyDescent="0.3">
      <c r="A5629" s="122" t="s">
        <v>28</v>
      </c>
      <c r="B5629" s="40">
        <v>44127</v>
      </c>
      <c r="C5629" s="4">
        <v>109</v>
      </c>
      <c r="D5629" s="26">
        <f t="shared" si="510"/>
        <v>6970</v>
      </c>
      <c r="E5629" s="4">
        <f>5</f>
        <v>5</v>
      </c>
      <c r="F5629" s="112">
        <f t="shared" si="509"/>
        <v>239</v>
      </c>
    </row>
    <row r="5630" spans="1:6" ht="15.75" thickBot="1" x14ac:dyDescent="0.3">
      <c r="A5630" s="122" t="s">
        <v>24</v>
      </c>
      <c r="B5630" s="40">
        <v>44127</v>
      </c>
      <c r="C5630" s="4">
        <v>830</v>
      </c>
      <c r="D5630" s="26">
        <f t="shared" si="510"/>
        <v>41735</v>
      </c>
      <c r="E5630" s="4">
        <f>7+4</f>
        <v>11</v>
      </c>
      <c r="F5630" s="112">
        <f t="shared" si="509"/>
        <v>683</v>
      </c>
    </row>
    <row r="5631" spans="1:6" ht="15.75" thickBot="1" x14ac:dyDescent="0.3">
      <c r="A5631" s="122" t="s">
        <v>30</v>
      </c>
      <c r="B5631" s="40">
        <v>44127</v>
      </c>
      <c r="C5631" s="4">
        <v>2</v>
      </c>
      <c r="D5631" s="26">
        <f t="shared" si="510"/>
        <v>209</v>
      </c>
      <c r="F5631" s="112">
        <f t="shared" si="509"/>
        <v>4</v>
      </c>
    </row>
    <row r="5632" spans="1:6" ht="15.75" thickBot="1" x14ac:dyDescent="0.3">
      <c r="A5632" s="122" t="s">
        <v>26</v>
      </c>
      <c r="B5632" s="40">
        <v>44127</v>
      </c>
      <c r="C5632" s="4">
        <v>411</v>
      </c>
      <c r="D5632" s="26">
        <f t="shared" si="510"/>
        <v>18613</v>
      </c>
      <c r="E5632" s="4">
        <f>10+7</f>
        <v>17</v>
      </c>
      <c r="F5632" s="112">
        <f t="shared" si="509"/>
        <v>335</v>
      </c>
    </row>
    <row r="5633" spans="1:6" ht="15.75" thickBot="1" x14ac:dyDescent="0.3">
      <c r="A5633" s="122" t="s">
        <v>25</v>
      </c>
      <c r="B5633" s="40">
        <v>44127</v>
      </c>
      <c r="C5633" s="4">
        <v>417</v>
      </c>
      <c r="D5633" s="26">
        <f t="shared" si="510"/>
        <v>21255</v>
      </c>
      <c r="E5633" s="4">
        <f>4+7</f>
        <v>11</v>
      </c>
      <c r="F5633" s="112">
        <f t="shared" si="509"/>
        <v>539</v>
      </c>
    </row>
    <row r="5634" spans="1:6" ht="15.75" thickBot="1" x14ac:dyDescent="0.3">
      <c r="A5634" s="122" t="s">
        <v>41</v>
      </c>
      <c r="B5634" s="40">
        <v>44127</v>
      </c>
      <c r="C5634" s="4">
        <v>238</v>
      </c>
      <c r="D5634" s="26">
        <f t="shared" si="510"/>
        <v>17692</v>
      </c>
      <c r="E5634" s="4">
        <f>12+1</f>
        <v>13</v>
      </c>
      <c r="F5634" s="112">
        <f t="shared" si="509"/>
        <v>683</v>
      </c>
    </row>
    <row r="5635" spans="1:6" ht="15.75" thickBot="1" x14ac:dyDescent="0.3">
      <c r="A5635" s="122" t="s">
        <v>42</v>
      </c>
      <c r="B5635" s="40">
        <v>44127</v>
      </c>
      <c r="C5635" s="4">
        <v>52</v>
      </c>
      <c r="D5635" s="26">
        <f t="shared" si="510"/>
        <v>1374</v>
      </c>
      <c r="F5635" s="112">
        <f t="shared" si="509"/>
        <v>76</v>
      </c>
    </row>
    <row r="5636" spans="1:6" ht="15.75" thickBot="1" x14ac:dyDescent="0.3">
      <c r="A5636" s="122" t="s">
        <v>43</v>
      </c>
      <c r="B5636" s="40">
        <v>44127</v>
      </c>
      <c r="C5636" s="4">
        <v>316</v>
      </c>
      <c r="D5636" s="26">
        <f t="shared" si="510"/>
        <v>5062</v>
      </c>
      <c r="F5636" s="112">
        <f t="shared" si="509"/>
        <v>52</v>
      </c>
    </row>
    <row r="5637" spans="1:6" ht="15.75" thickBot="1" x14ac:dyDescent="0.3">
      <c r="A5637" s="122" t="s">
        <v>44</v>
      </c>
      <c r="B5637" s="40">
        <v>44127</v>
      </c>
      <c r="C5637" s="4">
        <v>200</v>
      </c>
      <c r="D5637" s="26">
        <f t="shared" si="510"/>
        <v>8155</v>
      </c>
      <c r="E5637" s="4">
        <f>4+1</f>
        <v>5</v>
      </c>
      <c r="F5637" s="112">
        <f t="shared" si="509"/>
        <v>113</v>
      </c>
    </row>
    <row r="5638" spans="1:6" ht="15.75" thickBot="1" x14ac:dyDescent="0.3">
      <c r="A5638" s="122" t="s">
        <v>29</v>
      </c>
      <c r="B5638" s="40">
        <v>44127</v>
      </c>
      <c r="C5638" s="4">
        <v>2517</v>
      </c>
      <c r="D5638" s="26">
        <f t="shared" si="510"/>
        <v>91175</v>
      </c>
      <c r="E5638" s="4">
        <f>16+11</f>
        <v>27</v>
      </c>
      <c r="F5638" s="112">
        <f t="shared" si="509"/>
        <v>1034</v>
      </c>
    </row>
    <row r="5639" spans="1:6" ht="15.75" thickBot="1" x14ac:dyDescent="0.3">
      <c r="A5639" s="122" t="s">
        <v>45</v>
      </c>
      <c r="B5639" s="40">
        <v>44127</v>
      </c>
      <c r="C5639" s="4">
        <v>316</v>
      </c>
      <c r="D5639" s="26">
        <f>C5639+D5615</f>
        <v>7812</v>
      </c>
      <c r="F5639" s="112">
        <f t="shared" si="509"/>
        <v>106</v>
      </c>
    </row>
    <row r="5640" spans="1:6" ht="15.75" thickBot="1" x14ac:dyDescent="0.3">
      <c r="A5640" s="122" t="s">
        <v>46</v>
      </c>
      <c r="B5640" s="40">
        <v>44127</v>
      </c>
      <c r="C5640" s="4">
        <v>331</v>
      </c>
      <c r="D5640" s="26">
        <f>C5640+D5616</f>
        <v>9471</v>
      </c>
      <c r="E5640" s="4">
        <f>3+4</f>
        <v>7</v>
      </c>
      <c r="F5640" s="112">
        <f t="shared" si="509"/>
        <v>119</v>
      </c>
    </row>
    <row r="5641" spans="1:6" ht="15.75" thickBot="1" x14ac:dyDescent="0.3">
      <c r="A5641" s="123" t="s">
        <v>47</v>
      </c>
      <c r="B5641" s="40">
        <v>44127</v>
      </c>
      <c r="C5641" s="4">
        <v>1032</v>
      </c>
      <c r="D5641" s="26">
        <f t="shared" ref="D5641:D5662" si="511">C5641+D5617</f>
        <v>41613</v>
      </c>
      <c r="E5641" s="4">
        <f>4+6</f>
        <v>10</v>
      </c>
      <c r="F5641" s="121">
        <f t="shared" si="509"/>
        <v>597</v>
      </c>
    </row>
    <row r="5642" spans="1:6" ht="15.75" thickBot="1" x14ac:dyDescent="0.3">
      <c r="A5642" s="53" t="s">
        <v>22</v>
      </c>
      <c r="B5642" s="40">
        <v>44128</v>
      </c>
      <c r="C5642" s="4">
        <v>3030</v>
      </c>
      <c r="D5642" s="126">
        <f t="shared" si="511"/>
        <v>525123</v>
      </c>
      <c r="E5642" s="4">
        <f>55+41</f>
        <v>96</v>
      </c>
      <c r="F5642" s="111">
        <f t="shared" si="509"/>
        <v>16708</v>
      </c>
    </row>
    <row r="5643" spans="1:6" ht="15.75" thickBot="1" x14ac:dyDescent="0.3">
      <c r="A5643" s="122" t="s">
        <v>51</v>
      </c>
      <c r="B5643" s="40">
        <v>44128</v>
      </c>
      <c r="C5643" s="4">
        <v>464</v>
      </c>
      <c r="D5643" s="26">
        <f t="shared" si="511"/>
        <v>143545</v>
      </c>
      <c r="E5643" s="4">
        <f>1+17+23</f>
        <v>41</v>
      </c>
      <c r="F5643" s="112">
        <f t="shared" si="509"/>
        <v>4479</v>
      </c>
    </row>
    <row r="5644" spans="1:6" ht="15.75" thickBot="1" x14ac:dyDescent="0.3">
      <c r="A5644" s="122" t="s">
        <v>35</v>
      </c>
      <c r="B5644" s="40">
        <v>44128</v>
      </c>
      <c r="C5644" s="4">
        <v>33</v>
      </c>
      <c r="D5644" s="26">
        <f t="shared" si="511"/>
        <v>596</v>
      </c>
      <c r="F5644" s="112">
        <f t="shared" si="509"/>
        <v>0</v>
      </c>
    </row>
    <row r="5645" spans="1:6" ht="15.75" thickBot="1" x14ac:dyDescent="0.3">
      <c r="A5645" s="122" t="s">
        <v>21</v>
      </c>
      <c r="B5645" s="40">
        <v>44128</v>
      </c>
      <c r="C5645" s="4">
        <v>147</v>
      </c>
      <c r="D5645" s="26">
        <f t="shared" si="511"/>
        <v>12928</v>
      </c>
      <c r="E5645" s="4">
        <f>5+1</f>
        <v>6</v>
      </c>
      <c r="F5645" s="112">
        <f t="shared" si="509"/>
        <v>400</v>
      </c>
    </row>
    <row r="5646" spans="1:6" ht="15.75" thickBot="1" x14ac:dyDescent="0.3">
      <c r="A5646" s="122" t="s">
        <v>36</v>
      </c>
      <c r="B5646" s="40">
        <v>44128</v>
      </c>
      <c r="C5646" s="4">
        <v>351</v>
      </c>
      <c r="D5646" s="26">
        <f t="shared" si="511"/>
        <v>11952</v>
      </c>
      <c r="E5646" s="4">
        <f>3+2</f>
        <v>5</v>
      </c>
      <c r="F5646" s="112">
        <f t="shared" si="509"/>
        <v>211</v>
      </c>
    </row>
    <row r="5647" spans="1:6" ht="15.75" thickBot="1" x14ac:dyDescent="0.3">
      <c r="A5647" s="122" t="s">
        <v>27</v>
      </c>
      <c r="B5647" s="40">
        <v>44128</v>
      </c>
      <c r="C5647" s="4">
        <v>1847</v>
      </c>
      <c r="D5647" s="26">
        <f t="shared" si="511"/>
        <v>74605</v>
      </c>
      <c r="E5647" s="4">
        <f>17+13</f>
        <v>30</v>
      </c>
      <c r="F5647" s="112">
        <f t="shared" si="509"/>
        <v>1076</v>
      </c>
    </row>
    <row r="5648" spans="1:6" ht="15.75" thickBot="1" x14ac:dyDescent="0.3">
      <c r="A5648" s="122" t="s">
        <v>37</v>
      </c>
      <c r="B5648" s="40">
        <v>44128</v>
      </c>
      <c r="C5648" s="4">
        <v>45</v>
      </c>
      <c r="D5648" s="26">
        <f t="shared" si="511"/>
        <v>2245</v>
      </c>
      <c r="F5648" s="112">
        <f t="shared" si="509"/>
        <v>40</v>
      </c>
    </row>
    <row r="5649" spans="1:6" ht="15.75" thickBot="1" x14ac:dyDescent="0.3">
      <c r="A5649" s="122" t="s">
        <v>38</v>
      </c>
      <c r="B5649" s="40">
        <v>44128</v>
      </c>
      <c r="C5649" s="4">
        <v>309</v>
      </c>
      <c r="D5649" s="26">
        <f t="shared" si="511"/>
        <v>13738</v>
      </c>
      <c r="E5649" s="4">
        <f>1+1</f>
        <v>2</v>
      </c>
      <c r="F5649" s="112">
        <f t="shared" si="509"/>
        <v>229</v>
      </c>
    </row>
    <row r="5650" spans="1:6" ht="15.75" thickBot="1" x14ac:dyDescent="0.3">
      <c r="A5650" s="122" t="s">
        <v>48</v>
      </c>
      <c r="B5650" s="40">
        <v>44128</v>
      </c>
      <c r="C5650" s="4">
        <v>0</v>
      </c>
      <c r="D5650" s="26">
        <f t="shared" si="511"/>
        <v>142</v>
      </c>
      <c r="F5650" s="112">
        <f t="shared" si="509"/>
        <v>1</v>
      </c>
    </row>
    <row r="5651" spans="1:6" ht="15.75" thickBot="1" x14ac:dyDescent="0.3">
      <c r="A5651" s="122" t="s">
        <v>39</v>
      </c>
      <c r="B5651" s="40">
        <v>44128</v>
      </c>
      <c r="C5651" s="4">
        <v>62</v>
      </c>
      <c r="D5651" s="26">
        <f t="shared" si="511"/>
        <v>17579</v>
      </c>
      <c r="E5651" s="4">
        <f>3+1</f>
        <v>4</v>
      </c>
      <c r="F5651" s="112">
        <f t="shared" si="509"/>
        <v>772</v>
      </c>
    </row>
    <row r="5652" spans="1:6" ht="15.75" thickBot="1" x14ac:dyDescent="0.3">
      <c r="A5652" s="122" t="s">
        <v>40</v>
      </c>
      <c r="B5652" s="40">
        <v>44128</v>
      </c>
      <c r="C5652" s="4">
        <v>77</v>
      </c>
      <c r="D5652" s="26">
        <f t="shared" si="511"/>
        <v>2336</v>
      </c>
      <c r="F5652" s="112">
        <f t="shared" si="509"/>
        <v>25</v>
      </c>
    </row>
    <row r="5653" spans="1:6" ht="15.75" thickBot="1" x14ac:dyDescent="0.3">
      <c r="A5653" s="122" t="s">
        <v>28</v>
      </c>
      <c r="B5653" s="40">
        <v>44128</v>
      </c>
      <c r="C5653" s="4">
        <v>46</v>
      </c>
      <c r="D5653" s="26">
        <f t="shared" si="511"/>
        <v>7016</v>
      </c>
      <c r="F5653" s="112">
        <f t="shared" si="509"/>
        <v>239</v>
      </c>
    </row>
    <row r="5654" spans="1:6" ht="15.75" thickBot="1" x14ac:dyDescent="0.3">
      <c r="A5654" s="122" t="s">
        <v>24</v>
      </c>
      <c r="B5654" s="40">
        <v>44128</v>
      </c>
      <c r="C5654" s="4">
        <v>653</v>
      </c>
      <c r="D5654" s="26">
        <f t="shared" si="511"/>
        <v>42388</v>
      </c>
      <c r="E5654" s="4">
        <f>2+4</f>
        <v>6</v>
      </c>
      <c r="F5654" s="112">
        <f t="shared" si="509"/>
        <v>689</v>
      </c>
    </row>
    <row r="5655" spans="1:6" ht="15.75" thickBot="1" x14ac:dyDescent="0.3">
      <c r="A5655" s="122" t="s">
        <v>30</v>
      </c>
      <c r="B5655" s="40">
        <v>44128</v>
      </c>
      <c r="C5655" s="4">
        <v>3</v>
      </c>
      <c r="D5655" s="26">
        <f t="shared" si="511"/>
        <v>212</v>
      </c>
      <c r="E5655" s="4">
        <f>1</f>
        <v>1</v>
      </c>
      <c r="F5655" s="112">
        <f t="shared" si="509"/>
        <v>5</v>
      </c>
    </row>
    <row r="5656" spans="1:6" ht="15.75" thickBot="1" x14ac:dyDescent="0.3">
      <c r="A5656" s="122" t="s">
        <v>26</v>
      </c>
      <c r="B5656" s="40">
        <v>44128</v>
      </c>
      <c r="C5656" s="4">
        <v>534</v>
      </c>
      <c r="D5656" s="26">
        <f t="shared" si="511"/>
        <v>19147</v>
      </c>
      <c r="F5656" s="112">
        <f t="shared" si="509"/>
        <v>335</v>
      </c>
    </row>
    <row r="5657" spans="1:6" ht="15.75" thickBot="1" x14ac:dyDescent="0.3">
      <c r="A5657" s="122" t="s">
        <v>25</v>
      </c>
      <c r="B5657" s="40">
        <v>44128</v>
      </c>
      <c r="C5657" s="4">
        <v>267</v>
      </c>
      <c r="D5657" s="26">
        <f t="shared" si="511"/>
        <v>21522</v>
      </c>
      <c r="E5657" s="4">
        <f>4+6</f>
        <v>10</v>
      </c>
      <c r="F5657" s="112">
        <f t="shared" si="509"/>
        <v>549</v>
      </c>
    </row>
    <row r="5658" spans="1:6" ht="15.75" thickBot="1" x14ac:dyDescent="0.3">
      <c r="A5658" s="122" t="s">
        <v>41</v>
      </c>
      <c r="B5658" s="40">
        <v>44128</v>
      </c>
      <c r="C5658" s="4">
        <v>193</v>
      </c>
      <c r="D5658" s="26">
        <f t="shared" si="511"/>
        <v>17885</v>
      </c>
      <c r="E5658" s="4">
        <f>4</f>
        <v>4</v>
      </c>
      <c r="F5658" s="112">
        <f t="shared" si="509"/>
        <v>687</v>
      </c>
    </row>
    <row r="5659" spans="1:6" ht="15.75" thickBot="1" x14ac:dyDescent="0.3">
      <c r="A5659" s="122" t="s">
        <v>42</v>
      </c>
      <c r="B5659" s="40">
        <v>44128</v>
      </c>
      <c r="C5659" s="4">
        <v>6</v>
      </c>
      <c r="D5659" s="26">
        <f t="shared" si="511"/>
        <v>1380</v>
      </c>
      <c r="E5659" s="4">
        <f>1</f>
        <v>1</v>
      </c>
      <c r="F5659" s="112">
        <f t="shared" si="509"/>
        <v>77</v>
      </c>
    </row>
    <row r="5660" spans="1:6" ht="15.75" thickBot="1" x14ac:dyDescent="0.3">
      <c r="A5660" s="122" t="s">
        <v>43</v>
      </c>
      <c r="B5660" s="40">
        <v>44128</v>
      </c>
      <c r="C5660" s="4">
        <v>233</v>
      </c>
      <c r="D5660" s="26">
        <f t="shared" si="511"/>
        <v>5295</v>
      </c>
      <c r="F5660" s="112">
        <f t="shared" si="509"/>
        <v>52</v>
      </c>
    </row>
    <row r="5661" spans="1:6" ht="15.75" thickBot="1" x14ac:dyDescent="0.3">
      <c r="A5661" s="122" t="s">
        <v>44</v>
      </c>
      <c r="B5661" s="40">
        <v>44128</v>
      </c>
      <c r="C5661" s="4">
        <v>136</v>
      </c>
      <c r="D5661" s="26">
        <f t="shared" si="511"/>
        <v>8291</v>
      </c>
      <c r="F5661" s="112">
        <f t="shared" si="509"/>
        <v>113</v>
      </c>
    </row>
    <row r="5662" spans="1:6" ht="15.75" thickBot="1" x14ac:dyDescent="0.3">
      <c r="A5662" s="122" t="s">
        <v>29</v>
      </c>
      <c r="B5662" s="40">
        <v>44128</v>
      </c>
      <c r="C5662" s="4">
        <v>1927</v>
      </c>
      <c r="D5662" s="26">
        <f t="shared" si="511"/>
        <v>93102</v>
      </c>
      <c r="E5662" s="4">
        <f>7+10</f>
        <v>17</v>
      </c>
      <c r="F5662" s="112">
        <f t="shared" si="509"/>
        <v>1051</v>
      </c>
    </row>
    <row r="5663" spans="1:6" ht="15.75" thickBot="1" x14ac:dyDescent="0.3">
      <c r="A5663" s="122" t="s">
        <v>45</v>
      </c>
      <c r="B5663" s="40">
        <v>44128</v>
      </c>
      <c r="C5663" s="4">
        <v>311</v>
      </c>
      <c r="D5663" s="26">
        <f>C5663+D5639</f>
        <v>8123</v>
      </c>
      <c r="F5663" s="112">
        <f t="shared" si="509"/>
        <v>106</v>
      </c>
    </row>
    <row r="5664" spans="1:6" ht="15.75" thickBot="1" x14ac:dyDescent="0.3">
      <c r="A5664" s="122" t="s">
        <v>46</v>
      </c>
      <c r="B5664" s="40">
        <v>44128</v>
      </c>
      <c r="C5664" s="4">
        <v>338</v>
      </c>
      <c r="D5664" s="26">
        <f>C5664+D5640</f>
        <v>9809</v>
      </c>
      <c r="E5664" s="4">
        <f>6+1</f>
        <v>7</v>
      </c>
      <c r="F5664" s="112">
        <f t="shared" si="509"/>
        <v>126</v>
      </c>
    </row>
    <row r="5665" spans="1:6" ht="15.75" thickBot="1" x14ac:dyDescent="0.3">
      <c r="A5665" s="124" t="s">
        <v>47</v>
      </c>
      <c r="B5665" s="171">
        <v>44128</v>
      </c>
      <c r="C5665" s="38">
        <v>956</v>
      </c>
      <c r="D5665" s="26">
        <f t="shared" ref="D5665:D5686" si="512">C5665+D5641</f>
        <v>42569</v>
      </c>
      <c r="E5665" s="38">
        <f>29+14</f>
        <v>43</v>
      </c>
      <c r="F5665" s="121">
        <f t="shared" si="509"/>
        <v>640</v>
      </c>
    </row>
    <row r="5666" spans="1:6" x14ac:dyDescent="0.25">
      <c r="A5666" s="53" t="s">
        <v>22</v>
      </c>
      <c r="B5666" s="40">
        <v>44129</v>
      </c>
      <c r="C5666" s="41">
        <v>2170</v>
      </c>
      <c r="D5666" s="126">
        <f t="shared" si="512"/>
        <v>527293</v>
      </c>
      <c r="E5666" s="41">
        <f>40+46</f>
        <v>86</v>
      </c>
      <c r="F5666" s="111">
        <f t="shared" si="509"/>
        <v>16794</v>
      </c>
    </row>
    <row r="5667" spans="1:6" x14ac:dyDescent="0.25">
      <c r="A5667" s="122" t="s">
        <v>51</v>
      </c>
      <c r="B5667" s="23">
        <v>44129</v>
      </c>
      <c r="C5667" s="4">
        <v>445</v>
      </c>
      <c r="D5667" s="26">
        <f t="shared" si="512"/>
        <v>143990</v>
      </c>
      <c r="E5667" s="4">
        <f>22+13</f>
        <v>35</v>
      </c>
      <c r="F5667" s="112">
        <f t="shared" si="509"/>
        <v>4514</v>
      </c>
    </row>
    <row r="5668" spans="1:6" x14ac:dyDescent="0.25">
      <c r="A5668" s="122" t="s">
        <v>35</v>
      </c>
      <c r="B5668" s="23">
        <v>44129</v>
      </c>
      <c r="C5668" s="4">
        <v>35</v>
      </c>
      <c r="D5668" s="26">
        <f t="shared" si="512"/>
        <v>631</v>
      </c>
      <c r="F5668" s="112">
        <f t="shared" si="509"/>
        <v>0</v>
      </c>
    </row>
    <row r="5669" spans="1:6" x14ac:dyDescent="0.25">
      <c r="A5669" s="122" t="s">
        <v>21</v>
      </c>
      <c r="B5669" s="23">
        <v>44129</v>
      </c>
      <c r="C5669" s="4">
        <v>162</v>
      </c>
      <c r="D5669" s="26">
        <f t="shared" si="512"/>
        <v>13090</v>
      </c>
      <c r="E5669" s="4">
        <f>4+1</f>
        <v>5</v>
      </c>
      <c r="F5669" s="112">
        <f t="shared" si="509"/>
        <v>405</v>
      </c>
    </row>
    <row r="5670" spans="1:6" x14ac:dyDescent="0.25">
      <c r="A5670" s="122" t="s">
        <v>36</v>
      </c>
      <c r="B5670" s="23">
        <v>44129</v>
      </c>
      <c r="C5670" s="4">
        <v>485</v>
      </c>
      <c r="D5670" s="26">
        <f t="shared" si="512"/>
        <v>12437</v>
      </c>
      <c r="E5670" s="4">
        <f>4+1</f>
        <v>5</v>
      </c>
      <c r="F5670" s="112">
        <f t="shared" si="509"/>
        <v>216</v>
      </c>
    </row>
    <row r="5671" spans="1:6" x14ac:dyDescent="0.25">
      <c r="A5671" s="122" t="s">
        <v>27</v>
      </c>
      <c r="B5671" s="23">
        <v>44129</v>
      </c>
      <c r="C5671" s="4">
        <v>1390</v>
      </c>
      <c r="D5671" s="26">
        <f t="shared" si="512"/>
        <v>75995</v>
      </c>
      <c r="E5671" s="4">
        <f>15+14</f>
        <v>29</v>
      </c>
      <c r="F5671" s="112">
        <f t="shared" si="509"/>
        <v>1105</v>
      </c>
    </row>
    <row r="5672" spans="1:6" x14ac:dyDescent="0.25">
      <c r="A5672" s="122" t="s">
        <v>37</v>
      </c>
      <c r="B5672" s="23">
        <v>44129</v>
      </c>
      <c r="C5672" s="4">
        <v>24</v>
      </c>
      <c r="D5672" s="26">
        <f t="shared" si="512"/>
        <v>2269</v>
      </c>
      <c r="F5672" s="112">
        <f t="shared" si="509"/>
        <v>40</v>
      </c>
    </row>
    <row r="5673" spans="1:6" x14ac:dyDescent="0.25">
      <c r="A5673" s="122" t="s">
        <v>38</v>
      </c>
      <c r="B5673" s="23">
        <v>44129</v>
      </c>
      <c r="C5673" s="4">
        <v>202</v>
      </c>
      <c r="D5673" s="26">
        <f t="shared" si="512"/>
        <v>13940</v>
      </c>
      <c r="E5673" s="4">
        <f>7+4</f>
        <v>11</v>
      </c>
      <c r="F5673" s="112">
        <f t="shared" si="509"/>
        <v>240</v>
      </c>
    </row>
    <row r="5674" spans="1:6" x14ac:dyDescent="0.25">
      <c r="A5674" s="122" t="s">
        <v>48</v>
      </c>
      <c r="B5674" s="23">
        <v>44129</v>
      </c>
      <c r="C5674" s="4">
        <v>1</v>
      </c>
      <c r="D5674" s="26">
        <f t="shared" si="512"/>
        <v>143</v>
      </c>
      <c r="F5674" s="112">
        <f t="shared" ref="F5674:F5737" si="513">E5674+F5650</f>
        <v>1</v>
      </c>
    </row>
    <row r="5675" spans="1:6" x14ac:dyDescent="0.25">
      <c r="A5675" s="122" t="s">
        <v>39</v>
      </c>
      <c r="B5675" s="23">
        <v>44129</v>
      </c>
      <c r="C5675" s="4">
        <v>35</v>
      </c>
      <c r="D5675" s="26">
        <f t="shared" si="512"/>
        <v>17614</v>
      </c>
      <c r="E5675" s="4">
        <f>4</f>
        <v>4</v>
      </c>
      <c r="F5675" s="112">
        <f t="shared" si="513"/>
        <v>776</v>
      </c>
    </row>
    <row r="5676" spans="1:6" x14ac:dyDescent="0.25">
      <c r="A5676" s="122" t="s">
        <v>40</v>
      </c>
      <c r="B5676" s="23">
        <v>44129</v>
      </c>
      <c r="C5676" s="4">
        <v>120</v>
      </c>
      <c r="D5676" s="26">
        <f t="shared" si="512"/>
        <v>2456</v>
      </c>
      <c r="F5676" s="112">
        <f t="shared" si="513"/>
        <v>25</v>
      </c>
    </row>
    <row r="5677" spans="1:6" x14ac:dyDescent="0.25">
      <c r="A5677" s="122" t="s">
        <v>28</v>
      </c>
      <c r="B5677" s="23">
        <v>44129</v>
      </c>
      <c r="C5677" s="4">
        <v>108</v>
      </c>
      <c r="D5677" s="26">
        <f t="shared" si="512"/>
        <v>7124</v>
      </c>
      <c r="F5677" s="112">
        <f t="shared" si="513"/>
        <v>239</v>
      </c>
    </row>
    <row r="5678" spans="1:6" x14ac:dyDescent="0.25">
      <c r="A5678" s="122" t="s">
        <v>24</v>
      </c>
      <c r="B5678" s="23">
        <v>44129</v>
      </c>
      <c r="C5678" s="4">
        <v>561</v>
      </c>
      <c r="D5678" s="26">
        <f t="shared" si="512"/>
        <v>42949</v>
      </c>
      <c r="E5678" s="4">
        <f>11+5</f>
        <v>16</v>
      </c>
      <c r="F5678" s="112">
        <f t="shared" si="513"/>
        <v>705</v>
      </c>
    </row>
    <row r="5679" spans="1:6" x14ac:dyDescent="0.25">
      <c r="A5679" s="122" t="s">
        <v>30</v>
      </c>
      <c r="B5679" s="23">
        <v>44129</v>
      </c>
      <c r="C5679" s="4">
        <v>5</v>
      </c>
      <c r="D5679" s="26">
        <f t="shared" si="512"/>
        <v>217</v>
      </c>
      <c r="F5679" s="112">
        <f t="shared" si="513"/>
        <v>5</v>
      </c>
    </row>
    <row r="5680" spans="1:6" x14ac:dyDescent="0.25">
      <c r="A5680" s="122" t="s">
        <v>26</v>
      </c>
      <c r="B5680" s="23">
        <v>44129</v>
      </c>
      <c r="C5680" s="4">
        <v>236</v>
      </c>
      <c r="D5680" s="26">
        <f t="shared" si="512"/>
        <v>19383</v>
      </c>
      <c r="E5680" s="4">
        <f>10+10</f>
        <v>20</v>
      </c>
      <c r="F5680" s="112">
        <f t="shared" si="513"/>
        <v>355</v>
      </c>
    </row>
    <row r="5681" spans="1:10" x14ac:dyDescent="0.25">
      <c r="A5681" s="122" t="s">
        <v>25</v>
      </c>
      <c r="B5681" s="23">
        <v>44129</v>
      </c>
      <c r="C5681" s="4">
        <v>238</v>
      </c>
      <c r="D5681" s="26">
        <f t="shared" si="512"/>
        <v>21760</v>
      </c>
      <c r="E5681" s="4">
        <f>7+4</f>
        <v>11</v>
      </c>
      <c r="F5681" s="112">
        <f t="shared" si="513"/>
        <v>560</v>
      </c>
    </row>
    <row r="5682" spans="1:10" x14ac:dyDescent="0.25">
      <c r="A5682" s="122" t="s">
        <v>41</v>
      </c>
      <c r="B5682" s="23">
        <v>44129</v>
      </c>
      <c r="C5682" s="4">
        <v>145</v>
      </c>
      <c r="D5682" s="26">
        <f t="shared" si="512"/>
        <v>18030</v>
      </c>
      <c r="E5682" s="4">
        <f>20+5</f>
        <v>25</v>
      </c>
      <c r="F5682" s="112">
        <f t="shared" si="513"/>
        <v>712</v>
      </c>
    </row>
    <row r="5683" spans="1:10" x14ac:dyDescent="0.25">
      <c r="A5683" s="122" t="s">
        <v>42</v>
      </c>
      <c r="B5683" s="23">
        <v>44129</v>
      </c>
      <c r="C5683" s="4">
        <v>6</v>
      </c>
      <c r="D5683" s="26">
        <f t="shared" si="512"/>
        <v>1386</v>
      </c>
      <c r="F5683" s="112">
        <f t="shared" si="513"/>
        <v>77</v>
      </c>
    </row>
    <row r="5684" spans="1:10" x14ac:dyDescent="0.25">
      <c r="A5684" s="122" t="s">
        <v>43</v>
      </c>
      <c r="B5684" s="23">
        <v>44129</v>
      </c>
      <c r="C5684" s="4">
        <v>188</v>
      </c>
      <c r="D5684" s="26">
        <f t="shared" si="512"/>
        <v>5483</v>
      </c>
      <c r="F5684" s="112">
        <f t="shared" si="513"/>
        <v>52</v>
      </c>
    </row>
    <row r="5685" spans="1:10" x14ac:dyDescent="0.25">
      <c r="A5685" s="122" t="s">
        <v>44</v>
      </c>
      <c r="B5685" s="23">
        <v>44129</v>
      </c>
      <c r="C5685" s="4">
        <v>178</v>
      </c>
      <c r="D5685" s="26">
        <f t="shared" si="512"/>
        <v>8469</v>
      </c>
      <c r="F5685" s="112">
        <f t="shared" si="513"/>
        <v>113</v>
      </c>
    </row>
    <row r="5686" spans="1:10" x14ac:dyDescent="0.25">
      <c r="A5686" s="122" t="s">
        <v>29</v>
      </c>
      <c r="B5686" s="23">
        <v>44129</v>
      </c>
      <c r="C5686" s="4">
        <v>1405</v>
      </c>
      <c r="D5686" s="26">
        <f t="shared" si="512"/>
        <v>94507</v>
      </c>
      <c r="E5686" s="4">
        <f>3+3</f>
        <v>6</v>
      </c>
      <c r="F5686" s="112">
        <f t="shared" si="513"/>
        <v>1057</v>
      </c>
    </row>
    <row r="5687" spans="1:10" x14ac:dyDescent="0.25">
      <c r="A5687" s="122" t="s">
        <v>45</v>
      </c>
      <c r="B5687" s="23">
        <v>44129</v>
      </c>
      <c r="C5687" s="4">
        <v>262</v>
      </c>
      <c r="D5687" s="26">
        <f>C5687+D5663</f>
        <v>8385</v>
      </c>
      <c r="E5687" s="4">
        <f>5+3</f>
        <v>8</v>
      </c>
      <c r="F5687" s="112">
        <f t="shared" si="513"/>
        <v>114</v>
      </c>
    </row>
    <row r="5688" spans="1:10" x14ac:dyDescent="0.25">
      <c r="A5688" s="122" t="s">
        <v>46</v>
      </c>
      <c r="B5688" s="23">
        <v>44129</v>
      </c>
      <c r="C5688" s="4">
        <v>243</v>
      </c>
      <c r="D5688" s="26">
        <f>C5688+D5664</f>
        <v>10052</v>
      </c>
      <c r="E5688" s="4">
        <f>2</f>
        <v>2</v>
      </c>
      <c r="F5688" s="112">
        <f t="shared" si="513"/>
        <v>128</v>
      </c>
    </row>
    <row r="5689" spans="1:10" ht="15.75" thickBot="1" x14ac:dyDescent="0.3">
      <c r="A5689" s="123" t="s">
        <v>47</v>
      </c>
      <c r="B5689" s="44">
        <v>44129</v>
      </c>
      <c r="C5689" s="45">
        <v>609</v>
      </c>
      <c r="D5689" s="26">
        <f t="shared" ref="D5689:D5710" si="514">C5689+D5665</f>
        <v>43178</v>
      </c>
      <c r="E5689" s="45">
        <f>13+7</f>
        <v>20</v>
      </c>
      <c r="F5689" s="121">
        <f t="shared" si="513"/>
        <v>660</v>
      </c>
    </row>
    <row r="5690" spans="1:10" x14ac:dyDescent="0.25">
      <c r="A5690" s="172" t="s">
        <v>22</v>
      </c>
      <c r="B5690" s="119">
        <v>44130</v>
      </c>
      <c r="C5690" s="39">
        <v>3694</v>
      </c>
      <c r="D5690" s="126">
        <f t="shared" si="514"/>
        <v>530987</v>
      </c>
      <c r="E5690" s="39">
        <v>146</v>
      </c>
      <c r="F5690" s="111">
        <f t="shared" si="513"/>
        <v>16940</v>
      </c>
    </row>
    <row r="5691" spans="1:10" x14ac:dyDescent="0.25">
      <c r="A5691" s="122" t="s">
        <v>51</v>
      </c>
      <c r="B5691" s="23">
        <v>44130</v>
      </c>
      <c r="C5691" s="4">
        <v>515</v>
      </c>
      <c r="D5691" s="26">
        <f t="shared" si="514"/>
        <v>144505</v>
      </c>
      <c r="E5691" s="4">
        <v>64</v>
      </c>
      <c r="F5691" s="112">
        <f t="shared" si="513"/>
        <v>4578</v>
      </c>
      <c r="J5691" s="73"/>
    </row>
    <row r="5692" spans="1:10" x14ac:dyDescent="0.25">
      <c r="A5692" s="122" t="s">
        <v>35</v>
      </c>
      <c r="B5692" s="23">
        <v>44130</v>
      </c>
      <c r="C5692" s="4">
        <v>7</v>
      </c>
      <c r="D5692" s="26">
        <f t="shared" si="514"/>
        <v>638</v>
      </c>
      <c r="F5692" s="112">
        <f t="shared" si="513"/>
        <v>0</v>
      </c>
      <c r="J5692" s="73"/>
    </row>
    <row r="5693" spans="1:10" x14ac:dyDescent="0.25">
      <c r="A5693" s="122" t="s">
        <v>21</v>
      </c>
      <c r="B5693" s="23">
        <v>44130</v>
      </c>
      <c r="C5693" s="4">
        <v>137</v>
      </c>
      <c r="D5693" s="26">
        <f t="shared" si="514"/>
        <v>13227</v>
      </c>
      <c r="E5693" s="4">
        <v>1</v>
      </c>
      <c r="F5693" s="112">
        <f t="shared" si="513"/>
        <v>406</v>
      </c>
      <c r="J5693" s="73"/>
    </row>
    <row r="5694" spans="1:10" x14ac:dyDescent="0.25">
      <c r="A5694" s="122" t="s">
        <v>36</v>
      </c>
      <c r="B5694" s="23">
        <v>44130</v>
      </c>
      <c r="C5694" s="4">
        <v>544</v>
      </c>
      <c r="D5694" s="26">
        <f t="shared" si="514"/>
        <v>12981</v>
      </c>
      <c r="E5694" s="4">
        <v>2</v>
      </c>
      <c r="F5694" s="112">
        <f t="shared" si="513"/>
        <v>218</v>
      </c>
      <c r="J5694" s="73"/>
    </row>
    <row r="5695" spans="1:10" x14ac:dyDescent="0.25">
      <c r="A5695" s="122" t="s">
        <v>27</v>
      </c>
      <c r="B5695" s="23">
        <v>44130</v>
      </c>
      <c r="C5695" s="4">
        <v>1271</v>
      </c>
      <c r="D5695" s="26">
        <f t="shared" si="514"/>
        <v>77266</v>
      </c>
      <c r="E5695" s="4">
        <v>32</v>
      </c>
      <c r="F5695" s="112">
        <f t="shared" si="513"/>
        <v>1137</v>
      </c>
      <c r="J5695" s="73"/>
    </row>
    <row r="5696" spans="1:10" x14ac:dyDescent="0.25">
      <c r="A5696" s="122" t="s">
        <v>37</v>
      </c>
      <c r="B5696" s="23">
        <v>44130</v>
      </c>
      <c r="C5696" s="4">
        <v>114</v>
      </c>
      <c r="D5696" s="26">
        <f t="shared" si="514"/>
        <v>2383</v>
      </c>
      <c r="E5696" s="4">
        <v>3</v>
      </c>
      <c r="F5696" s="112">
        <f t="shared" si="513"/>
        <v>43</v>
      </c>
      <c r="J5696" s="73"/>
    </row>
    <row r="5697" spans="1:10" x14ac:dyDescent="0.25">
      <c r="A5697" s="122" t="s">
        <v>38</v>
      </c>
      <c r="B5697" s="23">
        <v>44130</v>
      </c>
      <c r="C5697" s="4">
        <v>352</v>
      </c>
      <c r="D5697" s="26">
        <f t="shared" si="514"/>
        <v>14292</v>
      </c>
      <c r="E5697" s="4">
        <v>11</v>
      </c>
      <c r="F5697" s="112">
        <f t="shared" si="513"/>
        <v>251</v>
      </c>
      <c r="J5697" s="73"/>
    </row>
    <row r="5698" spans="1:10" x14ac:dyDescent="0.25">
      <c r="A5698" s="122" t="s">
        <v>48</v>
      </c>
      <c r="B5698" s="23">
        <v>44130</v>
      </c>
      <c r="C5698" s="4">
        <v>2</v>
      </c>
      <c r="D5698" s="26">
        <f t="shared" si="514"/>
        <v>145</v>
      </c>
      <c r="F5698" s="112">
        <f t="shared" si="513"/>
        <v>1</v>
      </c>
      <c r="J5698" s="73"/>
    </row>
    <row r="5699" spans="1:10" x14ac:dyDescent="0.25">
      <c r="A5699" s="122" t="s">
        <v>39</v>
      </c>
      <c r="B5699" s="23">
        <v>44130</v>
      </c>
      <c r="C5699" s="4">
        <v>38</v>
      </c>
      <c r="D5699" s="26">
        <f t="shared" si="514"/>
        <v>17652</v>
      </c>
      <c r="E5699" s="4">
        <v>10</v>
      </c>
      <c r="F5699" s="112">
        <f t="shared" si="513"/>
        <v>786</v>
      </c>
      <c r="J5699" s="73"/>
    </row>
    <row r="5700" spans="1:10" x14ac:dyDescent="0.25">
      <c r="A5700" s="122" t="s">
        <v>40</v>
      </c>
      <c r="B5700" s="23">
        <v>44130</v>
      </c>
      <c r="C5700" s="4">
        <v>68</v>
      </c>
      <c r="D5700" s="26">
        <f t="shared" si="514"/>
        <v>2524</v>
      </c>
      <c r="F5700" s="112">
        <f t="shared" si="513"/>
        <v>25</v>
      </c>
      <c r="J5700" s="73"/>
    </row>
    <row r="5701" spans="1:10" x14ac:dyDescent="0.25">
      <c r="A5701" s="122" t="s">
        <v>28</v>
      </c>
      <c r="B5701" s="23">
        <v>44130</v>
      </c>
      <c r="C5701" s="4">
        <v>49</v>
      </c>
      <c r="D5701" s="26">
        <f t="shared" si="514"/>
        <v>7173</v>
      </c>
      <c r="E5701" s="4">
        <v>13</v>
      </c>
      <c r="F5701" s="112">
        <f t="shared" si="513"/>
        <v>252</v>
      </c>
      <c r="J5701" s="73"/>
    </row>
    <row r="5702" spans="1:10" x14ac:dyDescent="0.25">
      <c r="A5702" s="122" t="s">
        <v>24</v>
      </c>
      <c r="B5702" s="23">
        <v>44130</v>
      </c>
      <c r="C5702" s="4">
        <v>652</v>
      </c>
      <c r="D5702" s="26">
        <f t="shared" si="514"/>
        <v>43601</v>
      </c>
      <c r="E5702" s="4">
        <v>11</v>
      </c>
      <c r="F5702" s="112">
        <f t="shared" si="513"/>
        <v>716</v>
      </c>
      <c r="J5702" s="73"/>
    </row>
    <row r="5703" spans="1:10" x14ac:dyDescent="0.25">
      <c r="A5703" s="122" t="s">
        <v>30</v>
      </c>
      <c r="B5703" s="23">
        <v>44130</v>
      </c>
      <c r="C5703" s="4">
        <v>12</v>
      </c>
      <c r="D5703" s="26">
        <f t="shared" si="514"/>
        <v>229</v>
      </c>
      <c r="F5703" s="112">
        <f t="shared" si="513"/>
        <v>5</v>
      </c>
      <c r="J5703" s="73"/>
    </row>
    <row r="5704" spans="1:10" x14ac:dyDescent="0.25">
      <c r="A5704" s="122" t="s">
        <v>26</v>
      </c>
      <c r="B5704" s="23">
        <v>44130</v>
      </c>
      <c r="C5704" s="4">
        <v>395</v>
      </c>
      <c r="D5704" s="26">
        <f t="shared" si="514"/>
        <v>19778</v>
      </c>
      <c r="E5704" s="4">
        <v>6</v>
      </c>
      <c r="F5704" s="112">
        <f t="shared" si="513"/>
        <v>361</v>
      </c>
      <c r="J5704" s="73"/>
    </row>
    <row r="5705" spans="1:10" x14ac:dyDescent="0.25">
      <c r="A5705" s="122" t="s">
        <v>25</v>
      </c>
      <c r="B5705" s="23">
        <v>44130</v>
      </c>
      <c r="C5705" s="4">
        <v>308</v>
      </c>
      <c r="D5705" s="26">
        <f t="shared" si="514"/>
        <v>22068</v>
      </c>
      <c r="E5705" s="4">
        <v>12</v>
      </c>
      <c r="F5705" s="112">
        <f t="shared" si="513"/>
        <v>572</v>
      </c>
      <c r="J5705" s="73"/>
    </row>
    <row r="5706" spans="1:10" x14ac:dyDescent="0.25">
      <c r="A5706" s="122" t="s">
        <v>41</v>
      </c>
      <c r="B5706" s="23">
        <v>44130</v>
      </c>
      <c r="C5706" s="4">
        <v>95</v>
      </c>
      <c r="D5706" s="26">
        <f t="shared" si="514"/>
        <v>18125</v>
      </c>
      <c r="E5706" s="4">
        <v>24</v>
      </c>
      <c r="F5706" s="112">
        <f t="shared" si="513"/>
        <v>736</v>
      </c>
      <c r="J5706" s="73"/>
    </row>
    <row r="5707" spans="1:10" x14ac:dyDescent="0.25">
      <c r="A5707" s="122" t="s">
        <v>42</v>
      </c>
      <c r="B5707" s="23">
        <v>44130</v>
      </c>
      <c r="C5707" s="4">
        <v>10</v>
      </c>
      <c r="D5707" s="26">
        <f t="shared" si="514"/>
        <v>1396</v>
      </c>
      <c r="F5707" s="112">
        <f t="shared" si="513"/>
        <v>77</v>
      </c>
      <c r="J5707" s="73"/>
    </row>
    <row r="5708" spans="1:10" x14ac:dyDescent="0.25">
      <c r="A5708" s="122" t="s">
        <v>43</v>
      </c>
      <c r="B5708" s="23">
        <v>44130</v>
      </c>
      <c r="C5708" s="4">
        <v>136</v>
      </c>
      <c r="D5708" s="26">
        <f t="shared" si="514"/>
        <v>5619</v>
      </c>
      <c r="F5708" s="112">
        <f t="shared" si="513"/>
        <v>52</v>
      </c>
      <c r="J5708" s="73"/>
    </row>
    <row r="5709" spans="1:10" x14ac:dyDescent="0.25">
      <c r="A5709" s="122" t="s">
        <v>44</v>
      </c>
      <c r="B5709" s="23">
        <v>44130</v>
      </c>
      <c r="C5709" s="4">
        <v>86</v>
      </c>
      <c r="D5709" s="26">
        <f t="shared" si="514"/>
        <v>8555</v>
      </c>
      <c r="E5709" s="4">
        <v>3</v>
      </c>
      <c r="F5709" s="112">
        <f t="shared" si="513"/>
        <v>116</v>
      </c>
      <c r="J5709" s="73"/>
    </row>
    <row r="5710" spans="1:10" x14ac:dyDescent="0.25">
      <c r="A5710" s="122" t="s">
        <v>29</v>
      </c>
      <c r="B5710" s="23">
        <v>44130</v>
      </c>
      <c r="C5710" s="4">
        <v>1733</v>
      </c>
      <c r="D5710" s="26">
        <f t="shared" si="514"/>
        <v>96240</v>
      </c>
      <c r="E5710" s="4">
        <v>37</v>
      </c>
      <c r="F5710" s="112">
        <f t="shared" si="513"/>
        <v>1094</v>
      </c>
      <c r="J5710" s="73"/>
    </row>
    <row r="5711" spans="1:10" x14ac:dyDescent="0.25">
      <c r="A5711" s="122" t="s">
        <v>45</v>
      </c>
      <c r="B5711" s="23">
        <v>44130</v>
      </c>
      <c r="C5711" s="4">
        <v>240</v>
      </c>
      <c r="D5711" s="26">
        <f>C5711+D5687</f>
        <v>8625</v>
      </c>
      <c r="E5711" s="4">
        <v>1</v>
      </c>
      <c r="F5711" s="112">
        <f t="shared" si="513"/>
        <v>115</v>
      </c>
      <c r="J5711" s="73"/>
    </row>
    <row r="5712" spans="1:10" x14ac:dyDescent="0.25">
      <c r="A5712" s="122" t="s">
        <v>46</v>
      </c>
      <c r="B5712" s="23">
        <v>44130</v>
      </c>
      <c r="C5712" s="4">
        <v>305</v>
      </c>
      <c r="D5712" s="26">
        <f>C5712+D5688</f>
        <v>10357</v>
      </c>
      <c r="E5712" s="4">
        <v>4</v>
      </c>
      <c r="F5712" s="112">
        <f t="shared" si="513"/>
        <v>132</v>
      </c>
      <c r="J5712" s="73"/>
    </row>
    <row r="5713" spans="1:10" ht="15.75" thickBot="1" x14ac:dyDescent="0.3">
      <c r="A5713" s="123" t="s">
        <v>47</v>
      </c>
      <c r="B5713" s="44">
        <v>44130</v>
      </c>
      <c r="C5713" s="45">
        <v>949</v>
      </c>
      <c r="D5713" s="26">
        <f t="shared" ref="D5713:D5734" si="515">C5713+D5689</f>
        <v>44127</v>
      </c>
      <c r="E5713" s="45">
        <v>26</v>
      </c>
      <c r="F5713" s="121">
        <f t="shared" si="513"/>
        <v>686</v>
      </c>
      <c r="J5713" s="73"/>
    </row>
    <row r="5714" spans="1:10" x14ac:dyDescent="0.25">
      <c r="A5714" s="172" t="s">
        <v>22</v>
      </c>
      <c r="B5714" s="119">
        <v>44131</v>
      </c>
      <c r="C5714" s="39">
        <v>4221</v>
      </c>
      <c r="D5714" s="126">
        <f t="shared" si="515"/>
        <v>535208</v>
      </c>
      <c r="E5714" s="39">
        <f>107+71</f>
        <v>178</v>
      </c>
      <c r="F5714" s="111">
        <f t="shared" si="513"/>
        <v>17118</v>
      </c>
    </row>
    <row r="5715" spans="1:10" x14ac:dyDescent="0.25">
      <c r="A5715" s="122" t="s">
        <v>51</v>
      </c>
      <c r="B5715" s="119">
        <v>44131</v>
      </c>
      <c r="C5715" s="4">
        <v>598</v>
      </c>
      <c r="D5715" s="26">
        <f t="shared" si="515"/>
        <v>145103</v>
      </c>
      <c r="E5715" s="4">
        <f>30+17+1</f>
        <v>48</v>
      </c>
      <c r="F5715" s="112">
        <f t="shared" si="513"/>
        <v>4626</v>
      </c>
    </row>
    <row r="5716" spans="1:10" x14ac:dyDescent="0.25">
      <c r="A5716" s="122" t="s">
        <v>35</v>
      </c>
      <c r="B5716" s="119">
        <v>44131</v>
      </c>
      <c r="C5716" s="4">
        <v>28</v>
      </c>
      <c r="D5716" s="26">
        <f t="shared" si="515"/>
        <v>666</v>
      </c>
      <c r="F5716" s="112">
        <f t="shared" si="513"/>
        <v>0</v>
      </c>
    </row>
    <row r="5717" spans="1:10" x14ac:dyDescent="0.25">
      <c r="A5717" s="122" t="s">
        <v>21</v>
      </c>
      <c r="B5717" s="119">
        <v>44131</v>
      </c>
      <c r="C5717" s="4">
        <v>167</v>
      </c>
      <c r="D5717" s="26">
        <f t="shared" si="515"/>
        <v>13394</v>
      </c>
      <c r="E5717" s="4">
        <f>4+3</f>
        <v>7</v>
      </c>
      <c r="F5717" s="112">
        <f t="shared" si="513"/>
        <v>413</v>
      </c>
    </row>
    <row r="5718" spans="1:10" x14ac:dyDescent="0.25">
      <c r="A5718" s="122" t="s">
        <v>36</v>
      </c>
      <c r="B5718" s="119">
        <v>44131</v>
      </c>
      <c r="C5718" s="4">
        <v>318</v>
      </c>
      <c r="D5718" s="26">
        <f t="shared" si="515"/>
        <v>13299</v>
      </c>
      <c r="E5718" s="4">
        <f>13+11</f>
        <v>24</v>
      </c>
      <c r="F5718" s="112">
        <f t="shared" si="513"/>
        <v>242</v>
      </c>
    </row>
    <row r="5719" spans="1:10" x14ac:dyDescent="0.25">
      <c r="A5719" s="122" t="s">
        <v>27</v>
      </c>
      <c r="B5719" s="119">
        <v>44131</v>
      </c>
      <c r="C5719" s="4">
        <v>1819</v>
      </c>
      <c r="D5719" s="26">
        <f t="shared" si="515"/>
        <v>79085</v>
      </c>
      <c r="E5719" s="4">
        <f>19+19</f>
        <v>38</v>
      </c>
      <c r="F5719" s="112">
        <f t="shared" si="513"/>
        <v>1175</v>
      </c>
    </row>
    <row r="5720" spans="1:10" x14ac:dyDescent="0.25">
      <c r="A5720" s="122" t="s">
        <v>37</v>
      </c>
      <c r="B5720" s="119">
        <v>44131</v>
      </c>
      <c r="C5720" s="4">
        <v>17</v>
      </c>
      <c r="D5720" s="26">
        <f t="shared" si="515"/>
        <v>2400</v>
      </c>
      <c r="F5720" s="112">
        <f t="shared" si="513"/>
        <v>43</v>
      </c>
    </row>
    <row r="5721" spans="1:10" x14ac:dyDescent="0.25">
      <c r="A5721" s="122" t="s">
        <v>38</v>
      </c>
      <c r="B5721" s="119">
        <v>44131</v>
      </c>
      <c r="C5721" s="4">
        <v>395</v>
      </c>
      <c r="D5721" s="26">
        <f t="shared" si="515"/>
        <v>14687</v>
      </c>
      <c r="E5721" s="4">
        <f>4+2</f>
        <v>6</v>
      </c>
      <c r="F5721" s="112">
        <f t="shared" si="513"/>
        <v>257</v>
      </c>
    </row>
    <row r="5722" spans="1:10" x14ac:dyDescent="0.25">
      <c r="A5722" s="122" t="s">
        <v>48</v>
      </c>
      <c r="B5722" s="119">
        <v>44131</v>
      </c>
      <c r="C5722" s="4">
        <v>3</v>
      </c>
      <c r="D5722" s="26">
        <f t="shared" si="515"/>
        <v>148</v>
      </c>
      <c r="F5722" s="112">
        <f t="shared" si="513"/>
        <v>1</v>
      </c>
    </row>
    <row r="5723" spans="1:10" x14ac:dyDescent="0.25">
      <c r="A5723" s="122" t="s">
        <v>39</v>
      </c>
      <c r="B5723" s="119">
        <v>44131</v>
      </c>
      <c r="C5723" s="4">
        <v>35</v>
      </c>
      <c r="D5723" s="26">
        <f t="shared" si="515"/>
        <v>17687</v>
      </c>
      <c r="E5723" s="4">
        <f>9+2</f>
        <v>11</v>
      </c>
      <c r="F5723" s="112">
        <f t="shared" si="513"/>
        <v>797</v>
      </c>
    </row>
    <row r="5724" spans="1:10" x14ac:dyDescent="0.25">
      <c r="A5724" s="122" t="s">
        <v>40</v>
      </c>
      <c r="B5724" s="119">
        <v>44131</v>
      </c>
      <c r="C5724" s="4">
        <v>144</v>
      </c>
      <c r="D5724" s="26">
        <f t="shared" si="515"/>
        <v>2668</v>
      </c>
      <c r="E5724" s="4">
        <v>4</v>
      </c>
      <c r="F5724" s="112">
        <f t="shared" si="513"/>
        <v>29</v>
      </c>
    </row>
    <row r="5725" spans="1:10" x14ac:dyDescent="0.25">
      <c r="A5725" s="122" t="s">
        <v>28</v>
      </c>
      <c r="B5725" s="119">
        <v>44131</v>
      </c>
      <c r="C5725" s="4">
        <v>123</v>
      </c>
      <c r="D5725" s="26">
        <f t="shared" si="515"/>
        <v>7296</v>
      </c>
      <c r="E5725" s="4">
        <f>5+3</f>
        <v>8</v>
      </c>
      <c r="F5725" s="112">
        <f t="shared" si="513"/>
        <v>260</v>
      </c>
    </row>
    <row r="5726" spans="1:10" x14ac:dyDescent="0.25">
      <c r="A5726" s="122" t="s">
        <v>24</v>
      </c>
      <c r="B5726" s="119">
        <v>44131</v>
      </c>
      <c r="C5726" s="4">
        <v>771</v>
      </c>
      <c r="D5726" s="26">
        <f t="shared" si="515"/>
        <v>44372</v>
      </c>
      <c r="E5726" s="4">
        <f>8+4</f>
        <v>12</v>
      </c>
      <c r="F5726" s="112">
        <f t="shared" si="513"/>
        <v>728</v>
      </c>
    </row>
    <row r="5727" spans="1:10" x14ac:dyDescent="0.25">
      <c r="A5727" s="122" t="s">
        <v>30</v>
      </c>
      <c r="B5727" s="119">
        <v>44131</v>
      </c>
      <c r="C5727" s="4">
        <v>11</v>
      </c>
      <c r="D5727" s="26">
        <f t="shared" si="515"/>
        <v>240</v>
      </c>
      <c r="F5727" s="112">
        <f t="shared" si="513"/>
        <v>5</v>
      </c>
    </row>
    <row r="5728" spans="1:10" x14ac:dyDescent="0.25">
      <c r="A5728" s="122" t="s">
        <v>26</v>
      </c>
      <c r="B5728" s="119">
        <v>44131</v>
      </c>
      <c r="C5728" s="4">
        <v>414</v>
      </c>
      <c r="D5728" s="26">
        <f t="shared" si="515"/>
        <v>20192</v>
      </c>
      <c r="E5728" s="4">
        <f>5+5</f>
        <v>10</v>
      </c>
      <c r="F5728" s="112">
        <f t="shared" si="513"/>
        <v>371</v>
      </c>
    </row>
    <row r="5729" spans="1:6" x14ac:dyDescent="0.25">
      <c r="A5729" s="122" t="s">
        <v>25</v>
      </c>
      <c r="B5729" s="119">
        <v>44131</v>
      </c>
      <c r="C5729" s="4">
        <v>461</v>
      </c>
      <c r="D5729" s="26">
        <f t="shared" si="515"/>
        <v>22529</v>
      </c>
      <c r="E5729" s="4">
        <f>5+4</f>
        <v>9</v>
      </c>
      <c r="F5729" s="112">
        <f t="shared" si="513"/>
        <v>581</v>
      </c>
    </row>
    <row r="5730" spans="1:6" x14ac:dyDescent="0.25">
      <c r="A5730" s="122" t="s">
        <v>41</v>
      </c>
      <c r="B5730" s="119">
        <v>44131</v>
      </c>
      <c r="C5730" s="4">
        <v>156</v>
      </c>
      <c r="D5730" s="26">
        <f t="shared" si="515"/>
        <v>18281</v>
      </c>
      <c r="E5730" s="4">
        <f>5+4</f>
        <v>9</v>
      </c>
      <c r="F5730" s="112">
        <f t="shared" si="513"/>
        <v>745</v>
      </c>
    </row>
    <row r="5731" spans="1:6" x14ac:dyDescent="0.25">
      <c r="A5731" s="122" t="s">
        <v>42</v>
      </c>
      <c r="B5731" s="119">
        <v>44131</v>
      </c>
      <c r="C5731" s="4">
        <v>40</v>
      </c>
      <c r="D5731" s="26">
        <f t="shared" si="515"/>
        <v>1436</v>
      </c>
      <c r="E5731" s="4">
        <f>1</f>
        <v>1</v>
      </c>
      <c r="F5731" s="112">
        <f t="shared" si="513"/>
        <v>78</v>
      </c>
    </row>
    <row r="5732" spans="1:6" x14ac:dyDescent="0.25">
      <c r="A5732" s="122" t="s">
        <v>43</v>
      </c>
      <c r="B5732" s="119">
        <v>44131</v>
      </c>
      <c r="C5732" s="4">
        <v>446</v>
      </c>
      <c r="D5732" s="26">
        <f t="shared" si="515"/>
        <v>6065</v>
      </c>
      <c r="E5732" s="4">
        <f>1</f>
        <v>1</v>
      </c>
      <c r="F5732" s="112">
        <f t="shared" si="513"/>
        <v>53</v>
      </c>
    </row>
    <row r="5733" spans="1:6" x14ac:dyDescent="0.25">
      <c r="A5733" s="122" t="s">
        <v>44</v>
      </c>
      <c r="B5733" s="119">
        <v>44131</v>
      </c>
      <c r="C5733" s="4">
        <v>91</v>
      </c>
      <c r="D5733" s="26">
        <f t="shared" si="515"/>
        <v>8646</v>
      </c>
      <c r="E5733" s="4">
        <f>1</f>
        <v>1</v>
      </c>
      <c r="F5733" s="112">
        <f t="shared" si="513"/>
        <v>117</v>
      </c>
    </row>
    <row r="5734" spans="1:6" x14ac:dyDescent="0.25">
      <c r="A5734" s="122" t="s">
        <v>29</v>
      </c>
      <c r="B5734" s="119">
        <v>44131</v>
      </c>
      <c r="C5734" s="4">
        <v>2235</v>
      </c>
      <c r="D5734" s="26">
        <f t="shared" si="515"/>
        <v>98475</v>
      </c>
      <c r="E5734" s="4">
        <f>19+10</f>
        <v>29</v>
      </c>
      <c r="F5734" s="112">
        <f t="shared" si="513"/>
        <v>1123</v>
      </c>
    </row>
    <row r="5735" spans="1:6" x14ac:dyDescent="0.25">
      <c r="A5735" s="122" t="s">
        <v>45</v>
      </c>
      <c r="B5735" s="119">
        <v>44131</v>
      </c>
      <c r="C5735" s="4">
        <v>144</v>
      </c>
      <c r="D5735" s="26">
        <f>C5735+D5711</f>
        <v>8769</v>
      </c>
      <c r="E5735" s="4">
        <f>1</f>
        <v>1</v>
      </c>
      <c r="F5735" s="112">
        <f t="shared" si="513"/>
        <v>116</v>
      </c>
    </row>
    <row r="5736" spans="1:6" x14ac:dyDescent="0.25">
      <c r="A5736" s="122" t="s">
        <v>46</v>
      </c>
      <c r="B5736" s="119">
        <v>44131</v>
      </c>
      <c r="C5736" s="4">
        <v>231</v>
      </c>
      <c r="D5736" s="26">
        <f>C5736+D5712</f>
        <v>10588</v>
      </c>
      <c r="E5736" s="4">
        <v>5</v>
      </c>
      <c r="F5736" s="112">
        <f t="shared" si="513"/>
        <v>137</v>
      </c>
    </row>
    <row r="5737" spans="1:6" ht="15.75" thickBot="1" x14ac:dyDescent="0.3">
      <c r="A5737" s="123" t="s">
        <v>47</v>
      </c>
      <c r="B5737" s="119">
        <v>44131</v>
      </c>
      <c r="C5737" s="45">
        <v>1440</v>
      </c>
      <c r="D5737" s="26">
        <f t="shared" ref="D5737:D5758" si="516">C5737+D5713</f>
        <v>45567</v>
      </c>
      <c r="E5737" s="45">
        <f>12+11</f>
        <v>23</v>
      </c>
      <c r="F5737" s="121">
        <f t="shared" si="513"/>
        <v>709</v>
      </c>
    </row>
    <row r="5738" spans="1:6" x14ac:dyDescent="0.25">
      <c r="A5738" s="172" t="s">
        <v>22</v>
      </c>
      <c r="B5738" s="119">
        <v>44132</v>
      </c>
      <c r="C5738" s="4">
        <v>4238</v>
      </c>
      <c r="D5738" s="126">
        <f t="shared" si="516"/>
        <v>539446</v>
      </c>
      <c r="E5738" s="4">
        <f>61+61</f>
        <v>122</v>
      </c>
      <c r="F5738" s="111">
        <f t="shared" ref="F5738:F5801" si="517">E5738+F5714</f>
        <v>17240</v>
      </c>
    </row>
    <row r="5739" spans="1:6" x14ac:dyDescent="0.25">
      <c r="A5739" s="122" t="s">
        <v>51</v>
      </c>
      <c r="B5739" s="119">
        <v>44132</v>
      </c>
      <c r="C5739" s="4">
        <v>641</v>
      </c>
      <c r="D5739" s="26">
        <f t="shared" si="516"/>
        <v>145744</v>
      </c>
      <c r="E5739" s="4">
        <f>20+16</f>
        <v>36</v>
      </c>
      <c r="F5739" s="112">
        <f t="shared" si="517"/>
        <v>4662</v>
      </c>
    </row>
    <row r="5740" spans="1:6" x14ac:dyDescent="0.25">
      <c r="A5740" s="122" t="s">
        <v>35</v>
      </c>
      <c r="B5740" s="119">
        <v>44132</v>
      </c>
      <c r="C5740" s="4">
        <v>54</v>
      </c>
      <c r="D5740" s="26">
        <f t="shared" si="516"/>
        <v>720</v>
      </c>
      <c r="F5740" s="112">
        <f t="shared" si="517"/>
        <v>0</v>
      </c>
    </row>
    <row r="5741" spans="1:6" x14ac:dyDescent="0.25">
      <c r="A5741" s="122" t="s">
        <v>21</v>
      </c>
      <c r="B5741" s="119">
        <v>44132</v>
      </c>
      <c r="C5741" s="4">
        <v>186</v>
      </c>
      <c r="D5741" s="26">
        <f t="shared" si="516"/>
        <v>13580</v>
      </c>
      <c r="E5741" s="4">
        <f>1+5</f>
        <v>6</v>
      </c>
      <c r="F5741" s="112">
        <f t="shared" si="517"/>
        <v>419</v>
      </c>
    </row>
    <row r="5742" spans="1:6" x14ac:dyDescent="0.25">
      <c r="A5742" s="122" t="s">
        <v>36</v>
      </c>
      <c r="B5742" s="119">
        <v>44132</v>
      </c>
      <c r="C5742" s="4">
        <v>295</v>
      </c>
      <c r="D5742" s="26">
        <f t="shared" si="516"/>
        <v>13594</v>
      </c>
      <c r="F5742" s="112">
        <f t="shared" si="517"/>
        <v>242</v>
      </c>
    </row>
    <row r="5743" spans="1:6" x14ac:dyDescent="0.25">
      <c r="A5743" s="122" t="s">
        <v>27</v>
      </c>
      <c r="B5743" s="119">
        <v>44132</v>
      </c>
      <c r="C5743" s="4">
        <v>1848</v>
      </c>
      <c r="D5743" s="26">
        <f t="shared" si="516"/>
        <v>80933</v>
      </c>
      <c r="E5743" s="4">
        <f>16+17</f>
        <v>33</v>
      </c>
      <c r="F5743" s="112">
        <f t="shared" si="517"/>
        <v>1208</v>
      </c>
    </row>
    <row r="5744" spans="1:6" x14ac:dyDescent="0.25">
      <c r="A5744" s="122" t="s">
        <v>37</v>
      </c>
      <c r="B5744" s="119">
        <v>44132</v>
      </c>
      <c r="C5744" s="4">
        <v>69</v>
      </c>
      <c r="D5744" s="26">
        <f t="shared" si="516"/>
        <v>2469</v>
      </c>
      <c r="E5744" s="4">
        <f>2+2</f>
        <v>4</v>
      </c>
      <c r="F5744" s="112">
        <f t="shared" si="517"/>
        <v>47</v>
      </c>
    </row>
    <row r="5745" spans="1:6" x14ac:dyDescent="0.25">
      <c r="A5745" s="122" t="s">
        <v>38</v>
      </c>
      <c r="B5745" s="119">
        <v>44132</v>
      </c>
      <c r="C5745" s="4">
        <v>343</v>
      </c>
      <c r="D5745" s="26">
        <f t="shared" si="516"/>
        <v>15030</v>
      </c>
      <c r="E5745" s="4">
        <v>10</v>
      </c>
      <c r="F5745" s="112">
        <f t="shared" si="517"/>
        <v>267</v>
      </c>
    </row>
    <row r="5746" spans="1:6" x14ac:dyDescent="0.25">
      <c r="A5746" s="122" t="s">
        <v>48</v>
      </c>
      <c r="B5746" s="119">
        <v>44132</v>
      </c>
      <c r="C5746" s="4">
        <v>1</v>
      </c>
      <c r="D5746" s="26">
        <f t="shared" si="516"/>
        <v>149</v>
      </c>
      <c r="F5746" s="112">
        <f t="shared" si="517"/>
        <v>1</v>
      </c>
    </row>
    <row r="5747" spans="1:6" x14ac:dyDescent="0.25">
      <c r="A5747" s="122" t="s">
        <v>39</v>
      </c>
      <c r="B5747" s="119">
        <v>44132</v>
      </c>
      <c r="C5747" s="4">
        <v>53</v>
      </c>
      <c r="D5747" s="26">
        <f t="shared" si="516"/>
        <v>17740</v>
      </c>
      <c r="E5747" s="4">
        <f>1+1</f>
        <v>2</v>
      </c>
      <c r="F5747" s="112">
        <f t="shared" si="517"/>
        <v>799</v>
      </c>
    </row>
    <row r="5748" spans="1:6" x14ac:dyDescent="0.25">
      <c r="A5748" s="122" t="s">
        <v>40</v>
      </c>
      <c r="B5748" s="119">
        <v>44132</v>
      </c>
      <c r="C5748" s="4">
        <v>161</v>
      </c>
      <c r="D5748" s="26">
        <f t="shared" si="516"/>
        <v>2829</v>
      </c>
      <c r="F5748" s="112">
        <f t="shared" si="517"/>
        <v>29</v>
      </c>
    </row>
    <row r="5749" spans="1:6" x14ac:dyDescent="0.25">
      <c r="A5749" s="122" t="s">
        <v>28</v>
      </c>
      <c r="B5749" s="119">
        <v>44132</v>
      </c>
      <c r="C5749" s="4">
        <v>90</v>
      </c>
      <c r="D5749" s="26">
        <f t="shared" si="516"/>
        <v>7386</v>
      </c>
      <c r="E5749" s="4">
        <f>4</f>
        <v>4</v>
      </c>
      <c r="F5749" s="112">
        <f t="shared" si="517"/>
        <v>264</v>
      </c>
    </row>
    <row r="5750" spans="1:6" x14ac:dyDescent="0.25">
      <c r="A5750" s="122" t="s">
        <v>24</v>
      </c>
      <c r="B5750" s="119">
        <v>44132</v>
      </c>
      <c r="C5750" s="4">
        <v>675</v>
      </c>
      <c r="D5750" s="26">
        <f t="shared" si="516"/>
        <v>45047</v>
      </c>
      <c r="E5750" s="4">
        <f>7+5</f>
        <v>12</v>
      </c>
      <c r="F5750" s="112">
        <f t="shared" si="517"/>
        <v>740</v>
      </c>
    </row>
    <row r="5751" spans="1:6" x14ac:dyDescent="0.25">
      <c r="A5751" s="122" t="s">
        <v>30</v>
      </c>
      <c r="B5751" s="119">
        <v>44132</v>
      </c>
      <c r="C5751" s="4">
        <v>9</v>
      </c>
      <c r="D5751" s="26">
        <f t="shared" si="516"/>
        <v>249</v>
      </c>
      <c r="F5751" s="112">
        <f t="shared" si="517"/>
        <v>5</v>
      </c>
    </row>
    <row r="5752" spans="1:6" x14ac:dyDescent="0.25">
      <c r="A5752" s="122" t="s">
        <v>26</v>
      </c>
      <c r="B5752" s="119">
        <v>44132</v>
      </c>
      <c r="C5752" s="4">
        <v>384</v>
      </c>
      <c r="D5752" s="26">
        <f t="shared" si="516"/>
        <v>20576</v>
      </c>
      <c r="E5752" s="4">
        <f>8+5</f>
        <v>13</v>
      </c>
      <c r="F5752" s="112">
        <f t="shared" si="517"/>
        <v>384</v>
      </c>
    </row>
    <row r="5753" spans="1:6" x14ac:dyDescent="0.25">
      <c r="A5753" s="122" t="s">
        <v>25</v>
      </c>
      <c r="B5753" s="119">
        <v>44132</v>
      </c>
      <c r="C5753" s="4">
        <v>450</v>
      </c>
      <c r="D5753" s="26">
        <f t="shared" si="516"/>
        <v>22979</v>
      </c>
      <c r="E5753" s="4">
        <f>5+5</f>
        <v>10</v>
      </c>
      <c r="F5753" s="112">
        <f t="shared" si="517"/>
        <v>591</v>
      </c>
    </row>
    <row r="5754" spans="1:6" x14ac:dyDescent="0.25">
      <c r="A5754" s="122" t="s">
        <v>41</v>
      </c>
      <c r="B5754" s="119">
        <v>44132</v>
      </c>
      <c r="C5754" s="4">
        <v>219</v>
      </c>
      <c r="D5754" s="26">
        <f t="shared" si="516"/>
        <v>18500</v>
      </c>
      <c r="E5754" s="4">
        <f>7+5</f>
        <v>12</v>
      </c>
      <c r="F5754" s="112">
        <f t="shared" si="517"/>
        <v>757</v>
      </c>
    </row>
    <row r="5755" spans="1:6" x14ac:dyDescent="0.25">
      <c r="A5755" s="122" t="s">
        <v>42</v>
      </c>
      <c r="B5755" s="119">
        <v>44132</v>
      </c>
      <c r="C5755" s="4">
        <v>144</v>
      </c>
      <c r="D5755" s="26">
        <f t="shared" si="516"/>
        <v>1580</v>
      </c>
      <c r="E5755" s="4">
        <f>2+3</f>
        <v>5</v>
      </c>
      <c r="F5755" s="112">
        <f t="shared" si="517"/>
        <v>83</v>
      </c>
    </row>
    <row r="5756" spans="1:6" x14ac:dyDescent="0.25">
      <c r="A5756" s="122" t="s">
        <v>43</v>
      </c>
      <c r="B5756" s="119">
        <v>44132</v>
      </c>
      <c r="C5756" s="4">
        <v>167</v>
      </c>
      <c r="D5756" s="26">
        <f t="shared" si="516"/>
        <v>6232</v>
      </c>
      <c r="F5756" s="112">
        <f t="shared" si="517"/>
        <v>53</v>
      </c>
    </row>
    <row r="5757" spans="1:6" x14ac:dyDescent="0.25">
      <c r="A5757" s="122" t="s">
        <v>44</v>
      </c>
      <c r="B5757" s="119">
        <v>44132</v>
      </c>
      <c r="C5757" s="4">
        <v>239</v>
      </c>
      <c r="D5757" s="26">
        <f t="shared" si="516"/>
        <v>8885</v>
      </c>
      <c r="F5757" s="112">
        <f t="shared" si="517"/>
        <v>117</v>
      </c>
    </row>
    <row r="5758" spans="1:6" x14ac:dyDescent="0.25">
      <c r="A5758" s="122" t="s">
        <v>29</v>
      </c>
      <c r="B5758" s="119">
        <v>44132</v>
      </c>
      <c r="C5758" s="4">
        <v>2003</v>
      </c>
      <c r="D5758" s="26">
        <f t="shared" si="516"/>
        <v>100478</v>
      </c>
      <c r="E5758" s="4">
        <f>24+19</f>
        <v>43</v>
      </c>
      <c r="F5758" s="112">
        <f t="shared" si="517"/>
        <v>1166</v>
      </c>
    </row>
    <row r="5759" spans="1:6" x14ac:dyDescent="0.25">
      <c r="A5759" s="122" t="s">
        <v>45</v>
      </c>
      <c r="B5759" s="119">
        <v>44132</v>
      </c>
      <c r="C5759" s="4">
        <v>292</v>
      </c>
      <c r="D5759" s="26">
        <f>C5759+D5735</f>
        <v>9061</v>
      </c>
      <c r="E5759" s="4">
        <f>2+2</f>
        <v>4</v>
      </c>
      <c r="F5759" s="112">
        <f t="shared" si="517"/>
        <v>120</v>
      </c>
    </row>
    <row r="5760" spans="1:6" x14ac:dyDescent="0.25">
      <c r="A5760" s="122" t="s">
        <v>46</v>
      </c>
      <c r="B5760" s="119">
        <v>44132</v>
      </c>
      <c r="C5760" s="4">
        <v>236</v>
      </c>
      <c r="D5760" s="26">
        <f>C5760+D5736</f>
        <v>10824</v>
      </c>
      <c r="E5760" s="4">
        <f>3+1</f>
        <v>4</v>
      </c>
      <c r="F5760" s="112">
        <f t="shared" si="517"/>
        <v>141</v>
      </c>
    </row>
    <row r="5761" spans="1:6" ht="15.75" thickBot="1" x14ac:dyDescent="0.3">
      <c r="A5761" s="123" t="s">
        <v>47</v>
      </c>
      <c r="B5761" s="119">
        <v>44132</v>
      </c>
      <c r="C5761" s="4">
        <v>1127</v>
      </c>
      <c r="D5761" s="26">
        <f>C5761+D5737</f>
        <v>46694</v>
      </c>
      <c r="E5761" s="4">
        <f>17+7</f>
        <v>24</v>
      </c>
      <c r="F5761" s="121">
        <f t="shared" si="517"/>
        <v>733</v>
      </c>
    </row>
    <row r="5762" spans="1:6" x14ac:dyDescent="0.25">
      <c r="A5762" s="172" t="s">
        <v>22</v>
      </c>
      <c r="B5762" s="119">
        <v>44133</v>
      </c>
      <c r="C5762" s="4">
        <v>3708</v>
      </c>
      <c r="D5762" s="126">
        <f>543181</f>
        <v>543181</v>
      </c>
      <c r="E5762" s="4">
        <f>78+60</f>
        <v>138</v>
      </c>
      <c r="F5762" s="111">
        <f t="shared" si="517"/>
        <v>17378</v>
      </c>
    </row>
    <row r="5763" spans="1:6" x14ac:dyDescent="0.25">
      <c r="A5763" s="122" t="s">
        <v>51</v>
      </c>
      <c r="B5763" s="119">
        <v>44133</v>
      </c>
      <c r="C5763" s="4">
        <v>512</v>
      </c>
      <c r="D5763" s="26">
        <f t="shared" ref="D5763:D5825" si="518">C5763+D5739</f>
        <v>146256</v>
      </c>
      <c r="E5763" s="4">
        <f>15+23</f>
        <v>38</v>
      </c>
      <c r="F5763" s="112">
        <f t="shared" si="517"/>
        <v>4700</v>
      </c>
    </row>
    <row r="5764" spans="1:6" x14ac:dyDescent="0.25">
      <c r="A5764" s="122" t="s">
        <v>35</v>
      </c>
      <c r="B5764" s="119">
        <v>44133</v>
      </c>
      <c r="C5764" s="4">
        <v>16</v>
      </c>
      <c r="D5764" s="26">
        <f t="shared" si="518"/>
        <v>736</v>
      </c>
      <c r="F5764" s="112">
        <f t="shared" si="517"/>
        <v>0</v>
      </c>
    </row>
    <row r="5765" spans="1:6" x14ac:dyDescent="0.25">
      <c r="A5765" s="122" t="s">
        <v>21</v>
      </c>
      <c r="B5765" s="119">
        <v>44133</v>
      </c>
      <c r="C5765" s="4">
        <v>130</v>
      </c>
      <c r="D5765" s="26">
        <f t="shared" si="518"/>
        <v>13710</v>
      </c>
      <c r="E5765" s="4">
        <f>2+2</f>
        <v>4</v>
      </c>
      <c r="F5765" s="112">
        <f t="shared" si="517"/>
        <v>423</v>
      </c>
    </row>
    <row r="5766" spans="1:6" x14ac:dyDescent="0.25">
      <c r="A5766" s="122" t="s">
        <v>36</v>
      </c>
      <c r="B5766" s="119">
        <v>44133</v>
      </c>
      <c r="C5766" s="4">
        <v>284</v>
      </c>
      <c r="D5766" s="26">
        <f t="shared" si="518"/>
        <v>13878</v>
      </c>
      <c r="E5766" s="4">
        <f>2</f>
        <v>2</v>
      </c>
      <c r="F5766" s="112">
        <f t="shared" si="517"/>
        <v>244</v>
      </c>
    </row>
    <row r="5767" spans="1:6" x14ac:dyDescent="0.25">
      <c r="A5767" s="122" t="s">
        <v>27</v>
      </c>
      <c r="B5767" s="119">
        <v>44133</v>
      </c>
      <c r="C5767" s="4">
        <v>1457</v>
      </c>
      <c r="D5767" s="26">
        <f t="shared" si="518"/>
        <v>82390</v>
      </c>
      <c r="E5767" s="4">
        <f>19+16</f>
        <v>35</v>
      </c>
      <c r="F5767" s="112">
        <f t="shared" si="517"/>
        <v>1243</v>
      </c>
    </row>
    <row r="5768" spans="1:6" x14ac:dyDescent="0.25">
      <c r="A5768" s="122" t="s">
        <v>37</v>
      </c>
      <c r="B5768" s="119">
        <v>44133</v>
      </c>
      <c r="C5768" s="4">
        <v>61</v>
      </c>
      <c r="D5768" s="26">
        <f t="shared" si="518"/>
        <v>2530</v>
      </c>
      <c r="F5768" s="112">
        <f t="shared" si="517"/>
        <v>47</v>
      </c>
    </row>
    <row r="5769" spans="1:6" x14ac:dyDescent="0.25">
      <c r="A5769" s="122" t="s">
        <v>38</v>
      </c>
      <c r="B5769" s="119">
        <v>44133</v>
      </c>
      <c r="C5769" s="4">
        <v>360</v>
      </c>
      <c r="D5769" s="26">
        <f t="shared" si="518"/>
        <v>15390</v>
      </c>
      <c r="E5769" s="4">
        <f>2+2</f>
        <v>4</v>
      </c>
      <c r="F5769" s="112">
        <f t="shared" si="517"/>
        <v>271</v>
      </c>
    </row>
    <row r="5770" spans="1:6" x14ac:dyDescent="0.25">
      <c r="A5770" s="122" t="s">
        <v>48</v>
      </c>
      <c r="B5770" s="119">
        <v>44133</v>
      </c>
      <c r="C5770" s="4">
        <v>1</v>
      </c>
      <c r="D5770" s="26">
        <f t="shared" si="518"/>
        <v>150</v>
      </c>
      <c r="F5770" s="112">
        <f t="shared" si="517"/>
        <v>1</v>
      </c>
    </row>
    <row r="5771" spans="1:6" x14ac:dyDescent="0.25">
      <c r="A5771" s="122" t="s">
        <v>39</v>
      </c>
      <c r="B5771" s="119">
        <v>44133</v>
      </c>
      <c r="C5771" s="4">
        <v>46</v>
      </c>
      <c r="D5771" s="26">
        <f t="shared" si="518"/>
        <v>17786</v>
      </c>
      <c r="E5771" s="4">
        <f>2+2</f>
        <v>4</v>
      </c>
      <c r="F5771" s="112">
        <f t="shared" si="517"/>
        <v>803</v>
      </c>
    </row>
    <row r="5772" spans="1:6" x14ac:dyDescent="0.25">
      <c r="A5772" s="122" t="s">
        <v>40</v>
      </c>
      <c r="B5772" s="119">
        <v>44133</v>
      </c>
      <c r="C5772" s="4">
        <v>231</v>
      </c>
      <c r="D5772" s="26">
        <f t="shared" si="518"/>
        <v>3060</v>
      </c>
      <c r="E5772" s="4">
        <f>3</f>
        <v>3</v>
      </c>
      <c r="F5772" s="112">
        <f t="shared" si="517"/>
        <v>32</v>
      </c>
    </row>
    <row r="5773" spans="1:6" x14ac:dyDescent="0.25">
      <c r="A5773" s="122" t="s">
        <v>28</v>
      </c>
      <c r="B5773" s="119">
        <v>44133</v>
      </c>
      <c r="C5773" s="4">
        <v>55</v>
      </c>
      <c r="D5773" s="26">
        <f t="shared" si="518"/>
        <v>7441</v>
      </c>
      <c r="F5773" s="112">
        <f t="shared" si="517"/>
        <v>264</v>
      </c>
    </row>
    <row r="5774" spans="1:6" x14ac:dyDescent="0.25">
      <c r="A5774" s="122" t="s">
        <v>24</v>
      </c>
      <c r="B5774" s="119">
        <v>44133</v>
      </c>
      <c r="C5774" s="4">
        <v>813</v>
      </c>
      <c r="D5774" s="26">
        <f t="shared" si="518"/>
        <v>45860</v>
      </c>
      <c r="E5774" s="4">
        <f>13+3</f>
        <v>16</v>
      </c>
      <c r="F5774" s="112">
        <f t="shared" si="517"/>
        <v>756</v>
      </c>
    </row>
    <row r="5775" spans="1:6" x14ac:dyDescent="0.25">
      <c r="A5775" s="122" t="s">
        <v>30</v>
      </c>
      <c r="B5775" s="119">
        <v>44133</v>
      </c>
      <c r="C5775" s="4">
        <v>11</v>
      </c>
      <c r="D5775" s="26">
        <f t="shared" si="518"/>
        <v>260</v>
      </c>
      <c r="F5775" s="112">
        <f t="shared" si="517"/>
        <v>5</v>
      </c>
    </row>
    <row r="5776" spans="1:6" x14ac:dyDescent="0.25">
      <c r="A5776" s="122" t="s">
        <v>26</v>
      </c>
      <c r="B5776" s="119">
        <v>44133</v>
      </c>
      <c r="C5776" s="4">
        <v>499</v>
      </c>
      <c r="D5776" s="26">
        <f t="shared" si="518"/>
        <v>21075</v>
      </c>
      <c r="E5776" s="4">
        <f>2</f>
        <v>2</v>
      </c>
      <c r="F5776" s="112">
        <f t="shared" si="517"/>
        <v>386</v>
      </c>
    </row>
    <row r="5777" spans="1:6" x14ac:dyDescent="0.25">
      <c r="A5777" s="122" t="s">
        <v>25</v>
      </c>
      <c r="B5777" s="119">
        <v>44133</v>
      </c>
      <c r="C5777" s="4">
        <v>451</v>
      </c>
      <c r="D5777" s="26">
        <v>23450</v>
      </c>
      <c r="E5777" s="4">
        <f>7+6</f>
        <v>13</v>
      </c>
      <c r="F5777" s="112">
        <f t="shared" si="517"/>
        <v>604</v>
      </c>
    </row>
    <row r="5778" spans="1:6" x14ac:dyDescent="0.25">
      <c r="A5778" s="122" t="s">
        <v>41</v>
      </c>
      <c r="B5778" s="119">
        <v>44133</v>
      </c>
      <c r="C5778" s="4">
        <v>157</v>
      </c>
      <c r="D5778" s="26">
        <v>18409</v>
      </c>
      <c r="E5778" s="4">
        <f>9+4</f>
        <v>13</v>
      </c>
      <c r="F5778" s="112">
        <f t="shared" si="517"/>
        <v>770</v>
      </c>
    </row>
    <row r="5779" spans="1:6" x14ac:dyDescent="0.25">
      <c r="A5779" s="122" t="s">
        <v>42</v>
      </c>
      <c r="B5779" s="119">
        <v>44133</v>
      </c>
      <c r="C5779" s="4">
        <v>297</v>
      </c>
      <c r="D5779" s="26">
        <f t="shared" si="518"/>
        <v>1877</v>
      </c>
      <c r="E5779" s="4">
        <f>1</f>
        <v>1</v>
      </c>
      <c r="F5779" s="112">
        <f t="shared" si="517"/>
        <v>84</v>
      </c>
    </row>
    <row r="5780" spans="1:6" x14ac:dyDescent="0.25">
      <c r="A5780" s="122" t="s">
        <v>43</v>
      </c>
      <c r="B5780" s="119">
        <v>44133</v>
      </c>
      <c r="C5780" s="4">
        <v>314</v>
      </c>
      <c r="D5780" s="26">
        <v>6556</v>
      </c>
      <c r="E5780" s="4">
        <f>1</f>
        <v>1</v>
      </c>
      <c r="F5780" s="112">
        <f t="shared" si="517"/>
        <v>54</v>
      </c>
    </row>
    <row r="5781" spans="1:6" x14ac:dyDescent="0.25">
      <c r="A5781" s="122" t="s">
        <v>44</v>
      </c>
      <c r="B5781" s="119">
        <v>44133</v>
      </c>
      <c r="C5781" s="4">
        <v>250</v>
      </c>
      <c r="D5781" s="26">
        <f t="shared" si="518"/>
        <v>9135</v>
      </c>
      <c r="E5781" s="4">
        <f>6+5</f>
        <v>11</v>
      </c>
      <c r="F5781" s="112">
        <f t="shared" si="517"/>
        <v>128</v>
      </c>
    </row>
    <row r="5782" spans="1:6" x14ac:dyDescent="0.25">
      <c r="A5782" s="122" t="s">
        <v>29</v>
      </c>
      <c r="B5782" s="119">
        <v>44133</v>
      </c>
      <c r="C5782" s="4">
        <v>2013</v>
      </c>
      <c r="D5782" s="26">
        <v>102490</v>
      </c>
      <c r="E5782" s="4">
        <f>42+24</f>
        <v>66</v>
      </c>
      <c r="F5782" s="112">
        <f t="shared" si="517"/>
        <v>1232</v>
      </c>
    </row>
    <row r="5783" spans="1:6" x14ac:dyDescent="0.25">
      <c r="A5783" s="122" t="s">
        <v>45</v>
      </c>
      <c r="B5783" s="119">
        <v>44133</v>
      </c>
      <c r="C5783" s="4">
        <v>308</v>
      </c>
      <c r="D5783" s="26">
        <v>9369</v>
      </c>
      <c r="E5783" s="4">
        <f>1</f>
        <v>1</v>
      </c>
      <c r="F5783" s="112">
        <f t="shared" si="517"/>
        <v>121</v>
      </c>
    </row>
    <row r="5784" spans="1:6" x14ac:dyDescent="0.25">
      <c r="A5784" s="122" t="s">
        <v>46</v>
      </c>
      <c r="B5784" s="119">
        <v>44133</v>
      </c>
      <c r="C5784" s="4">
        <v>204</v>
      </c>
      <c r="D5784" s="26">
        <f t="shared" si="518"/>
        <v>11028</v>
      </c>
      <c r="E5784" s="4">
        <f>3+1</f>
        <v>4</v>
      </c>
      <c r="F5784" s="112">
        <f t="shared" si="517"/>
        <v>145</v>
      </c>
    </row>
    <row r="5785" spans="1:6" ht="15.75" thickBot="1" x14ac:dyDescent="0.3">
      <c r="A5785" s="123" t="s">
        <v>47</v>
      </c>
      <c r="B5785" s="119">
        <v>44133</v>
      </c>
      <c r="C5785" s="4">
        <v>1089</v>
      </c>
      <c r="D5785" s="26">
        <f>C5785+D5761</f>
        <v>47783</v>
      </c>
      <c r="E5785" s="4">
        <f>10+5</f>
        <v>15</v>
      </c>
      <c r="F5785" s="121">
        <f t="shared" si="517"/>
        <v>748</v>
      </c>
    </row>
    <row r="5786" spans="1:6" x14ac:dyDescent="0.25">
      <c r="A5786" s="172" t="s">
        <v>22</v>
      </c>
      <c r="B5786" s="119">
        <v>44134</v>
      </c>
      <c r="C5786" s="4">
        <v>3830</v>
      </c>
      <c r="D5786" s="126">
        <f t="shared" si="518"/>
        <v>547011</v>
      </c>
      <c r="E5786" s="4">
        <f>70+47</f>
        <v>117</v>
      </c>
      <c r="F5786" s="111">
        <f t="shared" si="517"/>
        <v>17495</v>
      </c>
    </row>
    <row r="5787" spans="1:6" x14ac:dyDescent="0.25">
      <c r="A5787" s="122" t="s">
        <v>51</v>
      </c>
      <c r="B5787" s="119">
        <v>44134</v>
      </c>
      <c r="C5787" s="4">
        <v>504</v>
      </c>
      <c r="D5787" s="26">
        <f t="shared" si="518"/>
        <v>146760</v>
      </c>
      <c r="E5787" s="4">
        <f>14+22</f>
        <v>36</v>
      </c>
      <c r="F5787" s="112">
        <f t="shared" si="517"/>
        <v>4736</v>
      </c>
    </row>
    <row r="5788" spans="1:6" x14ac:dyDescent="0.25">
      <c r="A5788" s="122" t="s">
        <v>35</v>
      </c>
      <c r="B5788" s="119">
        <v>44134</v>
      </c>
      <c r="C5788" s="4">
        <v>83</v>
      </c>
      <c r="D5788" s="26">
        <f t="shared" si="518"/>
        <v>819</v>
      </c>
      <c r="F5788" s="112">
        <f t="shared" si="517"/>
        <v>0</v>
      </c>
    </row>
    <row r="5789" spans="1:6" x14ac:dyDescent="0.25">
      <c r="A5789" s="122" t="s">
        <v>21</v>
      </c>
      <c r="B5789" s="119">
        <v>44134</v>
      </c>
      <c r="C5789" s="4">
        <v>203</v>
      </c>
      <c r="D5789" s="26">
        <f t="shared" si="518"/>
        <v>13913</v>
      </c>
      <c r="E5789" s="4">
        <f>1</f>
        <v>1</v>
      </c>
      <c r="F5789" s="112">
        <f t="shared" si="517"/>
        <v>424</v>
      </c>
    </row>
    <row r="5790" spans="1:6" x14ac:dyDescent="0.25">
      <c r="A5790" s="122" t="s">
        <v>36</v>
      </c>
      <c r="B5790" s="119">
        <v>44134</v>
      </c>
      <c r="C5790" s="4">
        <v>309</v>
      </c>
      <c r="D5790" s="26">
        <f t="shared" si="518"/>
        <v>14187</v>
      </c>
      <c r="E5790" s="4">
        <f>1+1</f>
        <v>2</v>
      </c>
      <c r="F5790" s="112">
        <f t="shared" si="517"/>
        <v>246</v>
      </c>
    </row>
    <row r="5791" spans="1:6" x14ac:dyDescent="0.25">
      <c r="A5791" s="122" t="s">
        <v>27</v>
      </c>
      <c r="B5791" s="119">
        <v>44134</v>
      </c>
      <c r="C5791" s="4">
        <v>1601</v>
      </c>
      <c r="D5791" s="26">
        <f t="shared" si="518"/>
        <v>83991</v>
      </c>
      <c r="E5791" s="4">
        <f>15+12</f>
        <v>27</v>
      </c>
      <c r="F5791" s="112">
        <f t="shared" si="517"/>
        <v>1270</v>
      </c>
    </row>
    <row r="5792" spans="1:6" x14ac:dyDescent="0.25">
      <c r="A5792" s="122" t="s">
        <v>37</v>
      </c>
      <c r="B5792" s="119">
        <v>44134</v>
      </c>
      <c r="C5792" s="4">
        <v>9</v>
      </c>
      <c r="D5792" s="26">
        <f t="shared" si="518"/>
        <v>2539</v>
      </c>
      <c r="F5792" s="112">
        <f t="shared" si="517"/>
        <v>47</v>
      </c>
    </row>
    <row r="5793" spans="1:6" x14ac:dyDescent="0.25">
      <c r="A5793" s="122" t="s">
        <v>38</v>
      </c>
      <c r="B5793" s="119">
        <v>44134</v>
      </c>
      <c r="C5793" s="4">
        <v>343</v>
      </c>
      <c r="D5793" s="26">
        <f t="shared" si="518"/>
        <v>15733</v>
      </c>
      <c r="E5793" s="4">
        <f>2+3</f>
        <v>5</v>
      </c>
      <c r="F5793" s="112">
        <f t="shared" si="517"/>
        <v>276</v>
      </c>
    </row>
    <row r="5794" spans="1:6" x14ac:dyDescent="0.25">
      <c r="A5794" s="122" t="s">
        <v>48</v>
      </c>
      <c r="B5794" s="119">
        <v>44134</v>
      </c>
      <c r="C5794" s="4">
        <v>-1</v>
      </c>
      <c r="D5794" s="26">
        <f t="shared" si="518"/>
        <v>149</v>
      </c>
      <c r="F5794" s="112">
        <f t="shared" si="517"/>
        <v>1</v>
      </c>
    </row>
    <row r="5795" spans="1:6" x14ac:dyDescent="0.25">
      <c r="A5795" s="122" t="s">
        <v>39</v>
      </c>
      <c r="B5795" s="119">
        <v>44134</v>
      </c>
      <c r="C5795" s="4">
        <v>37</v>
      </c>
      <c r="D5795" s="26">
        <f t="shared" si="518"/>
        <v>17823</v>
      </c>
      <c r="E5795" s="4">
        <f>1+3</f>
        <v>4</v>
      </c>
      <c r="F5795" s="112">
        <f t="shared" si="517"/>
        <v>807</v>
      </c>
    </row>
    <row r="5796" spans="1:6" x14ac:dyDescent="0.25">
      <c r="A5796" s="122" t="s">
        <v>40</v>
      </c>
      <c r="B5796" s="119">
        <v>44134</v>
      </c>
      <c r="C5796" s="4">
        <v>129</v>
      </c>
      <c r="D5796" s="26">
        <f t="shared" si="518"/>
        <v>3189</v>
      </c>
      <c r="F5796" s="112">
        <f t="shared" si="517"/>
        <v>32</v>
      </c>
    </row>
    <row r="5797" spans="1:6" x14ac:dyDescent="0.25">
      <c r="A5797" s="122" t="s">
        <v>28</v>
      </c>
      <c r="B5797" s="119">
        <v>44134</v>
      </c>
      <c r="C5797" s="4">
        <v>73</v>
      </c>
      <c r="D5797" s="26">
        <f t="shared" si="518"/>
        <v>7514</v>
      </c>
      <c r="E5797" s="4">
        <f>3+3</f>
        <v>6</v>
      </c>
      <c r="F5797" s="112">
        <f t="shared" si="517"/>
        <v>270</v>
      </c>
    </row>
    <row r="5798" spans="1:6" x14ac:dyDescent="0.25">
      <c r="A5798" s="122" t="s">
        <v>24</v>
      </c>
      <c r="B5798" s="119">
        <v>44134</v>
      </c>
      <c r="C5798" s="4">
        <v>704</v>
      </c>
      <c r="D5798" s="26">
        <f t="shared" si="518"/>
        <v>46564</v>
      </c>
      <c r="E5798" s="4">
        <f>14+3</f>
        <v>17</v>
      </c>
      <c r="F5798" s="112">
        <f t="shared" si="517"/>
        <v>773</v>
      </c>
    </row>
    <row r="5799" spans="1:6" x14ac:dyDescent="0.25">
      <c r="A5799" s="122" t="s">
        <v>30</v>
      </c>
      <c r="B5799" s="119">
        <v>44134</v>
      </c>
      <c r="C5799" s="4">
        <v>10</v>
      </c>
      <c r="D5799" s="26">
        <f t="shared" si="518"/>
        <v>270</v>
      </c>
      <c r="F5799" s="112">
        <f t="shared" si="517"/>
        <v>5</v>
      </c>
    </row>
    <row r="5800" spans="1:6" x14ac:dyDescent="0.25">
      <c r="A5800" s="122" t="s">
        <v>26</v>
      </c>
      <c r="B5800" s="119">
        <v>44134</v>
      </c>
      <c r="C5800" s="4">
        <v>696</v>
      </c>
      <c r="D5800" s="26">
        <f t="shared" si="518"/>
        <v>21771</v>
      </c>
      <c r="E5800" s="4">
        <f>12+8</f>
        <v>20</v>
      </c>
      <c r="F5800" s="112">
        <f t="shared" si="517"/>
        <v>406</v>
      </c>
    </row>
    <row r="5801" spans="1:6" x14ac:dyDescent="0.25">
      <c r="A5801" s="122" t="s">
        <v>25</v>
      </c>
      <c r="B5801" s="119">
        <v>44134</v>
      </c>
      <c r="C5801" s="4">
        <v>288</v>
      </c>
      <c r="D5801" s="26">
        <f t="shared" si="518"/>
        <v>23738</v>
      </c>
      <c r="E5801" s="4">
        <f>4+1</f>
        <v>5</v>
      </c>
      <c r="F5801" s="112">
        <f t="shared" si="517"/>
        <v>609</v>
      </c>
    </row>
    <row r="5802" spans="1:6" x14ac:dyDescent="0.25">
      <c r="A5802" s="122" t="s">
        <v>41</v>
      </c>
      <c r="B5802" s="119">
        <v>44134</v>
      </c>
      <c r="C5802" s="4">
        <v>191</v>
      </c>
      <c r="D5802" s="26">
        <f t="shared" si="518"/>
        <v>18600</v>
      </c>
      <c r="E5802" s="4">
        <f>8+6</f>
        <v>14</v>
      </c>
      <c r="F5802" s="112">
        <f t="shared" ref="F5802:F5865" si="519">E5802+F5778</f>
        <v>784</v>
      </c>
    </row>
    <row r="5803" spans="1:6" x14ac:dyDescent="0.25">
      <c r="A5803" s="122" t="s">
        <v>42</v>
      </c>
      <c r="B5803" s="119">
        <v>44134</v>
      </c>
      <c r="C5803" s="4">
        <v>379</v>
      </c>
      <c r="D5803" s="26">
        <f t="shared" si="518"/>
        <v>2256</v>
      </c>
      <c r="E5803" s="4">
        <f>7+10</f>
        <v>17</v>
      </c>
      <c r="F5803" s="112">
        <f t="shared" si="519"/>
        <v>101</v>
      </c>
    </row>
    <row r="5804" spans="1:6" x14ac:dyDescent="0.25">
      <c r="A5804" s="122" t="s">
        <v>43</v>
      </c>
      <c r="B5804" s="119">
        <v>44134</v>
      </c>
      <c r="C5804" s="4">
        <v>258</v>
      </c>
      <c r="D5804" s="26">
        <f t="shared" si="518"/>
        <v>6814</v>
      </c>
      <c r="F5804" s="112">
        <f t="shared" si="519"/>
        <v>54</v>
      </c>
    </row>
    <row r="5805" spans="1:6" x14ac:dyDescent="0.25">
      <c r="A5805" s="122" t="s">
        <v>44</v>
      </c>
      <c r="B5805" s="119">
        <v>44134</v>
      </c>
      <c r="C5805" s="4">
        <v>214</v>
      </c>
      <c r="D5805" s="26">
        <f t="shared" si="518"/>
        <v>9349</v>
      </c>
      <c r="E5805" s="4">
        <f>1+1</f>
        <v>2</v>
      </c>
      <c r="F5805" s="112">
        <f t="shared" si="519"/>
        <v>130</v>
      </c>
    </row>
    <row r="5806" spans="1:6" x14ac:dyDescent="0.25">
      <c r="A5806" s="122" t="s">
        <v>29</v>
      </c>
      <c r="B5806" s="119">
        <v>44134</v>
      </c>
      <c r="C5806" s="4">
        <v>2140</v>
      </c>
      <c r="D5806" s="26">
        <f t="shared" si="518"/>
        <v>104630</v>
      </c>
      <c r="E5806" s="4">
        <f>29+20</f>
        <v>49</v>
      </c>
      <c r="F5806" s="112">
        <f t="shared" si="519"/>
        <v>1281</v>
      </c>
    </row>
    <row r="5807" spans="1:6" x14ac:dyDescent="0.25">
      <c r="A5807" s="122" t="s">
        <v>45</v>
      </c>
      <c r="B5807" s="119">
        <v>44134</v>
      </c>
      <c r="C5807" s="4">
        <v>209</v>
      </c>
      <c r="D5807" s="26">
        <f t="shared" si="518"/>
        <v>9578</v>
      </c>
      <c r="E5807" s="4">
        <f>4+4</f>
        <v>8</v>
      </c>
      <c r="F5807" s="112">
        <f t="shared" si="519"/>
        <v>129</v>
      </c>
    </row>
    <row r="5808" spans="1:6" x14ac:dyDescent="0.25">
      <c r="A5808" s="122" t="s">
        <v>46</v>
      </c>
      <c r="B5808" s="119">
        <v>44134</v>
      </c>
      <c r="C5808" s="4">
        <v>159</v>
      </c>
      <c r="D5808" s="26">
        <f t="shared" si="518"/>
        <v>11187</v>
      </c>
      <c r="E5808" s="4">
        <f>2</f>
        <v>2</v>
      </c>
      <c r="F5808" s="112">
        <f t="shared" si="519"/>
        <v>147</v>
      </c>
    </row>
    <row r="5809" spans="1:6" ht="15.75" thickBot="1" x14ac:dyDescent="0.3">
      <c r="A5809" s="124" t="s">
        <v>47</v>
      </c>
      <c r="B5809" s="120">
        <v>44134</v>
      </c>
      <c r="C5809" s="38">
        <v>1011</v>
      </c>
      <c r="D5809" s="70">
        <f>C5809+D5785</f>
        <v>48794</v>
      </c>
      <c r="E5809" s="38">
        <f>9+9</f>
        <v>18</v>
      </c>
      <c r="F5809" s="121">
        <f t="shared" si="519"/>
        <v>766</v>
      </c>
    </row>
    <row r="5810" spans="1:6" x14ac:dyDescent="0.25">
      <c r="A5810" s="53" t="s">
        <v>22</v>
      </c>
      <c r="B5810" s="40">
        <v>44135</v>
      </c>
      <c r="C5810" s="41">
        <v>2354</v>
      </c>
      <c r="D5810" s="114">
        <f t="shared" si="518"/>
        <v>549365</v>
      </c>
      <c r="E5810" s="41">
        <f>69+44+1</f>
        <v>114</v>
      </c>
      <c r="F5810" s="111">
        <f t="shared" si="519"/>
        <v>17609</v>
      </c>
    </row>
    <row r="5811" spans="1:6" x14ac:dyDescent="0.25">
      <c r="A5811" s="122" t="s">
        <v>51</v>
      </c>
      <c r="B5811" s="119">
        <v>44135</v>
      </c>
      <c r="C5811" s="4">
        <v>441</v>
      </c>
      <c r="D5811" s="26">
        <f t="shared" si="518"/>
        <v>147201</v>
      </c>
      <c r="E5811" s="4">
        <f>4+14</f>
        <v>18</v>
      </c>
      <c r="F5811" s="112">
        <f t="shared" si="519"/>
        <v>4754</v>
      </c>
    </row>
    <row r="5812" spans="1:6" x14ac:dyDescent="0.25">
      <c r="A5812" s="122" t="s">
        <v>35</v>
      </c>
      <c r="B5812" s="119">
        <v>44135</v>
      </c>
      <c r="C5812" s="4">
        <v>77</v>
      </c>
      <c r="D5812" s="26">
        <f t="shared" si="518"/>
        <v>896</v>
      </c>
      <c r="F5812" s="112">
        <f t="shared" si="519"/>
        <v>0</v>
      </c>
    </row>
    <row r="5813" spans="1:6" x14ac:dyDescent="0.25">
      <c r="A5813" s="122" t="s">
        <v>21</v>
      </c>
      <c r="B5813" s="119">
        <v>44135</v>
      </c>
      <c r="C5813" s="4">
        <v>137</v>
      </c>
      <c r="D5813" s="26">
        <f t="shared" si="518"/>
        <v>14050</v>
      </c>
      <c r="E5813" s="4">
        <f>2+1</f>
        <v>3</v>
      </c>
      <c r="F5813" s="112">
        <f t="shared" si="519"/>
        <v>427</v>
      </c>
    </row>
    <row r="5814" spans="1:6" x14ac:dyDescent="0.25">
      <c r="A5814" s="122" t="s">
        <v>36</v>
      </c>
      <c r="B5814" s="119">
        <v>44135</v>
      </c>
      <c r="C5814" s="4">
        <v>195</v>
      </c>
      <c r="D5814" s="26">
        <f t="shared" si="518"/>
        <v>14382</v>
      </c>
      <c r="E5814" s="4">
        <f>1+1</f>
        <v>2</v>
      </c>
      <c r="F5814" s="112">
        <f t="shared" si="519"/>
        <v>248</v>
      </c>
    </row>
    <row r="5815" spans="1:6" x14ac:dyDescent="0.25">
      <c r="A5815" s="122" t="s">
        <v>27</v>
      </c>
      <c r="B5815" s="119">
        <v>44135</v>
      </c>
      <c r="C5815" s="4">
        <v>1424</v>
      </c>
      <c r="D5815" s="26">
        <f t="shared" si="518"/>
        <v>85415</v>
      </c>
      <c r="E5815" s="4">
        <f>12+9</f>
        <v>21</v>
      </c>
      <c r="F5815" s="112">
        <f t="shared" si="519"/>
        <v>1291</v>
      </c>
    </row>
    <row r="5816" spans="1:6" x14ac:dyDescent="0.25">
      <c r="A5816" s="122" t="s">
        <v>37</v>
      </c>
      <c r="B5816" s="119">
        <v>44135</v>
      </c>
      <c r="C5816" s="4">
        <v>10</v>
      </c>
      <c r="D5816" s="26">
        <f t="shared" si="518"/>
        <v>2549</v>
      </c>
      <c r="F5816" s="112">
        <f t="shared" si="519"/>
        <v>47</v>
      </c>
    </row>
    <row r="5817" spans="1:6" x14ac:dyDescent="0.25">
      <c r="A5817" s="122" t="s">
        <v>38</v>
      </c>
      <c r="B5817" s="119">
        <v>44135</v>
      </c>
      <c r="C5817" s="4">
        <v>264</v>
      </c>
      <c r="D5817" s="26">
        <f t="shared" si="518"/>
        <v>15997</v>
      </c>
      <c r="E5817" s="4">
        <f>1</f>
        <v>1</v>
      </c>
      <c r="F5817" s="112">
        <f t="shared" si="519"/>
        <v>277</v>
      </c>
    </row>
    <row r="5818" spans="1:6" x14ac:dyDescent="0.25">
      <c r="A5818" s="122" t="s">
        <v>48</v>
      </c>
      <c r="B5818" s="119">
        <v>44135</v>
      </c>
      <c r="C5818" s="4">
        <v>4</v>
      </c>
      <c r="D5818" s="26">
        <f t="shared" si="518"/>
        <v>153</v>
      </c>
      <c r="F5818" s="112">
        <f t="shared" si="519"/>
        <v>1</v>
      </c>
    </row>
    <row r="5819" spans="1:6" x14ac:dyDescent="0.25">
      <c r="A5819" s="122" t="s">
        <v>39</v>
      </c>
      <c r="B5819" s="119">
        <v>44135</v>
      </c>
      <c r="C5819" s="4">
        <v>33</v>
      </c>
      <c r="D5819" s="26">
        <f t="shared" si="518"/>
        <v>17856</v>
      </c>
      <c r="E5819" s="4">
        <f>3+1</f>
        <v>4</v>
      </c>
      <c r="F5819" s="112">
        <f t="shared" si="519"/>
        <v>811</v>
      </c>
    </row>
    <row r="5820" spans="1:6" x14ac:dyDescent="0.25">
      <c r="A5820" s="122" t="s">
        <v>40</v>
      </c>
      <c r="B5820" s="119">
        <v>44135</v>
      </c>
      <c r="C5820" s="4">
        <v>90</v>
      </c>
      <c r="D5820" s="26">
        <f t="shared" si="518"/>
        <v>3279</v>
      </c>
      <c r="E5820" s="4">
        <f>1</f>
        <v>1</v>
      </c>
      <c r="F5820" s="112">
        <f t="shared" si="519"/>
        <v>33</v>
      </c>
    </row>
    <row r="5821" spans="1:6" x14ac:dyDescent="0.25">
      <c r="A5821" s="122" t="s">
        <v>28</v>
      </c>
      <c r="B5821" s="119">
        <v>44135</v>
      </c>
      <c r="C5821" s="4">
        <v>55</v>
      </c>
      <c r="D5821" s="26">
        <f t="shared" si="518"/>
        <v>7569</v>
      </c>
      <c r="E5821" s="4">
        <f>2</f>
        <v>2</v>
      </c>
      <c r="F5821" s="112">
        <f t="shared" si="519"/>
        <v>272</v>
      </c>
    </row>
    <row r="5822" spans="1:6" x14ac:dyDescent="0.25">
      <c r="A5822" s="122" t="s">
        <v>24</v>
      </c>
      <c r="B5822" s="119">
        <v>44135</v>
      </c>
      <c r="C5822" s="4">
        <v>509</v>
      </c>
      <c r="D5822" s="26">
        <f t="shared" si="518"/>
        <v>47073</v>
      </c>
      <c r="E5822" s="4">
        <f>4+1</f>
        <v>5</v>
      </c>
      <c r="F5822" s="112">
        <f t="shared" si="519"/>
        <v>778</v>
      </c>
    </row>
    <row r="5823" spans="1:6" x14ac:dyDescent="0.25">
      <c r="A5823" s="122" t="s">
        <v>30</v>
      </c>
      <c r="B5823" s="119">
        <v>44135</v>
      </c>
      <c r="C5823" s="4">
        <v>-9</v>
      </c>
      <c r="D5823" s="26">
        <f t="shared" si="518"/>
        <v>261</v>
      </c>
      <c r="F5823" s="112">
        <f t="shared" si="519"/>
        <v>5</v>
      </c>
    </row>
    <row r="5824" spans="1:6" x14ac:dyDescent="0.25">
      <c r="A5824" s="122" t="s">
        <v>26</v>
      </c>
      <c r="B5824" s="119">
        <v>44135</v>
      </c>
      <c r="C5824" s="4">
        <v>467</v>
      </c>
      <c r="D5824" s="26">
        <f t="shared" si="518"/>
        <v>22238</v>
      </c>
      <c r="E5824" s="4">
        <v>0</v>
      </c>
      <c r="F5824" s="112">
        <f t="shared" si="519"/>
        <v>406</v>
      </c>
    </row>
    <row r="5825" spans="1:6" x14ac:dyDescent="0.25">
      <c r="A5825" s="122" t="s">
        <v>25</v>
      </c>
      <c r="B5825" s="119">
        <v>44135</v>
      </c>
      <c r="C5825" s="4">
        <v>255</v>
      </c>
      <c r="D5825" s="26">
        <f t="shared" si="518"/>
        <v>23993</v>
      </c>
      <c r="E5825" s="4">
        <f>1+2</f>
        <v>3</v>
      </c>
      <c r="F5825" s="112">
        <f t="shared" si="519"/>
        <v>612</v>
      </c>
    </row>
    <row r="5826" spans="1:6" x14ac:dyDescent="0.25">
      <c r="A5826" s="122" t="s">
        <v>41</v>
      </c>
      <c r="B5826" s="119">
        <v>44135</v>
      </c>
      <c r="C5826" s="4">
        <v>146</v>
      </c>
      <c r="D5826" s="26">
        <f t="shared" ref="D5826:D5832" si="520">C5826+D5802</f>
        <v>18746</v>
      </c>
      <c r="E5826" s="4">
        <f>4+3</f>
        <v>7</v>
      </c>
      <c r="F5826" s="112">
        <f t="shared" si="519"/>
        <v>791</v>
      </c>
    </row>
    <row r="5827" spans="1:6" x14ac:dyDescent="0.25">
      <c r="A5827" s="122" t="s">
        <v>42</v>
      </c>
      <c r="B5827" s="119">
        <v>44135</v>
      </c>
      <c r="C5827" s="4">
        <v>110</v>
      </c>
      <c r="D5827" s="26">
        <f t="shared" si="520"/>
        <v>2366</v>
      </c>
      <c r="F5827" s="112">
        <f t="shared" si="519"/>
        <v>101</v>
      </c>
    </row>
    <row r="5828" spans="1:6" x14ac:dyDescent="0.25">
      <c r="A5828" s="122" t="s">
        <v>43</v>
      </c>
      <c r="B5828" s="119">
        <v>44135</v>
      </c>
      <c r="C5828" s="4">
        <v>167</v>
      </c>
      <c r="D5828" s="26">
        <f t="shared" si="520"/>
        <v>6981</v>
      </c>
      <c r="F5828" s="112">
        <f t="shared" si="519"/>
        <v>54</v>
      </c>
    </row>
    <row r="5829" spans="1:6" x14ac:dyDescent="0.25">
      <c r="A5829" s="122" t="s">
        <v>44</v>
      </c>
      <c r="B5829" s="119">
        <v>44135</v>
      </c>
      <c r="C5829" s="4">
        <v>159</v>
      </c>
      <c r="D5829" s="26">
        <f t="shared" si="520"/>
        <v>9508</v>
      </c>
      <c r="E5829" s="4">
        <f>3</f>
        <v>3</v>
      </c>
      <c r="F5829" s="112">
        <f t="shared" si="519"/>
        <v>133</v>
      </c>
    </row>
    <row r="5830" spans="1:6" x14ac:dyDescent="0.25">
      <c r="A5830" s="122" t="s">
        <v>29</v>
      </c>
      <c r="B5830" s="119">
        <v>44135</v>
      </c>
      <c r="C5830" s="4">
        <v>1718</v>
      </c>
      <c r="D5830" s="26">
        <f t="shared" si="520"/>
        <v>106348</v>
      </c>
      <c r="E5830" s="4">
        <f>5+11</f>
        <v>16</v>
      </c>
      <c r="F5830" s="112">
        <f t="shared" si="519"/>
        <v>1297</v>
      </c>
    </row>
    <row r="5831" spans="1:6" x14ac:dyDescent="0.25">
      <c r="A5831" s="122" t="s">
        <v>45</v>
      </c>
      <c r="B5831" s="119">
        <v>44135</v>
      </c>
      <c r="C5831" s="4">
        <v>221</v>
      </c>
      <c r="D5831" s="26">
        <f t="shared" si="520"/>
        <v>9799</v>
      </c>
      <c r="E5831" s="4">
        <f>3</f>
        <v>3</v>
      </c>
      <c r="F5831" s="112">
        <f t="shared" si="519"/>
        <v>132</v>
      </c>
    </row>
    <row r="5832" spans="1:6" x14ac:dyDescent="0.25">
      <c r="A5832" s="122" t="s">
        <v>46</v>
      </c>
      <c r="B5832" s="119">
        <v>44135</v>
      </c>
      <c r="C5832" s="4">
        <v>189</v>
      </c>
      <c r="D5832" s="26">
        <f t="shared" si="520"/>
        <v>11376</v>
      </c>
      <c r="E5832" s="4">
        <f>1</f>
        <v>1</v>
      </c>
      <c r="F5832" s="112">
        <f t="shared" si="519"/>
        <v>148</v>
      </c>
    </row>
    <row r="5833" spans="1:6" ht="15.75" thickBot="1" x14ac:dyDescent="0.3">
      <c r="A5833" s="123" t="s">
        <v>47</v>
      </c>
      <c r="B5833" s="127">
        <v>44135</v>
      </c>
      <c r="C5833" s="45">
        <v>729</v>
      </c>
      <c r="D5833" s="115">
        <f>C5833+D5809</f>
        <v>49523</v>
      </c>
      <c r="E5833" s="45">
        <f>3+3</f>
        <v>6</v>
      </c>
      <c r="F5833" s="113">
        <f t="shared" si="519"/>
        <v>772</v>
      </c>
    </row>
    <row r="5834" spans="1:6" x14ac:dyDescent="0.25">
      <c r="A5834" s="53" t="s">
        <v>22</v>
      </c>
      <c r="B5834" s="119">
        <v>44136</v>
      </c>
      <c r="C5834" s="39">
        <v>1574</v>
      </c>
      <c r="D5834" s="114">
        <f t="shared" ref="D5834:D5897" si="521">C5834+D5810</f>
        <v>550939</v>
      </c>
      <c r="E5834" s="39">
        <v>56</v>
      </c>
      <c r="F5834" s="111">
        <f t="shared" si="519"/>
        <v>17665</v>
      </c>
    </row>
    <row r="5835" spans="1:6" x14ac:dyDescent="0.25">
      <c r="A5835" s="122" t="s">
        <v>51</v>
      </c>
      <c r="B5835" s="119">
        <v>44136</v>
      </c>
      <c r="C5835" s="4">
        <v>258</v>
      </c>
      <c r="D5835" s="26">
        <f t="shared" si="521"/>
        <v>147459</v>
      </c>
      <c r="E5835" s="4">
        <v>20</v>
      </c>
      <c r="F5835" s="112">
        <f t="shared" si="519"/>
        <v>4774</v>
      </c>
    </row>
    <row r="5836" spans="1:6" x14ac:dyDescent="0.25">
      <c r="A5836" s="122" t="s">
        <v>35</v>
      </c>
      <c r="B5836" s="119">
        <v>44136</v>
      </c>
      <c r="C5836" s="4">
        <v>39</v>
      </c>
      <c r="D5836" s="26">
        <f t="shared" si="521"/>
        <v>935</v>
      </c>
      <c r="F5836" s="112">
        <f t="shared" si="519"/>
        <v>0</v>
      </c>
    </row>
    <row r="5837" spans="1:6" x14ac:dyDescent="0.25">
      <c r="A5837" s="122" t="s">
        <v>21</v>
      </c>
      <c r="B5837" s="119">
        <v>44136</v>
      </c>
      <c r="C5837" s="4">
        <v>141</v>
      </c>
      <c r="D5837" s="26">
        <f t="shared" si="521"/>
        <v>14191</v>
      </c>
      <c r="E5837" s="4">
        <v>5</v>
      </c>
      <c r="F5837" s="112">
        <f t="shared" si="519"/>
        <v>432</v>
      </c>
    </row>
    <row r="5838" spans="1:6" x14ac:dyDescent="0.25">
      <c r="A5838" s="122" t="s">
        <v>36</v>
      </c>
      <c r="B5838" s="119">
        <v>44136</v>
      </c>
      <c r="C5838" s="4">
        <v>93</v>
      </c>
      <c r="D5838" s="26">
        <f t="shared" si="521"/>
        <v>14475</v>
      </c>
      <c r="E5838" s="4">
        <v>1</v>
      </c>
      <c r="F5838" s="112">
        <f t="shared" si="519"/>
        <v>249</v>
      </c>
    </row>
    <row r="5839" spans="1:6" x14ac:dyDescent="0.25">
      <c r="A5839" s="122" t="s">
        <v>27</v>
      </c>
      <c r="B5839" s="119">
        <v>44136</v>
      </c>
      <c r="C5839" s="4">
        <v>903</v>
      </c>
      <c r="D5839" s="26">
        <f t="shared" si="521"/>
        <v>86318</v>
      </c>
      <c r="E5839" s="4">
        <v>18</v>
      </c>
      <c r="F5839" s="112">
        <f t="shared" si="519"/>
        <v>1309</v>
      </c>
    </row>
    <row r="5840" spans="1:6" x14ac:dyDescent="0.25">
      <c r="A5840" s="122" t="s">
        <v>37</v>
      </c>
      <c r="B5840" s="119">
        <v>44136</v>
      </c>
      <c r="C5840" s="4">
        <v>4</v>
      </c>
      <c r="D5840" s="26">
        <f t="shared" si="521"/>
        <v>2553</v>
      </c>
      <c r="F5840" s="112">
        <f t="shared" si="519"/>
        <v>47</v>
      </c>
    </row>
    <row r="5841" spans="1:6" x14ac:dyDescent="0.25">
      <c r="A5841" s="122" t="s">
        <v>38</v>
      </c>
      <c r="B5841" s="119">
        <v>44136</v>
      </c>
      <c r="C5841" s="4">
        <v>198</v>
      </c>
      <c r="D5841" s="26">
        <f t="shared" si="521"/>
        <v>16195</v>
      </c>
      <c r="E5841" s="4">
        <v>1</v>
      </c>
      <c r="F5841" s="112">
        <f t="shared" si="519"/>
        <v>278</v>
      </c>
    </row>
    <row r="5842" spans="1:6" x14ac:dyDescent="0.25">
      <c r="A5842" s="122" t="s">
        <v>48</v>
      </c>
      <c r="B5842" s="119">
        <v>44136</v>
      </c>
      <c r="C5842" s="4">
        <v>-2</v>
      </c>
      <c r="D5842" s="26">
        <f t="shared" si="521"/>
        <v>151</v>
      </c>
      <c r="E5842" s="4">
        <v>1</v>
      </c>
      <c r="F5842" s="112">
        <f t="shared" si="519"/>
        <v>2</v>
      </c>
    </row>
    <row r="5843" spans="1:6" x14ac:dyDescent="0.25">
      <c r="A5843" s="122" t="s">
        <v>39</v>
      </c>
      <c r="B5843" s="119">
        <v>44136</v>
      </c>
      <c r="C5843" s="4">
        <v>28</v>
      </c>
      <c r="D5843" s="26">
        <f t="shared" si="521"/>
        <v>17884</v>
      </c>
      <c r="E5843" s="4">
        <v>1</v>
      </c>
      <c r="F5843" s="112">
        <f t="shared" si="519"/>
        <v>812</v>
      </c>
    </row>
    <row r="5844" spans="1:6" x14ac:dyDescent="0.25">
      <c r="A5844" s="122" t="s">
        <v>40</v>
      </c>
      <c r="B5844" s="119">
        <v>44136</v>
      </c>
      <c r="C5844" s="4">
        <v>82</v>
      </c>
      <c r="D5844" s="26">
        <f t="shared" si="521"/>
        <v>3361</v>
      </c>
      <c r="F5844" s="112">
        <f t="shared" si="519"/>
        <v>33</v>
      </c>
    </row>
    <row r="5845" spans="1:6" x14ac:dyDescent="0.25">
      <c r="A5845" s="122" t="s">
        <v>28</v>
      </c>
      <c r="B5845" s="119">
        <v>44136</v>
      </c>
      <c r="C5845" s="4">
        <v>35</v>
      </c>
      <c r="D5845" s="26">
        <f t="shared" si="521"/>
        <v>7604</v>
      </c>
      <c r="F5845" s="112">
        <f t="shared" si="519"/>
        <v>272</v>
      </c>
    </row>
    <row r="5846" spans="1:6" x14ac:dyDescent="0.25">
      <c r="A5846" s="122" t="s">
        <v>24</v>
      </c>
      <c r="B5846" s="119">
        <v>44136</v>
      </c>
      <c r="C5846" s="4">
        <v>207</v>
      </c>
      <c r="D5846" s="26">
        <f t="shared" si="521"/>
        <v>47280</v>
      </c>
      <c r="E5846" s="4">
        <v>1</v>
      </c>
      <c r="F5846" s="112">
        <f t="shared" si="519"/>
        <v>779</v>
      </c>
    </row>
    <row r="5847" spans="1:6" x14ac:dyDescent="0.25">
      <c r="A5847" s="122" t="s">
        <v>30</v>
      </c>
      <c r="B5847" s="119">
        <v>44136</v>
      </c>
      <c r="C5847" s="4">
        <v>17</v>
      </c>
      <c r="D5847" s="26">
        <f t="shared" si="521"/>
        <v>278</v>
      </c>
      <c r="F5847" s="112">
        <f t="shared" si="519"/>
        <v>5</v>
      </c>
    </row>
    <row r="5848" spans="1:6" x14ac:dyDescent="0.25">
      <c r="A5848" s="122" t="s">
        <v>26</v>
      </c>
      <c r="B5848" s="119">
        <v>44136</v>
      </c>
      <c r="C5848" s="4">
        <v>256</v>
      </c>
      <c r="D5848" s="26">
        <f t="shared" si="521"/>
        <v>22494</v>
      </c>
      <c r="E5848" s="4">
        <v>1</v>
      </c>
      <c r="F5848" s="112">
        <f t="shared" si="519"/>
        <v>407</v>
      </c>
    </row>
    <row r="5849" spans="1:6" x14ac:dyDescent="0.25">
      <c r="A5849" s="122" t="s">
        <v>25</v>
      </c>
      <c r="B5849" s="119">
        <v>44136</v>
      </c>
      <c r="C5849" s="4">
        <v>144</v>
      </c>
      <c r="D5849" s="26">
        <f t="shared" si="521"/>
        <v>24137</v>
      </c>
      <c r="E5849" s="4">
        <v>2</v>
      </c>
      <c r="F5849" s="112">
        <f t="shared" si="519"/>
        <v>614</v>
      </c>
    </row>
    <row r="5850" spans="1:6" x14ac:dyDescent="0.25">
      <c r="A5850" s="122" t="s">
        <v>41</v>
      </c>
      <c r="B5850" s="119">
        <v>44136</v>
      </c>
      <c r="C5850" s="4">
        <v>139</v>
      </c>
      <c r="D5850" s="26">
        <f t="shared" si="521"/>
        <v>18885</v>
      </c>
      <c r="E5850" s="4">
        <v>6</v>
      </c>
      <c r="F5850" s="112">
        <f t="shared" si="519"/>
        <v>797</v>
      </c>
    </row>
    <row r="5851" spans="1:6" x14ac:dyDescent="0.25">
      <c r="A5851" s="122" t="s">
        <v>42</v>
      </c>
      <c r="B5851" s="119">
        <v>44136</v>
      </c>
      <c r="C5851" s="4">
        <v>59</v>
      </c>
      <c r="D5851" s="26">
        <f t="shared" si="521"/>
        <v>2425</v>
      </c>
      <c r="F5851" s="112">
        <f t="shared" si="519"/>
        <v>101</v>
      </c>
    </row>
    <row r="5852" spans="1:6" x14ac:dyDescent="0.25">
      <c r="A5852" s="122" t="s">
        <v>43</v>
      </c>
      <c r="B5852" s="119">
        <v>44136</v>
      </c>
      <c r="C5852" s="4">
        <v>248</v>
      </c>
      <c r="D5852" s="26">
        <f t="shared" si="521"/>
        <v>7229</v>
      </c>
      <c r="F5852" s="112">
        <f t="shared" si="519"/>
        <v>54</v>
      </c>
    </row>
    <row r="5853" spans="1:6" x14ac:dyDescent="0.25">
      <c r="A5853" s="122" t="s">
        <v>44</v>
      </c>
      <c r="B5853" s="119">
        <v>44136</v>
      </c>
      <c r="C5853" s="4">
        <v>176</v>
      </c>
      <c r="D5853" s="26">
        <f t="shared" si="521"/>
        <v>9684</v>
      </c>
      <c r="E5853" s="4">
        <v>2</v>
      </c>
      <c r="F5853" s="112">
        <f t="shared" si="519"/>
        <v>135</v>
      </c>
    </row>
    <row r="5854" spans="1:6" x14ac:dyDescent="0.25">
      <c r="A5854" s="122" t="s">
        <v>29</v>
      </c>
      <c r="B5854" s="119">
        <v>44136</v>
      </c>
      <c r="C5854" s="4">
        <v>1170</v>
      </c>
      <c r="D5854" s="26">
        <f t="shared" si="521"/>
        <v>107518</v>
      </c>
      <c r="E5854" s="4">
        <v>17</v>
      </c>
      <c r="F5854" s="112">
        <f t="shared" si="519"/>
        <v>1314</v>
      </c>
    </row>
    <row r="5855" spans="1:6" x14ac:dyDescent="0.25">
      <c r="A5855" s="122" t="s">
        <v>45</v>
      </c>
      <c r="B5855" s="119">
        <v>44136</v>
      </c>
      <c r="C5855" s="4">
        <v>182</v>
      </c>
      <c r="D5855" s="26">
        <f t="shared" si="521"/>
        <v>9981</v>
      </c>
      <c r="E5855" s="4">
        <v>1</v>
      </c>
      <c r="F5855" s="112">
        <f t="shared" si="519"/>
        <v>133</v>
      </c>
    </row>
    <row r="5856" spans="1:6" x14ac:dyDescent="0.25">
      <c r="A5856" s="122" t="s">
        <v>46</v>
      </c>
      <c r="B5856" s="119">
        <v>44136</v>
      </c>
      <c r="C5856" s="4">
        <v>205</v>
      </c>
      <c r="D5856" s="26">
        <f t="shared" si="521"/>
        <v>11581</v>
      </c>
      <c r="E5856" s="4">
        <v>2</v>
      </c>
      <c r="F5856" s="112">
        <f t="shared" si="519"/>
        <v>150</v>
      </c>
    </row>
    <row r="5857" spans="1:6" ht="15.75" thickBot="1" x14ac:dyDescent="0.3">
      <c r="A5857" s="123" t="s">
        <v>47</v>
      </c>
      <c r="B5857" s="119">
        <v>44136</v>
      </c>
      <c r="C5857" s="4">
        <v>453</v>
      </c>
      <c r="D5857" s="115">
        <f>C5857+D5833</f>
        <v>49976</v>
      </c>
      <c r="F5857" s="113">
        <f t="shared" si="519"/>
        <v>772</v>
      </c>
    </row>
    <row r="5858" spans="1:6" x14ac:dyDescent="0.25">
      <c r="A5858" s="53" t="s">
        <v>22</v>
      </c>
      <c r="B5858" s="119">
        <v>44137</v>
      </c>
      <c r="C5858" s="4">
        <v>3022</v>
      </c>
      <c r="D5858" s="114">
        <f t="shared" si="521"/>
        <v>553961</v>
      </c>
      <c r="E5858" s="4">
        <v>204</v>
      </c>
      <c r="F5858" s="111">
        <f t="shared" si="519"/>
        <v>17869</v>
      </c>
    </row>
    <row r="5859" spans="1:6" x14ac:dyDescent="0.25">
      <c r="A5859" s="122" t="s">
        <v>51</v>
      </c>
      <c r="B5859" s="119">
        <v>44137</v>
      </c>
      <c r="C5859" s="4">
        <v>425</v>
      </c>
      <c r="D5859" s="26">
        <f t="shared" si="521"/>
        <v>147884</v>
      </c>
      <c r="E5859" s="4">
        <v>35</v>
      </c>
      <c r="F5859" s="112">
        <f t="shared" si="519"/>
        <v>4809</v>
      </c>
    </row>
    <row r="5860" spans="1:6" x14ac:dyDescent="0.25">
      <c r="A5860" s="122" t="s">
        <v>35</v>
      </c>
      <c r="B5860" s="119">
        <v>44137</v>
      </c>
      <c r="C5860" s="4">
        <v>45</v>
      </c>
      <c r="D5860" s="26">
        <f t="shared" si="521"/>
        <v>980</v>
      </c>
      <c r="F5860" s="112">
        <f t="shared" si="519"/>
        <v>0</v>
      </c>
    </row>
    <row r="5861" spans="1:6" x14ac:dyDescent="0.25">
      <c r="A5861" s="122" t="s">
        <v>21</v>
      </c>
      <c r="B5861" s="119">
        <v>44137</v>
      </c>
      <c r="C5861" s="4">
        <v>73</v>
      </c>
      <c r="D5861" s="26">
        <f t="shared" si="521"/>
        <v>14264</v>
      </c>
      <c r="E5861" s="4">
        <v>2</v>
      </c>
      <c r="F5861" s="112">
        <f t="shared" si="519"/>
        <v>434</v>
      </c>
    </row>
    <row r="5862" spans="1:6" x14ac:dyDescent="0.25">
      <c r="A5862" s="122" t="s">
        <v>36</v>
      </c>
      <c r="B5862" s="119">
        <v>44137</v>
      </c>
      <c r="C5862" s="4">
        <v>316</v>
      </c>
      <c r="D5862" s="26">
        <f t="shared" si="521"/>
        <v>14791</v>
      </c>
      <c r="E5862" s="4">
        <v>5</v>
      </c>
      <c r="F5862" s="112">
        <f t="shared" si="519"/>
        <v>254</v>
      </c>
    </row>
    <row r="5863" spans="1:6" x14ac:dyDescent="0.25">
      <c r="A5863" s="122" t="s">
        <v>27</v>
      </c>
      <c r="B5863" s="119">
        <v>44137</v>
      </c>
      <c r="C5863" s="4">
        <v>633</v>
      </c>
      <c r="D5863" s="26">
        <f t="shared" si="521"/>
        <v>86951</v>
      </c>
      <c r="E5863" s="4">
        <v>27</v>
      </c>
      <c r="F5863" s="112">
        <f t="shared" si="519"/>
        <v>1336</v>
      </c>
    </row>
    <row r="5864" spans="1:6" x14ac:dyDescent="0.25">
      <c r="A5864" s="122" t="s">
        <v>37</v>
      </c>
      <c r="B5864" s="119">
        <v>44137</v>
      </c>
      <c r="C5864" s="4">
        <v>40</v>
      </c>
      <c r="D5864" s="26">
        <f t="shared" si="521"/>
        <v>2593</v>
      </c>
      <c r="F5864" s="112">
        <f t="shared" si="519"/>
        <v>47</v>
      </c>
    </row>
    <row r="5865" spans="1:6" x14ac:dyDescent="0.25">
      <c r="A5865" s="122" t="s">
        <v>38</v>
      </c>
      <c r="B5865" s="119">
        <v>44137</v>
      </c>
      <c r="C5865" s="4">
        <v>231</v>
      </c>
      <c r="D5865" s="26">
        <f t="shared" si="521"/>
        <v>16426</v>
      </c>
      <c r="E5865" s="4">
        <v>9</v>
      </c>
      <c r="F5865" s="112">
        <f t="shared" si="519"/>
        <v>287</v>
      </c>
    </row>
    <row r="5866" spans="1:6" x14ac:dyDescent="0.25">
      <c r="A5866" s="122" t="s">
        <v>48</v>
      </c>
      <c r="B5866" s="119">
        <v>44137</v>
      </c>
      <c r="C5866" s="4">
        <v>7</v>
      </c>
      <c r="D5866" s="26">
        <f t="shared" si="521"/>
        <v>158</v>
      </c>
      <c r="F5866" s="112">
        <f t="shared" ref="F5866:F5930" si="522">E5866+F5842</f>
        <v>2</v>
      </c>
    </row>
    <row r="5867" spans="1:6" x14ac:dyDescent="0.25">
      <c r="A5867" s="122" t="s">
        <v>39</v>
      </c>
      <c r="B5867" s="119">
        <v>44137</v>
      </c>
      <c r="C5867" s="4">
        <v>34</v>
      </c>
      <c r="D5867" s="26">
        <f t="shared" si="521"/>
        <v>17918</v>
      </c>
      <c r="E5867" s="4">
        <v>3</v>
      </c>
      <c r="F5867" s="112">
        <f t="shared" si="522"/>
        <v>815</v>
      </c>
    </row>
    <row r="5868" spans="1:6" x14ac:dyDescent="0.25">
      <c r="A5868" s="122" t="s">
        <v>40</v>
      </c>
      <c r="B5868" s="119">
        <v>44137</v>
      </c>
      <c r="C5868" s="4">
        <v>119</v>
      </c>
      <c r="D5868" s="26">
        <f t="shared" si="521"/>
        <v>3480</v>
      </c>
      <c r="E5868" s="4">
        <v>3</v>
      </c>
      <c r="F5868" s="112">
        <f t="shared" si="522"/>
        <v>36</v>
      </c>
    </row>
    <row r="5869" spans="1:6" x14ac:dyDescent="0.25">
      <c r="A5869" s="122" t="s">
        <v>28</v>
      </c>
      <c r="B5869" s="119">
        <v>44137</v>
      </c>
      <c r="C5869" s="4">
        <v>36</v>
      </c>
      <c r="D5869" s="26">
        <f t="shared" si="521"/>
        <v>7640</v>
      </c>
      <c r="E5869" s="4">
        <v>2</v>
      </c>
      <c r="F5869" s="112">
        <f t="shared" si="522"/>
        <v>274</v>
      </c>
    </row>
    <row r="5870" spans="1:6" x14ac:dyDescent="0.25">
      <c r="A5870" s="122" t="s">
        <v>24</v>
      </c>
      <c r="B5870" s="119">
        <v>44137</v>
      </c>
      <c r="C5870" s="4">
        <v>513</v>
      </c>
      <c r="D5870" s="26">
        <f t="shared" si="521"/>
        <v>47793</v>
      </c>
      <c r="E5870" s="4">
        <v>19</v>
      </c>
      <c r="F5870" s="112">
        <f t="shared" si="522"/>
        <v>798</v>
      </c>
    </row>
    <row r="5871" spans="1:6" x14ac:dyDescent="0.25">
      <c r="A5871" s="122" t="s">
        <v>30</v>
      </c>
      <c r="B5871" s="119">
        <v>44137</v>
      </c>
      <c r="C5871" s="4">
        <v>4</v>
      </c>
      <c r="D5871" s="26">
        <f t="shared" si="521"/>
        <v>282</v>
      </c>
      <c r="F5871" s="112">
        <f t="shared" si="522"/>
        <v>5</v>
      </c>
    </row>
    <row r="5872" spans="1:6" x14ac:dyDescent="0.25">
      <c r="A5872" s="122" t="s">
        <v>26</v>
      </c>
      <c r="B5872" s="119">
        <v>44137</v>
      </c>
      <c r="C5872" s="4">
        <v>250</v>
      </c>
      <c r="D5872" s="26">
        <f t="shared" si="521"/>
        <v>22744</v>
      </c>
      <c r="E5872" s="4">
        <v>2</v>
      </c>
      <c r="F5872" s="112">
        <f t="shared" si="522"/>
        <v>409</v>
      </c>
    </row>
    <row r="5873" spans="1:6" x14ac:dyDescent="0.25">
      <c r="A5873" s="122" t="s">
        <v>25</v>
      </c>
      <c r="B5873" s="119">
        <v>44137</v>
      </c>
      <c r="C5873" s="4">
        <v>275</v>
      </c>
      <c r="D5873" s="26">
        <f t="shared" si="521"/>
        <v>24412</v>
      </c>
      <c r="E5873" s="4">
        <v>17</v>
      </c>
      <c r="F5873" s="112">
        <f t="shared" si="522"/>
        <v>631</v>
      </c>
    </row>
    <row r="5874" spans="1:6" x14ac:dyDescent="0.25">
      <c r="A5874" s="122" t="s">
        <v>41</v>
      </c>
      <c r="B5874" s="119">
        <v>44137</v>
      </c>
      <c r="C5874" s="4">
        <v>64</v>
      </c>
      <c r="D5874" s="26">
        <f t="shared" si="521"/>
        <v>18949</v>
      </c>
      <c r="E5874" s="4">
        <v>7</v>
      </c>
      <c r="F5874" s="112">
        <f t="shared" si="522"/>
        <v>804</v>
      </c>
    </row>
    <row r="5875" spans="1:6" x14ac:dyDescent="0.25">
      <c r="A5875" s="122" t="s">
        <v>42</v>
      </c>
      <c r="B5875" s="119">
        <v>44137</v>
      </c>
      <c r="C5875" s="4">
        <v>304</v>
      </c>
      <c r="D5875" s="26">
        <f t="shared" si="521"/>
        <v>2729</v>
      </c>
      <c r="F5875" s="112">
        <f t="shared" si="522"/>
        <v>101</v>
      </c>
    </row>
    <row r="5876" spans="1:6" x14ac:dyDescent="0.25">
      <c r="A5876" s="122" t="s">
        <v>43</v>
      </c>
      <c r="B5876" s="119">
        <v>44137</v>
      </c>
      <c r="C5876" s="4">
        <v>380</v>
      </c>
      <c r="D5876" s="26">
        <f t="shared" si="521"/>
        <v>7609</v>
      </c>
      <c r="E5876" s="4">
        <v>17</v>
      </c>
      <c r="F5876" s="112">
        <f t="shared" si="522"/>
        <v>71</v>
      </c>
    </row>
    <row r="5877" spans="1:6" x14ac:dyDescent="0.25">
      <c r="A5877" s="122" t="s">
        <v>44</v>
      </c>
      <c r="B5877" s="119">
        <v>44137</v>
      </c>
      <c r="C5877" s="4">
        <v>131</v>
      </c>
      <c r="D5877" s="26">
        <f t="shared" si="521"/>
        <v>9815</v>
      </c>
      <c r="E5877" s="4">
        <v>6</v>
      </c>
      <c r="F5877" s="112">
        <f t="shared" si="522"/>
        <v>141</v>
      </c>
    </row>
    <row r="5878" spans="1:6" x14ac:dyDescent="0.25">
      <c r="A5878" s="122" t="s">
        <v>29</v>
      </c>
      <c r="B5878" s="119">
        <v>44137</v>
      </c>
      <c r="C5878" s="4">
        <v>1793</v>
      </c>
      <c r="D5878" s="26">
        <f t="shared" si="521"/>
        <v>109311</v>
      </c>
      <c r="E5878" s="4">
        <v>75</v>
      </c>
      <c r="F5878" s="112">
        <f t="shared" si="522"/>
        <v>1389</v>
      </c>
    </row>
    <row r="5879" spans="1:6" x14ac:dyDescent="0.25">
      <c r="A5879" s="122" t="s">
        <v>45</v>
      </c>
      <c r="B5879" s="119">
        <v>44137</v>
      </c>
      <c r="C5879" s="4">
        <v>111</v>
      </c>
      <c r="D5879" s="26">
        <f t="shared" si="521"/>
        <v>10092</v>
      </c>
      <c r="E5879" s="4">
        <v>1</v>
      </c>
      <c r="F5879" s="112">
        <f t="shared" si="522"/>
        <v>134</v>
      </c>
    </row>
    <row r="5880" spans="1:6" x14ac:dyDescent="0.25">
      <c r="A5880" s="122" t="s">
        <v>46</v>
      </c>
      <c r="B5880" s="119">
        <v>44137</v>
      </c>
      <c r="C5880" s="4">
        <v>127</v>
      </c>
      <c r="D5880" s="26">
        <f t="shared" si="521"/>
        <v>11708</v>
      </c>
      <c r="E5880" s="4">
        <v>7</v>
      </c>
      <c r="F5880" s="112">
        <f t="shared" si="522"/>
        <v>157</v>
      </c>
    </row>
    <row r="5881" spans="1:6" ht="15.75" thickBot="1" x14ac:dyDescent="0.3">
      <c r="A5881" s="123" t="s">
        <v>47</v>
      </c>
      <c r="B5881" s="119">
        <v>44137</v>
      </c>
      <c r="C5881" s="4">
        <v>666</v>
      </c>
      <c r="D5881" s="115">
        <f>C5881+D5857</f>
        <v>50642</v>
      </c>
      <c r="E5881" s="4">
        <v>41</v>
      </c>
      <c r="F5881" s="113">
        <f t="shared" si="522"/>
        <v>813</v>
      </c>
    </row>
    <row r="5882" spans="1:6" x14ac:dyDescent="0.25">
      <c r="A5882" s="53" t="s">
        <v>22</v>
      </c>
      <c r="B5882" s="119">
        <v>44138</v>
      </c>
      <c r="C5882" s="4">
        <v>3615</v>
      </c>
      <c r="D5882" s="114">
        <f t="shared" si="521"/>
        <v>557576</v>
      </c>
      <c r="E5882" s="4">
        <v>188</v>
      </c>
      <c r="F5882" s="111">
        <f t="shared" si="522"/>
        <v>18057</v>
      </c>
    </row>
    <row r="5883" spans="1:6" x14ac:dyDescent="0.25">
      <c r="A5883" s="122" t="s">
        <v>51</v>
      </c>
      <c r="B5883" s="119">
        <v>44138</v>
      </c>
      <c r="C5883" s="4">
        <v>460</v>
      </c>
      <c r="D5883" s="26">
        <f t="shared" si="521"/>
        <v>148344</v>
      </c>
      <c r="E5883" s="4">
        <v>25</v>
      </c>
      <c r="F5883" s="112">
        <f t="shared" si="522"/>
        <v>4834</v>
      </c>
    </row>
    <row r="5884" spans="1:6" x14ac:dyDescent="0.25">
      <c r="A5884" s="122" t="s">
        <v>35</v>
      </c>
      <c r="B5884" s="119">
        <v>44138</v>
      </c>
      <c r="C5884" s="4">
        <v>31</v>
      </c>
      <c r="D5884" s="26">
        <f t="shared" si="521"/>
        <v>1011</v>
      </c>
      <c r="F5884" s="112">
        <f t="shared" si="522"/>
        <v>0</v>
      </c>
    </row>
    <row r="5885" spans="1:6" x14ac:dyDescent="0.25">
      <c r="A5885" s="122" t="s">
        <v>21</v>
      </c>
      <c r="B5885" s="119">
        <v>44138</v>
      </c>
      <c r="C5885" s="4">
        <v>131</v>
      </c>
      <c r="D5885" s="26">
        <f t="shared" si="521"/>
        <v>14395</v>
      </c>
      <c r="E5885" s="4">
        <v>7</v>
      </c>
      <c r="F5885" s="112">
        <f t="shared" si="522"/>
        <v>441</v>
      </c>
    </row>
    <row r="5886" spans="1:6" x14ac:dyDescent="0.25">
      <c r="A5886" s="122" t="s">
        <v>36</v>
      </c>
      <c r="B5886" s="119">
        <v>44138</v>
      </c>
      <c r="C5886" s="4">
        <v>421</v>
      </c>
      <c r="D5886" s="26">
        <f t="shared" si="521"/>
        <v>15212</v>
      </c>
      <c r="F5886" s="112">
        <f t="shared" si="522"/>
        <v>254</v>
      </c>
    </row>
    <row r="5887" spans="1:6" x14ac:dyDescent="0.25">
      <c r="A5887" s="122" t="s">
        <v>27</v>
      </c>
      <c r="B5887" s="119">
        <v>44138</v>
      </c>
      <c r="C5887" s="4">
        <v>1339</v>
      </c>
      <c r="D5887" s="26">
        <f t="shared" si="521"/>
        <v>88290</v>
      </c>
      <c r="E5887" s="4">
        <v>22</v>
      </c>
      <c r="F5887" s="112">
        <f t="shared" si="522"/>
        <v>1358</v>
      </c>
    </row>
    <row r="5888" spans="1:6" x14ac:dyDescent="0.25">
      <c r="A5888" s="122" t="s">
        <v>37</v>
      </c>
      <c r="B5888" s="119">
        <v>44138</v>
      </c>
      <c r="C5888" s="4">
        <v>26</v>
      </c>
      <c r="D5888" s="26">
        <f t="shared" si="521"/>
        <v>2619</v>
      </c>
      <c r="F5888" s="112">
        <f t="shared" si="522"/>
        <v>47</v>
      </c>
    </row>
    <row r="5889" spans="1:6" x14ac:dyDescent="0.25">
      <c r="A5889" s="122" t="s">
        <v>38</v>
      </c>
      <c r="B5889" s="119">
        <v>44138</v>
      </c>
      <c r="C5889" s="4">
        <v>258</v>
      </c>
      <c r="D5889" s="26">
        <f t="shared" si="521"/>
        <v>16684</v>
      </c>
      <c r="E5889" s="4">
        <v>7</v>
      </c>
      <c r="F5889" s="112">
        <f t="shared" si="522"/>
        <v>294</v>
      </c>
    </row>
    <row r="5890" spans="1:6" x14ac:dyDescent="0.25">
      <c r="A5890" s="122" t="s">
        <v>48</v>
      </c>
      <c r="B5890" s="119">
        <v>44138</v>
      </c>
      <c r="C5890" s="4">
        <v>0</v>
      </c>
      <c r="D5890" s="26">
        <f t="shared" si="521"/>
        <v>158</v>
      </c>
      <c r="F5890" s="112">
        <f t="shared" si="522"/>
        <v>2</v>
      </c>
    </row>
    <row r="5891" spans="1:6" x14ac:dyDescent="0.25">
      <c r="A5891" s="122" t="s">
        <v>39</v>
      </c>
      <c r="B5891" s="119">
        <v>44138</v>
      </c>
      <c r="C5891" s="4">
        <v>22</v>
      </c>
      <c r="D5891" s="26">
        <f t="shared" si="521"/>
        <v>17940</v>
      </c>
      <c r="E5891" s="4">
        <v>2</v>
      </c>
      <c r="F5891" s="112">
        <f t="shared" si="522"/>
        <v>817</v>
      </c>
    </row>
    <row r="5892" spans="1:6" x14ac:dyDescent="0.25">
      <c r="A5892" s="122" t="s">
        <v>40</v>
      </c>
      <c r="B5892" s="119">
        <v>44138</v>
      </c>
      <c r="C5892" s="4">
        <v>84</v>
      </c>
      <c r="D5892" s="26">
        <f t="shared" si="521"/>
        <v>3564</v>
      </c>
      <c r="F5892" s="112">
        <f t="shared" si="522"/>
        <v>36</v>
      </c>
    </row>
    <row r="5893" spans="1:6" x14ac:dyDescent="0.25">
      <c r="A5893" s="122" t="s">
        <v>28</v>
      </c>
      <c r="B5893" s="119">
        <v>44138</v>
      </c>
      <c r="C5893" s="4">
        <v>42</v>
      </c>
      <c r="D5893" s="26">
        <f t="shared" si="521"/>
        <v>7682</v>
      </c>
      <c r="E5893" s="4">
        <v>9</v>
      </c>
      <c r="F5893" s="112">
        <f t="shared" si="522"/>
        <v>283</v>
      </c>
    </row>
    <row r="5894" spans="1:6" x14ac:dyDescent="0.25">
      <c r="A5894" s="122" t="s">
        <v>24</v>
      </c>
      <c r="B5894" s="119">
        <v>44138</v>
      </c>
      <c r="C5894" s="4">
        <v>515</v>
      </c>
      <c r="D5894" s="26">
        <f t="shared" si="521"/>
        <v>48308</v>
      </c>
      <c r="E5894" s="4">
        <v>15</v>
      </c>
      <c r="F5894" s="112">
        <f t="shared" si="522"/>
        <v>813</v>
      </c>
    </row>
    <row r="5895" spans="1:6" x14ac:dyDescent="0.25">
      <c r="A5895" s="122" t="s">
        <v>30</v>
      </c>
      <c r="B5895" s="119">
        <v>44138</v>
      </c>
      <c r="C5895" s="4">
        <v>16</v>
      </c>
      <c r="D5895" s="26">
        <f t="shared" si="521"/>
        <v>298</v>
      </c>
      <c r="E5895" s="4">
        <v>1</v>
      </c>
      <c r="F5895" s="112">
        <f t="shared" si="522"/>
        <v>6</v>
      </c>
    </row>
    <row r="5896" spans="1:6" x14ac:dyDescent="0.25">
      <c r="A5896" s="122" t="s">
        <v>26</v>
      </c>
      <c r="B5896" s="119">
        <v>44138</v>
      </c>
      <c r="C5896" s="4">
        <v>934</v>
      </c>
      <c r="D5896" s="26">
        <f t="shared" si="521"/>
        <v>23678</v>
      </c>
      <c r="E5896" s="4">
        <v>5</v>
      </c>
      <c r="F5896" s="112">
        <f t="shared" si="522"/>
        <v>414</v>
      </c>
    </row>
    <row r="5897" spans="1:6" x14ac:dyDescent="0.25">
      <c r="A5897" s="122" t="s">
        <v>25</v>
      </c>
      <c r="B5897" s="119">
        <v>44138</v>
      </c>
      <c r="C5897" s="4">
        <v>395</v>
      </c>
      <c r="D5897" s="26">
        <f t="shared" si="521"/>
        <v>24807</v>
      </c>
      <c r="E5897" s="4">
        <v>3</v>
      </c>
      <c r="F5897" s="112">
        <f t="shared" si="522"/>
        <v>634</v>
      </c>
    </row>
    <row r="5898" spans="1:6" x14ac:dyDescent="0.25">
      <c r="A5898" s="122" t="s">
        <v>41</v>
      </c>
      <c r="B5898" s="119">
        <v>44138</v>
      </c>
      <c r="C5898" s="4">
        <v>110</v>
      </c>
      <c r="D5898" s="26">
        <f t="shared" ref="D5898:D5904" si="523">C5898+D5874</f>
        <v>19059</v>
      </c>
      <c r="E5898" s="4">
        <v>8</v>
      </c>
      <c r="F5898" s="112">
        <f t="shared" si="522"/>
        <v>812</v>
      </c>
    </row>
    <row r="5899" spans="1:6" x14ac:dyDescent="0.25">
      <c r="A5899" s="122" t="s">
        <v>42</v>
      </c>
      <c r="B5899" s="119">
        <v>44138</v>
      </c>
      <c r="C5899" s="4">
        <v>164</v>
      </c>
      <c r="D5899" s="26">
        <f t="shared" si="523"/>
        <v>2893</v>
      </c>
      <c r="E5899" s="4">
        <v>1</v>
      </c>
      <c r="F5899" s="112">
        <f t="shared" si="522"/>
        <v>102</v>
      </c>
    </row>
    <row r="5900" spans="1:6" x14ac:dyDescent="0.25">
      <c r="A5900" s="122" t="s">
        <v>43</v>
      </c>
      <c r="B5900" s="119">
        <v>44138</v>
      </c>
      <c r="C5900" s="4">
        <v>247</v>
      </c>
      <c r="D5900" s="26">
        <f t="shared" si="523"/>
        <v>7856</v>
      </c>
      <c r="E5900" s="4">
        <v>21</v>
      </c>
      <c r="F5900" s="112">
        <f t="shared" si="522"/>
        <v>92</v>
      </c>
    </row>
    <row r="5901" spans="1:6" x14ac:dyDescent="0.25">
      <c r="A5901" s="122" t="s">
        <v>44</v>
      </c>
      <c r="B5901" s="119">
        <v>44138</v>
      </c>
      <c r="C5901" s="4">
        <v>250</v>
      </c>
      <c r="D5901" s="26">
        <f t="shared" si="523"/>
        <v>10065</v>
      </c>
      <c r="E5901" s="4">
        <v>6</v>
      </c>
      <c r="F5901" s="112">
        <f t="shared" si="522"/>
        <v>147</v>
      </c>
    </row>
    <row r="5902" spans="1:6" x14ac:dyDescent="0.25">
      <c r="A5902" s="122" t="s">
        <v>29</v>
      </c>
      <c r="B5902" s="119">
        <v>44138</v>
      </c>
      <c r="C5902" s="4">
        <v>1764</v>
      </c>
      <c r="D5902" s="26">
        <f t="shared" si="523"/>
        <v>111075</v>
      </c>
      <c r="E5902" s="4">
        <v>85</v>
      </c>
      <c r="F5902" s="112">
        <f t="shared" si="522"/>
        <v>1474</v>
      </c>
    </row>
    <row r="5903" spans="1:6" x14ac:dyDescent="0.25">
      <c r="A5903" s="122" t="s">
        <v>45</v>
      </c>
      <c r="B5903" s="119">
        <v>44138</v>
      </c>
      <c r="C5903" s="4">
        <v>82</v>
      </c>
      <c r="D5903" s="26">
        <f t="shared" si="523"/>
        <v>10174</v>
      </c>
      <c r="E5903" s="4">
        <v>1</v>
      </c>
      <c r="F5903" s="112">
        <f t="shared" si="522"/>
        <v>135</v>
      </c>
    </row>
    <row r="5904" spans="1:6" x14ac:dyDescent="0.25">
      <c r="A5904" s="122" t="s">
        <v>46</v>
      </c>
      <c r="B5904" s="119">
        <v>44138</v>
      </c>
      <c r="C5904" s="4">
        <v>266</v>
      </c>
      <c r="D5904" s="26">
        <f t="shared" si="523"/>
        <v>11974</v>
      </c>
      <c r="E5904" s="4">
        <v>2</v>
      </c>
      <c r="F5904" s="112">
        <f t="shared" si="522"/>
        <v>159</v>
      </c>
    </row>
    <row r="5905" spans="1:6" ht="15.75" thickBot="1" x14ac:dyDescent="0.3">
      <c r="A5905" s="124" t="s">
        <v>47</v>
      </c>
      <c r="B5905" s="120">
        <v>44138</v>
      </c>
      <c r="C5905" s="38">
        <v>973</v>
      </c>
      <c r="D5905" s="70">
        <f>C5905+D5881</f>
        <v>51615</v>
      </c>
      <c r="E5905" s="38">
        <v>21</v>
      </c>
      <c r="F5905" s="121">
        <f t="shared" si="522"/>
        <v>834</v>
      </c>
    </row>
    <row r="5906" spans="1:6" x14ac:dyDescent="0.25">
      <c r="A5906" s="53" t="s">
        <v>22</v>
      </c>
      <c r="B5906" s="40">
        <v>44139</v>
      </c>
      <c r="C5906" s="22">
        <v>3123</v>
      </c>
      <c r="D5906" s="114">
        <f t="shared" ref="D5906:D5969" si="524">C5906+D5882</f>
        <v>560699</v>
      </c>
      <c r="E5906" s="22">
        <v>228</v>
      </c>
      <c r="F5906" s="111">
        <f t="shared" si="522"/>
        <v>18285</v>
      </c>
    </row>
    <row r="5907" spans="1:6" x14ac:dyDescent="0.25">
      <c r="A5907" s="122" t="s">
        <v>51</v>
      </c>
      <c r="B5907" s="119">
        <v>44139</v>
      </c>
      <c r="C5907" s="22">
        <v>476</v>
      </c>
      <c r="D5907" s="26">
        <f t="shared" si="524"/>
        <v>148820</v>
      </c>
      <c r="E5907" s="22">
        <v>20</v>
      </c>
      <c r="F5907" s="112">
        <f t="shared" si="522"/>
        <v>4854</v>
      </c>
    </row>
    <row r="5908" spans="1:6" x14ac:dyDescent="0.25">
      <c r="A5908" s="122" t="s">
        <v>35</v>
      </c>
      <c r="B5908" s="119">
        <v>44139</v>
      </c>
      <c r="C5908" s="22">
        <v>62</v>
      </c>
      <c r="D5908" s="26">
        <f t="shared" si="524"/>
        <v>1073</v>
      </c>
      <c r="E5908" s="22"/>
      <c r="F5908" s="112">
        <f t="shared" si="522"/>
        <v>0</v>
      </c>
    </row>
    <row r="5909" spans="1:6" x14ac:dyDescent="0.25">
      <c r="A5909" s="122" t="s">
        <v>21</v>
      </c>
      <c r="B5909" s="119">
        <v>44139</v>
      </c>
      <c r="C5909" s="22">
        <v>98</v>
      </c>
      <c r="D5909" s="26">
        <f t="shared" si="524"/>
        <v>14493</v>
      </c>
      <c r="E5909" s="22">
        <v>7</v>
      </c>
      <c r="F5909" s="112">
        <f t="shared" si="522"/>
        <v>448</v>
      </c>
    </row>
    <row r="5910" spans="1:6" x14ac:dyDescent="0.25">
      <c r="A5910" s="122" t="s">
        <v>36</v>
      </c>
      <c r="B5910" s="119">
        <v>44139</v>
      </c>
      <c r="C5910" s="22">
        <v>500</v>
      </c>
      <c r="D5910" s="26">
        <f t="shared" si="524"/>
        <v>15712</v>
      </c>
      <c r="E5910" s="22">
        <v>6</v>
      </c>
      <c r="F5910" s="112">
        <f t="shared" si="522"/>
        <v>260</v>
      </c>
    </row>
    <row r="5911" spans="1:6" x14ac:dyDescent="0.25">
      <c r="A5911" s="122" t="s">
        <v>27</v>
      </c>
      <c r="B5911" s="119">
        <v>44139</v>
      </c>
      <c r="C5911" s="22">
        <v>1196</v>
      </c>
      <c r="D5911" s="26">
        <f t="shared" si="524"/>
        <v>89486</v>
      </c>
      <c r="E5911" s="22">
        <v>37</v>
      </c>
      <c r="F5911" s="112">
        <f t="shared" si="522"/>
        <v>1395</v>
      </c>
    </row>
    <row r="5912" spans="1:6" x14ac:dyDescent="0.25">
      <c r="A5912" s="122" t="s">
        <v>37</v>
      </c>
      <c r="B5912" s="119">
        <v>44139</v>
      </c>
      <c r="C5912" s="22">
        <v>14</v>
      </c>
      <c r="D5912" s="26">
        <f t="shared" si="524"/>
        <v>2633</v>
      </c>
      <c r="E5912" s="22">
        <v>2</v>
      </c>
      <c r="F5912" s="112">
        <f t="shared" si="522"/>
        <v>49</v>
      </c>
    </row>
    <row r="5913" spans="1:6" x14ac:dyDescent="0.25">
      <c r="A5913" s="122" t="s">
        <v>38</v>
      </c>
      <c r="B5913" s="119">
        <v>44139</v>
      </c>
      <c r="C5913" s="22">
        <v>325</v>
      </c>
      <c r="D5913" s="26">
        <f t="shared" si="524"/>
        <v>17009</v>
      </c>
      <c r="E5913" s="22">
        <v>7</v>
      </c>
      <c r="F5913" s="112">
        <f t="shared" si="522"/>
        <v>301</v>
      </c>
    </row>
    <row r="5914" spans="1:6" x14ac:dyDescent="0.25">
      <c r="A5914" s="122" t="s">
        <v>48</v>
      </c>
      <c r="B5914" s="119">
        <v>44139</v>
      </c>
      <c r="C5914" s="22">
        <v>5</v>
      </c>
      <c r="D5914" s="26">
        <f t="shared" si="524"/>
        <v>163</v>
      </c>
      <c r="E5914" s="22">
        <v>1</v>
      </c>
      <c r="F5914" s="112">
        <f t="shared" si="522"/>
        <v>3</v>
      </c>
    </row>
    <row r="5915" spans="1:6" x14ac:dyDescent="0.25">
      <c r="A5915" s="122" t="s">
        <v>39</v>
      </c>
      <c r="B5915" s="119">
        <v>44139</v>
      </c>
      <c r="C5915" s="22">
        <v>22</v>
      </c>
      <c r="D5915" s="26">
        <f t="shared" si="524"/>
        <v>17962</v>
      </c>
      <c r="E5915" s="22"/>
      <c r="F5915" s="112">
        <f t="shared" si="522"/>
        <v>817</v>
      </c>
    </row>
    <row r="5916" spans="1:6" x14ac:dyDescent="0.25">
      <c r="A5916" s="122" t="s">
        <v>40</v>
      </c>
      <c r="B5916" s="119">
        <v>44139</v>
      </c>
      <c r="C5916" s="22">
        <v>137</v>
      </c>
      <c r="D5916" s="26">
        <f t="shared" si="524"/>
        <v>3701</v>
      </c>
      <c r="E5916" s="22"/>
      <c r="F5916" s="112">
        <f t="shared" si="522"/>
        <v>36</v>
      </c>
    </row>
    <row r="5917" spans="1:6" x14ac:dyDescent="0.25">
      <c r="A5917" s="122" t="s">
        <v>28</v>
      </c>
      <c r="B5917" s="119">
        <v>44139</v>
      </c>
      <c r="C5917" s="22">
        <v>61</v>
      </c>
      <c r="D5917" s="26">
        <f t="shared" si="524"/>
        <v>7743</v>
      </c>
      <c r="E5917" s="22"/>
      <c r="F5917" s="112">
        <f t="shared" si="522"/>
        <v>283</v>
      </c>
    </row>
    <row r="5918" spans="1:6" x14ac:dyDescent="0.25">
      <c r="A5918" s="122" t="s">
        <v>24</v>
      </c>
      <c r="B5918" s="119">
        <v>44139</v>
      </c>
      <c r="C5918" s="22">
        <v>518</v>
      </c>
      <c r="D5918" s="26">
        <f t="shared" si="524"/>
        <v>48826</v>
      </c>
      <c r="E5918" s="22">
        <v>41</v>
      </c>
      <c r="F5918" s="112">
        <f t="shared" si="522"/>
        <v>854</v>
      </c>
    </row>
    <row r="5919" spans="1:6" x14ac:dyDescent="0.25">
      <c r="A5919" s="122" t="s">
        <v>30</v>
      </c>
      <c r="B5919" s="119">
        <v>44139</v>
      </c>
      <c r="C5919" s="22">
        <v>-11</v>
      </c>
      <c r="D5919" s="26">
        <f t="shared" si="524"/>
        <v>287</v>
      </c>
      <c r="E5919" s="22"/>
      <c r="F5919" s="112">
        <f t="shared" si="522"/>
        <v>6</v>
      </c>
    </row>
    <row r="5920" spans="1:6" x14ac:dyDescent="0.25">
      <c r="A5920" s="122" t="s">
        <v>26</v>
      </c>
      <c r="B5920" s="119">
        <v>44139</v>
      </c>
      <c r="C5920" s="22">
        <v>298</v>
      </c>
      <c r="D5920" s="26">
        <f t="shared" si="524"/>
        <v>23976</v>
      </c>
      <c r="E5920" s="22">
        <v>1</v>
      </c>
      <c r="F5920" s="112">
        <f t="shared" si="522"/>
        <v>415</v>
      </c>
    </row>
    <row r="5921" spans="1:6" x14ac:dyDescent="0.25">
      <c r="A5921" s="122" t="s">
        <v>25</v>
      </c>
      <c r="B5921" s="119">
        <v>44139</v>
      </c>
      <c r="C5921" s="22">
        <v>371</v>
      </c>
      <c r="D5921" s="26">
        <f t="shared" si="524"/>
        <v>25178</v>
      </c>
      <c r="E5921" s="22">
        <v>8</v>
      </c>
      <c r="F5921" s="112">
        <f t="shared" si="522"/>
        <v>642</v>
      </c>
    </row>
    <row r="5922" spans="1:6" x14ac:dyDescent="0.25">
      <c r="A5922" s="122" t="s">
        <v>41</v>
      </c>
      <c r="B5922" s="119">
        <v>44139</v>
      </c>
      <c r="C5922" s="22">
        <v>134</v>
      </c>
      <c r="D5922" s="26">
        <f t="shared" si="524"/>
        <v>19193</v>
      </c>
      <c r="E5922" s="22">
        <v>23</v>
      </c>
      <c r="F5922" s="112">
        <f t="shared" si="522"/>
        <v>835</v>
      </c>
    </row>
    <row r="5923" spans="1:6" x14ac:dyDescent="0.25">
      <c r="A5923" s="122" t="s">
        <v>42</v>
      </c>
      <c r="B5923" s="119">
        <v>44139</v>
      </c>
      <c r="C5923" s="22">
        <v>180</v>
      </c>
      <c r="D5923" s="26">
        <f t="shared" si="524"/>
        <v>3073</v>
      </c>
      <c r="E5923" s="22"/>
      <c r="F5923" s="112">
        <f t="shared" si="522"/>
        <v>102</v>
      </c>
    </row>
    <row r="5924" spans="1:6" x14ac:dyDescent="0.25">
      <c r="A5924" s="122" t="s">
        <v>43</v>
      </c>
      <c r="B5924" s="119">
        <v>44139</v>
      </c>
      <c r="C5924" s="22">
        <v>247</v>
      </c>
      <c r="D5924" s="26">
        <f t="shared" si="524"/>
        <v>8103</v>
      </c>
      <c r="E5924" s="22">
        <v>10</v>
      </c>
      <c r="F5924" s="112">
        <f t="shared" si="522"/>
        <v>102</v>
      </c>
    </row>
    <row r="5925" spans="1:6" x14ac:dyDescent="0.25">
      <c r="A5925" s="122" t="s">
        <v>44</v>
      </c>
      <c r="B5925" s="119">
        <v>44139</v>
      </c>
      <c r="C5925" s="22">
        <v>185</v>
      </c>
      <c r="D5925" s="26">
        <f t="shared" si="524"/>
        <v>10250</v>
      </c>
      <c r="E5925" s="22">
        <v>2</v>
      </c>
      <c r="F5925" s="112">
        <f t="shared" si="522"/>
        <v>149</v>
      </c>
    </row>
    <row r="5926" spans="1:6" x14ac:dyDescent="0.25">
      <c r="A5926" s="122" t="s">
        <v>29</v>
      </c>
      <c r="B5926" s="119">
        <v>44139</v>
      </c>
      <c r="C5926" s="22">
        <v>1543</v>
      </c>
      <c r="D5926" s="26">
        <f t="shared" si="524"/>
        <v>112618</v>
      </c>
      <c r="E5926" s="22">
        <v>56</v>
      </c>
      <c r="F5926" s="112">
        <f t="shared" si="522"/>
        <v>1530</v>
      </c>
    </row>
    <row r="5927" spans="1:6" x14ac:dyDescent="0.25">
      <c r="A5927" s="122" t="s">
        <v>45</v>
      </c>
      <c r="B5927" s="119">
        <v>44139</v>
      </c>
      <c r="C5927" s="22">
        <v>213</v>
      </c>
      <c r="D5927" s="26">
        <f t="shared" si="524"/>
        <v>10387</v>
      </c>
      <c r="E5927" s="22"/>
      <c r="F5927" s="112">
        <f t="shared" si="522"/>
        <v>135</v>
      </c>
    </row>
    <row r="5928" spans="1:6" x14ac:dyDescent="0.25">
      <c r="A5928" s="122" t="s">
        <v>46</v>
      </c>
      <c r="B5928" s="119">
        <v>44139</v>
      </c>
      <c r="C5928" s="22">
        <v>205</v>
      </c>
      <c r="D5928" s="26">
        <f t="shared" si="524"/>
        <v>12179</v>
      </c>
      <c r="E5928" s="22">
        <v>2</v>
      </c>
      <c r="F5928" s="112">
        <f t="shared" si="522"/>
        <v>161</v>
      </c>
    </row>
    <row r="5929" spans="1:6" ht="15.75" thickBot="1" x14ac:dyDescent="0.3">
      <c r="A5929" s="123" t="s">
        <v>47</v>
      </c>
      <c r="B5929" s="127">
        <v>44139</v>
      </c>
      <c r="C5929" s="22">
        <v>750</v>
      </c>
      <c r="D5929" s="115">
        <f>C5929+D5905</f>
        <v>52365</v>
      </c>
      <c r="E5929" s="22">
        <v>17</v>
      </c>
      <c r="F5929" s="113">
        <f t="shared" si="522"/>
        <v>851</v>
      </c>
    </row>
    <row r="5930" spans="1:6" x14ac:dyDescent="0.25">
      <c r="A5930" s="53" t="s">
        <v>22</v>
      </c>
      <c r="B5930" s="120">
        <v>44140</v>
      </c>
      <c r="C5930" s="39">
        <v>3239</v>
      </c>
      <c r="D5930" s="114">
        <f t="shared" si="524"/>
        <v>563938</v>
      </c>
      <c r="E5930" s="39">
        <f>43+38</f>
        <v>81</v>
      </c>
      <c r="F5930" s="111">
        <f t="shared" si="522"/>
        <v>18366</v>
      </c>
    </row>
    <row r="5931" spans="1:6" x14ac:dyDescent="0.25">
      <c r="A5931" s="122" t="s">
        <v>51</v>
      </c>
      <c r="B5931" s="23">
        <v>44140</v>
      </c>
      <c r="C5931" s="4">
        <v>476</v>
      </c>
      <c r="D5931" s="26">
        <f t="shared" si="524"/>
        <v>149296</v>
      </c>
      <c r="E5931" s="4">
        <f>12+1+14</f>
        <v>27</v>
      </c>
      <c r="F5931" s="112">
        <f t="shared" ref="F5931:F5994" si="525">E5931+F5907</f>
        <v>4881</v>
      </c>
    </row>
    <row r="5932" spans="1:6" x14ac:dyDescent="0.25">
      <c r="A5932" s="122" t="s">
        <v>35</v>
      </c>
      <c r="B5932" s="23">
        <v>44140</v>
      </c>
      <c r="C5932" s="4">
        <v>47</v>
      </c>
      <c r="D5932" s="26">
        <f t="shared" si="524"/>
        <v>1120</v>
      </c>
      <c r="F5932" s="112">
        <f t="shared" si="525"/>
        <v>0</v>
      </c>
    </row>
    <row r="5933" spans="1:6" x14ac:dyDescent="0.25">
      <c r="A5933" s="122" t="s">
        <v>21</v>
      </c>
      <c r="B5933" s="23">
        <v>44140</v>
      </c>
      <c r="C5933" s="4">
        <v>145</v>
      </c>
      <c r="D5933" s="26">
        <f t="shared" si="524"/>
        <v>14638</v>
      </c>
      <c r="E5933" s="4">
        <f>4+1</f>
        <v>5</v>
      </c>
      <c r="F5933" s="112">
        <f t="shared" si="525"/>
        <v>453</v>
      </c>
    </row>
    <row r="5934" spans="1:6" x14ac:dyDescent="0.25">
      <c r="A5934" s="122" t="s">
        <v>36</v>
      </c>
      <c r="B5934" s="23">
        <v>44140</v>
      </c>
      <c r="C5934" s="4">
        <v>441</v>
      </c>
      <c r="D5934" s="26">
        <f t="shared" si="524"/>
        <v>16153</v>
      </c>
      <c r="E5934" s="4">
        <f>9+5</f>
        <v>14</v>
      </c>
      <c r="F5934" s="112">
        <f t="shared" si="525"/>
        <v>274</v>
      </c>
    </row>
    <row r="5935" spans="1:6" x14ac:dyDescent="0.25">
      <c r="A5935" s="122" t="s">
        <v>27</v>
      </c>
      <c r="B5935" s="23">
        <v>44140</v>
      </c>
      <c r="C5935" s="4">
        <v>1054</v>
      </c>
      <c r="D5935" s="26">
        <f t="shared" si="524"/>
        <v>90540</v>
      </c>
      <c r="E5935" s="4">
        <f>13+6</f>
        <v>19</v>
      </c>
      <c r="F5935" s="112">
        <f t="shared" si="525"/>
        <v>1414</v>
      </c>
    </row>
    <row r="5936" spans="1:6" x14ac:dyDescent="0.25">
      <c r="A5936" s="122" t="s">
        <v>37</v>
      </c>
      <c r="B5936" s="23">
        <v>44140</v>
      </c>
      <c r="C5936" s="4">
        <v>18</v>
      </c>
      <c r="D5936" s="26">
        <f t="shared" si="524"/>
        <v>2651</v>
      </c>
      <c r="F5936" s="112">
        <f t="shared" si="525"/>
        <v>49</v>
      </c>
    </row>
    <row r="5937" spans="1:6" x14ac:dyDescent="0.25">
      <c r="A5937" s="122" t="s">
        <v>38</v>
      </c>
      <c r="B5937" s="23">
        <v>44140</v>
      </c>
      <c r="C5937" s="4">
        <v>336</v>
      </c>
      <c r="D5937" s="26">
        <f t="shared" si="524"/>
        <v>17345</v>
      </c>
      <c r="E5937" s="4">
        <f>5</f>
        <v>5</v>
      </c>
      <c r="F5937" s="112">
        <f t="shared" si="525"/>
        <v>306</v>
      </c>
    </row>
    <row r="5938" spans="1:6" x14ac:dyDescent="0.25">
      <c r="A5938" s="122" t="s">
        <v>48</v>
      </c>
      <c r="B5938" s="23">
        <v>44140</v>
      </c>
      <c r="C5938" s="4">
        <v>-3</v>
      </c>
      <c r="D5938" s="26">
        <f t="shared" si="524"/>
        <v>160</v>
      </c>
      <c r="F5938" s="112">
        <f t="shared" si="525"/>
        <v>3</v>
      </c>
    </row>
    <row r="5939" spans="1:6" x14ac:dyDescent="0.25">
      <c r="A5939" s="122" t="s">
        <v>39</v>
      </c>
      <c r="B5939" s="23">
        <v>44140</v>
      </c>
      <c r="C5939" s="4">
        <v>13</v>
      </c>
      <c r="D5939" s="26">
        <f t="shared" si="524"/>
        <v>17975</v>
      </c>
      <c r="E5939" s="4">
        <f>4</f>
        <v>4</v>
      </c>
      <c r="F5939" s="112">
        <f t="shared" si="525"/>
        <v>821</v>
      </c>
    </row>
    <row r="5940" spans="1:6" x14ac:dyDescent="0.25">
      <c r="A5940" s="122" t="s">
        <v>40</v>
      </c>
      <c r="B5940" s="23">
        <v>44140</v>
      </c>
      <c r="C5940" s="4">
        <v>111</v>
      </c>
      <c r="D5940" s="26">
        <f t="shared" si="524"/>
        <v>3812</v>
      </c>
      <c r="F5940" s="112">
        <f t="shared" si="525"/>
        <v>36</v>
      </c>
    </row>
    <row r="5941" spans="1:6" x14ac:dyDescent="0.25">
      <c r="A5941" s="122" t="s">
        <v>28</v>
      </c>
      <c r="B5941" s="23">
        <v>44140</v>
      </c>
      <c r="C5941" s="4">
        <v>20</v>
      </c>
      <c r="D5941" s="26">
        <f t="shared" si="524"/>
        <v>7763</v>
      </c>
      <c r="E5941" s="4">
        <f>3+2</f>
        <v>5</v>
      </c>
      <c r="F5941" s="112">
        <f t="shared" si="525"/>
        <v>288</v>
      </c>
    </row>
    <row r="5942" spans="1:6" x14ac:dyDescent="0.25">
      <c r="A5942" s="122" t="s">
        <v>24</v>
      </c>
      <c r="B5942" s="23">
        <v>44140</v>
      </c>
      <c r="C5942" s="4">
        <v>628</v>
      </c>
      <c r="D5942" s="26">
        <f t="shared" si="524"/>
        <v>49454</v>
      </c>
      <c r="E5942" s="4">
        <f>8+5</f>
        <v>13</v>
      </c>
      <c r="F5942" s="112">
        <f t="shared" si="525"/>
        <v>867</v>
      </c>
    </row>
    <row r="5943" spans="1:6" x14ac:dyDescent="0.25">
      <c r="A5943" s="122" t="s">
        <v>30</v>
      </c>
      <c r="B5943" s="23">
        <v>44140</v>
      </c>
      <c r="C5943" s="4">
        <v>18</v>
      </c>
      <c r="D5943" s="26">
        <f t="shared" si="524"/>
        <v>305</v>
      </c>
      <c r="F5943" s="112">
        <f t="shared" si="525"/>
        <v>6</v>
      </c>
    </row>
    <row r="5944" spans="1:6" x14ac:dyDescent="0.25">
      <c r="A5944" s="122" t="s">
        <v>26</v>
      </c>
      <c r="B5944" s="23">
        <v>44140</v>
      </c>
      <c r="C5944" s="4">
        <v>462</v>
      </c>
      <c r="D5944" s="26">
        <f t="shared" si="524"/>
        <v>24438</v>
      </c>
      <c r="F5944" s="112">
        <f t="shared" si="525"/>
        <v>415</v>
      </c>
    </row>
    <row r="5945" spans="1:6" x14ac:dyDescent="0.25">
      <c r="A5945" s="122" t="s">
        <v>25</v>
      </c>
      <c r="B5945" s="23">
        <v>44140</v>
      </c>
      <c r="C5945" s="4">
        <v>355</v>
      </c>
      <c r="D5945" s="26">
        <f t="shared" si="524"/>
        <v>25533</v>
      </c>
      <c r="E5945" s="4">
        <f>4+1</f>
        <v>5</v>
      </c>
      <c r="F5945" s="112">
        <f t="shared" si="525"/>
        <v>647</v>
      </c>
    </row>
    <row r="5946" spans="1:6" x14ac:dyDescent="0.25">
      <c r="A5946" s="122" t="s">
        <v>41</v>
      </c>
      <c r="B5946" s="23">
        <v>44140</v>
      </c>
      <c r="C5946" s="4">
        <v>112</v>
      </c>
      <c r="D5946" s="26">
        <f t="shared" si="524"/>
        <v>19305</v>
      </c>
      <c r="E5946" s="4">
        <f>5+3</f>
        <v>8</v>
      </c>
      <c r="F5946" s="112">
        <f t="shared" si="525"/>
        <v>843</v>
      </c>
    </row>
    <row r="5947" spans="1:6" x14ac:dyDescent="0.25">
      <c r="A5947" s="122" t="s">
        <v>42</v>
      </c>
      <c r="B5947" s="23">
        <v>44140</v>
      </c>
      <c r="C5947" s="4">
        <v>134</v>
      </c>
      <c r="D5947" s="26">
        <f t="shared" si="524"/>
        <v>3207</v>
      </c>
      <c r="F5947" s="112">
        <f t="shared" si="525"/>
        <v>102</v>
      </c>
    </row>
    <row r="5948" spans="1:6" x14ac:dyDescent="0.25">
      <c r="A5948" s="122" t="s">
        <v>43</v>
      </c>
      <c r="B5948" s="23">
        <v>44140</v>
      </c>
      <c r="C5948" s="4">
        <v>293</v>
      </c>
      <c r="D5948" s="26">
        <f t="shared" si="524"/>
        <v>8396</v>
      </c>
      <c r="E5948" s="4">
        <f>3+6</f>
        <v>9</v>
      </c>
      <c r="F5948" s="112">
        <f t="shared" si="525"/>
        <v>111</v>
      </c>
    </row>
    <row r="5949" spans="1:6" x14ac:dyDescent="0.25">
      <c r="A5949" s="122" t="s">
        <v>44</v>
      </c>
      <c r="B5949" s="23">
        <v>44140</v>
      </c>
      <c r="C5949" s="4">
        <v>269</v>
      </c>
      <c r="D5949" s="26">
        <f t="shared" si="524"/>
        <v>10519</v>
      </c>
      <c r="E5949" s="4">
        <f>5+5</f>
        <v>10</v>
      </c>
      <c r="F5949" s="112">
        <f t="shared" si="525"/>
        <v>159</v>
      </c>
    </row>
    <row r="5950" spans="1:6" x14ac:dyDescent="0.25">
      <c r="A5950" s="122" t="s">
        <v>29</v>
      </c>
      <c r="B5950" s="23">
        <v>44140</v>
      </c>
      <c r="C5950" s="4">
        <v>1741</v>
      </c>
      <c r="D5950" s="26">
        <f t="shared" si="524"/>
        <v>114359</v>
      </c>
      <c r="E5950" s="4">
        <f>11+8</f>
        <v>19</v>
      </c>
      <c r="F5950" s="112">
        <f t="shared" si="525"/>
        <v>1549</v>
      </c>
    </row>
    <row r="5951" spans="1:6" x14ac:dyDescent="0.25">
      <c r="A5951" s="122" t="s">
        <v>45</v>
      </c>
      <c r="B5951" s="23">
        <v>44140</v>
      </c>
      <c r="C5951" s="4">
        <v>320</v>
      </c>
      <c r="D5951" s="26">
        <f t="shared" si="524"/>
        <v>10707</v>
      </c>
      <c r="E5951" s="4">
        <v>3</v>
      </c>
      <c r="F5951" s="112">
        <f t="shared" si="525"/>
        <v>138</v>
      </c>
    </row>
    <row r="5952" spans="1:6" x14ac:dyDescent="0.25">
      <c r="A5952" s="122" t="s">
        <v>46</v>
      </c>
      <c r="B5952" s="23">
        <v>44140</v>
      </c>
      <c r="C5952" s="4">
        <v>267</v>
      </c>
      <c r="D5952" s="26">
        <f t="shared" si="524"/>
        <v>12446</v>
      </c>
      <c r="E5952" s="4">
        <f>2</f>
        <v>2</v>
      </c>
      <c r="F5952" s="112">
        <f t="shared" si="525"/>
        <v>163</v>
      </c>
    </row>
    <row r="5953" spans="1:6" ht="15.75" thickBot="1" x14ac:dyDescent="0.3">
      <c r="A5953" s="124" t="s">
        <v>47</v>
      </c>
      <c r="B5953" s="37">
        <v>44140</v>
      </c>
      <c r="C5953" s="38">
        <v>603</v>
      </c>
      <c r="D5953" s="70">
        <f>C5953+D5929</f>
        <v>52968</v>
      </c>
      <c r="E5953" s="38">
        <f>7+11</f>
        <v>18</v>
      </c>
      <c r="F5953" s="121">
        <f t="shared" si="525"/>
        <v>869</v>
      </c>
    </row>
    <row r="5954" spans="1:6" x14ac:dyDescent="0.25">
      <c r="A5954" s="53" t="s">
        <v>22</v>
      </c>
      <c r="B5954" s="40">
        <v>44141</v>
      </c>
      <c r="C5954" s="41">
        <v>3089</v>
      </c>
      <c r="D5954" s="114">
        <f t="shared" si="524"/>
        <v>567027</v>
      </c>
      <c r="E5954" s="41">
        <f>1+74+81</f>
        <v>156</v>
      </c>
      <c r="F5954" s="111">
        <f t="shared" si="525"/>
        <v>18522</v>
      </c>
    </row>
    <row r="5955" spans="1:6" x14ac:dyDescent="0.25">
      <c r="A5955" s="122" t="s">
        <v>51</v>
      </c>
      <c r="B5955" s="23">
        <v>44141</v>
      </c>
      <c r="C5955" s="4">
        <v>641</v>
      </c>
      <c r="D5955" s="26">
        <f t="shared" si="524"/>
        <v>149937</v>
      </c>
      <c r="E5955" s="4">
        <f>1+22+17</f>
        <v>40</v>
      </c>
      <c r="F5955" s="112">
        <f t="shared" si="525"/>
        <v>4921</v>
      </c>
    </row>
    <row r="5956" spans="1:6" x14ac:dyDescent="0.25">
      <c r="A5956" s="122" t="s">
        <v>35</v>
      </c>
      <c r="B5956" s="23">
        <v>44141</v>
      </c>
      <c r="C5956" s="4">
        <v>3</v>
      </c>
      <c r="D5956" s="26">
        <f t="shared" si="524"/>
        <v>1123</v>
      </c>
      <c r="F5956" s="112">
        <f t="shared" si="525"/>
        <v>0</v>
      </c>
    </row>
    <row r="5957" spans="1:6" x14ac:dyDescent="0.25">
      <c r="A5957" s="122" t="s">
        <v>21</v>
      </c>
      <c r="B5957" s="23">
        <v>44141</v>
      </c>
      <c r="C5957" s="4">
        <v>121</v>
      </c>
      <c r="D5957" s="26">
        <f t="shared" si="524"/>
        <v>14759</v>
      </c>
      <c r="E5957" s="4">
        <f>3+2</f>
        <v>5</v>
      </c>
      <c r="F5957" s="112">
        <f t="shared" si="525"/>
        <v>458</v>
      </c>
    </row>
    <row r="5958" spans="1:6" x14ac:dyDescent="0.25">
      <c r="A5958" s="122" t="s">
        <v>36</v>
      </c>
      <c r="B5958" s="23">
        <v>44141</v>
      </c>
      <c r="C5958" s="4">
        <v>392</v>
      </c>
      <c r="D5958" s="26">
        <f t="shared" si="524"/>
        <v>16545</v>
      </c>
      <c r="E5958" s="4">
        <f>1+1</f>
        <v>2</v>
      </c>
      <c r="F5958" s="112">
        <f t="shared" si="525"/>
        <v>276</v>
      </c>
    </row>
    <row r="5959" spans="1:6" x14ac:dyDescent="0.25">
      <c r="A5959" s="122" t="s">
        <v>27</v>
      </c>
      <c r="B5959" s="23">
        <v>44141</v>
      </c>
      <c r="C5959" s="4">
        <v>1258</v>
      </c>
      <c r="D5959" s="26">
        <f t="shared" si="524"/>
        <v>91798</v>
      </c>
      <c r="E5959" s="4">
        <f>21+7</f>
        <v>28</v>
      </c>
      <c r="F5959" s="112">
        <f t="shared" si="525"/>
        <v>1442</v>
      </c>
    </row>
    <row r="5960" spans="1:6" x14ac:dyDescent="0.25">
      <c r="A5960" s="122" t="s">
        <v>37</v>
      </c>
      <c r="B5960" s="23">
        <v>44141</v>
      </c>
      <c r="C5960" s="4">
        <v>106</v>
      </c>
      <c r="D5960" s="26">
        <f t="shared" si="524"/>
        <v>2757</v>
      </c>
      <c r="E5960" s="4">
        <f>5+2</f>
        <v>7</v>
      </c>
      <c r="F5960" s="112">
        <f t="shared" si="525"/>
        <v>56</v>
      </c>
    </row>
    <row r="5961" spans="1:6" x14ac:dyDescent="0.25">
      <c r="A5961" s="122" t="s">
        <v>38</v>
      </c>
      <c r="B5961" s="23">
        <v>44141</v>
      </c>
      <c r="C5961" s="4">
        <v>338</v>
      </c>
      <c r="D5961" s="26">
        <f t="shared" si="524"/>
        <v>17683</v>
      </c>
      <c r="E5961" s="4">
        <f>7+4</f>
        <v>11</v>
      </c>
      <c r="F5961" s="112">
        <f t="shared" si="525"/>
        <v>317</v>
      </c>
    </row>
    <row r="5962" spans="1:6" x14ac:dyDescent="0.25">
      <c r="A5962" s="122" t="s">
        <v>48</v>
      </c>
      <c r="B5962" s="23">
        <v>44141</v>
      </c>
      <c r="C5962" s="4">
        <v>2</v>
      </c>
      <c r="D5962" s="26">
        <f t="shared" si="524"/>
        <v>162</v>
      </c>
      <c r="F5962" s="112">
        <f t="shared" si="525"/>
        <v>3</v>
      </c>
    </row>
    <row r="5963" spans="1:6" x14ac:dyDescent="0.25">
      <c r="A5963" s="122" t="s">
        <v>39</v>
      </c>
      <c r="B5963" s="23">
        <v>44141</v>
      </c>
      <c r="C5963" s="4">
        <v>14</v>
      </c>
      <c r="D5963" s="26">
        <f t="shared" si="524"/>
        <v>17989</v>
      </c>
      <c r="F5963" s="112">
        <f t="shared" si="525"/>
        <v>821</v>
      </c>
    </row>
    <row r="5964" spans="1:6" x14ac:dyDescent="0.25">
      <c r="A5964" s="122" t="s">
        <v>40</v>
      </c>
      <c r="B5964" s="23">
        <v>44141</v>
      </c>
      <c r="C5964" s="4">
        <v>104</v>
      </c>
      <c r="D5964" s="26">
        <f t="shared" si="524"/>
        <v>3916</v>
      </c>
      <c r="F5964" s="112">
        <f t="shared" si="525"/>
        <v>36</v>
      </c>
    </row>
    <row r="5965" spans="1:6" x14ac:dyDescent="0.25">
      <c r="A5965" s="122" t="s">
        <v>28</v>
      </c>
      <c r="B5965" s="23">
        <v>44141</v>
      </c>
      <c r="C5965" s="4">
        <v>18</v>
      </c>
      <c r="D5965" s="26">
        <f t="shared" si="524"/>
        <v>7781</v>
      </c>
      <c r="E5965" s="4">
        <v>1</v>
      </c>
      <c r="F5965" s="112">
        <f t="shared" si="525"/>
        <v>289</v>
      </c>
    </row>
    <row r="5966" spans="1:6" x14ac:dyDescent="0.25">
      <c r="A5966" s="122" t="s">
        <v>24</v>
      </c>
      <c r="B5966" s="23">
        <v>44141</v>
      </c>
      <c r="C5966" s="4">
        <v>626</v>
      </c>
      <c r="D5966" s="26">
        <f t="shared" si="524"/>
        <v>50080</v>
      </c>
      <c r="E5966" s="4">
        <f>15+7</f>
        <v>22</v>
      </c>
      <c r="F5966" s="112">
        <f t="shared" si="525"/>
        <v>889</v>
      </c>
    </row>
    <row r="5967" spans="1:6" x14ac:dyDescent="0.25">
      <c r="A5967" s="122" t="s">
        <v>30</v>
      </c>
      <c r="B5967" s="23">
        <v>44141</v>
      </c>
      <c r="C5967" s="4">
        <v>15</v>
      </c>
      <c r="D5967" s="26">
        <f t="shared" si="524"/>
        <v>320</v>
      </c>
      <c r="F5967" s="112">
        <f t="shared" si="525"/>
        <v>6</v>
      </c>
    </row>
    <row r="5968" spans="1:6" x14ac:dyDescent="0.25">
      <c r="A5968" s="122" t="s">
        <v>26</v>
      </c>
      <c r="B5968" s="23">
        <v>44141</v>
      </c>
      <c r="C5968" s="4">
        <v>310</v>
      </c>
      <c r="D5968" s="26">
        <f t="shared" si="524"/>
        <v>24748</v>
      </c>
      <c r="E5968" s="4">
        <f>4+4</f>
        <v>8</v>
      </c>
      <c r="F5968" s="112">
        <f t="shared" si="525"/>
        <v>423</v>
      </c>
    </row>
    <row r="5969" spans="1:6" x14ac:dyDescent="0.25">
      <c r="A5969" s="122" t="s">
        <v>25</v>
      </c>
      <c r="B5969" s="23">
        <v>44141</v>
      </c>
      <c r="C5969" s="4">
        <v>383</v>
      </c>
      <c r="D5969" s="26">
        <f t="shared" si="524"/>
        <v>25916</v>
      </c>
      <c r="E5969" s="4">
        <f>3+2</f>
        <v>5</v>
      </c>
      <c r="F5969" s="112">
        <f t="shared" si="525"/>
        <v>652</v>
      </c>
    </row>
    <row r="5970" spans="1:6" x14ac:dyDescent="0.25">
      <c r="A5970" s="122" t="s">
        <v>41</v>
      </c>
      <c r="B5970" s="23">
        <v>44141</v>
      </c>
      <c r="C5970" s="4">
        <v>93</v>
      </c>
      <c r="D5970" s="26">
        <f t="shared" ref="D5970:D5976" si="526">C5970+D5946</f>
        <v>19398</v>
      </c>
      <c r="E5970" s="4">
        <f>6+4</f>
        <v>10</v>
      </c>
      <c r="F5970" s="112">
        <f t="shared" si="525"/>
        <v>853</v>
      </c>
    </row>
    <row r="5971" spans="1:6" x14ac:dyDescent="0.25">
      <c r="A5971" s="122" t="s">
        <v>42</v>
      </c>
      <c r="B5971" s="23">
        <v>44141</v>
      </c>
      <c r="C5971" s="4">
        <v>191</v>
      </c>
      <c r="D5971" s="26">
        <f t="shared" si="526"/>
        <v>3398</v>
      </c>
      <c r="F5971" s="112">
        <f t="shared" si="525"/>
        <v>102</v>
      </c>
    </row>
    <row r="5972" spans="1:6" x14ac:dyDescent="0.25">
      <c r="A5972" s="122" t="s">
        <v>43</v>
      </c>
      <c r="B5972" s="23">
        <v>44141</v>
      </c>
      <c r="C5972" s="4">
        <v>468</v>
      </c>
      <c r="D5972" s="26">
        <f t="shared" si="526"/>
        <v>8864</v>
      </c>
      <c r="E5972" s="4">
        <f>9+1</f>
        <v>10</v>
      </c>
      <c r="F5972" s="112">
        <f t="shared" si="525"/>
        <v>121</v>
      </c>
    </row>
    <row r="5973" spans="1:6" x14ac:dyDescent="0.25">
      <c r="A5973" s="122" t="s">
        <v>44</v>
      </c>
      <c r="B5973" s="23">
        <v>44141</v>
      </c>
      <c r="C5973" s="4">
        <v>222</v>
      </c>
      <c r="D5973" s="26">
        <f t="shared" si="526"/>
        <v>10741</v>
      </c>
      <c r="E5973" s="4">
        <f>2+2</f>
        <v>4</v>
      </c>
      <c r="F5973" s="112">
        <f t="shared" si="525"/>
        <v>163</v>
      </c>
    </row>
    <row r="5974" spans="1:6" x14ac:dyDescent="0.25">
      <c r="A5974" s="122" t="s">
        <v>29</v>
      </c>
      <c r="B5974" s="23">
        <v>44141</v>
      </c>
      <c r="C5974" s="4">
        <v>1736</v>
      </c>
      <c r="D5974" s="26">
        <f t="shared" si="526"/>
        <v>116095</v>
      </c>
      <c r="E5974" s="4">
        <f>1+30+22</f>
        <v>53</v>
      </c>
      <c r="F5974" s="112">
        <f t="shared" si="525"/>
        <v>1602</v>
      </c>
    </row>
    <row r="5975" spans="1:6" x14ac:dyDescent="0.25">
      <c r="A5975" s="122" t="s">
        <v>45</v>
      </c>
      <c r="B5975" s="23">
        <v>44141</v>
      </c>
      <c r="C5975" s="4">
        <v>223</v>
      </c>
      <c r="D5975" s="26">
        <f t="shared" si="526"/>
        <v>10930</v>
      </c>
      <c r="E5975" s="4">
        <f>3</f>
        <v>3</v>
      </c>
      <c r="F5975" s="112">
        <f t="shared" si="525"/>
        <v>141</v>
      </c>
    </row>
    <row r="5976" spans="1:6" x14ac:dyDescent="0.25">
      <c r="A5976" s="122" t="s">
        <v>46</v>
      </c>
      <c r="B5976" s="23">
        <v>44141</v>
      </c>
      <c r="C5976" s="4">
        <v>311</v>
      </c>
      <c r="D5976" s="26">
        <f t="shared" si="526"/>
        <v>12757</v>
      </c>
      <c r="F5976" s="112">
        <f t="shared" si="525"/>
        <v>163</v>
      </c>
    </row>
    <row r="5977" spans="1:6" ht="15.75" thickBot="1" x14ac:dyDescent="0.3">
      <c r="A5977" s="124" t="s">
        <v>47</v>
      </c>
      <c r="B5977" s="37">
        <v>44141</v>
      </c>
      <c r="C5977" s="38">
        <v>1122</v>
      </c>
      <c r="D5977" s="70">
        <f>C5977+D5953</f>
        <v>54090</v>
      </c>
      <c r="E5977" s="38">
        <f>3+3</f>
        <v>6</v>
      </c>
      <c r="F5977" s="121">
        <f t="shared" si="525"/>
        <v>875</v>
      </c>
    </row>
    <row r="5978" spans="1:6" x14ac:dyDescent="0.25">
      <c r="A5978" s="53" t="s">
        <v>22</v>
      </c>
      <c r="B5978" s="37">
        <v>44142</v>
      </c>
      <c r="C5978" s="4">
        <v>2161</v>
      </c>
      <c r="D5978" s="114">
        <f t="shared" ref="D5978:D6041" si="527">C5978+D5954</f>
        <v>569188</v>
      </c>
      <c r="E5978" s="4">
        <f>42+33</f>
        <v>75</v>
      </c>
      <c r="F5978" s="111">
        <f t="shared" si="525"/>
        <v>18597</v>
      </c>
    </row>
    <row r="5979" spans="1:6" x14ac:dyDescent="0.25">
      <c r="A5979" s="122" t="s">
        <v>51</v>
      </c>
      <c r="B5979" s="37">
        <v>44142</v>
      </c>
      <c r="C5979" s="4">
        <v>394</v>
      </c>
      <c r="D5979" s="26">
        <f t="shared" si="527"/>
        <v>150331</v>
      </c>
      <c r="E5979" s="4">
        <f>13+11</f>
        <v>24</v>
      </c>
      <c r="F5979" s="112">
        <f t="shared" si="525"/>
        <v>4945</v>
      </c>
    </row>
    <row r="5980" spans="1:6" x14ac:dyDescent="0.25">
      <c r="A5980" s="122" t="s">
        <v>35</v>
      </c>
      <c r="B5980" s="37">
        <v>44142</v>
      </c>
      <c r="C5980" s="4">
        <v>41</v>
      </c>
      <c r="D5980" s="26">
        <f t="shared" si="527"/>
        <v>1164</v>
      </c>
      <c r="E5980" s="4">
        <f>2</f>
        <v>2</v>
      </c>
      <c r="F5980" s="112">
        <f t="shared" si="525"/>
        <v>2</v>
      </c>
    </row>
    <row r="5981" spans="1:6" x14ac:dyDescent="0.25">
      <c r="A5981" s="122" t="s">
        <v>21</v>
      </c>
      <c r="B5981" s="37">
        <v>44142</v>
      </c>
      <c r="C5981" s="4">
        <v>157</v>
      </c>
      <c r="D5981" s="26">
        <f t="shared" si="527"/>
        <v>14916</v>
      </c>
      <c r="E5981" s="4">
        <f>2+4</f>
        <v>6</v>
      </c>
      <c r="F5981" s="112">
        <f t="shared" si="525"/>
        <v>464</v>
      </c>
    </row>
    <row r="5982" spans="1:6" x14ac:dyDescent="0.25">
      <c r="A5982" s="122" t="s">
        <v>36</v>
      </c>
      <c r="B5982" s="37">
        <v>44142</v>
      </c>
      <c r="C5982" s="4">
        <v>231</v>
      </c>
      <c r="D5982" s="26">
        <f t="shared" si="527"/>
        <v>16776</v>
      </c>
      <c r="F5982" s="112">
        <f t="shared" si="525"/>
        <v>276</v>
      </c>
    </row>
    <row r="5983" spans="1:6" x14ac:dyDescent="0.25">
      <c r="A5983" s="122" t="s">
        <v>27</v>
      </c>
      <c r="B5983" s="37">
        <v>44142</v>
      </c>
      <c r="C5983" s="4">
        <v>1006</v>
      </c>
      <c r="D5983" s="26">
        <f t="shared" si="527"/>
        <v>92804</v>
      </c>
      <c r="E5983" s="4">
        <f>6+5</f>
        <v>11</v>
      </c>
      <c r="F5983" s="112">
        <f t="shared" si="525"/>
        <v>1453</v>
      </c>
    </row>
    <row r="5984" spans="1:6" x14ac:dyDescent="0.25">
      <c r="A5984" s="122" t="s">
        <v>37</v>
      </c>
      <c r="B5984" s="37">
        <v>44142</v>
      </c>
      <c r="C5984" s="4">
        <v>76</v>
      </c>
      <c r="D5984" s="26">
        <f t="shared" si="527"/>
        <v>2833</v>
      </c>
      <c r="F5984" s="112">
        <f t="shared" si="525"/>
        <v>56</v>
      </c>
    </row>
    <row r="5985" spans="1:6" x14ac:dyDescent="0.25">
      <c r="A5985" s="122" t="s">
        <v>38</v>
      </c>
      <c r="B5985" s="37">
        <v>44142</v>
      </c>
      <c r="C5985" s="4">
        <v>234</v>
      </c>
      <c r="D5985" s="26">
        <f t="shared" si="527"/>
        <v>17917</v>
      </c>
      <c r="E5985" s="4">
        <f>6+2</f>
        <v>8</v>
      </c>
      <c r="F5985" s="112">
        <f t="shared" si="525"/>
        <v>325</v>
      </c>
    </row>
    <row r="5986" spans="1:6" x14ac:dyDescent="0.25">
      <c r="A5986" s="122" t="s">
        <v>48</v>
      </c>
      <c r="B5986" s="37">
        <v>44142</v>
      </c>
      <c r="C5986" s="4">
        <v>0</v>
      </c>
      <c r="D5986" s="26">
        <f t="shared" si="527"/>
        <v>162</v>
      </c>
      <c r="F5986" s="112">
        <f t="shared" si="525"/>
        <v>3</v>
      </c>
    </row>
    <row r="5987" spans="1:6" x14ac:dyDescent="0.25">
      <c r="A5987" s="122" t="s">
        <v>39</v>
      </c>
      <c r="B5987" s="37">
        <v>44142</v>
      </c>
      <c r="C5987" s="4">
        <v>24</v>
      </c>
      <c r="D5987" s="26">
        <f t="shared" si="527"/>
        <v>18013</v>
      </c>
      <c r="E5987" s="4">
        <f>4</f>
        <v>4</v>
      </c>
      <c r="F5987" s="112">
        <f t="shared" si="525"/>
        <v>825</v>
      </c>
    </row>
    <row r="5988" spans="1:6" x14ac:dyDescent="0.25">
      <c r="A5988" s="122" t="s">
        <v>40</v>
      </c>
      <c r="B5988" s="37">
        <v>44142</v>
      </c>
      <c r="C5988" s="4">
        <v>106</v>
      </c>
      <c r="D5988" s="26">
        <f t="shared" si="527"/>
        <v>4022</v>
      </c>
      <c r="F5988" s="112">
        <f t="shared" si="525"/>
        <v>36</v>
      </c>
    </row>
    <row r="5989" spans="1:6" x14ac:dyDescent="0.25">
      <c r="A5989" s="122" t="s">
        <v>28</v>
      </c>
      <c r="B5989" s="37">
        <v>44142</v>
      </c>
      <c r="C5989" s="4">
        <v>13</v>
      </c>
      <c r="D5989" s="26">
        <f t="shared" si="527"/>
        <v>7794</v>
      </c>
      <c r="F5989" s="112">
        <f t="shared" si="525"/>
        <v>289</v>
      </c>
    </row>
    <row r="5990" spans="1:6" x14ac:dyDescent="0.25">
      <c r="A5990" s="122" t="s">
        <v>24</v>
      </c>
      <c r="B5990" s="37">
        <v>44142</v>
      </c>
      <c r="C5990" s="4">
        <v>354</v>
      </c>
      <c r="D5990" s="26">
        <f t="shared" si="527"/>
        <v>50434</v>
      </c>
      <c r="E5990" s="4">
        <f>14+5</f>
        <v>19</v>
      </c>
      <c r="F5990" s="112">
        <f t="shared" si="525"/>
        <v>908</v>
      </c>
    </row>
    <row r="5991" spans="1:6" x14ac:dyDescent="0.25">
      <c r="A5991" s="122" t="s">
        <v>30</v>
      </c>
      <c r="B5991" s="37">
        <v>44142</v>
      </c>
      <c r="C5991" s="4">
        <v>10</v>
      </c>
      <c r="D5991" s="26">
        <f t="shared" si="527"/>
        <v>330</v>
      </c>
      <c r="F5991" s="112">
        <f t="shared" si="525"/>
        <v>6</v>
      </c>
    </row>
    <row r="5992" spans="1:6" x14ac:dyDescent="0.25">
      <c r="A5992" s="122" t="s">
        <v>26</v>
      </c>
      <c r="B5992" s="37">
        <v>44142</v>
      </c>
      <c r="C5992" s="4">
        <v>352</v>
      </c>
      <c r="D5992" s="26">
        <f t="shared" si="527"/>
        <v>25100</v>
      </c>
      <c r="F5992" s="112">
        <f t="shared" si="525"/>
        <v>423</v>
      </c>
    </row>
    <row r="5993" spans="1:6" x14ac:dyDescent="0.25">
      <c r="A5993" s="122" t="s">
        <v>25</v>
      </c>
      <c r="B5993" s="37">
        <v>44142</v>
      </c>
      <c r="C5993" s="4">
        <v>187</v>
      </c>
      <c r="D5993" s="26">
        <f t="shared" si="527"/>
        <v>26103</v>
      </c>
      <c r="E5993" s="4">
        <f>7+3</f>
        <v>10</v>
      </c>
      <c r="F5993" s="112">
        <f t="shared" si="525"/>
        <v>662</v>
      </c>
    </row>
    <row r="5994" spans="1:6" x14ac:dyDescent="0.25">
      <c r="A5994" s="122" t="s">
        <v>41</v>
      </c>
      <c r="B5994" s="37">
        <v>44142</v>
      </c>
      <c r="C5994" s="4">
        <v>112</v>
      </c>
      <c r="D5994" s="26">
        <f t="shared" si="527"/>
        <v>19510</v>
      </c>
      <c r="E5994" s="4">
        <f>6+7</f>
        <v>13</v>
      </c>
      <c r="F5994" s="112">
        <f t="shared" si="525"/>
        <v>866</v>
      </c>
    </row>
    <row r="5995" spans="1:6" x14ac:dyDescent="0.25">
      <c r="A5995" s="122" t="s">
        <v>42</v>
      </c>
      <c r="B5995" s="37">
        <v>44142</v>
      </c>
      <c r="C5995" s="4">
        <v>138</v>
      </c>
      <c r="D5995" s="26">
        <f t="shared" si="527"/>
        <v>3536</v>
      </c>
      <c r="F5995" s="112">
        <f t="shared" ref="F5995:F6058" si="528">E5995+F5971</f>
        <v>102</v>
      </c>
    </row>
    <row r="5996" spans="1:6" x14ac:dyDescent="0.25">
      <c r="A5996" s="122" t="s">
        <v>43</v>
      </c>
      <c r="B5996" s="37">
        <v>44142</v>
      </c>
      <c r="C5996" s="4">
        <v>153</v>
      </c>
      <c r="D5996" s="26">
        <f t="shared" si="527"/>
        <v>9017</v>
      </c>
      <c r="F5996" s="112">
        <f t="shared" si="528"/>
        <v>121</v>
      </c>
    </row>
    <row r="5997" spans="1:6" x14ac:dyDescent="0.25">
      <c r="A5997" s="122" t="s">
        <v>44</v>
      </c>
      <c r="B5997" s="37">
        <v>44142</v>
      </c>
      <c r="C5997" s="4">
        <v>169</v>
      </c>
      <c r="D5997" s="26">
        <f t="shared" si="527"/>
        <v>10910</v>
      </c>
      <c r="E5997" s="4">
        <f>1</f>
        <v>1</v>
      </c>
      <c r="F5997" s="112">
        <f t="shared" si="528"/>
        <v>164</v>
      </c>
    </row>
    <row r="5998" spans="1:6" x14ac:dyDescent="0.25">
      <c r="A5998" s="122" t="s">
        <v>29</v>
      </c>
      <c r="B5998" s="37">
        <v>44142</v>
      </c>
      <c r="C5998" s="4">
        <v>1328</v>
      </c>
      <c r="D5998" s="26">
        <f t="shared" si="527"/>
        <v>117423</v>
      </c>
      <c r="E5998" s="4">
        <f>20+6</f>
        <v>26</v>
      </c>
      <c r="F5998" s="112">
        <f t="shared" si="528"/>
        <v>1628</v>
      </c>
    </row>
    <row r="5999" spans="1:6" x14ac:dyDescent="0.25">
      <c r="A5999" s="122" t="s">
        <v>45</v>
      </c>
      <c r="B5999" s="37">
        <v>44142</v>
      </c>
      <c r="C5999" s="4">
        <v>226</v>
      </c>
      <c r="D5999" s="26">
        <f t="shared" si="527"/>
        <v>11156</v>
      </c>
      <c r="E5999" s="4">
        <f>1</f>
        <v>1</v>
      </c>
      <c r="F5999" s="112">
        <f t="shared" si="528"/>
        <v>142</v>
      </c>
    </row>
    <row r="6000" spans="1:6" x14ac:dyDescent="0.25">
      <c r="A6000" s="122" t="s">
        <v>46</v>
      </c>
      <c r="B6000" s="37">
        <v>44142</v>
      </c>
      <c r="C6000" s="4">
        <v>201</v>
      </c>
      <c r="D6000" s="26">
        <f t="shared" si="527"/>
        <v>12958</v>
      </c>
      <c r="E6000" s="4">
        <f>3</f>
        <v>3</v>
      </c>
      <c r="F6000" s="112">
        <f t="shared" si="528"/>
        <v>166</v>
      </c>
    </row>
    <row r="6001" spans="1:6" ht="15.75" thickBot="1" x14ac:dyDescent="0.3">
      <c r="A6001" s="124" t="s">
        <v>47</v>
      </c>
      <c r="B6001" s="37">
        <v>44142</v>
      </c>
      <c r="C6001" s="4">
        <v>364</v>
      </c>
      <c r="D6001" s="70">
        <f>C6001+D5977</f>
        <v>54454</v>
      </c>
      <c r="E6001" s="4">
        <f>7+3</f>
        <v>10</v>
      </c>
      <c r="F6001" s="121">
        <f t="shared" si="528"/>
        <v>885</v>
      </c>
    </row>
    <row r="6002" spans="1:6" x14ac:dyDescent="0.25">
      <c r="A6002" s="53" t="s">
        <v>22</v>
      </c>
      <c r="B6002" s="37">
        <v>44143</v>
      </c>
      <c r="C6002" s="4">
        <v>1309</v>
      </c>
      <c r="D6002" s="114">
        <f t="shared" si="527"/>
        <v>570497</v>
      </c>
      <c r="E6002" s="4">
        <f>41+32</f>
        <v>73</v>
      </c>
      <c r="F6002" s="111">
        <f t="shared" si="528"/>
        <v>18670</v>
      </c>
    </row>
    <row r="6003" spans="1:6" x14ac:dyDescent="0.25">
      <c r="A6003" s="122" t="s">
        <v>51</v>
      </c>
      <c r="B6003" s="37">
        <v>44143</v>
      </c>
      <c r="C6003" s="4">
        <v>245</v>
      </c>
      <c r="D6003" s="26">
        <f t="shared" si="527"/>
        <v>150576</v>
      </c>
      <c r="E6003" s="4">
        <f>11+4</f>
        <v>15</v>
      </c>
      <c r="F6003" s="112">
        <f t="shared" si="528"/>
        <v>4960</v>
      </c>
    </row>
    <row r="6004" spans="1:6" x14ac:dyDescent="0.25">
      <c r="A6004" s="122" t="s">
        <v>35</v>
      </c>
      <c r="B6004" s="37">
        <v>44143</v>
      </c>
      <c r="C6004" s="4">
        <v>15</v>
      </c>
      <c r="D6004" s="26">
        <f t="shared" si="527"/>
        <v>1179</v>
      </c>
      <c r="F6004" s="112">
        <f t="shared" si="528"/>
        <v>2</v>
      </c>
    </row>
    <row r="6005" spans="1:6" x14ac:dyDescent="0.25">
      <c r="A6005" s="122" t="s">
        <v>21</v>
      </c>
      <c r="B6005" s="37">
        <v>44143</v>
      </c>
      <c r="C6005" s="4">
        <v>122</v>
      </c>
      <c r="D6005" s="26">
        <f t="shared" si="527"/>
        <v>15038</v>
      </c>
      <c r="E6005" s="4">
        <f>1</f>
        <v>1</v>
      </c>
      <c r="F6005" s="112">
        <f t="shared" si="528"/>
        <v>465</v>
      </c>
    </row>
    <row r="6006" spans="1:6" x14ac:dyDescent="0.25">
      <c r="A6006" s="122" t="s">
        <v>36</v>
      </c>
      <c r="B6006" s="37">
        <v>44143</v>
      </c>
      <c r="C6006" s="4">
        <v>119</v>
      </c>
      <c r="D6006" s="26">
        <f t="shared" si="527"/>
        <v>16895</v>
      </c>
      <c r="F6006" s="112">
        <f t="shared" si="528"/>
        <v>276</v>
      </c>
    </row>
    <row r="6007" spans="1:6" x14ac:dyDescent="0.25">
      <c r="A6007" s="122" t="s">
        <v>27</v>
      </c>
      <c r="B6007" s="37">
        <v>44143</v>
      </c>
      <c r="C6007" s="4">
        <v>775</v>
      </c>
      <c r="D6007" s="26">
        <f t="shared" si="527"/>
        <v>93579</v>
      </c>
      <c r="E6007" s="4">
        <f>18+5</f>
        <v>23</v>
      </c>
      <c r="F6007" s="112">
        <f t="shared" si="528"/>
        <v>1476</v>
      </c>
    </row>
    <row r="6008" spans="1:6" x14ac:dyDescent="0.25">
      <c r="A6008" s="122" t="s">
        <v>37</v>
      </c>
      <c r="B6008" s="37">
        <v>44143</v>
      </c>
      <c r="C6008" s="4">
        <v>77</v>
      </c>
      <c r="D6008" s="26">
        <f t="shared" si="527"/>
        <v>2910</v>
      </c>
      <c r="E6008" s="4">
        <f>1</f>
        <v>1</v>
      </c>
      <c r="F6008" s="112">
        <f t="shared" si="528"/>
        <v>57</v>
      </c>
    </row>
    <row r="6009" spans="1:6" x14ac:dyDescent="0.25">
      <c r="A6009" s="122" t="s">
        <v>38</v>
      </c>
      <c r="B6009" s="37">
        <v>44143</v>
      </c>
      <c r="C6009" s="4">
        <v>187</v>
      </c>
      <c r="D6009" s="26">
        <f t="shared" si="527"/>
        <v>18104</v>
      </c>
      <c r="E6009" s="4">
        <f>2+1</f>
        <v>3</v>
      </c>
      <c r="F6009" s="112">
        <f t="shared" si="528"/>
        <v>328</v>
      </c>
    </row>
    <row r="6010" spans="1:6" x14ac:dyDescent="0.25">
      <c r="A6010" s="122" t="s">
        <v>48</v>
      </c>
      <c r="B6010" s="37">
        <v>44143</v>
      </c>
      <c r="C6010" s="4">
        <v>0</v>
      </c>
      <c r="D6010" s="26">
        <f t="shared" si="527"/>
        <v>162</v>
      </c>
      <c r="F6010" s="112">
        <f t="shared" si="528"/>
        <v>3</v>
      </c>
    </row>
    <row r="6011" spans="1:6" x14ac:dyDescent="0.25">
      <c r="A6011" s="122" t="s">
        <v>39</v>
      </c>
      <c r="B6011" s="37">
        <v>44143</v>
      </c>
      <c r="C6011" s="4">
        <v>12</v>
      </c>
      <c r="D6011" s="26">
        <f t="shared" si="527"/>
        <v>18025</v>
      </c>
      <c r="F6011" s="112">
        <f t="shared" si="528"/>
        <v>825</v>
      </c>
    </row>
    <row r="6012" spans="1:6" x14ac:dyDescent="0.25">
      <c r="A6012" s="122" t="s">
        <v>40</v>
      </c>
      <c r="B6012" s="37">
        <v>44143</v>
      </c>
      <c r="C6012" s="4">
        <v>99</v>
      </c>
      <c r="D6012" s="26">
        <f t="shared" si="527"/>
        <v>4121</v>
      </c>
      <c r="E6012" s="4">
        <f>3+2</f>
        <v>5</v>
      </c>
      <c r="F6012" s="112">
        <f t="shared" si="528"/>
        <v>41</v>
      </c>
    </row>
    <row r="6013" spans="1:6" x14ac:dyDescent="0.25">
      <c r="A6013" s="122" t="s">
        <v>28</v>
      </c>
      <c r="B6013" s="37">
        <v>44143</v>
      </c>
      <c r="C6013" s="4">
        <v>55</v>
      </c>
      <c r="D6013" s="26">
        <f t="shared" si="527"/>
        <v>7849</v>
      </c>
      <c r="E6013" s="4">
        <f>3</f>
        <v>3</v>
      </c>
      <c r="F6013" s="112">
        <f t="shared" si="528"/>
        <v>292</v>
      </c>
    </row>
    <row r="6014" spans="1:6" x14ac:dyDescent="0.25">
      <c r="A6014" s="122" t="s">
        <v>24</v>
      </c>
      <c r="B6014" s="37">
        <v>44143</v>
      </c>
      <c r="C6014" s="4">
        <v>140</v>
      </c>
      <c r="D6014" s="26">
        <f t="shared" si="527"/>
        <v>50574</v>
      </c>
      <c r="E6014" s="4">
        <f>12+4</f>
        <v>16</v>
      </c>
      <c r="F6014" s="112">
        <f t="shared" si="528"/>
        <v>924</v>
      </c>
    </row>
    <row r="6015" spans="1:6" x14ac:dyDescent="0.25">
      <c r="A6015" s="122" t="s">
        <v>30</v>
      </c>
      <c r="B6015" s="37">
        <v>44143</v>
      </c>
      <c r="C6015" s="4">
        <v>3</v>
      </c>
      <c r="D6015" s="26">
        <f t="shared" si="527"/>
        <v>333</v>
      </c>
      <c r="F6015" s="112">
        <f t="shared" si="528"/>
        <v>6</v>
      </c>
    </row>
    <row r="6016" spans="1:6" x14ac:dyDescent="0.25">
      <c r="A6016" s="122" t="s">
        <v>26</v>
      </c>
      <c r="B6016" s="37">
        <v>44143</v>
      </c>
      <c r="C6016" s="4">
        <v>154</v>
      </c>
      <c r="D6016" s="26">
        <f t="shared" si="527"/>
        <v>25254</v>
      </c>
      <c r="F6016" s="112">
        <f t="shared" si="528"/>
        <v>423</v>
      </c>
    </row>
    <row r="6017" spans="1:6" x14ac:dyDescent="0.25">
      <c r="A6017" s="122" t="s">
        <v>25</v>
      </c>
      <c r="B6017" s="37">
        <v>44143</v>
      </c>
      <c r="C6017" s="4">
        <v>126</v>
      </c>
      <c r="D6017" s="26">
        <f t="shared" si="527"/>
        <v>26229</v>
      </c>
      <c r="E6017" s="4">
        <f>1+1</f>
        <v>2</v>
      </c>
      <c r="F6017" s="112">
        <f t="shared" si="528"/>
        <v>664</v>
      </c>
    </row>
    <row r="6018" spans="1:6" x14ac:dyDescent="0.25">
      <c r="A6018" s="122" t="s">
        <v>41</v>
      </c>
      <c r="B6018" s="37">
        <v>44143</v>
      </c>
      <c r="C6018" s="4">
        <v>36</v>
      </c>
      <c r="D6018" s="26">
        <f t="shared" si="527"/>
        <v>19546</v>
      </c>
      <c r="E6018" s="4">
        <f>25+5</f>
        <v>30</v>
      </c>
      <c r="F6018" s="112">
        <f t="shared" si="528"/>
        <v>896</v>
      </c>
    </row>
    <row r="6019" spans="1:6" x14ac:dyDescent="0.25">
      <c r="A6019" s="122" t="s">
        <v>42</v>
      </c>
      <c r="B6019" s="37">
        <v>44143</v>
      </c>
      <c r="C6019" s="4">
        <v>127</v>
      </c>
      <c r="D6019" s="26">
        <f t="shared" si="527"/>
        <v>3663</v>
      </c>
      <c r="F6019" s="112">
        <f t="shared" si="528"/>
        <v>102</v>
      </c>
    </row>
    <row r="6020" spans="1:6" x14ac:dyDescent="0.25">
      <c r="A6020" s="122" t="s">
        <v>43</v>
      </c>
      <c r="B6020" s="37">
        <v>44143</v>
      </c>
      <c r="C6020" s="4">
        <v>54</v>
      </c>
      <c r="D6020" s="26">
        <f t="shared" si="527"/>
        <v>9071</v>
      </c>
      <c r="E6020" s="4">
        <f>1</f>
        <v>1</v>
      </c>
      <c r="F6020" s="112">
        <f t="shared" si="528"/>
        <v>122</v>
      </c>
    </row>
    <row r="6021" spans="1:6" x14ac:dyDescent="0.25">
      <c r="A6021" s="122" t="s">
        <v>44</v>
      </c>
      <c r="B6021" s="37">
        <v>44143</v>
      </c>
      <c r="C6021" s="4">
        <v>176</v>
      </c>
      <c r="D6021" s="26">
        <f t="shared" si="527"/>
        <v>11086</v>
      </c>
      <c r="E6021" s="4">
        <v>1</v>
      </c>
      <c r="F6021" s="112">
        <f t="shared" si="528"/>
        <v>165</v>
      </c>
    </row>
    <row r="6022" spans="1:6" x14ac:dyDescent="0.25">
      <c r="A6022" s="122" t="s">
        <v>29</v>
      </c>
      <c r="B6022" s="37">
        <v>44143</v>
      </c>
      <c r="C6022" s="4">
        <v>879</v>
      </c>
      <c r="D6022" s="26">
        <f t="shared" si="527"/>
        <v>118302</v>
      </c>
      <c r="E6022" s="4">
        <f>17+20</f>
        <v>37</v>
      </c>
      <c r="F6022" s="112">
        <f t="shared" si="528"/>
        <v>1665</v>
      </c>
    </row>
    <row r="6023" spans="1:6" x14ac:dyDescent="0.25">
      <c r="A6023" s="122" t="s">
        <v>45</v>
      </c>
      <c r="B6023" s="37">
        <v>44143</v>
      </c>
      <c r="C6023" s="4">
        <v>170</v>
      </c>
      <c r="D6023" s="26">
        <f t="shared" si="527"/>
        <v>11326</v>
      </c>
      <c r="F6023" s="112">
        <f t="shared" si="528"/>
        <v>142</v>
      </c>
    </row>
    <row r="6024" spans="1:6" x14ac:dyDescent="0.25">
      <c r="A6024" s="122" t="s">
        <v>46</v>
      </c>
      <c r="B6024" s="37">
        <v>44143</v>
      </c>
      <c r="C6024" s="4">
        <v>178</v>
      </c>
      <c r="D6024" s="26">
        <f t="shared" si="527"/>
        <v>13136</v>
      </c>
      <c r="F6024" s="112">
        <f t="shared" si="528"/>
        <v>166</v>
      </c>
    </row>
    <row r="6025" spans="1:6" ht="15.75" thickBot="1" x14ac:dyDescent="0.3">
      <c r="A6025" s="124" t="s">
        <v>47</v>
      </c>
      <c r="B6025" s="37">
        <v>44143</v>
      </c>
      <c r="C6025" s="4">
        <v>273</v>
      </c>
      <c r="D6025" s="70">
        <f>C6025+D6001</f>
        <v>54727</v>
      </c>
      <c r="E6025" s="4">
        <v>1</v>
      </c>
      <c r="F6025" s="121">
        <f t="shared" si="528"/>
        <v>886</v>
      </c>
    </row>
    <row r="6026" spans="1:6" x14ac:dyDescent="0.25">
      <c r="A6026" s="53" t="s">
        <v>22</v>
      </c>
      <c r="B6026" s="37">
        <v>44144</v>
      </c>
      <c r="C6026" s="4">
        <v>2391</v>
      </c>
      <c r="D6026" s="114">
        <f t="shared" si="527"/>
        <v>572888</v>
      </c>
      <c r="E6026" s="4">
        <v>115</v>
      </c>
      <c r="F6026" s="111">
        <f t="shared" si="528"/>
        <v>18785</v>
      </c>
    </row>
    <row r="6027" spans="1:6" x14ac:dyDescent="0.25">
      <c r="A6027" s="122" t="s">
        <v>51</v>
      </c>
      <c r="B6027" s="37">
        <v>44144</v>
      </c>
      <c r="C6027" s="4">
        <v>401</v>
      </c>
      <c r="D6027" s="26">
        <f t="shared" si="527"/>
        <v>150977</v>
      </c>
      <c r="E6027" s="4">
        <v>14</v>
      </c>
      <c r="F6027" s="112">
        <f t="shared" si="528"/>
        <v>4974</v>
      </c>
    </row>
    <row r="6028" spans="1:6" x14ac:dyDescent="0.25">
      <c r="A6028" s="122" t="s">
        <v>35</v>
      </c>
      <c r="B6028" s="37">
        <v>44144</v>
      </c>
      <c r="C6028" s="4">
        <v>45</v>
      </c>
      <c r="D6028" s="26">
        <f t="shared" si="527"/>
        <v>1224</v>
      </c>
      <c r="F6028" s="112">
        <f t="shared" si="528"/>
        <v>2</v>
      </c>
    </row>
    <row r="6029" spans="1:6" x14ac:dyDescent="0.25">
      <c r="A6029" s="122" t="s">
        <v>21</v>
      </c>
      <c r="B6029" s="37">
        <v>44144</v>
      </c>
      <c r="C6029" s="4">
        <v>125</v>
      </c>
      <c r="D6029" s="26">
        <f t="shared" si="527"/>
        <v>15163</v>
      </c>
      <c r="E6029" s="4">
        <v>4</v>
      </c>
      <c r="F6029" s="112">
        <f t="shared" si="528"/>
        <v>469</v>
      </c>
    </row>
    <row r="6030" spans="1:6" x14ac:dyDescent="0.25">
      <c r="A6030" s="122" t="s">
        <v>36</v>
      </c>
      <c r="B6030" s="37">
        <v>44144</v>
      </c>
      <c r="C6030" s="4">
        <v>288</v>
      </c>
      <c r="D6030" s="26">
        <f t="shared" si="527"/>
        <v>17183</v>
      </c>
      <c r="E6030" s="4">
        <v>1</v>
      </c>
      <c r="F6030" s="112">
        <f t="shared" si="528"/>
        <v>277</v>
      </c>
    </row>
    <row r="6031" spans="1:6" x14ac:dyDescent="0.25">
      <c r="A6031" s="122" t="s">
        <v>27</v>
      </c>
      <c r="B6031" s="37">
        <v>44144</v>
      </c>
      <c r="C6031" s="4">
        <v>866</v>
      </c>
      <c r="D6031" s="26">
        <f t="shared" si="527"/>
        <v>94445</v>
      </c>
      <c r="E6031" s="4">
        <v>26</v>
      </c>
      <c r="F6031" s="112">
        <f t="shared" si="528"/>
        <v>1502</v>
      </c>
    </row>
    <row r="6032" spans="1:6" x14ac:dyDescent="0.25">
      <c r="A6032" s="122" t="s">
        <v>37</v>
      </c>
      <c r="B6032" s="37">
        <v>44144</v>
      </c>
      <c r="C6032" s="4">
        <v>137</v>
      </c>
      <c r="D6032" s="26">
        <f t="shared" si="527"/>
        <v>3047</v>
      </c>
      <c r="E6032" s="4">
        <v>4</v>
      </c>
      <c r="F6032" s="112">
        <f t="shared" si="528"/>
        <v>61</v>
      </c>
    </row>
    <row r="6033" spans="1:6" x14ac:dyDescent="0.25">
      <c r="A6033" s="122" t="s">
        <v>38</v>
      </c>
      <c r="B6033" s="37">
        <v>44144</v>
      </c>
      <c r="C6033" s="4">
        <v>156</v>
      </c>
      <c r="D6033" s="26">
        <f t="shared" si="527"/>
        <v>18260</v>
      </c>
      <c r="E6033" s="4">
        <v>8</v>
      </c>
      <c r="F6033" s="112">
        <f t="shared" si="528"/>
        <v>336</v>
      </c>
    </row>
    <row r="6034" spans="1:6" x14ac:dyDescent="0.25">
      <c r="A6034" s="122" t="s">
        <v>48</v>
      </c>
      <c r="B6034" s="37">
        <v>44144</v>
      </c>
      <c r="C6034" s="4">
        <v>-1</v>
      </c>
      <c r="D6034" s="26">
        <f t="shared" si="527"/>
        <v>161</v>
      </c>
      <c r="F6034" s="112">
        <f t="shared" si="528"/>
        <v>3</v>
      </c>
    </row>
    <row r="6035" spans="1:6" x14ac:dyDescent="0.25">
      <c r="A6035" s="122" t="s">
        <v>39</v>
      </c>
      <c r="B6035" s="37">
        <v>44144</v>
      </c>
      <c r="C6035" s="4">
        <v>16</v>
      </c>
      <c r="D6035" s="26">
        <f t="shared" si="527"/>
        <v>18041</v>
      </c>
      <c r="F6035" s="112">
        <f t="shared" si="528"/>
        <v>825</v>
      </c>
    </row>
    <row r="6036" spans="1:6" x14ac:dyDescent="0.25">
      <c r="A6036" s="122" t="s">
        <v>40</v>
      </c>
      <c r="B6036" s="37">
        <v>44144</v>
      </c>
      <c r="C6036" s="4">
        <v>71</v>
      </c>
      <c r="D6036" s="26">
        <f t="shared" si="527"/>
        <v>4192</v>
      </c>
      <c r="F6036" s="112">
        <f t="shared" si="528"/>
        <v>41</v>
      </c>
    </row>
    <row r="6037" spans="1:6" x14ac:dyDescent="0.25">
      <c r="A6037" s="122" t="s">
        <v>28</v>
      </c>
      <c r="B6037" s="37">
        <v>44144</v>
      </c>
      <c r="C6037" s="4">
        <v>21</v>
      </c>
      <c r="D6037" s="26">
        <f t="shared" si="527"/>
        <v>7870</v>
      </c>
      <c r="F6037" s="112">
        <f t="shared" si="528"/>
        <v>292</v>
      </c>
    </row>
    <row r="6038" spans="1:6" x14ac:dyDescent="0.25">
      <c r="A6038" s="122" t="s">
        <v>24</v>
      </c>
      <c r="B6038" s="37">
        <v>44144</v>
      </c>
      <c r="C6038" s="4">
        <v>326</v>
      </c>
      <c r="D6038" s="26">
        <f t="shared" si="527"/>
        <v>50900</v>
      </c>
      <c r="E6038" s="4">
        <v>11</v>
      </c>
      <c r="F6038" s="112">
        <f t="shared" si="528"/>
        <v>935</v>
      </c>
    </row>
    <row r="6039" spans="1:6" x14ac:dyDescent="0.25">
      <c r="A6039" s="122" t="s">
        <v>30</v>
      </c>
      <c r="B6039" s="37">
        <v>44144</v>
      </c>
      <c r="C6039" s="4">
        <v>7</v>
      </c>
      <c r="D6039" s="26">
        <f t="shared" si="527"/>
        <v>340</v>
      </c>
      <c r="E6039" s="4">
        <v>1</v>
      </c>
      <c r="F6039" s="112">
        <f t="shared" si="528"/>
        <v>7</v>
      </c>
    </row>
    <row r="6040" spans="1:6" x14ac:dyDescent="0.25">
      <c r="A6040" s="122" t="s">
        <v>26</v>
      </c>
      <c r="B6040" s="37">
        <v>44144</v>
      </c>
      <c r="C6040" s="4">
        <v>149</v>
      </c>
      <c r="D6040" s="26">
        <f t="shared" si="527"/>
        <v>25403</v>
      </c>
      <c r="E6040" s="4">
        <v>1</v>
      </c>
      <c r="F6040" s="112">
        <f t="shared" si="528"/>
        <v>424</v>
      </c>
    </row>
    <row r="6041" spans="1:6" x14ac:dyDescent="0.25">
      <c r="A6041" s="122" t="s">
        <v>25</v>
      </c>
      <c r="B6041" s="37">
        <v>44144</v>
      </c>
      <c r="C6041" s="4">
        <v>356</v>
      </c>
      <c r="D6041" s="26">
        <f t="shared" si="527"/>
        <v>26585</v>
      </c>
      <c r="E6041" s="4">
        <v>7</v>
      </c>
      <c r="F6041" s="112">
        <f t="shared" si="528"/>
        <v>671</v>
      </c>
    </row>
    <row r="6042" spans="1:6" x14ac:dyDescent="0.25">
      <c r="A6042" s="122" t="s">
        <v>41</v>
      </c>
      <c r="B6042" s="37">
        <v>44144</v>
      </c>
      <c r="C6042" s="4">
        <v>65</v>
      </c>
      <c r="D6042" s="26">
        <f t="shared" ref="D6042:D6048" si="529">C6042+D6018</f>
        <v>19611</v>
      </c>
      <c r="E6042" s="4">
        <v>17</v>
      </c>
      <c r="F6042" s="112">
        <f t="shared" si="528"/>
        <v>913</v>
      </c>
    </row>
    <row r="6043" spans="1:6" x14ac:dyDescent="0.25">
      <c r="A6043" s="122" t="s">
        <v>42</v>
      </c>
      <c r="B6043" s="37">
        <v>44144</v>
      </c>
      <c r="C6043" s="4">
        <v>154</v>
      </c>
      <c r="D6043" s="26">
        <f t="shared" si="529"/>
        <v>3817</v>
      </c>
      <c r="E6043" s="4">
        <v>21</v>
      </c>
      <c r="F6043" s="112">
        <f t="shared" si="528"/>
        <v>123</v>
      </c>
    </row>
    <row r="6044" spans="1:6" x14ac:dyDescent="0.25">
      <c r="A6044" s="122" t="s">
        <v>43</v>
      </c>
      <c r="B6044" s="37">
        <v>44144</v>
      </c>
      <c r="C6044" s="4">
        <v>298</v>
      </c>
      <c r="D6044" s="26">
        <f t="shared" si="529"/>
        <v>9369</v>
      </c>
      <c r="E6044" s="4">
        <v>10</v>
      </c>
      <c r="F6044" s="112">
        <f t="shared" si="528"/>
        <v>132</v>
      </c>
    </row>
    <row r="6045" spans="1:6" x14ac:dyDescent="0.25">
      <c r="A6045" s="122" t="s">
        <v>44</v>
      </c>
      <c r="B6045" s="37">
        <v>44144</v>
      </c>
      <c r="C6045" s="4">
        <v>136</v>
      </c>
      <c r="D6045" s="26">
        <f t="shared" si="529"/>
        <v>11222</v>
      </c>
      <c r="E6045" s="4">
        <v>10</v>
      </c>
      <c r="F6045" s="112">
        <f t="shared" si="528"/>
        <v>175</v>
      </c>
    </row>
    <row r="6046" spans="1:6" x14ac:dyDescent="0.25">
      <c r="A6046" s="122" t="s">
        <v>29</v>
      </c>
      <c r="B6046" s="37">
        <v>44144</v>
      </c>
      <c r="C6046" s="4">
        <v>1291</v>
      </c>
      <c r="D6046" s="26">
        <f t="shared" si="529"/>
        <v>119593</v>
      </c>
      <c r="E6046" s="4">
        <v>60</v>
      </c>
      <c r="F6046" s="112">
        <f t="shared" si="528"/>
        <v>1725</v>
      </c>
    </row>
    <row r="6047" spans="1:6" x14ac:dyDescent="0.25">
      <c r="A6047" s="122" t="s">
        <v>45</v>
      </c>
      <c r="B6047" s="37">
        <v>44144</v>
      </c>
      <c r="C6047" s="4">
        <v>205</v>
      </c>
      <c r="D6047" s="26">
        <f t="shared" si="529"/>
        <v>11531</v>
      </c>
      <c r="E6047" s="4">
        <v>4</v>
      </c>
      <c r="F6047" s="112">
        <f t="shared" si="528"/>
        <v>146</v>
      </c>
    </row>
    <row r="6048" spans="1:6" x14ac:dyDescent="0.25">
      <c r="A6048" s="122" t="s">
        <v>46</v>
      </c>
      <c r="B6048" s="37">
        <v>44144</v>
      </c>
      <c r="C6048" s="4">
        <v>173</v>
      </c>
      <c r="D6048" s="26">
        <f t="shared" si="529"/>
        <v>13309</v>
      </c>
      <c r="E6048" s="4">
        <v>2</v>
      </c>
      <c r="F6048" s="112">
        <f t="shared" si="528"/>
        <v>168</v>
      </c>
    </row>
    <row r="6049" spans="1:6" ht="15.75" thickBot="1" x14ac:dyDescent="0.3">
      <c r="A6049" s="124" t="s">
        <v>47</v>
      </c>
      <c r="B6049" s="37">
        <v>44144</v>
      </c>
      <c r="C6049" s="4">
        <v>641</v>
      </c>
      <c r="D6049" s="70">
        <f>C6049+D6025</f>
        <v>55368</v>
      </c>
      <c r="E6049" s="4">
        <v>33</v>
      </c>
      <c r="F6049" s="121">
        <f t="shared" si="528"/>
        <v>919</v>
      </c>
    </row>
    <row r="6050" spans="1:6" x14ac:dyDescent="0.25">
      <c r="A6050" s="53" t="s">
        <v>22</v>
      </c>
      <c r="B6050" s="37">
        <v>44145</v>
      </c>
      <c r="C6050" s="4">
        <v>3428</v>
      </c>
      <c r="D6050" s="114">
        <f t="shared" ref="D6050:D6113" si="530">C6050+D6026</f>
        <v>576316</v>
      </c>
      <c r="E6050" s="4">
        <v>81</v>
      </c>
      <c r="F6050" s="111">
        <f t="shared" si="528"/>
        <v>18866</v>
      </c>
    </row>
    <row r="6051" spans="1:6" x14ac:dyDescent="0.25">
      <c r="A6051" s="122" t="s">
        <v>51</v>
      </c>
      <c r="B6051" s="37">
        <v>44145</v>
      </c>
      <c r="C6051" s="4">
        <v>560</v>
      </c>
      <c r="D6051" s="26">
        <f t="shared" si="530"/>
        <v>151537</v>
      </c>
      <c r="E6051" s="4">
        <v>16</v>
      </c>
      <c r="F6051" s="112">
        <f t="shared" si="528"/>
        <v>4990</v>
      </c>
    </row>
    <row r="6052" spans="1:6" x14ac:dyDescent="0.25">
      <c r="A6052" s="122" t="s">
        <v>35</v>
      </c>
      <c r="B6052" s="37">
        <v>44145</v>
      </c>
      <c r="C6052" s="4">
        <v>27</v>
      </c>
      <c r="D6052" s="26">
        <f t="shared" si="530"/>
        <v>1251</v>
      </c>
      <c r="F6052" s="112">
        <f t="shared" si="528"/>
        <v>2</v>
      </c>
    </row>
    <row r="6053" spans="1:6" x14ac:dyDescent="0.25">
      <c r="A6053" s="122" t="s">
        <v>21</v>
      </c>
      <c r="B6053" s="37">
        <v>44145</v>
      </c>
      <c r="C6053" s="4">
        <v>144</v>
      </c>
      <c r="D6053" s="26">
        <f t="shared" si="530"/>
        <v>15307</v>
      </c>
      <c r="E6053" s="4">
        <v>6</v>
      </c>
      <c r="F6053" s="112">
        <f t="shared" si="528"/>
        <v>475</v>
      </c>
    </row>
    <row r="6054" spans="1:6" x14ac:dyDescent="0.25">
      <c r="A6054" s="122" t="s">
        <v>36</v>
      </c>
      <c r="B6054" s="37">
        <v>44145</v>
      </c>
      <c r="C6054" s="4">
        <v>511</v>
      </c>
      <c r="D6054" s="26">
        <f t="shared" si="530"/>
        <v>17694</v>
      </c>
      <c r="E6054" s="4">
        <v>13</v>
      </c>
      <c r="F6054" s="112">
        <f t="shared" si="528"/>
        <v>290</v>
      </c>
    </row>
    <row r="6055" spans="1:6" x14ac:dyDescent="0.25">
      <c r="A6055" s="122" t="s">
        <v>27</v>
      </c>
      <c r="B6055" s="37">
        <v>44145</v>
      </c>
      <c r="C6055" s="4">
        <v>1622</v>
      </c>
      <c r="D6055" s="26">
        <f t="shared" si="530"/>
        <v>96067</v>
      </c>
      <c r="E6055" s="4">
        <v>27</v>
      </c>
      <c r="F6055" s="112">
        <f t="shared" si="528"/>
        <v>1529</v>
      </c>
    </row>
    <row r="6056" spans="1:6" x14ac:dyDescent="0.25">
      <c r="A6056" s="122" t="s">
        <v>37</v>
      </c>
      <c r="B6056" s="37">
        <v>44145</v>
      </c>
      <c r="C6056" s="4">
        <v>62</v>
      </c>
      <c r="D6056" s="26">
        <f t="shared" si="530"/>
        <v>3109</v>
      </c>
      <c r="E6056" s="4">
        <v>2</v>
      </c>
      <c r="F6056" s="112">
        <f t="shared" si="528"/>
        <v>63</v>
      </c>
    </row>
    <row r="6057" spans="1:6" x14ac:dyDescent="0.25">
      <c r="A6057" s="122" t="s">
        <v>38</v>
      </c>
      <c r="B6057" s="37">
        <v>44145</v>
      </c>
      <c r="C6057" s="4">
        <v>338</v>
      </c>
      <c r="D6057" s="26">
        <f t="shared" si="530"/>
        <v>18598</v>
      </c>
      <c r="E6057" s="4">
        <v>9</v>
      </c>
      <c r="F6057" s="112">
        <f t="shared" si="528"/>
        <v>345</v>
      </c>
    </row>
    <row r="6058" spans="1:6" x14ac:dyDescent="0.25">
      <c r="A6058" s="122" t="s">
        <v>48</v>
      </c>
      <c r="B6058" s="37">
        <v>44145</v>
      </c>
      <c r="C6058" s="4">
        <v>2</v>
      </c>
      <c r="D6058" s="26">
        <f t="shared" si="530"/>
        <v>163</v>
      </c>
      <c r="F6058" s="112">
        <f t="shared" si="528"/>
        <v>3</v>
      </c>
    </row>
    <row r="6059" spans="1:6" x14ac:dyDescent="0.25">
      <c r="A6059" s="122" t="s">
        <v>39</v>
      </c>
      <c r="B6059" s="37">
        <v>44145</v>
      </c>
      <c r="C6059" s="4">
        <v>24</v>
      </c>
      <c r="D6059" s="26">
        <f t="shared" si="530"/>
        <v>18065</v>
      </c>
      <c r="E6059" s="4">
        <v>7</v>
      </c>
      <c r="F6059" s="112">
        <f t="shared" ref="F6059:F6122" si="531">E6059+F6035</f>
        <v>832</v>
      </c>
    </row>
    <row r="6060" spans="1:6" x14ac:dyDescent="0.25">
      <c r="A6060" s="122" t="s">
        <v>40</v>
      </c>
      <c r="B6060" s="37">
        <v>44145</v>
      </c>
      <c r="C6060" s="4">
        <v>96</v>
      </c>
      <c r="D6060" s="26">
        <f t="shared" si="530"/>
        <v>4288</v>
      </c>
      <c r="E6060" s="4">
        <v>1</v>
      </c>
      <c r="F6060" s="112">
        <f t="shared" si="531"/>
        <v>42</v>
      </c>
    </row>
    <row r="6061" spans="1:6" x14ac:dyDescent="0.25">
      <c r="A6061" s="122" t="s">
        <v>28</v>
      </c>
      <c r="B6061" s="37">
        <v>44145</v>
      </c>
      <c r="C6061" s="4">
        <v>48</v>
      </c>
      <c r="D6061" s="26">
        <f t="shared" si="530"/>
        <v>7918</v>
      </c>
      <c r="F6061" s="112">
        <f t="shared" si="531"/>
        <v>292</v>
      </c>
    </row>
    <row r="6062" spans="1:6" x14ac:dyDescent="0.25">
      <c r="A6062" s="122" t="s">
        <v>24</v>
      </c>
      <c r="B6062" s="37">
        <v>44145</v>
      </c>
      <c r="C6062" s="4">
        <v>520</v>
      </c>
      <c r="D6062" s="26">
        <f t="shared" si="530"/>
        <v>51420</v>
      </c>
      <c r="E6062" s="4">
        <v>16</v>
      </c>
      <c r="F6062" s="112">
        <f t="shared" si="531"/>
        <v>951</v>
      </c>
    </row>
    <row r="6063" spans="1:6" x14ac:dyDescent="0.25">
      <c r="A6063" s="122" t="s">
        <v>30</v>
      </c>
      <c r="B6063" s="37">
        <v>44145</v>
      </c>
      <c r="C6063" s="4">
        <v>21</v>
      </c>
      <c r="D6063" s="26">
        <f t="shared" si="530"/>
        <v>361</v>
      </c>
      <c r="F6063" s="112">
        <f t="shared" si="531"/>
        <v>7</v>
      </c>
    </row>
    <row r="6064" spans="1:6" x14ac:dyDescent="0.25">
      <c r="A6064" s="122" t="s">
        <v>26</v>
      </c>
      <c r="B6064" s="37">
        <v>44145</v>
      </c>
      <c r="C6064" s="4">
        <v>351</v>
      </c>
      <c r="D6064" s="26">
        <f t="shared" si="530"/>
        <v>25754</v>
      </c>
      <c r="E6064" s="4">
        <v>1</v>
      </c>
      <c r="F6064" s="112">
        <f t="shared" si="531"/>
        <v>425</v>
      </c>
    </row>
    <row r="6065" spans="1:6" x14ac:dyDescent="0.25">
      <c r="A6065" s="122" t="s">
        <v>25</v>
      </c>
      <c r="B6065" s="37">
        <v>44145</v>
      </c>
      <c r="C6065" s="4">
        <v>539</v>
      </c>
      <c r="D6065" s="26">
        <f t="shared" si="530"/>
        <v>27124</v>
      </c>
      <c r="E6065" s="4">
        <v>11</v>
      </c>
      <c r="F6065" s="112">
        <f t="shared" si="531"/>
        <v>682</v>
      </c>
    </row>
    <row r="6066" spans="1:6" x14ac:dyDescent="0.25">
      <c r="A6066" s="122" t="s">
        <v>41</v>
      </c>
      <c r="B6066" s="37">
        <v>44145</v>
      </c>
      <c r="C6066" s="4">
        <v>89</v>
      </c>
      <c r="D6066" s="26">
        <f t="shared" si="530"/>
        <v>19700</v>
      </c>
      <c r="E6066" s="4">
        <v>5</v>
      </c>
      <c r="F6066" s="112">
        <f t="shared" si="531"/>
        <v>918</v>
      </c>
    </row>
    <row r="6067" spans="1:6" x14ac:dyDescent="0.25">
      <c r="A6067" s="122" t="s">
        <v>42</v>
      </c>
      <c r="B6067" s="37">
        <v>44145</v>
      </c>
      <c r="C6067" s="4">
        <v>142</v>
      </c>
      <c r="D6067" s="26">
        <f t="shared" si="530"/>
        <v>3959</v>
      </c>
      <c r="F6067" s="112">
        <f t="shared" si="531"/>
        <v>123</v>
      </c>
    </row>
    <row r="6068" spans="1:6" x14ac:dyDescent="0.25">
      <c r="A6068" s="122" t="s">
        <v>43</v>
      </c>
      <c r="B6068" s="37">
        <v>44145</v>
      </c>
      <c r="C6068" s="4">
        <v>452</v>
      </c>
      <c r="D6068" s="26">
        <f t="shared" si="530"/>
        <v>9821</v>
      </c>
      <c r="E6068" s="4">
        <v>2</v>
      </c>
      <c r="F6068" s="112">
        <f t="shared" si="531"/>
        <v>134</v>
      </c>
    </row>
    <row r="6069" spans="1:6" x14ac:dyDescent="0.25">
      <c r="A6069" s="122" t="s">
        <v>44</v>
      </c>
      <c r="B6069" s="37">
        <v>44145</v>
      </c>
      <c r="C6069" s="4">
        <v>257</v>
      </c>
      <c r="D6069" s="26">
        <f t="shared" si="530"/>
        <v>11479</v>
      </c>
      <c r="E6069" s="4">
        <v>5</v>
      </c>
      <c r="F6069" s="112">
        <f t="shared" si="531"/>
        <v>180</v>
      </c>
    </row>
    <row r="6070" spans="1:6" x14ac:dyDescent="0.25">
      <c r="A6070" s="122" t="s">
        <v>29</v>
      </c>
      <c r="B6070" s="37">
        <v>44145</v>
      </c>
      <c r="C6070" s="4">
        <v>1691</v>
      </c>
      <c r="D6070" s="26">
        <f t="shared" si="530"/>
        <v>121284</v>
      </c>
      <c r="E6070" s="4">
        <v>44</v>
      </c>
      <c r="F6070" s="112">
        <f t="shared" si="531"/>
        <v>1769</v>
      </c>
    </row>
    <row r="6071" spans="1:6" x14ac:dyDescent="0.25">
      <c r="A6071" s="122" t="s">
        <v>45</v>
      </c>
      <c r="B6071" s="37">
        <v>44145</v>
      </c>
      <c r="C6071" s="4">
        <v>129</v>
      </c>
      <c r="D6071" s="26">
        <f t="shared" si="530"/>
        <v>11660</v>
      </c>
      <c r="E6071" s="4">
        <v>5</v>
      </c>
      <c r="F6071" s="112">
        <f t="shared" si="531"/>
        <v>151</v>
      </c>
    </row>
    <row r="6072" spans="1:6" x14ac:dyDescent="0.25">
      <c r="A6072" s="122" t="s">
        <v>46</v>
      </c>
      <c r="B6072" s="37">
        <v>44145</v>
      </c>
      <c r="C6072" s="4">
        <v>235</v>
      </c>
      <c r="D6072" s="26">
        <f t="shared" si="530"/>
        <v>13544</v>
      </c>
      <c r="E6072" s="4">
        <v>1</v>
      </c>
      <c r="F6072" s="112">
        <f t="shared" si="531"/>
        <v>169</v>
      </c>
    </row>
    <row r="6073" spans="1:6" ht="15.75" thickBot="1" x14ac:dyDescent="0.3">
      <c r="A6073" s="124" t="s">
        <v>47</v>
      </c>
      <c r="B6073" s="37">
        <v>44145</v>
      </c>
      <c r="C6073" s="4">
        <v>689</v>
      </c>
      <c r="D6073" s="70">
        <f>C6073+D6049</f>
        <v>56057</v>
      </c>
      <c r="E6073" s="4">
        <v>27</v>
      </c>
      <c r="F6073" s="121">
        <f t="shared" si="531"/>
        <v>946</v>
      </c>
    </row>
    <row r="6074" spans="1:6" x14ac:dyDescent="0.25">
      <c r="A6074" s="53" t="s">
        <v>22</v>
      </c>
      <c r="B6074" s="37">
        <v>44146</v>
      </c>
      <c r="C6074" s="4">
        <v>3040</v>
      </c>
      <c r="D6074" s="114">
        <f t="shared" si="530"/>
        <v>579356</v>
      </c>
      <c r="E6074" s="4">
        <v>128</v>
      </c>
      <c r="F6074" s="111">
        <f t="shared" si="531"/>
        <v>18994</v>
      </c>
    </row>
    <row r="6075" spans="1:6" x14ac:dyDescent="0.25">
      <c r="A6075" s="122" t="s">
        <v>51</v>
      </c>
      <c r="B6075" s="37">
        <v>44146</v>
      </c>
      <c r="C6075" s="4">
        <v>549</v>
      </c>
      <c r="D6075" s="26">
        <f t="shared" si="530"/>
        <v>152086</v>
      </c>
      <c r="E6075" s="4">
        <v>10</v>
      </c>
      <c r="F6075" s="112">
        <f t="shared" si="531"/>
        <v>5000</v>
      </c>
    </row>
    <row r="6076" spans="1:6" x14ac:dyDescent="0.25">
      <c r="A6076" s="122" t="s">
        <v>35</v>
      </c>
      <c r="B6076" s="37">
        <v>44146</v>
      </c>
      <c r="C6076" s="4">
        <v>51</v>
      </c>
      <c r="D6076" s="26">
        <f t="shared" si="530"/>
        <v>1302</v>
      </c>
      <c r="F6076" s="112">
        <f t="shared" si="531"/>
        <v>2</v>
      </c>
    </row>
    <row r="6077" spans="1:6" x14ac:dyDescent="0.25">
      <c r="A6077" s="122" t="s">
        <v>21</v>
      </c>
      <c r="B6077" s="37">
        <v>44146</v>
      </c>
      <c r="C6077" s="4">
        <v>205</v>
      </c>
      <c r="D6077" s="26">
        <f t="shared" si="530"/>
        <v>15512</v>
      </c>
      <c r="E6077" s="4">
        <v>2</v>
      </c>
      <c r="F6077" s="112">
        <f t="shared" si="531"/>
        <v>477</v>
      </c>
    </row>
    <row r="6078" spans="1:6" x14ac:dyDescent="0.25">
      <c r="A6078" s="122" t="s">
        <v>36</v>
      </c>
      <c r="B6078" s="37">
        <v>44146</v>
      </c>
      <c r="C6078" s="4">
        <v>354</v>
      </c>
      <c r="D6078" s="26">
        <f t="shared" si="530"/>
        <v>18048</v>
      </c>
      <c r="E6078" s="4">
        <v>7</v>
      </c>
      <c r="F6078" s="112">
        <f t="shared" si="531"/>
        <v>297</v>
      </c>
    </row>
    <row r="6079" spans="1:6" x14ac:dyDescent="0.25">
      <c r="A6079" s="122" t="s">
        <v>27</v>
      </c>
      <c r="B6079" s="37">
        <v>44146</v>
      </c>
      <c r="C6079" s="4">
        <v>1361</v>
      </c>
      <c r="D6079" s="26">
        <f t="shared" si="530"/>
        <v>97428</v>
      </c>
      <c r="E6079" s="4">
        <v>28</v>
      </c>
      <c r="F6079" s="112">
        <f t="shared" si="531"/>
        <v>1557</v>
      </c>
    </row>
    <row r="6080" spans="1:6" x14ac:dyDescent="0.25">
      <c r="A6080" s="122" t="s">
        <v>37</v>
      </c>
      <c r="B6080" s="37">
        <v>44146</v>
      </c>
      <c r="C6080" s="4">
        <v>135</v>
      </c>
      <c r="D6080" s="26">
        <f t="shared" si="530"/>
        <v>3244</v>
      </c>
      <c r="F6080" s="112">
        <f t="shared" si="531"/>
        <v>63</v>
      </c>
    </row>
    <row r="6081" spans="1:6" x14ac:dyDescent="0.25">
      <c r="A6081" s="122" t="s">
        <v>38</v>
      </c>
      <c r="B6081" s="37">
        <v>44146</v>
      </c>
      <c r="C6081" s="4">
        <v>357</v>
      </c>
      <c r="D6081" s="26">
        <f t="shared" si="530"/>
        <v>18955</v>
      </c>
      <c r="E6081" s="4">
        <v>4</v>
      </c>
      <c r="F6081" s="112">
        <f t="shared" si="531"/>
        <v>349</v>
      </c>
    </row>
    <row r="6082" spans="1:6" x14ac:dyDescent="0.25">
      <c r="A6082" s="122" t="s">
        <v>48</v>
      </c>
      <c r="B6082" s="37">
        <v>44146</v>
      </c>
      <c r="C6082" s="4">
        <v>2</v>
      </c>
      <c r="D6082" s="26">
        <f t="shared" si="530"/>
        <v>165</v>
      </c>
      <c r="F6082" s="112">
        <f t="shared" si="531"/>
        <v>3</v>
      </c>
    </row>
    <row r="6083" spans="1:6" x14ac:dyDescent="0.25">
      <c r="A6083" s="122" t="s">
        <v>39</v>
      </c>
      <c r="B6083" s="37">
        <v>44146</v>
      </c>
      <c r="C6083" s="4">
        <v>10</v>
      </c>
      <c r="D6083" s="26">
        <f t="shared" si="530"/>
        <v>18075</v>
      </c>
      <c r="F6083" s="112">
        <f t="shared" si="531"/>
        <v>832</v>
      </c>
    </row>
    <row r="6084" spans="1:6" x14ac:dyDescent="0.25">
      <c r="A6084" s="122" t="s">
        <v>40</v>
      </c>
      <c r="B6084" s="37">
        <v>44146</v>
      </c>
      <c r="C6084" s="4">
        <v>92</v>
      </c>
      <c r="D6084" s="26">
        <f t="shared" si="530"/>
        <v>4380</v>
      </c>
      <c r="E6084" s="4">
        <v>4</v>
      </c>
      <c r="F6084" s="112">
        <f t="shared" si="531"/>
        <v>46</v>
      </c>
    </row>
    <row r="6085" spans="1:6" x14ac:dyDescent="0.25">
      <c r="A6085" s="122" t="s">
        <v>28</v>
      </c>
      <c r="B6085" s="37">
        <v>44146</v>
      </c>
      <c r="C6085" s="4">
        <v>41</v>
      </c>
      <c r="D6085" s="26">
        <f t="shared" si="530"/>
        <v>7959</v>
      </c>
      <c r="F6085" s="112">
        <f t="shared" si="531"/>
        <v>292</v>
      </c>
    </row>
    <row r="6086" spans="1:6" x14ac:dyDescent="0.25">
      <c r="A6086" s="122" t="s">
        <v>24</v>
      </c>
      <c r="B6086" s="37">
        <v>44146</v>
      </c>
      <c r="C6086" s="4">
        <v>474</v>
      </c>
      <c r="D6086" s="26">
        <f t="shared" si="530"/>
        <v>51894</v>
      </c>
      <c r="E6086" s="4">
        <v>41</v>
      </c>
      <c r="F6086" s="112">
        <f t="shared" si="531"/>
        <v>992</v>
      </c>
    </row>
    <row r="6087" spans="1:6" x14ac:dyDescent="0.25">
      <c r="A6087" s="122" t="s">
        <v>30</v>
      </c>
      <c r="B6087" s="37">
        <v>44146</v>
      </c>
      <c r="C6087" s="4">
        <v>-2</v>
      </c>
      <c r="D6087" s="26">
        <f t="shared" si="530"/>
        <v>359</v>
      </c>
      <c r="F6087" s="112">
        <f t="shared" si="531"/>
        <v>7</v>
      </c>
    </row>
    <row r="6088" spans="1:6" x14ac:dyDescent="0.25">
      <c r="A6088" s="122" t="s">
        <v>26</v>
      </c>
      <c r="B6088" s="37">
        <v>44146</v>
      </c>
      <c r="C6088" s="4">
        <v>129</v>
      </c>
      <c r="D6088" s="26">
        <f t="shared" si="530"/>
        <v>25883</v>
      </c>
      <c r="E6088" s="4">
        <v>42</v>
      </c>
      <c r="F6088" s="112">
        <f t="shared" si="531"/>
        <v>467</v>
      </c>
    </row>
    <row r="6089" spans="1:6" x14ac:dyDescent="0.25">
      <c r="A6089" s="122" t="s">
        <v>25</v>
      </c>
      <c r="B6089" s="37">
        <v>44146</v>
      </c>
      <c r="C6089" s="4">
        <v>207</v>
      </c>
      <c r="D6089" s="26">
        <f t="shared" si="530"/>
        <v>27331</v>
      </c>
      <c r="E6089" s="4">
        <v>6</v>
      </c>
      <c r="F6089" s="112">
        <f t="shared" si="531"/>
        <v>688</v>
      </c>
    </row>
    <row r="6090" spans="1:6" x14ac:dyDescent="0.25">
      <c r="A6090" s="122" t="s">
        <v>41</v>
      </c>
      <c r="B6090" s="37">
        <v>44146</v>
      </c>
      <c r="C6090" s="4">
        <v>93</v>
      </c>
      <c r="D6090" s="26">
        <f t="shared" si="530"/>
        <v>19793</v>
      </c>
      <c r="E6090" s="4">
        <v>7</v>
      </c>
      <c r="F6090" s="112">
        <f t="shared" si="531"/>
        <v>925</v>
      </c>
    </row>
    <row r="6091" spans="1:6" x14ac:dyDescent="0.25">
      <c r="A6091" s="122" t="s">
        <v>42</v>
      </c>
      <c r="B6091" s="37">
        <v>44146</v>
      </c>
      <c r="C6091" s="4">
        <v>157</v>
      </c>
      <c r="D6091" s="26">
        <f t="shared" si="530"/>
        <v>4116</v>
      </c>
      <c r="F6091" s="112">
        <f t="shared" si="531"/>
        <v>123</v>
      </c>
    </row>
    <row r="6092" spans="1:6" x14ac:dyDescent="0.25">
      <c r="A6092" s="122" t="s">
        <v>43</v>
      </c>
      <c r="B6092" s="37">
        <v>44146</v>
      </c>
      <c r="C6092" s="4">
        <v>363</v>
      </c>
      <c r="D6092" s="26">
        <f t="shared" si="530"/>
        <v>10184</v>
      </c>
      <c r="E6092" s="4">
        <v>5</v>
      </c>
      <c r="F6092" s="112">
        <f t="shared" si="531"/>
        <v>139</v>
      </c>
    </row>
    <row r="6093" spans="1:6" x14ac:dyDescent="0.25">
      <c r="A6093" s="122" t="s">
        <v>44</v>
      </c>
      <c r="B6093" s="37">
        <v>44146</v>
      </c>
      <c r="C6093" s="4">
        <v>305</v>
      </c>
      <c r="D6093" s="26">
        <f t="shared" si="530"/>
        <v>11784</v>
      </c>
      <c r="E6093" s="4">
        <v>2</v>
      </c>
      <c r="F6093" s="112">
        <f t="shared" si="531"/>
        <v>182</v>
      </c>
    </row>
    <row r="6094" spans="1:6" x14ac:dyDescent="0.25">
      <c r="A6094" s="122" t="s">
        <v>29</v>
      </c>
      <c r="B6094" s="37">
        <v>44146</v>
      </c>
      <c r="C6094" s="4">
        <v>1545</v>
      </c>
      <c r="D6094" s="26">
        <f t="shared" si="530"/>
        <v>122829</v>
      </c>
      <c r="E6094" s="4">
        <v>47</v>
      </c>
      <c r="F6094" s="112">
        <f t="shared" si="531"/>
        <v>1816</v>
      </c>
    </row>
    <row r="6095" spans="1:6" x14ac:dyDescent="0.25">
      <c r="A6095" s="122" t="s">
        <v>45</v>
      </c>
      <c r="B6095" s="37">
        <v>44146</v>
      </c>
      <c r="C6095" s="4">
        <v>252</v>
      </c>
      <c r="D6095" s="26">
        <f t="shared" si="530"/>
        <v>11912</v>
      </c>
      <c r="F6095" s="112">
        <f t="shared" si="531"/>
        <v>151</v>
      </c>
    </row>
    <row r="6096" spans="1:6" x14ac:dyDescent="0.25">
      <c r="A6096" s="122" t="s">
        <v>46</v>
      </c>
      <c r="B6096" s="37">
        <v>44146</v>
      </c>
      <c r="C6096" s="4">
        <v>123</v>
      </c>
      <c r="D6096" s="26">
        <f t="shared" si="530"/>
        <v>13667</v>
      </c>
      <c r="E6096" s="4">
        <v>3</v>
      </c>
      <c r="F6096" s="112">
        <f t="shared" si="531"/>
        <v>172</v>
      </c>
    </row>
    <row r="6097" spans="1:6" ht="15.75" thickBot="1" x14ac:dyDescent="0.3">
      <c r="A6097" s="124" t="s">
        <v>47</v>
      </c>
      <c r="B6097" s="37">
        <v>44146</v>
      </c>
      <c r="C6097" s="4">
        <v>1037</v>
      </c>
      <c r="D6097" s="70">
        <f>C6097+D6073</f>
        <v>57094</v>
      </c>
      <c r="E6097" s="4">
        <v>12</v>
      </c>
      <c r="F6097" s="121">
        <f t="shared" si="531"/>
        <v>958</v>
      </c>
    </row>
    <row r="6098" spans="1:6" x14ac:dyDescent="0.25">
      <c r="A6098" s="53" t="s">
        <v>22</v>
      </c>
      <c r="B6098" s="37">
        <v>44147</v>
      </c>
      <c r="C6098" s="4">
        <v>3391</v>
      </c>
      <c r="D6098" s="114">
        <f t="shared" si="530"/>
        <v>582747</v>
      </c>
      <c r="E6098" s="4">
        <v>68</v>
      </c>
      <c r="F6098" s="111">
        <f t="shared" si="531"/>
        <v>19062</v>
      </c>
    </row>
    <row r="6099" spans="1:6" x14ac:dyDescent="0.25">
      <c r="A6099" s="122" t="s">
        <v>51</v>
      </c>
      <c r="B6099" s="37">
        <v>44147</v>
      </c>
      <c r="C6099" s="4">
        <v>499</v>
      </c>
      <c r="D6099" s="26">
        <f t="shared" si="530"/>
        <v>152585</v>
      </c>
      <c r="E6099" s="4">
        <v>19</v>
      </c>
      <c r="F6099" s="112">
        <f t="shared" si="531"/>
        <v>5019</v>
      </c>
    </row>
    <row r="6100" spans="1:6" x14ac:dyDescent="0.25">
      <c r="A6100" s="122" t="s">
        <v>35</v>
      </c>
      <c r="B6100" s="37">
        <v>44147</v>
      </c>
      <c r="C6100" s="4">
        <v>26</v>
      </c>
      <c r="D6100" s="26">
        <f t="shared" si="530"/>
        <v>1328</v>
      </c>
      <c r="E6100" s="4">
        <v>2</v>
      </c>
      <c r="F6100" s="112">
        <f t="shared" si="531"/>
        <v>4</v>
      </c>
    </row>
    <row r="6101" spans="1:6" x14ac:dyDescent="0.25">
      <c r="A6101" s="122" t="s">
        <v>21</v>
      </c>
      <c r="B6101" s="37">
        <v>44147</v>
      </c>
      <c r="C6101" s="4">
        <v>203</v>
      </c>
      <c r="D6101" s="26">
        <f t="shared" si="530"/>
        <v>15715</v>
      </c>
      <c r="E6101" s="4">
        <v>5</v>
      </c>
      <c r="F6101" s="112">
        <f t="shared" si="531"/>
        <v>482</v>
      </c>
    </row>
    <row r="6102" spans="1:6" x14ac:dyDescent="0.25">
      <c r="A6102" s="122" t="s">
        <v>36</v>
      </c>
      <c r="B6102" s="37">
        <v>44147</v>
      </c>
      <c r="C6102" s="4">
        <v>342</v>
      </c>
      <c r="D6102" s="26">
        <f t="shared" si="530"/>
        <v>18390</v>
      </c>
      <c r="E6102" s="4">
        <v>13</v>
      </c>
      <c r="F6102" s="112">
        <f t="shared" si="531"/>
        <v>310</v>
      </c>
    </row>
    <row r="6103" spans="1:6" x14ac:dyDescent="0.25">
      <c r="A6103" s="122" t="s">
        <v>27</v>
      </c>
      <c r="B6103" s="37">
        <v>44147</v>
      </c>
      <c r="C6103" s="4">
        <v>1432</v>
      </c>
      <c r="D6103" s="26">
        <f t="shared" si="530"/>
        <v>98860</v>
      </c>
      <c r="E6103" s="4">
        <v>26</v>
      </c>
      <c r="F6103" s="112">
        <f t="shared" si="531"/>
        <v>1583</v>
      </c>
    </row>
    <row r="6104" spans="1:6" x14ac:dyDescent="0.25">
      <c r="A6104" s="122" t="s">
        <v>37</v>
      </c>
      <c r="B6104" s="37">
        <v>44147</v>
      </c>
      <c r="C6104" s="4">
        <v>171</v>
      </c>
      <c r="D6104" s="26">
        <f t="shared" si="530"/>
        <v>3415</v>
      </c>
      <c r="E6104" s="4">
        <v>2</v>
      </c>
      <c r="F6104" s="112">
        <f t="shared" si="531"/>
        <v>65</v>
      </c>
    </row>
    <row r="6105" spans="1:6" x14ac:dyDescent="0.25">
      <c r="A6105" s="122" t="s">
        <v>38</v>
      </c>
      <c r="B6105" s="37">
        <v>44147</v>
      </c>
      <c r="C6105" s="4">
        <v>308</v>
      </c>
      <c r="D6105" s="26">
        <f t="shared" si="530"/>
        <v>19263</v>
      </c>
      <c r="E6105" s="4">
        <v>9</v>
      </c>
      <c r="F6105" s="112">
        <f t="shared" si="531"/>
        <v>358</v>
      </c>
    </row>
    <row r="6106" spans="1:6" x14ac:dyDescent="0.25">
      <c r="A6106" s="122" t="s">
        <v>48</v>
      </c>
      <c r="B6106" s="37">
        <v>44147</v>
      </c>
      <c r="C6106" s="4">
        <v>1</v>
      </c>
      <c r="D6106" s="26">
        <f t="shared" si="530"/>
        <v>166</v>
      </c>
      <c r="E6106" s="4">
        <v>0</v>
      </c>
      <c r="F6106" s="112">
        <f t="shared" si="531"/>
        <v>3</v>
      </c>
    </row>
    <row r="6107" spans="1:6" x14ac:dyDescent="0.25">
      <c r="A6107" s="122" t="s">
        <v>39</v>
      </c>
      <c r="B6107" s="37">
        <v>44147</v>
      </c>
      <c r="C6107" s="4">
        <v>20</v>
      </c>
      <c r="D6107" s="26">
        <f t="shared" si="530"/>
        <v>18095</v>
      </c>
      <c r="E6107" s="4">
        <v>4</v>
      </c>
      <c r="F6107" s="112">
        <f t="shared" si="531"/>
        <v>836</v>
      </c>
    </row>
    <row r="6108" spans="1:6" x14ac:dyDescent="0.25">
      <c r="A6108" s="122" t="s">
        <v>40</v>
      </c>
      <c r="B6108" s="37">
        <v>44147</v>
      </c>
      <c r="C6108" s="4">
        <v>86</v>
      </c>
      <c r="D6108" s="26">
        <f t="shared" si="530"/>
        <v>4466</v>
      </c>
      <c r="E6108" s="4">
        <v>2</v>
      </c>
      <c r="F6108" s="112">
        <f t="shared" si="531"/>
        <v>48</v>
      </c>
    </row>
    <row r="6109" spans="1:6" x14ac:dyDescent="0.25">
      <c r="A6109" s="122" t="s">
        <v>28</v>
      </c>
      <c r="B6109" s="37">
        <v>44147</v>
      </c>
      <c r="C6109" s="4">
        <v>48</v>
      </c>
      <c r="D6109" s="26">
        <f t="shared" si="530"/>
        <v>8007</v>
      </c>
      <c r="E6109" s="4">
        <v>6</v>
      </c>
      <c r="F6109" s="112">
        <f t="shared" si="531"/>
        <v>298</v>
      </c>
    </row>
    <row r="6110" spans="1:6" x14ac:dyDescent="0.25">
      <c r="A6110" s="122" t="s">
        <v>24</v>
      </c>
      <c r="B6110" s="37">
        <v>44147</v>
      </c>
      <c r="C6110" s="4">
        <v>380</v>
      </c>
      <c r="D6110" s="26">
        <f t="shared" si="530"/>
        <v>52274</v>
      </c>
      <c r="E6110" s="4">
        <v>7</v>
      </c>
      <c r="F6110" s="112">
        <f t="shared" si="531"/>
        <v>999</v>
      </c>
    </row>
    <row r="6111" spans="1:6" x14ac:dyDescent="0.25">
      <c r="A6111" s="122" t="s">
        <v>30</v>
      </c>
      <c r="B6111" s="37">
        <v>44147</v>
      </c>
      <c r="C6111" s="4">
        <v>0</v>
      </c>
      <c r="D6111" s="26">
        <f t="shared" si="530"/>
        <v>359</v>
      </c>
      <c r="F6111" s="112">
        <f t="shared" si="531"/>
        <v>7</v>
      </c>
    </row>
    <row r="6112" spans="1:6" x14ac:dyDescent="0.25">
      <c r="A6112" s="122" t="s">
        <v>26</v>
      </c>
      <c r="B6112" s="37">
        <v>44147</v>
      </c>
      <c r="C6112" s="4">
        <v>355</v>
      </c>
      <c r="D6112" s="26">
        <f t="shared" si="530"/>
        <v>26238</v>
      </c>
      <c r="E6112" s="4">
        <v>17</v>
      </c>
      <c r="F6112" s="112">
        <f t="shared" si="531"/>
        <v>484</v>
      </c>
    </row>
    <row r="6113" spans="1:6" x14ac:dyDescent="0.25">
      <c r="A6113" s="122" t="s">
        <v>25</v>
      </c>
      <c r="B6113" s="37">
        <v>44147</v>
      </c>
      <c r="C6113" s="4">
        <v>429</v>
      </c>
      <c r="D6113" s="26">
        <f t="shared" si="530"/>
        <v>27760</v>
      </c>
      <c r="E6113" s="4">
        <v>8</v>
      </c>
      <c r="F6113" s="112">
        <f t="shared" si="531"/>
        <v>696</v>
      </c>
    </row>
    <row r="6114" spans="1:6" x14ac:dyDescent="0.25">
      <c r="A6114" s="122" t="s">
        <v>41</v>
      </c>
      <c r="B6114" s="37">
        <v>44147</v>
      </c>
      <c r="C6114" s="4">
        <v>116</v>
      </c>
      <c r="D6114" s="26">
        <f t="shared" ref="D6114:D6120" si="532">C6114+D6090</f>
        <v>19909</v>
      </c>
      <c r="E6114" s="4">
        <v>1</v>
      </c>
      <c r="F6114" s="112">
        <f t="shared" si="531"/>
        <v>926</v>
      </c>
    </row>
    <row r="6115" spans="1:6" x14ac:dyDescent="0.25">
      <c r="A6115" s="122" t="s">
        <v>42</v>
      </c>
      <c r="B6115" s="37">
        <v>44147</v>
      </c>
      <c r="C6115" s="4">
        <v>118</v>
      </c>
      <c r="D6115" s="26">
        <f t="shared" si="532"/>
        <v>4234</v>
      </c>
      <c r="F6115" s="112">
        <f t="shared" si="531"/>
        <v>123</v>
      </c>
    </row>
    <row r="6116" spans="1:6" x14ac:dyDescent="0.25">
      <c r="A6116" s="122" t="s">
        <v>43</v>
      </c>
      <c r="B6116" s="37">
        <v>44147</v>
      </c>
      <c r="C6116" s="4">
        <v>346</v>
      </c>
      <c r="D6116" s="26">
        <f t="shared" si="532"/>
        <v>10530</v>
      </c>
      <c r="E6116" s="4">
        <v>6</v>
      </c>
      <c r="F6116" s="112">
        <f t="shared" si="531"/>
        <v>145</v>
      </c>
    </row>
    <row r="6117" spans="1:6" x14ac:dyDescent="0.25">
      <c r="A6117" s="122" t="s">
        <v>44</v>
      </c>
      <c r="B6117" s="37">
        <v>44147</v>
      </c>
      <c r="C6117" s="4">
        <v>260</v>
      </c>
      <c r="D6117" s="26">
        <f t="shared" si="532"/>
        <v>12044</v>
      </c>
      <c r="E6117" s="4">
        <v>3</v>
      </c>
      <c r="F6117" s="112">
        <f t="shared" si="531"/>
        <v>185</v>
      </c>
    </row>
    <row r="6118" spans="1:6" x14ac:dyDescent="0.25">
      <c r="A6118" s="122" t="s">
        <v>29</v>
      </c>
      <c r="B6118" s="37">
        <v>44147</v>
      </c>
      <c r="C6118" s="4">
        <v>1597</v>
      </c>
      <c r="D6118" s="26">
        <f t="shared" si="532"/>
        <v>124426</v>
      </c>
      <c r="E6118" s="4">
        <v>33</v>
      </c>
      <c r="F6118" s="112">
        <f t="shared" si="531"/>
        <v>1849</v>
      </c>
    </row>
    <row r="6119" spans="1:6" x14ac:dyDescent="0.25">
      <c r="A6119" s="122" t="s">
        <v>45</v>
      </c>
      <c r="B6119" s="37">
        <v>44147</v>
      </c>
      <c r="C6119" s="4">
        <v>188</v>
      </c>
      <c r="D6119" s="26">
        <f t="shared" si="532"/>
        <v>12100</v>
      </c>
      <c r="E6119" s="4">
        <v>1</v>
      </c>
      <c r="F6119" s="112">
        <f t="shared" si="531"/>
        <v>152</v>
      </c>
    </row>
    <row r="6120" spans="1:6" x14ac:dyDescent="0.25">
      <c r="A6120" s="122" t="s">
        <v>46</v>
      </c>
      <c r="B6120" s="37">
        <v>44147</v>
      </c>
      <c r="C6120" s="4">
        <v>214</v>
      </c>
      <c r="D6120" s="26">
        <f t="shared" si="532"/>
        <v>13881</v>
      </c>
      <c r="E6120" s="4">
        <v>16</v>
      </c>
      <c r="F6120" s="112">
        <f t="shared" si="531"/>
        <v>188</v>
      </c>
    </row>
    <row r="6121" spans="1:6" ht="15.75" thickBot="1" x14ac:dyDescent="0.3">
      <c r="A6121" s="124" t="s">
        <v>47</v>
      </c>
      <c r="B6121" s="37">
        <v>44147</v>
      </c>
      <c r="C6121" s="4">
        <v>633</v>
      </c>
      <c r="D6121" s="70">
        <f>C6121+D6097</f>
        <v>57727</v>
      </c>
      <c r="E6121" s="4">
        <v>2</v>
      </c>
      <c r="F6121" s="121">
        <f t="shared" si="531"/>
        <v>960</v>
      </c>
    </row>
    <row r="6122" spans="1:6" x14ac:dyDescent="0.25">
      <c r="A6122" s="53" t="s">
        <v>22</v>
      </c>
      <c r="B6122" s="37">
        <v>44148</v>
      </c>
      <c r="C6122" s="4">
        <v>2761</v>
      </c>
      <c r="D6122" s="114">
        <f t="shared" ref="D6122:D6185" si="533">C6122+D6098</f>
        <v>585508</v>
      </c>
      <c r="E6122" s="4">
        <f>53+34</f>
        <v>87</v>
      </c>
      <c r="F6122" s="111">
        <f t="shared" si="531"/>
        <v>19149</v>
      </c>
    </row>
    <row r="6123" spans="1:6" x14ac:dyDescent="0.25">
      <c r="A6123" s="122" t="s">
        <v>51</v>
      </c>
      <c r="B6123" s="37">
        <v>44148</v>
      </c>
      <c r="C6123" s="4">
        <v>397</v>
      </c>
      <c r="D6123" s="26">
        <f t="shared" si="533"/>
        <v>152982</v>
      </c>
      <c r="E6123" s="4">
        <f>13+3</f>
        <v>16</v>
      </c>
      <c r="F6123" s="112">
        <f t="shared" ref="F6123:F6186" si="534">E6123+F6099</f>
        <v>5035</v>
      </c>
    </row>
    <row r="6124" spans="1:6" x14ac:dyDescent="0.25">
      <c r="A6124" s="122" t="s">
        <v>35</v>
      </c>
      <c r="B6124" s="37">
        <v>44148</v>
      </c>
      <c r="C6124" s="4">
        <v>59</v>
      </c>
      <c r="D6124" s="26">
        <f t="shared" si="533"/>
        <v>1387</v>
      </c>
      <c r="E6124" s="4">
        <f>1+2</f>
        <v>3</v>
      </c>
      <c r="F6124" s="112">
        <f t="shared" si="534"/>
        <v>7</v>
      </c>
    </row>
    <row r="6125" spans="1:6" x14ac:dyDescent="0.25">
      <c r="A6125" s="122" t="s">
        <v>21</v>
      </c>
      <c r="B6125" s="37">
        <v>44148</v>
      </c>
      <c r="C6125" s="4">
        <v>258</v>
      </c>
      <c r="D6125" s="26">
        <f t="shared" si="533"/>
        <v>15973</v>
      </c>
      <c r="E6125" s="4">
        <f>2</f>
        <v>2</v>
      </c>
      <c r="F6125" s="112">
        <f t="shared" si="534"/>
        <v>484</v>
      </c>
    </row>
    <row r="6126" spans="1:6" x14ac:dyDescent="0.25">
      <c r="A6126" s="122" t="s">
        <v>36</v>
      </c>
      <c r="B6126" s="37">
        <v>44148</v>
      </c>
      <c r="C6126" s="4">
        <v>367</v>
      </c>
      <c r="D6126" s="26">
        <f t="shared" si="533"/>
        <v>18757</v>
      </c>
      <c r="E6126" s="4">
        <v>8</v>
      </c>
      <c r="F6126" s="112">
        <f t="shared" si="534"/>
        <v>318</v>
      </c>
    </row>
    <row r="6127" spans="1:6" x14ac:dyDescent="0.25">
      <c r="A6127" s="122" t="s">
        <v>27</v>
      </c>
      <c r="B6127" s="37">
        <v>44148</v>
      </c>
      <c r="C6127" s="4">
        <v>1631</v>
      </c>
      <c r="D6127" s="26">
        <f t="shared" si="533"/>
        <v>100491</v>
      </c>
      <c r="E6127" s="4">
        <f>15+14</f>
        <v>29</v>
      </c>
      <c r="F6127" s="112">
        <f t="shared" si="534"/>
        <v>1612</v>
      </c>
    </row>
    <row r="6128" spans="1:6" x14ac:dyDescent="0.25">
      <c r="A6128" s="122" t="s">
        <v>37</v>
      </c>
      <c r="B6128" s="37">
        <v>44148</v>
      </c>
      <c r="C6128" s="4">
        <v>64</v>
      </c>
      <c r="D6128" s="26">
        <f t="shared" si="533"/>
        <v>3479</v>
      </c>
      <c r="E6128" s="4">
        <f>3</f>
        <v>3</v>
      </c>
      <c r="F6128" s="112">
        <f t="shared" si="534"/>
        <v>68</v>
      </c>
    </row>
    <row r="6129" spans="1:6" x14ac:dyDescent="0.25">
      <c r="A6129" s="122" t="s">
        <v>38</v>
      </c>
      <c r="B6129" s="37">
        <v>44148</v>
      </c>
      <c r="C6129" s="4">
        <v>297</v>
      </c>
      <c r="D6129" s="26">
        <f t="shared" si="533"/>
        <v>19560</v>
      </c>
      <c r="E6129" s="4">
        <f>2+3</f>
        <v>5</v>
      </c>
      <c r="F6129" s="112">
        <f t="shared" si="534"/>
        <v>363</v>
      </c>
    </row>
    <row r="6130" spans="1:6" x14ac:dyDescent="0.25">
      <c r="A6130" s="122" t="s">
        <v>48</v>
      </c>
      <c r="B6130" s="37">
        <v>44148</v>
      </c>
      <c r="C6130" s="4">
        <v>1</v>
      </c>
      <c r="D6130" s="26">
        <f t="shared" si="533"/>
        <v>167</v>
      </c>
      <c r="F6130" s="112">
        <f t="shared" si="534"/>
        <v>3</v>
      </c>
    </row>
    <row r="6131" spans="1:6" x14ac:dyDescent="0.25">
      <c r="A6131" s="122" t="s">
        <v>39</v>
      </c>
      <c r="B6131" s="37">
        <v>44148</v>
      </c>
      <c r="C6131" s="4">
        <v>30</v>
      </c>
      <c r="D6131" s="26">
        <f t="shared" si="533"/>
        <v>18125</v>
      </c>
      <c r="E6131" s="4">
        <f>1</f>
        <v>1</v>
      </c>
      <c r="F6131" s="112">
        <f t="shared" si="534"/>
        <v>837</v>
      </c>
    </row>
    <row r="6132" spans="1:6" x14ac:dyDescent="0.25">
      <c r="A6132" s="122" t="s">
        <v>40</v>
      </c>
      <c r="B6132" s="37">
        <v>44148</v>
      </c>
      <c r="C6132" s="4">
        <v>82</v>
      </c>
      <c r="D6132" s="26">
        <f t="shared" si="533"/>
        <v>4548</v>
      </c>
      <c r="E6132" s="4">
        <f>1</f>
        <v>1</v>
      </c>
      <c r="F6132" s="112">
        <f t="shared" si="534"/>
        <v>49</v>
      </c>
    </row>
    <row r="6133" spans="1:6" x14ac:dyDescent="0.25">
      <c r="A6133" s="122" t="s">
        <v>28</v>
      </c>
      <c r="B6133" s="37">
        <v>44148</v>
      </c>
      <c r="C6133" s="4">
        <v>69</v>
      </c>
      <c r="D6133" s="26">
        <f t="shared" si="533"/>
        <v>8076</v>
      </c>
      <c r="F6133" s="112">
        <f t="shared" si="534"/>
        <v>298</v>
      </c>
    </row>
    <row r="6134" spans="1:6" x14ac:dyDescent="0.25">
      <c r="A6134" s="122" t="s">
        <v>24</v>
      </c>
      <c r="B6134" s="37">
        <v>44148</v>
      </c>
      <c r="C6134" s="4">
        <v>425</v>
      </c>
      <c r="D6134" s="26">
        <f t="shared" si="533"/>
        <v>52699</v>
      </c>
      <c r="E6134" s="4">
        <f>6+2</f>
        <v>8</v>
      </c>
      <c r="F6134" s="112">
        <f t="shared" si="534"/>
        <v>1007</v>
      </c>
    </row>
    <row r="6135" spans="1:6" x14ac:dyDescent="0.25">
      <c r="A6135" s="122" t="s">
        <v>30</v>
      </c>
      <c r="B6135" s="37">
        <v>44148</v>
      </c>
      <c r="C6135" s="4">
        <v>9</v>
      </c>
      <c r="D6135" s="26">
        <f t="shared" si="533"/>
        <v>368</v>
      </c>
      <c r="F6135" s="112">
        <f t="shared" si="534"/>
        <v>7</v>
      </c>
    </row>
    <row r="6136" spans="1:6" x14ac:dyDescent="0.25">
      <c r="A6136" s="122" t="s">
        <v>26</v>
      </c>
      <c r="B6136" s="37">
        <v>44148</v>
      </c>
      <c r="C6136" s="4">
        <v>255</v>
      </c>
      <c r="D6136" s="26">
        <f t="shared" si="533"/>
        <v>26493</v>
      </c>
      <c r="E6136" s="4">
        <f>24+8</f>
        <v>32</v>
      </c>
      <c r="F6136" s="112">
        <f t="shared" si="534"/>
        <v>516</v>
      </c>
    </row>
    <row r="6137" spans="1:6" x14ac:dyDescent="0.25">
      <c r="A6137" s="122" t="s">
        <v>25</v>
      </c>
      <c r="B6137" s="37">
        <v>44148</v>
      </c>
      <c r="C6137" s="4">
        <v>335</v>
      </c>
      <c r="D6137" s="26">
        <f t="shared" si="533"/>
        <v>28095</v>
      </c>
      <c r="E6137" s="4">
        <f>5+3</f>
        <v>8</v>
      </c>
      <c r="F6137" s="112">
        <f t="shared" si="534"/>
        <v>704</v>
      </c>
    </row>
    <row r="6138" spans="1:6" x14ac:dyDescent="0.25">
      <c r="A6138" s="122" t="s">
        <v>41</v>
      </c>
      <c r="B6138" s="37">
        <v>44148</v>
      </c>
      <c r="C6138" s="4">
        <v>157</v>
      </c>
      <c r="D6138" s="26">
        <f t="shared" si="533"/>
        <v>20066</v>
      </c>
      <c r="E6138" s="4">
        <f>1+2</f>
        <v>3</v>
      </c>
      <c r="F6138" s="112">
        <f t="shared" si="534"/>
        <v>929</v>
      </c>
    </row>
    <row r="6139" spans="1:6" x14ac:dyDescent="0.25">
      <c r="A6139" s="122" t="s">
        <v>42</v>
      </c>
      <c r="B6139" s="37">
        <v>44148</v>
      </c>
      <c r="C6139" s="4">
        <v>98</v>
      </c>
      <c r="D6139" s="26">
        <f t="shared" si="533"/>
        <v>4332</v>
      </c>
      <c r="E6139" s="4">
        <f>10+3</f>
        <v>13</v>
      </c>
      <c r="F6139" s="112">
        <f t="shared" si="534"/>
        <v>136</v>
      </c>
    </row>
    <row r="6140" spans="1:6" x14ac:dyDescent="0.25">
      <c r="A6140" s="122" t="s">
        <v>43</v>
      </c>
      <c r="B6140" s="37">
        <v>44148</v>
      </c>
      <c r="C6140" s="4">
        <v>465</v>
      </c>
      <c r="D6140" s="26">
        <f t="shared" si="533"/>
        <v>10995</v>
      </c>
      <c r="E6140" s="4">
        <f>4+3</f>
        <v>7</v>
      </c>
      <c r="F6140" s="112">
        <f t="shared" si="534"/>
        <v>152</v>
      </c>
    </row>
    <row r="6141" spans="1:6" x14ac:dyDescent="0.25">
      <c r="A6141" s="122" t="s">
        <v>44</v>
      </c>
      <c r="B6141" s="37">
        <v>44148</v>
      </c>
      <c r="C6141" s="4">
        <v>265</v>
      </c>
      <c r="D6141" s="26">
        <f t="shared" si="533"/>
        <v>12309</v>
      </c>
      <c r="E6141" s="4">
        <f>1</f>
        <v>1</v>
      </c>
      <c r="F6141" s="112">
        <f t="shared" si="534"/>
        <v>186</v>
      </c>
    </row>
    <row r="6142" spans="1:6" x14ac:dyDescent="0.25">
      <c r="A6142" s="122" t="s">
        <v>29</v>
      </c>
      <c r="B6142" s="37">
        <v>44148</v>
      </c>
      <c r="C6142" s="4">
        <v>1683</v>
      </c>
      <c r="D6142" s="26">
        <f t="shared" si="533"/>
        <v>126109</v>
      </c>
      <c r="E6142" s="4">
        <f>6+2</f>
        <v>8</v>
      </c>
      <c r="F6142" s="112">
        <f t="shared" si="534"/>
        <v>1857</v>
      </c>
    </row>
    <row r="6143" spans="1:6" x14ac:dyDescent="0.25">
      <c r="A6143" s="122" t="s">
        <v>45</v>
      </c>
      <c r="B6143" s="37">
        <v>44148</v>
      </c>
      <c r="C6143" s="4">
        <v>504</v>
      </c>
      <c r="D6143" s="26">
        <f t="shared" si="533"/>
        <v>12604</v>
      </c>
      <c r="E6143" s="4">
        <f>3</f>
        <v>3</v>
      </c>
      <c r="F6143" s="112">
        <f t="shared" si="534"/>
        <v>155</v>
      </c>
    </row>
    <row r="6144" spans="1:6" x14ac:dyDescent="0.25">
      <c r="A6144" s="122" t="s">
        <v>46</v>
      </c>
      <c r="B6144" s="37">
        <v>44148</v>
      </c>
      <c r="C6144" s="4">
        <v>171</v>
      </c>
      <c r="D6144" s="26">
        <f t="shared" si="533"/>
        <v>14052</v>
      </c>
      <c r="E6144" s="4">
        <f>5+1</f>
        <v>6</v>
      </c>
      <c r="F6144" s="112">
        <f t="shared" si="534"/>
        <v>194</v>
      </c>
    </row>
    <row r="6145" spans="1:6" ht="15.75" thickBot="1" x14ac:dyDescent="0.3">
      <c r="A6145" s="124" t="s">
        <v>47</v>
      </c>
      <c r="B6145" s="37">
        <v>44148</v>
      </c>
      <c r="C6145" s="4">
        <v>1476</v>
      </c>
      <c r="D6145" s="70">
        <f>C6145+D6121</f>
        <v>59203</v>
      </c>
      <c r="E6145" s="4">
        <f>7+4</f>
        <v>11</v>
      </c>
      <c r="F6145" s="121">
        <f t="shared" si="534"/>
        <v>971</v>
      </c>
    </row>
    <row r="6146" spans="1:6" x14ac:dyDescent="0.25">
      <c r="A6146" s="53" t="s">
        <v>22</v>
      </c>
      <c r="B6146" s="37">
        <v>44149</v>
      </c>
      <c r="C6146" s="4">
        <v>2300</v>
      </c>
      <c r="D6146" s="114">
        <f t="shared" si="533"/>
        <v>587808</v>
      </c>
      <c r="E6146" s="4">
        <f>105+72</f>
        <v>177</v>
      </c>
      <c r="F6146" s="111">
        <f t="shared" si="534"/>
        <v>19326</v>
      </c>
    </row>
    <row r="6147" spans="1:6" x14ac:dyDescent="0.25">
      <c r="A6147" s="122" t="s">
        <v>51</v>
      </c>
      <c r="B6147" s="37">
        <v>44149</v>
      </c>
      <c r="C6147" s="4">
        <v>506</v>
      </c>
      <c r="D6147" s="26">
        <f t="shared" si="533"/>
        <v>153488</v>
      </c>
      <c r="E6147" s="4">
        <f>6+8</f>
        <v>14</v>
      </c>
      <c r="F6147" s="112">
        <f t="shared" si="534"/>
        <v>5049</v>
      </c>
    </row>
    <row r="6148" spans="1:6" x14ac:dyDescent="0.25">
      <c r="A6148" s="122" t="s">
        <v>35</v>
      </c>
      <c r="B6148" s="37">
        <v>44149</v>
      </c>
      <c r="C6148" s="4">
        <v>34</v>
      </c>
      <c r="D6148" s="26">
        <f t="shared" si="533"/>
        <v>1421</v>
      </c>
      <c r="F6148" s="112">
        <f t="shared" si="534"/>
        <v>7</v>
      </c>
    </row>
    <row r="6149" spans="1:6" x14ac:dyDescent="0.25">
      <c r="A6149" s="122" t="s">
        <v>21</v>
      </c>
      <c r="B6149" s="37">
        <v>44149</v>
      </c>
      <c r="C6149" s="4">
        <v>215</v>
      </c>
      <c r="D6149" s="26">
        <f t="shared" si="533"/>
        <v>16188</v>
      </c>
      <c r="E6149" s="4">
        <f>2</f>
        <v>2</v>
      </c>
      <c r="F6149" s="112">
        <f t="shared" si="534"/>
        <v>486</v>
      </c>
    </row>
    <row r="6150" spans="1:6" x14ac:dyDescent="0.25">
      <c r="A6150" s="122" t="s">
        <v>36</v>
      </c>
      <c r="B6150" s="37">
        <v>44149</v>
      </c>
      <c r="C6150" s="4">
        <v>275</v>
      </c>
      <c r="D6150" s="26">
        <f t="shared" si="533"/>
        <v>19032</v>
      </c>
      <c r="E6150" s="4">
        <f>1+1</f>
        <v>2</v>
      </c>
      <c r="F6150" s="112">
        <f t="shared" si="534"/>
        <v>320</v>
      </c>
    </row>
    <row r="6151" spans="1:6" x14ac:dyDescent="0.25">
      <c r="A6151" s="122" t="s">
        <v>27</v>
      </c>
      <c r="B6151" s="37">
        <v>44149</v>
      </c>
      <c r="C6151" s="4">
        <v>1139</v>
      </c>
      <c r="D6151" s="26">
        <f t="shared" si="533"/>
        <v>101630</v>
      </c>
      <c r="E6151" s="4">
        <f>8+11</f>
        <v>19</v>
      </c>
      <c r="F6151" s="112">
        <f t="shared" si="534"/>
        <v>1631</v>
      </c>
    </row>
    <row r="6152" spans="1:6" x14ac:dyDescent="0.25">
      <c r="A6152" s="122" t="s">
        <v>37</v>
      </c>
      <c r="B6152" s="37">
        <v>44149</v>
      </c>
      <c r="C6152" s="4">
        <v>144</v>
      </c>
      <c r="D6152" s="26">
        <f t="shared" si="533"/>
        <v>3623</v>
      </c>
      <c r="E6152" s="4">
        <f>1</f>
        <v>1</v>
      </c>
      <c r="F6152" s="112">
        <f t="shared" si="534"/>
        <v>69</v>
      </c>
    </row>
    <row r="6153" spans="1:6" x14ac:dyDescent="0.25">
      <c r="A6153" s="122" t="s">
        <v>38</v>
      </c>
      <c r="B6153" s="37">
        <v>44149</v>
      </c>
      <c r="C6153" s="4">
        <v>306</v>
      </c>
      <c r="D6153" s="26">
        <f t="shared" si="533"/>
        <v>19866</v>
      </c>
      <c r="E6153" s="4">
        <f>5+2</f>
        <v>7</v>
      </c>
      <c r="F6153" s="112">
        <f t="shared" si="534"/>
        <v>370</v>
      </c>
    </row>
    <row r="6154" spans="1:6" x14ac:dyDescent="0.25">
      <c r="A6154" s="122" t="s">
        <v>48</v>
      </c>
      <c r="B6154" s="37">
        <v>44149</v>
      </c>
      <c r="C6154" s="4">
        <v>1</v>
      </c>
      <c r="D6154" s="26">
        <f t="shared" si="533"/>
        <v>168</v>
      </c>
      <c r="F6154" s="112">
        <f t="shared" si="534"/>
        <v>3</v>
      </c>
    </row>
    <row r="6155" spans="1:6" x14ac:dyDescent="0.25">
      <c r="A6155" s="122" t="s">
        <v>39</v>
      </c>
      <c r="B6155" s="37">
        <v>44149</v>
      </c>
      <c r="C6155" s="4">
        <v>22</v>
      </c>
      <c r="D6155" s="26">
        <f t="shared" si="533"/>
        <v>18147</v>
      </c>
      <c r="E6155" s="4">
        <f>1</f>
        <v>1</v>
      </c>
      <c r="F6155" s="112">
        <f t="shared" si="534"/>
        <v>838</v>
      </c>
    </row>
    <row r="6156" spans="1:6" x14ac:dyDescent="0.25">
      <c r="A6156" s="122" t="s">
        <v>40</v>
      </c>
      <c r="B6156" s="37">
        <v>44149</v>
      </c>
      <c r="C6156" s="4">
        <v>95</v>
      </c>
      <c r="D6156" s="26">
        <f t="shared" si="533"/>
        <v>4643</v>
      </c>
      <c r="F6156" s="112">
        <f t="shared" si="534"/>
        <v>49</v>
      </c>
    </row>
    <row r="6157" spans="1:6" x14ac:dyDescent="0.25">
      <c r="A6157" s="122" t="s">
        <v>28</v>
      </c>
      <c r="B6157" s="37">
        <v>44149</v>
      </c>
      <c r="C6157" s="4">
        <v>80</v>
      </c>
      <c r="D6157" s="26">
        <f t="shared" si="533"/>
        <v>8156</v>
      </c>
      <c r="F6157" s="112">
        <f t="shared" si="534"/>
        <v>298</v>
      </c>
    </row>
    <row r="6158" spans="1:6" x14ac:dyDescent="0.25">
      <c r="A6158" s="122" t="s">
        <v>24</v>
      </c>
      <c r="B6158" s="37">
        <v>44149</v>
      </c>
      <c r="C6158" s="4">
        <v>294</v>
      </c>
      <c r="D6158" s="26">
        <f t="shared" si="533"/>
        <v>52993</v>
      </c>
      <c r="E6158" s="4">
        <f>1+2</f>
        <v>3</v>
      </c>
      <c r="F6158" s="112">
        <f t="shared" si="534"/>
        <v>1010</v>
      </c>
    </row>
    <row r="6159" spans="1:6" x14ac:dyDescent="0.25">
      <c r="A6159" s="122" t="s">
        <v>30</v>
      </c>
      <c r="B6159" s="37">
        <v>44149</v>
      </c>
      <c r="C6159" s="4">
        <v>4</v>
      </c>
      <c r="D6159" s="26">
        <f t="shared" si="533"/>
        <v>372</v>
      </c>
      <c r="F6159" s="112">
        <f t="shared" si="534"/>
        <v>7</v>
      </c>
    </row>
    <row r="6160" spans="1:6" x14ac:dyDescent="0.25">
      <c r="A6160" s="122" t="s">
        <v>26</v>
      </c>
      <c r="B6160" s="37">
        <v>44149</v>
      </c>
      <c r="C6160" s="4">
        <v>181</v>
      </c>
      <c r="D6160" s="26">
        <f t="shared" si="533"/>
        <v>26674</v>
      </c>
      <c r="F6160" s="112">
        <f t="shared" si="534"/>
        <v>516</v>
      </c>
    </row>
    <row r="6161" spans="1:6" x14ac:dyDescent="0.25">
      <c r="A6161" s="122" t="s">
        <v>25</v>
      </c>
      <c r="B6161" s="37">
        <v>44149</v>
      </c>
      <c r="C6161" s="4">
        <v>217</v>
      </c>
      <c r="D6161" s="26">
        <f t="shared" si="533"/>
        <v>28312</v>
      </c>
      <c r="E6161" s="4">
        <f>4+3</f>
        <v>7</v>
      </c>
      <c r="F6161" s="112">
        <f t="shared" si="534"/>
        <v>711</v>
      </c>
    </row>
    <row r="6162" spans="1:6" x14ac:dyDescent="0.25">
      <c r="A6162" s="122" t="s">
        <v>41</v>
      </c>
      <c r="B6162" s="37">
        <v>44149</v>
      </c>
      <c r="C6162" s="4">
        <v>59</v>
      </c>
      <c r="D6162" s="26">
        <f t="shared" si="533"/>
        <v>20125</v>
      </c>
      <c r="E6162" s="4">
        <f>3+2</f>
        <v>5</v>
      </c>
      <c r="F6162" s="112">
        <f t="shared" si="534"/>
        <v>934</v>
      </c>
    </row>
    <row r="6163" spans="1:6" x14ac:dyDescent="0.25">
      <c r="A6163" s="122" t="s">
        <v>42</v>
      </c>
      <c r="B6163" s="37">
        <v>44149</v>
      </c>
      <c r="C6163" s="4">
        <v>88</v>
      </c>
      <c r="D6163" s="26">
        <f t="shared" si="533"/>
        <v>4420</v>
      </c>
      <c r="F6163" s="112">
        <f t="shared" si="534"/>
        <v>136</v>
      </c>
    </row>
    <row r="6164" spans="1:6" x14ac:dyDescent="0.25">
      <c r="A6164" s="122" t="s">
        <v>43</v>
      </c>
      <c r="B6164" s="37">
        <v>44149</v>
      </c>
      <c r="C6164" s="4">
        <v>199</v>
      </c>
      <c r="D6164" s="26">
        <f t="shared" si="533"/>
        <v>11194</v>
      </c>
      <c r="F6164" s="112">
        <f t="shared" si="534"/>
        <v>152</v>
      </c>
    </row>
    <row r="6165" spans="1:6" x14ac:dyDescent="0.25">
      <c r="A6165" s="122" t="s">
        <v>44</v>
      </c>
      <c r="B6165" s="37">
        <v>44149</v>
      </c>
      <c r="C6165" s="4">
        <v>160</v>
      </c>
      <c r="D6165" s="26">
        <f t="shared" si="533"/>
        <v>12469</v>
      </c>
      <c r="E6165" s="4">
        <f>1</f>
        <v>1</v>
      </c>
      <c r="F6165" s="112">
        <f t="shared" si="534"/>
        <v>187</v>
      </c>
    </row>
    <row r="6166" spans="1:6" x14ac:dyDescent="0.25">
      <c r="A6166" s="122" t="s">
        <v>29</v>
      </c>
      <c r="B6166" s="37">
        <v>44149</v>
      </c>
      <c r="C6166" s="4">
        <v>1339</v>
      </c>
      <c r="D6166" s="26">
        <f t="shared" si="533"/>
        <v>127448</v>
      </c>
      <c r="E6166" s="4">
        <f>7+5</f>
        <v>12</v>
      </c>
      <c r="F6166" s="112">
        <f t="shared" si="534"/>
        <v>1869</v>
      </c>
    </row>
    <row r="6167" spans="1:6" x14ac:dyDescent="0.25">
      <c r="A6167" s="122" t="s">
        <v>45</v>
      </c>
      <c r="B6167" s="37">
        <v>44149</v>
      </c>
      <c r="C6167" s="4">
        <v>264</v>
      </c>
      <c r="D6167" s="26">
        <f t="shared" si="533"/>
        <v>12868</v>
      </c>
      <c r="E6167" s="4">
        <f>2</f>
        <v>2</v>
      </c>
      <c r="F6167" s="112">
        <f t="shared" si="534"/>
        <v>157</v>
      </c>
    </row>
    <row r="6168" spans="1:6" x14ac:dyDescent="0.25">
      <c r="A6168" s="122" t="s">
        <v>46</v>
      </c>
      <c r="B6168" s="37">
        <v>44149</v>
      </c>
      <c r="C6168" s="4">
        <v>120</v>
      </c>
      <c r="D6168" s="26">
        <f t="shared" si="533"/>
        <v>14172</v>
      </c>
      <c r="E6168" s="4">
        <f>1</f>
        <v>1</v>
      </c>
      <c r="F6168" s="112">
        <f t="shared" si="534"/>
        <v>195</v>
      </c>
    </row>
    <row r="6169" spans="1:6" ht="15.75" thickBot="1" x14ac:dyDescent="0.3">
      <c r="A6169" s="124" t="s">
        <v>47</v>
      </c>
      <c r="B6169" s="37">
        <v>44149</v>
      </c>
      <c r="C6169" s="4">
        <v>426</v>
      </c>
      <c r="D6169" s="70">
        <f>C6169+D6145</f>
        <v>59629</v>
      </c>
      <c r="E6169" s="4">
        <f>3+5</f>
        <v>8</v>
      </c>
      <c r="F6169" s="121">
        <f t="shared" si="534"/>
        <v>979</v>
      </c>
    </row>
    <row r="6170" spans="1:6" x14ac:dyDescent="0.25">
      <c r="A6170" s="53" t="s">
        <v>22</v>
      </c>
      <c r="B6170" s="37">
        <v>44150</v>
      </c>
      <c r="C6170" s="4">
        <v>1446</v>
      </c>
      <c r="D6170" s="114">
        <f t="shared" si="533"/>
        <v>589254</v>
      </c>
      <c r="E6170" s="4">
        <f>37+32</f>
        <v>69</v>
      </c>
      <c r="F6170" s="111">
        <f t="shared" si="534"/>
        <v>19395</v>
      </c>
    </row>
    <row r="6171" spans="1:6" x14ac:dyDescent="0.25">
      <c r="A6171" s="122" t="s">
        <v>51</v>
      </c>
      <c r="B6171" s="37">
        <v>44150</v>
      </c>
      <c r="C6171" s="4">
        <v>297</v>
      </c>
      <c r="D6171" s="26">
        <f t="shared" si="533"/>
        <v>153785</v>
      </c>
      <c r="E6171" s="4">
        <f>3+2</f>
        <v>5</v>
      </c>
      <c r="F6171" s="112">
        <f t="shared" si="534"/>
        <v>5054</v>
      </c>
    </row>
    <row r="6172" spans="1:6" x14ac:dyDescent="0.25">
      <c r="A6172" s="122" t="s">
        <v>35</v>
      </c>
      <c r="B6172" s="37">
        <v>44150</v>
      </c>
      <c r="C6172" s="4">
        <v>45</v>
      </c>
      <c r="D6172" s="26">
        <f t="shared" si="533"/>
        <v>1466</v>
      </c>
      <c r="F6172" s="112">
        <f t="shared" si="534"/>
        <v>7</v>
      </c>
    </row>
    <row r="6173" spans="1:6" x14ac:dyDescent="0.25">
      <c r="A6173" s="122" t="s">
        <v>21</v>
      </c>
      <c r="B6173" s="37">
        <v>44150</v>
      </c>
      <c r="C6173" s="4">
        <v>130</v>
      </c>
      <c r="D6173" s="26">
        <f t="shared" si="533"/>
        <v>16318</v>
      </c>
      <c r="E6173" s="4">
        <f>2+2</f>
        <v>4</v>
      </c>
      <c r="F6173" s="112">
        <f t="shared" si="534"/>
        <v>490</v>
      </c>
    </row>
    <row r="6174" spans="1:6" x14ac:dyDescent="0.25">
      <c r="A6174" s="122" t="s">
        <v>36</v>
      </c>
      <c r="B6174" s="37">
        <v>44150</v>
      </c>
      <c r="C6174" s="4">
        <v>159</v>
      </c>
      <c r="D6174" s="26">
        <f t="shared" si="533"/>
        <v>19191</v>
      </c>
      <c r="E6174" s="4">
        <v>2</v>
      </c>
      <c r="F6174" s="112">
        <f t="shared" si="534"/>
        <v>322</v>
      </c>
    </row>
    <row r="6175" spans="1:6" x14ac:dyDescent="0.25">
      <c r="A6175" s="122" t="s">
        <v>27</v>
      </c>
      <c r="B6175" s="37">
        <v>44150</v>
      </c>
      <c r="C6175" s="4">
        <v>832</v>
      </c>
      <c r="D6175" s="26">
        <f t="shared" si="533"/>
        <v>102462</v>
      </c>
      <c r="E6175" s="4">
        <f>9+5</f>
        <v>14</v>
      </c>
      <c r="F6175" s="112">
        <f t="shared" si="534"/>
        <v>1645</v>
      </c>
    </row>
    <row r="6176" spans="1:6" x14ac:dyDescent="0.25">
      <c r="A6176" s="122" t="s">
        <v>37</v>
      </c>
      <c r="B6176" s="37">
        <v>44150</v>
      </c>
      <c r="C6176" s="4">
        <v>93</v>
      </c>
      <c r="D6176" s="26">
        <f t="shared" si="533"/>
        <v>3716</v>
      </c>
      <c r="F6176" s="112">
        <f t="shared" si="534"/>
        <v>69</v>
      </c>
    </row>
    <row r="6177" spans="1:6" x14ac:dyDescent="0.25">
      <c r="A6177" s="122" t="s">
        <v>38</v>
      </c>
      <c r="B6177" s="37">
        <v>44150</v>
      </c>
      <c r="C6177" s="4">
        <v>180</v>
      </c>
      <c r="D6177" s="26">
        <f t="shared" si="533"/>
        <v>20046</v>
      </c>
      <c r="E6177" s="4">
        <f>1+2</f>
        <v>3</v>
      </c>
      <c r="F6177" s="112">
        <f t="shared" si="534"/>
        <v>373</v>
      </c>
    </row>
    <row r="6178" spans="1:6" x14ac:dyDescent="0.25">
      <c r="A6178" s="122" t="s">
        <v>48</v>
      </c>
      <c r="B6178" s="37">
        <v>44150</v>
      </c>
      <c r="C6178" s="4">
        <v>0</v>
      </c>
      <c r="D6178" s="26">
        <f t="shared" si="533"/>
        <v>168</v>
      </c>
      <c r="F6178" s="112">
        <f t="shared" si="534"/>
        <v>3</v>
      </c>
    </row>
    <row r="6179" spans="1:6" x14ac:dyDescent="0.25">
      <c r="A6179" s="122" t="s">
        <v>39</v>
      </c>
      <c r="B6179" s="37">
        <v>44150</v>
      </c>
      <c r="C6179" s="4">
        <v>21</v>
      </c>
      <c r="D6179" s="26">
        <f t="shared" si="533"/>
        <v>18168</v>
      </c>
      <c r="F6179" s="112">
        <f t="shared" si="534"/>
        <v>838</v>
      </c>
    </row>
    <row r="6180" spans="1:6" x14ac:dyDescent="0.25">
      <c r="A6180" s="122" t="s">
        <v>40</v>
      </c>
      <c r="B6180" s="37">
        <v>44150</v>
      </c>
      <c r="C6180" s="4">
        <v>65</v>
      </c>
      <c r="D6180" s="26">
        <f t="shared" si="533"/>
        <v>4708</v>
      </c>
      <c r="F6180" s="112">
        <f t="shared" si="534"/>
        <v>49</v>
      </c>
    </row>
    <row r="6181" spans="1:6" x14ac:dyDescent="0.25">
      <c r="A6181" s="122" t="s">
        <v>28</v>
      </c>
      <c r="B6181" s="37">
        <v>44150</v>
      </c>
      <c r="C6181" s="4">
        <v>24</v>
      </c>
      <c r="D6181" s="26">
        <f t="shared" si="533"/>
        <v>8180</v>
      </c>
      <c r="F6181" s="112">
        <f t="shared" si="534"/>
        <v>298</v>
      </c>
    </row>
    <row r="6182" spans="1:6" x14ac:dyDescent="0.25">
      <c r="A6182" s="122" t="s">
        <v>24</v>
      </c>
      <c r="B6182" s="37">
        <v>44150</v>
      </c>
      <c r="C6182" s="4">
        <v>94</v>
      </c>
      <c r="D6182" s="26">
        <f t="shared" si="533"/>
        <v>53087</v>
      </c>
      <c r="E6182" s="4">
        <f>2</f>
        <v>2</v>
      </c>
      <c r="F6182" s="112">
        <f t="shared" si="534"/>
        <v>1012</v>
      </c>
    </row>
    <row r="6183" spans="1:6" x14ac:dyDescent="0.25">
      <c r="A6183" s="122" t="s">
        <v>30</v>
      </c>
      <c r="B6183" s="37">
        <v>44150</v>
      </c>
      <c r="C6183" s="4">
        <v>3</v>
      </c>
      <c r="D6183" s="26">
        <f t="shared" si="533"/>
        <v>375</v>
      </c>
      <c r="F6183" s="112">
        <f t="shared" si="534"/>
        <v>7</v>
      </c>
    </row>
    <row r="6184" spans="1:6" x14ac:dyDescent="0.25">
      <c r="A6184" s="122" t="s">
        <v>26</v>
      </c>
      <c r="B6184" s="37">
        <v>44150</v>
      </c>
      <c r="C6184" s="4">
        <v>234</v>
      </c>
      <c r="D6184" s="26">
        <f t="shared" si="533"/>
        <v>26908</v>
      </c>
      <c r="E6184" s="4">
        <v>2</v>
      </c>
      <c r="F6184" s="112">
        <f t="shared" si="534"/>
        <v>518</v>
      </c>
    </row>
    <row r="6185" spans="1:6" x14ac:dyDescent="0.25">
      <c r="A6185" s="122" t="s">
        <v>25</v>
      </c>
      <c r="B6185" s="37">
        <v>44150</v>
      </c>
      <c r="C6185" s="4">
        <v>132</v>
      </c>
      <c r="D6185" s="26">
        <f t="shared" si="533"/>
        <v>28444</v>
      </c>
      <c r="E6185" s="4">
        <f>4+2</f>
        <v>6</v>
      </c>
      <c r="F6185" s="112">
        <f t="shared" si="534"/>
        <v>717</v>
      </c>
    </row>
    <row r="6186" spans="1:6" x14ac:dyDescent="0.25">
      <c r="A6186" s="122" t="s">
        <v>41</v>
      </c>
      <c r="B6186" s="37">
        <v>44150</v>
      </c>
      <c r="C6186" s="4">
        <v>67</v>
      </c>
      <c r="D6186" s="26">
        <f t="shared" ref="D6186:D6192" si="535">C6186+D6162</f>
        <v>20192</v>
      </c>
      <c r="F6186" s="112">
        <f t="shared" si="534"/>
        <v>934</v>
      </c>
    </row>
    <row r="6187" spans="1:6" x14ac:dyDescent="0.25">
      <c r="A6187" s="122" t="s">
        <v>42</v>
      </c>
      <c r="B6187" s="37">
        <v>44150</v>
      </c>
      <c r="C6187" s="4">
        <v>29</v>
      </c>
      <c r="D6187" s="26">
        <f t="shared" si="535"/>
        <v>4449</v>
      </c>
      <c r="F6187" s="112">
        <f t="shared" ref="F6187:F6250" si="536">E6187+F6163</f>
        <v>136</v>
      </c>
    </row>
    <row r="6188" spans="1:6" x14ac:dyDescent="0.25">
      <c r="A6188" s="122" t="s">
        <v>43</v>
      </c>
      <c r="B6188" s="37">
        <v>44150</v>
      </c>
      <c r="C6188" s="4">
        <v>180</v>
      </c>
      <c r="D6188" s="26">
        <f t="shared" si="535"/>
        <v>11374</v>
      </c>
      <c r="F6188" s="112">
        <f t="shared" si="536"/>
        <v>152</v>
      </c>
    </row>
    <row r="6189" spans="1:6" x14ac:dyDescent="0.25">
      <c r="A6189" s="122" t="s">
        <v>44</v>
      </c>
      <c r="B6189" s="37">
        <v>44150</v>
      </c>
      <c r="C6189" s="4">
        <v>186</v>
      </c>
      <c r="D6189" s="26">
        <f t="shared" si="535"/>
        <v>12655</v>
      </c>
      <c r="E6189" s="4">
        <f>3+1</f>
        <v>4</v>
      </c>
      <c r="F6189" s="112">
        <f t="shared" si="536"/>
        <v>191</v>
      </c>
    </row>
    <row r="6190" spans="1:6" x14ac:dyDescent="0.25">
      <c r="A6190" s="122" t="s">
        <v>29</v>
      </c>
      <c r="B6190" s="37">
        <v>44150</v>
      </c>
      <c r="C6190" s="4">
        <v>685</v>
      </c>
      <c r="D6190" s="26">
        <f t="shared" si="535"/>
        <v>128133</v>
      </c>
      <c r="E6190" s="4">
        <f>4+5</f>
        <v>9</v>
      </c>
      <c r="F6190" s="112">
        <f t="shared" si="536"/>
        <v>1878</v>
      </c>
    </row>
    <row r="6191" spans="1:6" x14ac:dyDescent="0.25">
      <c r="A6191" s="122" t="s">
        <v>45</v>
      </c>
      <c r="B6191" s="37">
        <v>44150</v>
      </c>
      <c r="C6191" s="4">
        <v>251</v>
      </c>
      <c r="D6191" s="26">
        <f t="shared" si="535"/>
        <v>13119</v>
      </c>
      <c r="F6191" s="112">
        <f t="shared" si="536"/>
        <v>157</v>
      </c>
    </row>
    <row r="6192" spans="1:6" x14ac:dyDescent="0.25">
      <c r="A6192" s="122" t="s">
        <v>46</v>
      </c>
      <c r="B6192" s="37">
        <v>44150</v>
      </c>
      <c r="C6192" s="4">
        <v>89</v>
      </c>
      <c r="D6192" s="26">
        <f t="shared" si="535"/>
        <v>14261</v>
      </c>
      <c r="E6192" s="4">
        <f>1</f>
        <v>1</v>
      </c>
      <c r="F6192" s="112">
        <f t="shared" si="536"/>
        <v>196</v>
      </c>
    </row>
    <row r="6193" spans="1:6" ht="15.75" thickBot="1" x14ac:dyDescent="0.3">
      <c r="A6193" s="124" t="s">
        <v>47</v>
      </c>
      <c r="B6193" s="37">
        <v>44150</v>
      </c>
      <c r="C6193" s="4">
        <v>403</v>
      </c>
      <c r="D6193" s="70">
        <f>C6193+D6169</f>
        <v>60032</v>
      </c>
      <c r="F6193" s="121">
        <f t="shared" si="536"/>
        <v>979</v>
      </c>
    </row>
    <row r="6194" spans="1:6" x14ac:dyDescent="0.25">
      <c r="A6194" s="53" t="s">
        <v>22</v>
      </c>
      <c r="B6194" s="37">
        <v>44151</v>
      </c>
      <c r="C6194" s="4">
        <v>2190</v>
      </c>
      <c r="D6194" s="114">
        <f t="shared" ref="D6194:D6257" si="537">C6194+D6170</f>
        <v>591444</v>
      </c>
      <c r="E6194" s="4">
        <f>65+40</f>
        <v>105</v>
      </c>
      <c r="F6194" s="111">
        <f t="shared" si="536"/>
        <v>19500</v>
      </c>
    </row>
    <row r="6195" spans="1:6" x14ac:dyDescent="0.25">
      <c r="A6195" s="122" t="s">
        <v>51</v>
      </c>
      <c r="B6195" s="37">
        <v>44151</v>
      </c>
      <c r="C6195" s="4">
        <v>383</v>
      </c>
      <c r="D6195" s="26">
        <f t="shared" si="537"/>
        <v>154168</v>
      </c>
      <c r="E6195" s="4">
        <f>11+8</f>
        <v>19</v>
      </c>
      <c r="F6195" s="112">
        <f t="shared" si="536"/>
        <v>5073</v>
      </c>
    </row>
    <row r="6196" spans="1:6" x14ac:dyDescent="0.25">
      <c r="A6196" s="122" t="s">
        <v>35</v>
      </c>
      <c r="B6196" s="37">
        <v>44151</v>
      </c>
      <c r="C6196" s="4">
        <v>98</v>
      </c>
      <c r="D6196" s="26">
        <f t="shared" si="537"/>
        <v>1564</v>
      </c>
      <c r="F6196" s="112">
        <f t="shared" si="536"/>
        <v>7</v>
      </c>
    </row>
    <row r="6197" spans="1:6" x14ac:dyDescent="0.25">
      <c r="A6197" s="122" t="s">
        <v>21</v>
      </c>
      <c r="B6197" s="37">
        <v>44151</v>
      </c>
      <c r="C6197" s="4">
        <v>150</v>
      </c>
      <c r="D6197" s="26">
        <f t="shared" si="537"/>
        <v>16468</v>
      </c>
      <c r="E6197" s="4">
        <f>10+3</f>
        <v>13</v>
      </c>
      <c r="F6197" s="112">
        <f t="shared" si="536"/>
        <v>503</v>
      </c>
    </row>
    <row r="6198" spans="1:6" x14ac:dyDescent="0.25">
      <c r="A6198" s="122" t="s">
        <v>36</v>
      </c>
      <c r="B6198" s="37">
        <v>44151</v>
      </c>
      <c r="C6198" s="4">
        <v>212</v>
      </c>
      <c r="D6198" s="26">
        <f t="shared" si="537"/>
        <v>19403</v>
      </c>
      <c r="E6198" s="4">
        <f>1+1</f>
        <v>2</v>
      </c>
      <c r="F6198" s="112">
        <f t="shared" si="536"/>
        <v>324</v>
      </c>
    </row>
    <row r="6199" spans="1:6" x14ac:dyDescent="0.25">
      <c r="A6199" s="122" t="s">
        <v>27</v>
      </c>
      <c r="B6199" s="37">
        <v>44151</v>
      </c>
      <c r="C6199" s="4">
        <v>701</v>
      </c>
      <c r="D6199" s="26">
        <f t="shared" si="537"/>
        <v>103163</v>
      </c>
      <c r="E6199" s="4">
        <f>19+8</f>
        <v>27</v>
      </c>
      <c r="F6199" s="112">
        <f t="shared" si="536"/>
        <v>1672</v>
      </c>
    </row>
    <row r="6200" spans="1:6" x14ac:dyDescent="0.25">
      <c r="A6200" s="122" t="s">
        <v>37</v>
      </c>
      <c r="B6200" s="37">
        <v>44151</v>
      </c>
      <c r="C6200" s="4">
        <v>122</v>
      </c>
      <c r="D6200" s="26">
        <f t="shared" si="537"/>
        <v>3838</v>
      </c>
      <c r="F6200" s="112">
        <f t="shared" si="536"/>
        <v>69</v>
      </c>
    </row>
    <row r="6201" spans="1:6" x14ac:dyDescent="0.25">
      <c r="A6201" s="122" t="s">
        <v>38</v>
      </c>
      <c r="B6201" s="37">
        <v>44151</v>
      </c>
      <c r="C6201" s="4">
        <v>157</v>
      </c>
      <c r="D6201" s="26">
        <f t="shared" si="537"/>
        <v>20203</v>
      </c>
      <c r="E6201" s="4">
        <f>6+5</f>
        <v>11</v>
      </c>
      <c r="F6201" s="112">
        <f t="shared" si="536"/>
        <v>384</v>
      </c>
    </row>
    <row r="6202" spans="1:6" x14ac:dyDescent="0.25">
      <c r="A6202" s="122" t="s">
        <v>48</v>
      </c>
      <c r="B6202" s="37">
        <v>44151</v>
      </c>
      <c r="C6202" s="4">
        <v>2</v>
      </c>
      <c r="D6202" s="26">
        <f t="shared" si="537"/>
        <v>170</v>
      </c>
      <c r="F6202" s="112">
        <f t="shared" si="536"/>
        <v>3</v>
      </c>
    </row>
    <row r="6203" spans="1:6" x14ac:dyDescent="0.25">
      <c r="A6203" s="122" t="s">
        <v>39</v>
      </c>
      <c r="B6203" s="37">
        <v>44151</v>
      </c>
      <c r="C6203" s="4">
        <v>24</v>
      </c>
      <c r="D6203" s="26">
        <f t="shared" si="537"/>
        <v>18192</v>
      </c>
      <c r="F6203" s="112">
        <f t="shared" si="536"/>
        <v>838</v>
      </c>
    </row>
    <row r="6204" spans="1:6" x14ac:dyDescent="0.25">
      <c r="A6204" s="122" t="s">
        <v>40</v>
      </c>
      <c r="B6204" s="37">
        <v>44151</v>
      </c>
      <c r="C6204" s="4">
        <v>61</v>
      </c>
      <c r="D6204" s="26">
        <f t="shared" si="537"/>
        <v>4769</v>
      </c>
      <c r="E6204" s="4">
        <f>1+1</f>
        <v>2</v>
      </c>
      <c r="F6204" s="112">
        <f t="shared" si="536"/>
        <v>51</v>
      </c>
    </row>
    <row r="6205" spans="1:6" x14ac:dyDescent="0.25">
      <c r="A6205" s="122" t="s">
        <v>28</v>
      </c>
      <c r="B6205" s="37">
        <v>44151</v>
      </c>
      <c r="C6205" s="4">
        <v>45</v>
      </c>
      <c r="D6205" s="26">
        <f t="shared" si="537"/>
        <v>8225</v>
      </c>
      <c r="E6205" s="4">
        <f>1</f>
        <v>1</v>
      </c>
      <c r="F6205" s="112">
        <f t="shared" si="536"/>
        <v>299</v>
      </c>
    </row>
    <row r="6206" spans="1:6" x14ac:dyDescent="0.25">
      <c r="A6206" s="122" t="s">
        <v>24</v>
      </c>
      <c r="B6206" s="37">
        <v>44151</v>
      </c>
      <c r="C6206" s="4">
        <v>429</v>
      </c>
      <c r="D6206" s="26">
        <f t="shared" si="537"/>
        <v>53516</v>
      </c>
      <c r="E6206" s="4">
        <f>1+3+6</f>
        <v>10</v>
      </c>
      <c r="F6206" s="112">
        <f t="shared" si="536"/>
        <v>1022</v>
      </c>
    </row>
    <row r="6207" spans="1:6" x14ac:dyDescent="0.25">
      <c r="A6207" s="122" t="s">
        <v>30</v>
      </c>
      <c r="B6207" s="37">
        <v>44151</v>
      </c>
      <c r="C6207" s="4">
        <v>16</v>
      </c>
      <c r="D6207" s="26">
        <f t="shared" si="537"/>
        <v>391</v>
      </c>
      <c r="F6207" s="112">
        <f t="shared" si="536"/>
        <v>7</v>
      </c>
    </row>
    <row r="6208" spans="1:6" x14ac:dyDescent="0.25">
      <c r="A6208" s="122" t="s">
        <v>26</v>
      </c>
      <c r="B6208" s="37">
        <v>44151</v>
      </c>
      <c r="C6208" s="4">
        <v>403</v>
      </c>
      <c r="D6208" s="26">
        <f t="shared" si="537"/>
        <v>27311</v>
      </c>
      <c r="E6208" s="4">
        <f>4+1</f>
        <v>5</v>
      </c>
      <c r="F6208" s="112">
        <f t="shared" si="536"/>
        <v>523</v>
      </c>
    </row>
    <row r="6209" spans="1:6" x14ac:dyDescent="0.25">
      <c r="A6209" s="122" t="s">
        <v>25</v>
      </c>
      <c r="B6209" s="37">
        <v>44151</v>
      </c>
      <c r="C6209" s="4">
        <v>198</v>
      </c>
      <c r="D6209" s="26">
        <f t="shared" si="537"/>
        <v>28642</v>
      </c>
      <c r="E6209" s="4">
        <f>2+7</f>
        <v>9</v>
      </c>
      <c r="F6209" s="112">
        <f t="shared" si="536"/>
        <v>726</v>
      </c>
    </row>
    <row r="6210" spans="1:6" x14ac:dyDescent="0.25">
      <c r="A6210" s="122" t="s">
        <v>41</v>
      </c>
      <c r="B6210" s="37">
        <v>44151</v>
      </c>
      <c r="C6210" s="4">
        <v>43</v>
      </c>
      <c r="D6210" s="26">
        <f t="shared" si="537"/>
        <v>20235</v>
      </c>
      <c r="E6210" s="4">
        <f>3+2</f>
        <v>5</v>
      </c>
      <c r="F6210" s="112">
        <f t="shared" si="536"/>
        <v>939</v>
      </c>
    </row>
    <row r="6211" spans="1:6" x14ac:dyDescent="0.25">
      <c r="A6211" s="122" t="s">
        <v>42</v>
      </c>
      <c r="B6211" s="37">
        <v>44151</v>
      </c>
      <c r="C6211" s="4">
        <v>67</v>
      </c>
      <c r="D6211" s="26">
        <f t="shared" si="537"/>
        <v>4516</v>
      </c>
      <c r="E6211" s="4">
        <f>4+3</f>
        <v>7</v>
      </c>
      <c r="F6211" s="112">
        <f t="shared" si="536"/>
        <v>143</v>
      </c>
    </row>
    <row r="6212" spans="1:6" x14ac:dyDescent="0.25">
      <c r="A6212" s="122" t="s">
        <v>43</v>
      </c>
      <c r="B6212" s="37">
        <v>44151</v>
      </c>
      <c r="C6212" s="4">
        <v>234</v>
      </c>
      <c r="D6212" s="26">
        <f t="shared" si="537"/>
        <v>11608</v>
      </c>
      <c r="F6212" s="112">
        <f t="shared" si="536"/>
        <v>152</v>
      </c>
    </row>
    <row r="6213" spans="1:6" x14ac:dyDescent="0.25">
      <c r="A6213" s="122" t="s">
        <v>44</v>
      </c>
      <c r="B6213" s="37">
        <v>44151</v>
      </c>
      <c r="C6213" s="4">
        <v>123</v>
      </c>
      <c r="D6213" s="26">
        <f t="shared" si="537"/>
        <v>12778</v>
      </c>
      <c r="E6213" s="4">
        <f>1+1</f>
        <v>2</v>
      </c>
      <c r="F6213" s="112">
        <f t="shared" si="536"/>
        <v>193</v>
      </c>
    </row>
    <row r="6214" spans="1:6" x14ac:dyDescent="0.25">
      <c r="A6214" s="122" t="s">
        <v>29</v>
      </c>
      <c r="B6214" s="37">
        <v>44151</v>
      </c>
      <c r="C6214" s="4">
        <v>1319</v>
      </c>
      <c r="D6214" s="26">
        <f t="shared" si="537"/>
        <v>129452</v>
      </c>
      <c r="E6214" s="4">
        <f>11+25</f>
        <v>36</v>
      </c>
      <c r="F6214" s="112">
        <f t="shared" si="536"/>
        <v>1914</v>
      </c>
    </row>
    <row r="6215" spans="1:6" x14ac:dyDescent="0.25">
      <c r="A6215" s="122" t="s">
        <v>45</v>
      </c>
      <c r="B6215" s="37">
        <v>44151</v>
      </c>
      <c r="C6215" s="4">
        <v>192</v>
      </c>
      <c r="D6215" s="26">
        <f t="shared" si="537"/>
        <v>13311</v>
      </c>
      <c r="E6215" s="4">
        <f>2+1</f>
        <v>3</v>
      </c>
      <c r="F6215" s="112">
        <f t="shared" si="536"/>
        <v>160</v>
      </c>
    </row>
    <row r="6216" spans="1:6" x14ac:dyDescent="0.25">
      <c r="A6216" s="122" t="s">
        <v>46</v>
      </c>
      <c r="B6216" s="37">
        <v>44151</v>
      </c>
      <c r="C6216" s="4">
        <v>144</v>
      </c>
      <c r="D6216" s="26">
        <f t="shared" si="537"/>
        <v>14405</v>
      </c>
      <c r="E6216" s="4">
        <f>3+6</f>
        <v>9</v>
      </c>
      <c r="F6216" s="112">
        <f t="shared" si="536"/>
        <v>205</v>
      </c>
    </row>
    <row r="6217" spans="1:6" ht="15.75" thickBot="1" x14ac:dyDescent="0.3">
      <c r="A6217" s="124" t="s">
        <v>47</v>
      </c>
      <c r="B6217" s="37">
        <v>44151</v>
      </c>
      <c r="C6217" s="4">
        <v>580</v>
      </c>
      <c r="D6217" s="70">
        <f>C6217+D6193</f>
        <v>60612</v>
      </c>
      <c r="E6217" s="4">
        <f>17+9</f>
        <v>26</v>
      </c>
      <c r="F6217" s="121">
        <f t="shared" si="536"/>
        <v>1005</v>
      </c>
    </row>
    <row r="6218" spans="1:6" x14ac:dyDescent="0.25">
      <c r="A6218" s="53" t="s">
        <v>22</v>
      </c>
      <c r="B6218" s="37">
        <v>44152</v>
      </c>
      <c r="C6218" s="4">
        <v>2804</v>
      </c>
      <c r="D6218" s="114">
        <f t="shared" si="537"/>
        <v>594248</v>
      </c>
      <c r="E6218" s="4">
        <f>3+91+73</f>
        <v>167</v>
      </c>
      <c r="F6218" s="111">
        <f t="shared" si="536"/>
        <v>19667</v>
      </c>
    </row>
    <row r="6219" spans="1:6" x14ac:dyDescent="0.25">
      <c r="A6219" s="122" t="s">
        <v>51</v>
      </c>
      <c r="B6219" s="37">
        <v>44152</v>
      </c>
      <c r="C6219" s="4">
        <v>428</v>
      </c>
      <c r="D6219" s="26">
        <f t="shared" si="537"/>
        <v>154596</v>
      </c>
      <c r="E6219" s="4">
        <f>5+6</f>
        <v>11</v>
      </c>
      <c r="F6219" s="112">
        <f t="shared" si="536"/>
        <v>5084</v>
      </c>
    </row>
    <row r="6220" spans="1:6" x14ac:dyDescent="0.25">
      <c r="A6220" s="122" t="s">
        <v>35</v>
      </c>
      <c r="B6220" s="37">
        <v>44152</v>
      </c>
      <c r="C6220" s="4">
        <v>17</v>
      </c>
      <c r="D6220" s="26">
        <f t="shared" si="537"/>
        <v>1581</v>
      </c>
      <c r="F6220" s="112">
        <f t="shared" si="536"/>
        <v>7</v>
      </c>
    </row>
    <row r="6221" spans="1:6" x14ac:dyDescent="0.25">
      <c r="A6221" s="122" t="s">
        <v>21</v>
      </c>
      <c r="B6221" s="37">
        <v>44152</v>
      </c>
      <c r="C6221" s="4">
        <v>259</v>
      </c>
      <c r="D6221" s="26">
        <f t="shared" si="537"/>
        <v>16727</v>
      </c>
      <c r="E6221" s="4">
        <f>8+5</f>
        <v>13</v>
      </c>
      <c r="F6221" s="112">
        <f t="shared" si="536"/>
        <v>516</v>
      </c>
    </row>
    <row r="6222" spans="1:6" x14ac:dyDescent="0.25">
      <c r="A6222" s="122" t="s">
        <v>36</v>
      </c>
      <c r="B6222" s="37">
        <v>44152</v>
      </c>
      <c r="C6222" s="4">
        <v>344</v>
      </c>
      <c r="D6222" s="26">
        <f t="shared" si="537"/>
        <v>19747</v>
      </c>
      <c r="E6222" s="4">
        <f>6+2</f>
        <v>8</v>
      </c>
      <c r="F6222" s="112">
        <f t="shared" si="536"/>
        <v>332</v>
      </c>
    </row>
    <row r="6223" spans="1:6" x14ac:dyDescent="0.25">
      <c r="A6223" s="122" t="s">
        <v>27</v>
      </c>
      <c r="B6223" s="37">
        <v>44152</v>
      </c>
      <c r="C6223" s="4">
        <v>1309</v>
      </c>
      <c r="D6223" s="26">
        <f t="shared" si="537"/>
        <v>104472</v>
      </c>
      <c r="E6223" s="4">
        <f>21+6</f>
        <v>27</v>
      </c>
      <c r="F6223" s="112">
        <f t="shared" si="536"/>
        <v>1699</v>
      </c>
    </row>
    <row r="6224" spans="1:6" x14ac:dyDescent="0.25">
      <c r="A6224" s="122" t="s">
        <v>37</v>
      </c>
      <c r="B6224" s="37">
        <v>44152</v>
      </c>
      <c r="C6224" s="4">
        <v>138</v>
      </c>
      <c r="D6224" s="26">
        <f t="shared" si="537"/>
        <v>3976</v>
      </c>
      <c r="E6224" s="4">
        <f>8+3</f>
        <v>11</v>
      </c>
      <c r="F6224" s="112">
        <f t="shared" si="536"/>
        <v>80</v>
      </c>
    </row>
    <row r="6225" spans="1:6" x14ac:dyDescent="0.25">
      <c r="A6225" s="122" t="s">
        <v>38</v>
      </c>
      <c r="B6225" s="37">
        <v>44152</v>
      </c>
      <c r="C6225" s="4">
        <v>348</v>
      </c>
      <c r="D6225" s="26">
        <f t="shared" si="537"/>
        <v>20551</v>
      </c>
      <c r="E6225" s="4">
        <f>4+4</f>
        <v>8</v>
      </c>
      <c r="F6225" s="112">
        <f t="shared" si="536"/>
        <v>392</v>
      </c>
    </row>
    <row r="6226" spans="1:6" x14ac:dyDescent="0.25">
      <c r="A6226" s="122" t="s">
        <v>48</v>
      </c>
      <c r="B6226" s="37">
        <v>44152</v>
      </c>
      <c r="C6226" s="4">
        <v>0</v>
      </c>
      <c r="D6226" s="26">
        <f t="shared" si="537"/>
        <v>170</v>
      </c>
      <c r="F6226" s="112">
        <f t="shared" si="536"/>
        <v>3</v>
      </c>
    </row>
    <row r="6227" spans="1:6" x14ac:dyDescent="0.25">
      <c r="A6227" s="122" t="s">
        <v>39</v>
      </c>
      <c r="B6227" s="37">
        <v>44152</v>
      </c>
      <c r="C6227" s="4">
        <v>21</v>
      </c>
      <c r="D6227" s="26">
        <f t="shared" si="537"/>
        <v>18213</v>
      </c>
      <c r="E6227" s="4">
        <f>1</f>
        <v>1</v>
      </c>
      <c r="F6227" s="112">
        <f t="shared" si="536"/>
        <v>839</v>
      </c>
    </row>
    <row r="6228" spans="1:6" x14ac:dyDescent="0.25">
      <c r="A6228" s="122" t="s">
        <v>40</v>
      </c>
      <c r="B6228" s="37">
        <v>44152</v>
      </c>
      <c r="C6228" s="4">
        <v>65</v>
      </c>
      <c r="D6228" s="26">
        <f t="shared" si="537"/>
        <v>4834</v>
      </c>
      <c r="E6228" s="4">
        <f>5+6</f>
        <v>11</v>
      </c>
      <c r="F6228" s="112">
        <f t="shared" si="536"/>
        <v>62</v>
      </c>
    </row>
    <row r="6229" spans="1:6" x14ac:dyDescent="0.25">
      <c r="A6229" s="122" t="s">
        <v>28</v>
      </c>
      <c r="B6229" s="37">
        <v>44152</v>
      </c>
      <c r="C6229" s="4">
        <v>18</v>
      </c>
      <c r="D6229" s="26">
        <f t="shared" si="537"/>
        <v>8243</v>
      </c>
      <c r="E6229" s="4">
        <f>1</f>
        <v>1</v>
      </c>
      <c r="F6229" s="112">
        <f t="shared" si="536"/>
        <v>300</v>
      </c>
    </row>
    <row r="6230" spans="1:6" x14ac:dyDescent="0.25">
      <c r="A6230" s="122" t="s">
        <v>24</v>
      </c>
      <c r="B6230" s="37">
        <v>44152</v>
      </c>
      <c r="C6230" s="4">
        <v>396</v>
      </c>
      <c r="D6230" s="26">
        <f t="shared" si="537"/>
        <v>53912</v>
      </c>
      <c r="E6230" s="4">
        <f>4+3</f>
        <v>7</v>
      </c>
      <c r="F6230" s="112">
        <f t="shared" si="536"/>
        <v>1029</v>
      </c>
    </row>
    <row r="6231" spans="1:6" x14ac:dyDescent="0.25">
      <c r="A6231" s="122" t="s">
        <v>30</v>
      </c>
      <c r="B6231" s="37">
        <v>44152</v>
      </c>
      <c r="C6231" s="4">
        <v>6</v>
      </c>
      <c r="D6231" s="26">
        <f t="shared" si="537"/>
        <v>397</v>
      </c>
      <c r="F6231" s="112">
        <f t="shared" si="536"/>
        <v>7</v>
      </c>
    </row>
    <row r="6232" spans="1:6" x14ac:dyDescent="0.25">
      <c r="A6232" s="122" t="s">
        <v>26</v>
      </c>
      <c r="B6232" s="37">
        <v>44152</v>
      </c>
      <c r="C6232" s="4">
        <v>999</v>
      </c>
      <c r="D6232" s="26">
        <f t="shared" si="537"/>
        <v>28310</v>
      </c>
      <c r="E6232" s="4">
        <f>18+11</f>
        <v>29</v>
      </c>
      <c r="F6232" s="112">
        <f t="shared" si="536"/>
        <v>552</v>
      </c>
    </row>
    <row r="6233" spans="1:6" x14ac:dyDescent="0.25">
      <c r="A6233" s="122" t="s">
        <v>25</v>
      </c>
      <c r="B6233" s="37">
        <v>44152</v>
      </c>
      <c r="C6233" s="4">
        <v>295</v>
      </c>
      <c r="D6233" s="26">
        <f t="shared" si="537"/>
        <v>28937</v>
      </c>
      <c r="E6233" s="4">
        <f>2+3</f>
        <v>5</v>
      </c>
      <c r="F6233" s="112">
        <f t="shared" si="536"/>
        <v>731</v>
      </c>
    </row>
    <row r="6234" spans="1:6" x14ac:dyDescent="0.25">
      <c r="A6234" s="122" t="s">
        <v>41</v>
      </c>
      <c r="B6234" s="37">
        <v>44152</v>
      </c>
      <c r="C6234" s="4">
        <v>92</v>
      </c>
      <c r="D6234" s="26">
        <f t="shared" si="537"/>
        <v>20327</v>
      </c>
      <c r="E6234" s="4">
        <f>3+1</f>
        <v>4</v>
      </c>
      <c r="F6234" s="112">
        <f t="shared" si="536"/>
        <v>943</v>
      </c>
    </row>
    <row r="6235" spans="1:6" x14ac:dyDescent="0.25">
      <c r="A6235" s="122" t="s">
        <v>42</v>
      </c>
      <c r="B6235" s="37">
        <v>44152</v>
      </c>
      <c r="C6235" s="4">
        <v>172</v>
      </c>
      <c r="D6235" s="26">
        <f t="shared" si="537"/>
        <v>4688</v>
      </c>
      <c r="F6235" s="112">
        <f t="shared" si="536"/>
        <v>143</v>
      </c>
    </row>
    <row r="6236" spans="1:6" x14ac:dyDescent="0.25">
      <c r="A6236" s="122" t="s">
        <v>43</v>
      </c>
      <c r="B6236" s="37">
        <v>44152</v>
      </c>
      <c r="C6236" s="4">
        <v>233</v>
      </c>
      <c r="D6236" s="26">
        <f t="shared" si="537"/>
        <v>11841</v>
      </c>
      <c r="E6236" s="4">
        <f>3+2</f>
        <v>5</v>
      </c>
      <c r="F6236" s="112">
        <f t="shared" si="536"/>
        <v>157</v>
      </c>
    </row>
    <row r="6237" spans="1:6" x14ac:dyDescent="0.25">
      <c r="A6237" s="122" t="s">
        <v>44</v>
      </c>
      <c r="B6237" s="37">
        <v>44152</v>
      </c>
      <c r="C6237" s="4">
        <v>267</v>
      </c>
      <c r="D6237" s="26">
        <f t="shared" si="537"/>
        <v>13045</v>
      </c>
      <c r="E6237" s="4">
        <v>17</v>
      </c>
      <c r="F6237" s="112">
        <f t="shared" si="536"/>
        <v>210</v>
      </c>
    </row>
    <row r="6238" spans="1:6" x14ac:dyDescent="0.25">
      <c r="A6238" s="122" t="s">
        <v>29</v>
      </c>
      <c r="B6238" s="37">
        <v>44152</v>
      </c>
      <c r="C6238" s="4">
        <v>1477</v>
      </c>
      <c r="D6238" s="26">
        <f t="shared" si="537"/>
        <v>130929</v>
      </c>
      <c r="E6238" s="4">
        <f>14+19</f>
        <v>33</v>
      </c>
      <c r="F6238" s="112">
        <f t="shared" si="536"/>
        <v>1947</v>
      </c>
    </row>
    <row r="6239" spans="1:6" x14ac:dyDescent="0.25">
      <c r="A6239" s="122" t="s">
        <v>45</v>
      </c>
      <c r="B6239" s="37">
        <v>44152</v>
      </c>
      <c r="C6239" s="4">
        <v>113</v>
      </c>
      <c r="D6239" s="26">
        <f t="shared" si="537"/>
        <v>13424</v>
      </c>
      <c r="E6239" s="4">
        <f>3</f>
        <v>3</v>
      </c>
      <c r="F6239" s="112">
        <f t="shared" si="536"/>
        <v>163</v>
      </c>
    </row>
    <row r="6240" spans="1:6" x14ac:dyDescent="0.25">
      <c r="A6240" s="122" t="s">
        <v>46</v>
      </c>
      <c r="B6240" s="37">
        <v>44152</v>
      </c>
      <c r="C6240" s="4">
        <v>132</v>
      </c>
      <c r="D6240" s="26">
        <f t="shared" si="537"/>
        <v>14537</v>
      </c>
      <c r="E6240" s="4">
        <f>2</f>
        <v>2</v>
      </c>
      <c r="F6240" s="112">
        <f t="shared" si="536"/>
        <v>207</v>
      </c>
    </row>
    <row r="6241" spans="1:6" ht="15.75" thickBot="1" x14ac:dyDescent="0.3">
      <c r="A6241" s="124" t="s">
        <v>47</v>
      </c>
      <c r="B6241" s="37">
        <v>44152</v>
      </c>
      <c r="C6241" s="4">
        <v>688</v>
      </c>
      <c r="D6241" s="70">
        <f>C6241+D6217</f>
        <v>61300</v>
      </c>
      <c r="E6241" s="4">
        <f>9+6</f>
        <v>15</v>
      </c>
      <c r="F6241" s="121">
        <f t="shared" si="536"/>
        <v>1020</v>
      </c>
    </row>
    <row r="6242" spans="1:6" x14ac:dyDescent="0.25">
      <c r="A6242" s="53" t="s">
        <v>22</v>
      </c>
      <c r="B6242" s="37">
        <v>44153</v>
      </c>
      <c r="C6242" s="4">
        <v>2826</v>
      </c>
      <c r="D6242" s="114">
        <f t="shared" si="537"/>
        <v>597074</v>
      </c>
      <c r="E6242" s="4">
        <f>39+29</f>
        <v>68</v>
      </c>
      <c r="F6242" s="111">
        <f t="shared" si="536"/>
        <v>19735</v>
      </c>
    </row>
    <row r="6243" spans="1:6" x14ac:dyDescent="0.25">
      <c r="A6243" s="122" t="s">
        <v>51</v>
      </c>
      <c r="B6243" s="37">
        <v>44153</v>
      </c>
      <c r="C6243" s="4">
        <v>384</v>
      </c>
      <c r="D6243" s="26">
        <f t="shared" si="537"/>
        <v>154980</v>
      </c>
      <c r="E6243" s="4">
        <f>8+13</f>
        <v>21</v>
      </c>
      <c r="F6243" s="112">
        <f t="shared" si="536"/>
        <v>5105</v>
      </c>
    </row>
    <row r="6244" spans="1:6" x14ac:dyDescent="0.25">
      <c r="A6244" s="122" t="s">
        <v>35</v>
      </c>
      <c r="B6244" s="37">
        <v>44153</v>
      </c>
      <c r="C6244" s="4">
        <v>23</v>
      </c>
      <c r="D6244" s="26">
        <f t="shared" si="537"/>
        <v>1604</v>
      </c>
      <c r="E6244" s="4">
        <v>1</v>
      </c>
      <c r="F6244" s="112">
        <f t="shared" si="536"/>
        <v>8</v>
      </c>
    </row>
    <row r="6245" spans="1:6" x14ac:dyDescent="0.25">
      <c r="A6245" s="122" t="s">
        <v>21</v>
      </c>
      <c r="B6245" s="37">
        <v>44153</v>
      </c>
      <c r="C6245" s="4">
        <v>230</v>
      </c>
      <c r="D6245" s="26">
        <f t="shared" si="537"/>
        <v>16957</v>
      </c>
      <c r="E6245" s="4">
        <f>2+1</f>
        <v>3</v>
      </c>
      <c r="F6245" s="112">
        <f t="shared" si="536"/>
        <v>519</v>
      </c>
    </row>
    <row r="6246" spans="1:6" x14ac:dyDescent="0.25">
      <c r="A6246" s="122" t="s">
        <v>36</v>
      </c>
      <c r="B6246" s="37">
        <v>44153</v>
      </c>
      <c r="C6246" s="4">
        <v>366</v>
      </c>
      <c r="D6246" s="26">
        <f t="shared" si="537"/>
        <v>20113</v>
      </c>
      <c r="E6246" s="4">
        <f>5+2</f>
        <v>7</v>
      </c>
      <c r="F6246" s="112">
        <f t="shared" si="536"/>
        <v>339</v>
      </c>
    </row>
    <row r="6247" spans="1:6" x14ac:dyDescent="0.25">
      <c r="A6247" s="122" t="s">
        <v>27</v>
      </c>
      <c r="B6247" s="37">
        <v>44153</v>
      </c>
      <c r="C6247" s="4">
        <v>1381</v>
      </c>
      <c r="D6247" s="26">
        <f t="shared" si="537"/>
        <v>105853</v>
      </c>
      <c r="E6247" s="4">
        <f>19+12</f>
        <v>31</v>
      </c>
      <c r="F6247" s="112">
        <f t="shared" si="536"/>
        <v>1730</v>
      </c>
    </row>
    <row r="6248" spans="1:6" x14ac:dyDescent="0.25">
      <c r="A6248" s="122" t="s">
        <v>37</v>
      </c>
      <c r="B6248" s="37">
        <v>44153</v>
      </c>
      <c r="C6248" s="4">
        <v>272</v>
      </c>
      <c r="D6248" s="26">
        <f t="shared" si="537"/>
        <v>4248</v>
      </c>
      <c r="E6248" s="4">
        <f>3+3</f>
        <v>6</v>
      </c>
      <c r="F6248" s="112">
        <f t="shared" si="536"/>
        <v>86</v>
      </c>
    </row>
    <row r="6249" spans="1:6" x14ac:dyDescent="0.25">
      <c r="A6249" s="122" t="s">
        <v>38</v>
      </c>
      <c r="B6249" s="37">
        <v>44153</v>
      </c>
      <c r="C6249" s="4">
        <v>374</v>
      </c>
      <c r="D6249" s="26">
        <f t="shared" si="537"/>
        <v>20925</v>
      </c>
      <c r="E6249" s="4">
        <v>4</v>
      </c>
      <c r="F6249" s="112">
        <f t="shared" si="536"/>
        <v>396</v>
      </c>
    </row>
    <row r="6250" spans="1:6" x14ac:dyDescent="0.25">
      <c r="A6250" s="122" t="s">
        <v>48</v>
      </c>
      <c r="B6250" s="37">
        <v>44153</v>
      </c>
      <c r="C6250" s="4">
        <v>3</v>
      </c>
      <c r="D6250" s="26">
        <f t="shared" si="537"/>
        <v>173</v>
      </c>
      <c r="F6250" s="112">
        <f t="shared" si="536"/>
        <v>3</v>
      </c>
    </row>
    <row r="6251" spans="1:6" x14ac:dyDescent="0.25">
      <c r="A6251" s="122" t="s">
        <v>39</v>
      </c>
      <c r="B6251" s="37">
        <v>44153</v>
      </c>
      <c r="C6251" s="4">
        <v>27</v>
      </c>
      <c r="D6251" s="26">
        <f t="shared" si="537"/>
        <v>18240</v>
      </c>
      <c r="E6251" s="4">
        <f>1</f>
        <v>1</v>
      </c>
      <c r="F6251" s="112">
        <f t="shared" ref="F6251:F6314" si="538">E6251+F6227</f>
        <v>840</v>
      </c>
    </row>
    <row r="6252" spans="1:6" x14ac:dyDescent="0.25">
      <c r="A6252" s="122" t="s">
        <v>40</v>
      </c>
      <c r="B6252" s="37">
        <v>44153</v>
      </c>
      <c r="C6252" s="4">
        <v>75</v>
      </c>
      <c r="D6252" s="26">
        <f t="shared" si="537"/>
        <v>4909</v>
      </c>
      <c r="E6252" s="4">
        <f>2</f>
        <v>2</v>
      </c>
      <c r="F6252" s="112">
        <f t="shared" si="538"/>
        <v>64</v>
      </c>
    </row>
    <row r="6253" spans="1:6" x14ac:dyDescent="0.25">
      <c r="A6253" s="122" t="s">
        <v>28</v>
      </c>
      <c r="B6253" s="37">
        <v>44153</v>
      </c>
      <c r="C6253" s="4">
        <v>51</v>
      </c>
      <c r="D6253" s="26">
        <f t="shared" si="537"/>
        <v>8294</v>
      </c>
      <c r="E6253" s="4">
        <f>1</f>
        <v>1</v>
      </c>
      <c r="F6253" s="112">
        <f t="shared" si="538"/>
        <v>301</v>
      </c>
    </row>
    <row r="6254" spans="1:6" x14ac:dyDescent="0.25">
      <c r="A6254" s="122" t="s">
        <v>24</v>
      </c>
      <c r="B6254" s="37">
        <v>44153</v>
      </c>
      <c r="C6254" s="4">
        <v>339</v>
      </c>
      <c r="D6254" s="26">
        <f t="shared" si="537"/>
        <v>54251</v>
      </c>
      <c r="E6254" s="4">
        <f>15+9</f>
        <v>24</v>
      </c>
      <c r="F6254" s="112">
        <f t="shared" si="538"/>
        <v>1053</v>
      </c>
    </row>
    <row r="6255" spans="1:6" x14ac:dyDescent="0.25">
      <c r="A6255" s="122" t="s">
        <v>30</v>
      </c>
      <c r="B6255" s="37">
        <v>44153</v>
      </c>
      <c r="C6255" s="4">
        <v>10</v>
      </c>
      <c r="D6255" s="26">
        <f t="shared" si="537"/>
        <v>407</v>
      </c>
      <c r="F6255" s="112">
        <f t="shared" si="538"/>
        <v>7</v>
      </c>
    </row>
    <row r="6256" spans="1:6" x14ac:dyDescent="0.25">
      <c r="A6256" s="122" t="s">
        <v>26</v>
      </c>
      <c r="B6256" s="37">
        <v>44153</v>
      </c>
      <c r="C6256" s="4">
        <v>348</v>
      </c>
      <c r="D6256" s="26">
        <f t="shared" si="537"/>
        <v>28658</v>
      </c>
      <c r="E6256" s="4">
        <f>7+7</f>
        <v>14</v>
      </c>
      <c r="F6256" s="112">
        <f t="shared" si="538"/>
        <v>566</v>
      </c>
    </row>
    <row r="6257" spans="1:6" x14ac:dyDescent="0.25">
      <c r="A6257" s="122" t="s">
        <v>25</v>
      </c>
      <c r="B6257" s="37">
        <v>44153</v>
      </c>
      <c r="C6257" s="4">
        <v>299</v>
      </c>
      <c r="D6257" s="26">
        <f t="shared" si="537"/>
        <v>29236</v>
      </c>
      <c r="E6257" s="4">
        <f>4+4</f>
        <v>8</v>
      </c>
      <c r="F6257" s="112">
        <f t="shared" si="538"/>
        <v>739</v>
      </c>
    </row>
    <row r="6258" spans="1:6" x14ac:dyDescent="0.25">
      <c r="A6258" s="122" t="s">
        <v>41</v>
      </c>
      <c r="B6258" s="37">
        <v>44153</v>
      </c>
      <c r="C6258" s="4">
        <v>112</v>
      </c>
      <c r="D6258" s="26">
        <f t="shared" ref="D6258:D6264" si="539">C6258+D6234</f>
        <v>20439</v>
      </c>
      <c r="E6258" s="4">
        <f>5+4</f>
        <v>9</v>
      </c>
      <c r="F6258" s="112">
        <f t="shared" si="538"/>
        <v>952</v>
      </c>
    </row>
    <row r="6259" spans="1:6" x14ac:dyDescent="0.25">
      <c r="A6259" s="122" t="s">
        <v>42</v>
      </c>
      <c r="B6259" s="37">
        <v>44153</v>
      </c>
      <c r="C6259" s="4">
        <v>174</v>
      </c>
      <c r="D6259" s="26">
        <f t="shared" si="539"/>
        <v>4862</v>
      </c>
      <c r="F6259" s="112">
        <f t="shared" si="538"/>
        <v>143</v>
      </c>
    </row>
    <row r="6260" spans="1:6" x14ac:dyDescent="0.25">
      <c r="A6260" s="122" t="s">
        <v>43</v>
      </c>
      <c r="B6260" s="37">
        <v>44153</v>
      </c>
      <c r="C6260" s="4">
        <v>219</v>
      </c>
      <c r="D6260" s="26">
        <f t="shared" si="539"/>
        <v>12060</v>
      </c>
      <c r="E6260" s="4">
        <f>4+2</f>
        <v>6</v>
      </c>
      <c r="F6260" s="112">
        <f t="shared" si="538"/>
        <v>163</v>
      </c>
    </row>
    <row r="6261" spans="1:6" x14ac:dyDescent="0.25">
      <c r="A6261" s="122" t="s">
        <v>44</v>
      </c>
      <c r="B6261" s="37">
        <v>44153</v>
      </c>
      <c r="C6261" s="4">
        <v>268</v>
      </c>
      <c r="D6261" s="26">
        <f t="shared" si="539"/>
        <v>13313</v>
      </c>
      <c r="E6261" s="4">
        <f>4+2</f>
        <v>6</v>
      </c>
      <c r="F6261" s="112">
        <f t="shared" si="538"/>
        <v>216</v>
      </c>
    </row>
    <row r="6262" spans="1:6" x14ac:dyDescent="0.25">
      <c r="A6262" s="122" t="s">
        <v>29</v>
      </c>
      <c r="B6262" s="37">
        <v>44153</v>
      </c>
      <c r="C6262" s="4">
        <v>1657</v>
      </c>
      <c r="D6262" s="26">
        <f t="shared" si="539"/>
        <v>132586</v>
      </c>
      <c r="E6262" s="4">
        <f>13+10</f>
        <v>23</v>
      </c>
      <c r="F6262" s="112">
        <f t="shared" si="538"/>
        <v>1970</v>
      </c>
    </row>
    <row r="6263" spans="1:6" x14ac:dyDescent="0.25">
      <c r="A6263" s="122" t="s">
        <v>45</v>
      </c>
      <c r="B6263" s="37">
        <v>44153</v>
      </c>
      <c r="C6263" s="4">
        <v>229</v>
      </c>
      <c r="D6263" s="26">
        <f t="shared" si="539"/>
        <v>13653</v>
      </c>
      <c r="F6263" s="112">
        <f t="shared" si="538"/>
        <v>163</v>
      </c>
    </row>
    <row r="6264" spans="1:6" x14ac:dyDescent="0.25">
      <c r="A6264" s="122" t="s">
        <v>46</v>
      </c>
      <c r="B6264" s="37">
        <v>44153</v>
      </c>
      <c r="C6264" s="4">
        <v>132</v>
      </c>
      <c r="D6264" s="26">
        <f t="shared" si="539"/>
        <v>14669</v>
      </c>
      <c r="E6264" s="4">
        <f>2+2</f>
        <v>4</v>
      </c>
      <c r="F6264" s="112">
        <f t="shared" si="538"/>
        <v>211</v>
      </c>
    </row>
    <row r="6265" spans="1:6" ht="15.75" thickBot="1" x14ac:dyDescent="0.3">
      <c r="A6265" s="124" t="s">
        <v>47</v>
      </c>
      <c r="B6265" s="37">
        <v>44153</v>
      </c>
      <c r="C6265" s="38">
        <v>533</v>
      </c>
      <c r="D6265" s="70">
        <f>C6265+D6241</f>
        <v>61833</v>
      </c>
      <c r="E6265" s="38">
        <v>1</v>
      </c>
      <c r="F6265" s="121">
        <f t="shared" si="538"/>
        <v>1021</v>
      </c>
    </row>
    <row r="6266" spans="1:6" x14ac:dyDescent="0.25">
      <c r="A6266" s="53" t="s">
        <v>22</v>
      </c>
      <c r="B6266" s="171">
        <v>44154</v>
      </c>
      <c r="C6266" s="41">
        <v>2743</v>
      </c>
      <c r="D6266" s="114">
        <f t="shared" ref="D6266:D6329" si="540">C6266+D6242</f>
        <v>599817</v>
      </c>
      <c r="E6266" s="41">
        <f>29+18</f>
        <v>47</v>
      </c>
      <c r="F6266" s="111">
        <f t="shared" si="538"/>
        <v>19782</v>
      </c>
    </row>
    <row r="6267" spans="1:6" x14ac:dyDescent="0.25">
      <c r="A6267" s="122" t="s">
        <v>51</v>
      </c>
      <c r="B6267" s="37">
        <v>44154</v>
      </c>
      <c r="C6267" s="4">
        <v>479</v>
      </c>
      <c r="D6267" s="26">
        <f t="shared" si="540"/>
        <v>155459</v>
      </c>
      <c r="E6267" s="4">
        <f>1+3</f>
        <v>4</v>
      </c>
      <c r="F6267" s="112">
        <f t="shared" si="538"/>
        <v>5109</v>
      </c>
    </row>
    <row r="6268" spans="1:6" x14ac:dyDescent="0.25">
      <c r="A6268" s="122" t="s">
        <v>35</v>
      </c>
      <c r="B6268" s="37">
        <v>44154</v>
      </c>
      <c r="C6268" s="4">
        <v>30</v>
      </c>
      <c r="D6268" s="26">
        <f t="shared" si="540"/>
        <v>1634</v>
      </c>
      <c r="F6268" s="112">
        <f t="shared" si="538"/>
        <v>8</v>
      </c>
    </row>
    <row r="6269" spans="1:6" x14ac:dyDescent="0.25">
      <c r="A6269" s="122" t="s">
        <v>21</v>
      </c>
      <c r="B6269" s="37">
        <v>44154</v>
      </c>
      <c r="C6269" s="4">
        <v>290</v>
      </c>
      <c r="D6269" s="26">
        <f t="shared" si="540"/>
        <v>17247</v>
      </c>
      <c r="E6269" s="4">
        <v>1</v>
      </c>
      <c r="F6269" s="112">
        <f t="shared" si="538"/>
        <v>520</v>
      </c>
    </row>
    <row r="6270" spans="1:6" x14ac:dyDescent="0.25">
      <c r="A6270" s="122" t="s">
        <v>36</v>
      </c>
      <c r="B6270" s="37">
        <v>44154</v>
      </c>
      <c r="C6270" s="4">
        <v>324</v>
      </c>
      <c r="D6270" s="26">
        <f t="shared" si="540"/>
        <v>20437</v>
      </c>
      <c r="E6270" s="4">
        <f>7+5</f>
        <v>12</v>
      </c>
      <c r="F6270" s="112">
        <f t="shared" si="538"/>
        <v>351</v>
      </c>
    </row>
    <row r="6271" spans="1:6" x14ac:dyDescent="0.25">
      <c r="A6271" s="122" t="s">
        <v>27</v>
      </c>
      <c r="B6271" s="37">
        <v>44154</v>
      </c>
      <c r="C6271" s="4">
        <v>1051</v>
      </c>
      <c r="D6271" s="26">
        <f t="shared" si="540"/>
        <v>106904</v>
      </c>
      <c r="E6271" s="4">
        <f>10+6</f>
        <v>16</v>
      </c>
      <c r="F6271" s="112">
        <f t="shared" si="538"/>
        <v>1746</v>
      </c>
    </row>
    <row r="6272" spans="1:6" x14ac:dyDescent="0.25">
      <c r="A6272" s="122" t="s">
        <v>37</v>
      </c>
      <c r="B6272" s="37">
        <v>44154</v>
      </c>
      <c r="C6272" s="4">
        <v>261</v>
      </c>
      <c r="D6272" s="26">
        <f t="shared" si="540"/>
        <v>4509</v>
      </c>
      <c r="F6272" s="112">
        <f t="shared" si="538"/>
        <v>86</v>
      </c>
    </row>
    <row r="6273" spans="1:6" x14ac:dyDescent="0.25">
      <c r="A6273" s="122" t="s">
        <v>38</v>
      </c>
      <c r="B6273" s="37">
        <v>44154</v>
      </c>
      <c r="C6273" s="4">
        <v>324</v>
      </c>
      <c r="D6273" s="26">
        <f t="shared" si="540"/>
        <v>21249</v>
      </c>
      <c r="E6273" s="4">
        <f>5+1</f>
        <v>6</v>
      </c>
      <c r="F6273" s="112">
        <f t="shared" si="538"/>
        <v>402</v>
      </c>
    </row>
    <row r="6274" spans="1:6" x14ac:dyDescent="0.25">
      <c r="A6274" s="122" t="s">
        <v>48</v>
      </c>
      <c r="B6274" s="37">
        <v>44154</v>
      </c>
      <c r="C6274" s="4">
        <v>1</v>
      </c>
      <c r="D6274" s="26">
        <f t="shared" si="540"/>
        <v>174</v>
      </c>
      <c r="F6274" s="112">
        <f t="shared" si="538"/>
        <v>3</v>
      </c>
    </row>
    <row r="6275" spans="1:6" x14ac:dyDescent="0.25">
      <c r="A6275" s="122" t="s">
        <v>39</v>
      </c>
      <c r="B6275" s="37">
        <v>44154</v>
      </c>
      <c r="C6275" s="4">
        <v>12</v>
      </c>
      <c r="D6275" s="26">
        <f t="shared" si="540"/>
        <v>18252</v>
      </c>
      <c r="F6275" s="112">
        <f t="shared" si="538"/>
        <v>840</v>
      </c>
    </row>
    <row r="6276" spans="1:6" x14ac:dyDescent="0.25">
      <c r="A6276" s="122" t="s">
        <v>40</v>
      </c>
      <c r="B6276" s="37">
        <v>44154</v>
      </c>
      <c r="C6276" s="4">
        <v>63</v>
      </c>
      <c r="D6276" s="26">
        <f t="shared" si="540"/>
        <v>4972</v>
      </c>
      <c r="F6276" s="112">
        <f t="shared" si="538"/>
        <v>64</v>
      </c>
    </row>
    <row r="6277" spans="1:6" x14ac:dyDescent="0.25">
      <c r="A6277" s="122" t="s">
        <v>28</v>
      </c>
      <c r="B6277" s="37">
        <v>44154</v>
      </c>
      <c r="C6277" s="4">
        <v>68</v>
      </c>
      <c r="D6277" s="26">
        <f t="shared" si="540"/>
        <v>8362</v>
      </c>
      <c r="E6277" s="4">
        <f>2+1</f>
        <v>3</v>
      </c>
      <c r="F6277" s="112">
        <f t="shared" si="538"/>
        <v>304</v>
      </c>
    </row>
    <row r="6278" spans="1:6" x14ac:dyDescent="0.25">
      <c r="A6278" s="122" t="s">
        <v>24</v>
      </c>
      <c r="B6278" s="37">
        <v>44154</v>
      </c>
      <c r="C6278" s="4">
        <v>243</v>
      </c>
      <c r="D6278" s="26">
        <f t="shared" si="540"/>
        <v>54494</v>
      </c>
      <c r="E6278" s="4">
        <f>3+2</f>
        <v>5</v>
      </c>
      <c r="F6278" s="112">
        <f t="shared" si="538"/>
        <v>1058</v>
      </c>
    </row>
    <row r="6279" spans="1:6" x14ac:dyDescent="0.25">
      <c r="A6279" s="122" t="s">
        <v>30</v>
      </c>
      <c r="B6279" s="37">
        <v>44154</v>
      </c>
      <c r="C6279" s="4">
        <v>24</v>
      </c>
      <c r="D6279" s="26">
        <f t="shared" si="540"/>
        <v>431</v>
      </c>
      <c r="F6279" s="112">
        <f t="shared" si="538"/>
        <v>7</v>
      </c>
    </row>
    <row r="6280" spans="1:6" x14ac:dyDescent="0.25">
      <c r="A6280" s="122" t="s">
        <v>26</v>
      </c>
      <c r="B6280" s="37">
        <v>44154</v>
      </c>
      <c r="C6280" s="4">
        <v>280</v>
      </c>
      <c r="D6280" s="26">
        <f t="shared" si="540"/>
        <v>28938</v>
      </c>
      <c r="E6280" s="4">
        <f>6+1</f>
        <v>7</v>
      </c>
      <c r="F6280" s="112">
        <f t="shared" si="538"/>
        <v>573</v>
      </c>
    </row>
    <row r="6281" spans="1:6" x14ac:dyDescent="0.25">
      <c r="A6281" s="122" t="s">
        <v>25</v>
      </c>
      <c r="B6281" s="37">
        <v>44154</v>
      </c>
      <c r="C6281" s="4">
        <v>309</v>
      </c>
      <c r="D6281" s="26">
        <f t="shared" si="540"/>
        <v>29545</v>
      </c>
      <c r="E6281" s="4">
        <f>7+3</f>
        <v>10</v>
      </c>
      <c r="F6281" s="112">
        <f t="shared" si="538"/>
        <v>749</v>
      </c>
    </row>
    <row r="6282" spans="1:6" x14ac:dyDescent="0.25">
      <c r="A6282" s="122" t="s">
        <v>41</v>
      </c>
      <c r="B6282" s="37">
        <v>44154</v>
      </c>
      <c r="C6282" s="4">
        <v>73</v>
      </c>
      <c r="D6282" s="26">
        <f t="shared" si="540"/>
        <v>20512</v>
      </c>
      <c r="E6282" s="4">
        <f>5+1</f>
        <v>6</v>
      </c>
      <c r="F6282" s="112">
        <f t="shared" si="538"/>
        <v>958</v>
      </c>
    </row>
    <row r="6283" spans="1:6" x14ac:dyDescent="0.25">
      <c r="A6283" s="122" t="s">
        <v>42</v>
      </c>
      <c r="B6283" s="37">
        <v>44154</v>
      </c>
      <c r="C6283" s="4">
        <v>220</v>
      </c>
      <c r="D6283" s="26">
        <f t="shared" si="540"/>
        <v>5082</v>
      </c>
      <c r="F6283" s="112">
        <f t="shared" si="538"/>
        <v>143</v>
      </c>
    </row>
    <row r="6284" spans="1:6" x14ac:dyDescent="0.25">
      <c r="A6284" s="122" t="s">
        <v>43</v>
      </c>
      <c r="B6284" s="37">
        <v>44154</v>
      </c>
      <c r="C6284" s="4">
        <v>349</v>
      </c>
      <c r="D6284" s="26">
        <f t="shared" si="540"/>
        <v>12409</v>
      </c>
      <c r="E6284" s="4">
        <f>3+3</f>
        <v>6</v>
      </c>
      <c r="F6284" s="112">
        <f t="shared" si="538"/>
        <v>169</v>
      </c>
    </row>
    <row r="6285" spans="1:6" x14ac:dyDescent="0.25">
      <c r="A6285" s="122" t="s">
        <v>44</v>
      </c>
      <c r="B6285" s="37">
        <v>44154</v>
      </c>
      <c r="C6285" s="4">
        <v>286</v>
      </c>
      <c r="D6285" s="26">
        <f t="shared" si="540"/>
        <v>13599</v>
      </c>
      <c r="E6285" s="4">
        <f>4+1</f>
        <v>5</v>
      </c>
      <c r="F6285" s="112">
        <f t="shared" si="538"/>
        <v>221</v>
      </c>
    </row>
    <row r="6286" spans="1:6" x14ac:dyDescent="0.25">
      <c r="A6286" s="122" t="s">
        <v>29</v>
      </c>
      <c r="B6286" s="37">
        <v>44154</v>
      </c>
      <c r="C6286" s="4">
        <v>1666</v>
      </c>
      <c r="D6286" s="26">
        <f t="shared" si="540"/>
        <v>134252</v>
      </c>
      <c r="E6286" s="4">
        <f>21+13</f>
        <v>34</v>
      </c>
      <c r="F6286" s="112">
        <f t="shared" si="538"/>
        <v>2004</v>
      </c>
    </row>
    <row r="6287" spans="1:6" x14ac:dyDescent="0.25">
      <c r="A6287" s="122" t="s">
        <v>45</v>
      </c>
      <c r="B6287" s="37">
        <v>44154</v>
      </c>
      <c r="C6287" s="4">
        <v>258</v>
      </c>
      <c r="D6287" s="26">
        <f t="shared" si="540"/>
        <v>13911</v>
      </c>
      <c r="E6287" s="4">
        <f>5+5</f>
        <v>10</v>
      </c>
      <c r="F6287" s="112">
        <f t="shared" si="538"/>
        <v>173</v>
      </c>
    </row>
    <row r="6288" spans="1:6" x14ac:dyDescent="0.25">
      <c r="A6288" s="122" t="s">
        <v>46</v>
      </c>
      <c r="B6288" s="37">
        <v>44154</v>
      </c>
      <c r="C6288" s="4">
        <v>169</v>
      </c>
      <c r="D6288" s="26">
        <f t="shared" si="540"/>
        <v>14838</v>
      </c>
      <c r="E6288" s="4">
        <f>2+2</f>
        <v>4</v>
      </c>
      <c r="F6288" s="112">
        <f t="shared" si="538"/>
        <v>215</v>
      </c>
    </row>
    <row r="6289" spans="1:6" ht="15.75" thickBot="1" x14ac:dyDescent="0.3">
      <c r="A6289" s="123" t="s">
        <v>47</v>
      </c>
      <c r="B6289" s="44">
        <v>44154</v>
      </c>
      <c r="C6289" s="45">
        <v>574</v>
      </c>
      <c r="D6289" s="115">
        <f>C6289+D6265</f>
        <v>62407</v>
      </c>
      <c r="E6289" s="45">
        <f>7+4</f>
        <v>11</v>
      </c>
      <c r="F6289" s="113">
        <f t="shared" si="538"/>
        <v>1032</v>
      </c>
    </row>
    <row r="6290" spans="1:6" x14ac:dyDescent="0.25">
      <c r="A6290" s="53" t="s">
        <v>22</v>
      </c>
      <c r="B6290" s="119">
        <v>44155</v>
      </c>
      <c r="C6290" s="39">
        <v>2305</v>
      </c>
      <c r="D6290" s="114">
        <f t="shared" si="540"/>
        <v>602122</v>
      </c>
      <c r="E6290" s="39">
        <v>134</v>
      </c>
      <c r="F6290" s="111">
        <f t="shared" si="538"/>
        <v>19916</v>
      </c>
    </row>
    <row r="6291" spans="1:6" x14ac:dyDescent="0.25">
      <c r="A6291" s="122" t="s">
        <v>51</v>
      </c>
      <c r="B6291" s="119">
        <v>44155</v>
      </c>
      <c r="C6291" s="4">
        <v>410</v>
      </c>
      <c r="D6291" s="26">
        <f t="shared" si="540"/>
        <v>155869</v>
      </c>
      <c r="E6291" s="4">
        <v>22</v>
      </c>
      <c r="F6291" s="112">
        <f t="shared" si="538"/>
        <v>5131</v>
      </c>
    </row>
    <row r="6292" spans="1:6" x14ac:dyDescent="0.25">
      <c r="A6292" s="122" t="s">
        <v>35</v>
      </c>
      <c r="B6292" s="119">
        <v>44155</v>
      </c>
      <c r="C6292" s="4">
        <v>12</v>
      </c>
      <c r="D6292" s="26">
        <f t="shared" si="540"/>
        <v>1646</v>
      </c>
      <c r="F6292" s="112">
        <f t="shared" si="538"/>
        <v>8</v>
      </c>
    </row>
    <row r="6293" spans="1:6" x14ac:dyDescent="0.25">
      <c r="A6293" s="122" t="s">
        <v>21</v>
      </c>
      <c r="B6293" s="119">
        <v>44155</v>
      </c>
      <c r="C6293" s="4">
        <v>256</v>
      </c>
      <c r="D6293" s="26">
        <f t="shared" si="540"/>
        <v>17503</v>
      </c>
      <c r="E6293" s="4">
        <v>5</v>
      </c>
      <c r="F6293" s="112">
        <f t="shared" si="538"/>
        <v>525</v>
      </c>
    </row>
    <row r="6294" spans="1:6" x14ac:dyDescent="0.25">
      <c r="A6294" s="122" t="s">
        <v>36</v>
      </c>
      <c r="B6294" s="119">
        <v>44155</v>
      </c>
      <c r="C6294" s="4">
        <v>343</v>
      </c>
      <c r="D6294" s="26">
        <f t="shared" si="540"/>
        <v>20780</v>
      </c>
      <c r="E6294" s="4">
        <v>5</v>
      </c>
      <c r="F6294" s="112">
        <f t="shared" si="538"/>
        <v>356</v>
      </c>
    </row>
    <row r="6295" spans="1:6" x14ac:dyDescent="0.25">
      <c r="A6295" s="122" t="s">
        <v>27</v>
      </c>
      <c r="B6295" s="119">
        <v>44155</v>
      </c>
      <c r="C6295" s="4">
        <v>982</v>
      </c>
      <c r="D6295" s="26">
        <f t="shared" si="540"/>
        <v>107886</v>
      </c>
      <c r="E6295" s="4">
        <v>15</v>
      </c>
      <c r="F6295" s="112">
        <f t="shared" si="538"/>
        <v>1761</v>
      </c>
    </row>
    <row r="6296" spans="1:6" x14ac:dyDescent="0.25">
      <c r="A6296" s="122" t="s">
        <v>37</v>
      </c>
      <c r="B6296" s="119">
        <v>44155</v>
      </c>
      <c r="C6296" s="4">
        <v>164</v>
      </c>
      <c r="D6296" s="26">
        <f t="shared" si="540"/>
        <v>4673</v>
      </c>
      <c r="F6296" s="112">
        <f t="shared" si="538"/>
        <v>86</v>
      </c>
    </row>
    <row r="6297" spans="1:6" x14ac:dyDescent="0.25">
      <c r="A6297" s="122" t="s">
        <v>38</v>
      </c>
      <c r="B6297" s="119">
        <v>44155</v>
      </c>
      <c r="C6297" s="4">
        <v>253</v>
      </c>
      <c r="D6297" s="26">
        <f t="shared" si="540"/>
        <v>21502</v>
      </c>
      <c r="E6297" s="4">
        <v>9</v>
      </c>
      <c r="F6297" s="112">
        <f t="shared" si="538"/>
        <v>411</v>
      </c>
    </row>
    <row r="6298" spans="1:6" x14ac:dyDescent="0.25">
      <c r="A6298" s="122" t="s">
        <v>48</v>
      </c>
      <c r="B6298" s="119">
        <v>44155</v>
      </c>
      <c r="C6298" s="4">
        <v>3</v>
      </c>
      <c r="D6298" s="26">
        <f t="shared" si="540"/>
        <v>177</v>
      </c>
      <c r="F6298" s="112">
        <f t="shared" si="538"/>
        <v>3</v>
      </c>
    </row>
    <row r="6299" spans="1:6" x14ac:dyDescent="0.25">
      <c r="A6299" s="122" t="s">
        <v>39</v>
      </c>
      <c r="B6299" s="119">
        <v>44155</v>
      </c>
      <c r="C6299" s="4">
        <v>21</v>
      </c>
      <c r="D6299" s="26">
        <f t="shared" si="540"/>
        <v>18273</v>
      </c>
      <c r="E6299" s="4">
        <v>1</v>
      </c>
      <c r="F6299" s="112">
        <f t="shared" si="538"/>
        <v>841</v>
      </c>
    </row>
    <row r="6300" spans="1:6" x14ac:dyDescent="0.25">
      <c r="A6300" s="122" t="s">
        <v>40</v>
      </c>
      <c r="B6300" s="119">
        <v>44155</v>
      </c>
      <c r="C6300" s="4">
        <v>88</v>
      </c>
      <c r="D6300" s="26">
        <f t="shared" si="540"/>
        <v>5060</v>
      </c>
      <c r="E6300" s="4">
        <v>4</v>
      </c>
      <c r="F6300" s="112">
        <f t="shared" si="538"/>
        <v>68</v>
      </c>
    </row>
    <row r="6301" spans="1:6" x14ac:dyDescent="0.25">
      <c r="A6301" s="122" t="s">
        <v>28</v>
      </c>
      <c r="B6301" s="119">
        <v>44155</v>
      </c>
      <c r="C6301" s="4">
        <v>58</v>
      </c>
      <c r="D6301" s="26">
        <f t="shared" si="540"/>
        <v>8420</v>
      </c>
      <c r="F6301" s="112">
        <f t="shared" si="538"/>
        <v>304</v>
      </c>
    </row>
    <row r="6302" spans="1:6" x14ac:dyDescent="0.25">
      <c r="A6302" s="122" t="s">
        <v>24</v>
      </c>
      <c r="B6302" s="119">
        <v>44155</v>
      </c>
      <c r="C6302" s="4">
        <v>317</v>
      </c>
      <c r="D6302" s="26">
        <f t="shared" si="540"/>
        <v>54811</v>
      </c>
      <c r="E6302" s="4">
        <v>6</v>
      </c>
      <c r="F6302" s="112">
        <f t="shared" si="538"/>
        <v>1064</v>
      </c>
    </row>
    <row r="6303" spans="1:6" x14ac:dyDescent="0.25">
      <c r="A6303" s="122" t="s">
        <v>30</v>
      </c>
      <c r="B6303" s="119">
        <v>44155</v>
      </c>
      <c r="C6303" s="4">
        <v>3</v>
      </c>
      <c r="D6303" s="26">
        <f t="shared" si="540"/>
        <v>434</v>
      </c>
      <c r="F6303" s="112">
        <f t="shared" si="538"/>
        <v>7</v>
      </c>
    </row>
    <row r="6304" spans="1:6" x14ac:dyDescent="0.25">
      <c r="A6304" s="122" t="s">
        <v>26</v>
      </c>
      <c r="B6304" s="119">
        <v>44155</v>
      </c>
      <c r="C6304" s="4">
        <v>321</v>
      </c>
      <c r="D6304" s="26">
        <f t="shared" si="540"/>
        <v>29259</v>
      </c>
      <c r="E6304" s="4">
        <v>1</v>
      </c>
      <c r="F6304" s="112">
        <f t="shared" si="538"/>
        <v>574</v>
      </c>
    </row>
    <row r="6305" spans="1:6" x14ac:dyDescent="0.25">
      <c r="A6305" s="122" t="s">
        <v>25</v>
      </c>
      <c r="B6305" s="119">
        <v>44155</v>
      </c>
      <c r="C6305" s="4">
        <v>201</v>
      </c>
      <c r="D6305" s="26">
        <f t="shared" si="540"/>
        <v>29746</v>
      </c>
      <c r="E6305" s="4">
        <v>1</v>
      </c>
      <c r="F6305" s="112">
        <f t="shared" si="538"/>
        <v>750</v>
      </c>
    </row>
    <row r="6306" spans="1:6" x14ac:dyDescent="0.25">
      <c r="A6306" s="122" t="s">
        <v>41</v>
      </c>
      <c r="B6306" s="119">
        <v>44155</v>
      </c>
      <c r="C6306" s="4">
        <v>166</v>
      </c>
      <c r="D6306" s="26">
        <f t="shared" si="540"/>
        <v>20678</v>
      </c>
      <c r="E6306" s="4">
        <v>3</v>
      </c>
      <c r="F6306" s="112">
        <f t="shared" si="538"/>
        <v>961</v>
      </c>
    </row>
    <row r="6307" spans="1:6" x14ac:dyDescent="0.25">
      <c r="A6307" s="122" t="s">
        <v>42</v>
      </c>
      <c r="B6307" s="119">
        <v>44155</v>
      </c>
      <c r="C6307" s="4">
        <v>471</v>
      </c>
      <c r="D6307" s="26">
        <f t="shared" si="540"/>
        <v>5553</v>
      </c>
      <c r="F6307" s="112">
        <f t="shared" si="538"/>
        <v>143</v>
      </c>
    </row>
    <row r="6308" spans="1:6" x14ac:dyDescent="0.25">
      <c r="A6308" s="122" t="s">
        <v>43</v>
      </c>
      <c r="B6308" s="119">
        <v>44155</v>
      </c>
      <c r="C6308" s="4">
        <v>378</v>
      </c>
      <c r="D6308" s="26">
        <f t="shared" si="540"/>
        <v>12787</v>
      </c>
      <c r="E6308" s="4">
        <v>8</v>
      </c>
      <c r="F6308" s="112">
        <f t="shared" si="538"/>
        <v>177</v>
      </c>
    </row>
    <row r="6309" spans="1:6" x14ac:dyDescent="0.25">
      <c r="A6309" s="122" t="s">
        <v>44</v>
      </c>
      <c r="B6309" s="119">
        <v>44155</v>
      </c>
      <c r="C6309" s="4">
        <v>248</v>
      </c>
      <c r="D6309" s="26">
        <f t="shared" si="540"/>
        <v>13847</v>
      </c>
      <c r="E6309" s="4">
        <v>3</v>
      </c>
      <c r="F6309" s="112">
        <f t="shared" si="538"/>
        <v>224</v>
      </c>
    </row>
    <row r="6310" spans="1:6" x14ac:dyDescent="0.25">
      <c r="A6310" s="122" t="s">
        <v>29</v>
      </c>
      <c r="B6310" s="119">
        <v>44155</v>
      </c>
      <c r="C6310" s="4">
        <v>1757</v>
      </c>
      <c r="D6310" s="26">
        <f t="shared" si="540"/>
        <v>136009</v>
      </c>
      <c r="E6310" s="4">
        <v>18</v>
      </c>
      <c r="F6310" s="112">
        <f t="shared" si="538"/>
        <v>2022</v>
      </c>
    </row>
    <row r="6311" spans="1:6" x14ac:dyDescent="0.25">
      <c r="A6311" s="122" t="s">
        <v>45</v>
      </c>
      <c r="B6311" s="119">
        <v>44155</v>
      </c>
      <c r="C6311" s="4">
        <v>252</v>
      </c>
      <c r="D6311" s="26">
        <f t="shared" si="540"/>
        <v>14163</v>
      </c>
      <c r="F6311" s="112">
        <f t="shared" si="538"/>
        <v>173</v>
      </c>
    </row>
    <row r="6312" spans="1:6" x14ac:dyDescent="0.25">
      <c r="A6312" s="122" t="s">
        <v>46</v>
      </c>
      <c r="B6312" s="119">
        <v>44155</v>
      </c>
      <c r="C6312" s="4">
        <v>127</v>
      </c>
      <c r="D6312" s="26">
        <f t="shared" si="540"/>
        <v>14965</v>
      </c>
      <c r="E6312" s="4">
        <v>2</v>
      </c>
      <c r="F6312" s="112">
        <f t="shared" si="538"/>
        <v>217</v>
      </c>
    </row>
    <row r="6313" spans="1:6" ht="15.75" thickBot="1" x14ac:dyDescent="0.3">
      <c r="A6313" s="123" t="s">
        <v>47</v>
      </c>
      <c r="B6313" s="119">
        <v>44155</v>
      </c>
      <c r="C6313" s="4">
        <v>472</v>
      </c>
      <c r="D6313" s="115">
        <f>C6313+D6289</f>
        <v>62879</v>
      </c>
      <c r="E6313" s="4">
        <v>24</v>
      </c>
      <c r="F6313" s="113">
        <f t="shared" si="538"/>
        <v>1056</v>
      </c>
    </row>
    <row r="6314" spans="1:6" x14ac:dyDescent="0.25">
      <c r="A6314" s="53" t="s">
        <v>22</v>
      </c>
      <c r="B6314" s="119">
        <v>44156</v>
      </c>
      <c r="C6314" s="4">
        <v>1894</v>
      </c>
      <c r="D6314" s="114">
        <f t="shared" si="540"/>
        <v>604016</v>
      </c>
      <c r="E6314" s="4">
        <f>24+17</f>
        <v>41</v>
      </c>
      <c r="F6314" s="111">
        <f t="shared" si="538"/>
        <v>19957</v>
      </c>
    </row>
    <row r="6315" spans="1:6" x14ac:dyDescent="0.25">
      <c r="A6315" s="122" t="s">
        <v>51</v>
      </c>
      <c r="B6315" s="119">
        <v>44156</v>
      </c>
      <c r="C6315" s="4">
        <v>350</v>
      </c>
      <c r="D6315" s="26">
        <f t="shared" si="540"/>
        <v>156219</v>
      </c>
      <c r="E6315" s="4">
        <f>3+1</f>
        <v>4</v>
      </c>
      <c r="F6315" s="112">
        <f t="shared" ref="F6315:F6378" si="541">E6315+F6291</f>
        <v>5135</v>
      </c>
    </row>
    <row r="6316" spans="1:6" x14ac:dyDescent="0.25">
      <c r="A6316" s="122" t="s">
        <v>35</v>
      </c>
      <c r="B6316" s="119">
        <v>44156</v>
      </c>
      <c r="C6316" s="4">
        <v>25</v>
      </c>
      <c r="D6316" s="26">
        <f t="shared" si="540"/>
        <v>1671</v>
      </c>
      <c r="E6316" s="4">
        <f>5</f>
        <v>5</v>
      </c>
      <c r="F6316" s="112">
        <f t="shared" si="541"/>
        <v>13</v>
      </c>
    </row>
    <row r="6317" spans="1:6" x14ac:dyDescent="0.25">
      <c r="A6317" s="122" t="s">
        <v>21</v>
      </c>
      <c r="B6317" s="119">
        <v>44156</v>
      </c>
      <c r="C6317" s="4">
        <v>156</v>
      </c>
      <c r="D6317" s="26">
        <f t="shared" si="540"/>
        <v>17659</v>
      </c>
      <c r="F6317" s="112">
        <f t="shared" si="541"/>
        <v>525</v>
      </c>
    </row>
    <row r="6318" spans="1:6" x14ac:dyDescent="0.25">
      <c r="A6318" s="122" t="s">
        <v>36</v>
      </c>
      <c r="B6318" s="119">
        <v>44156</v>
      </c>
      <c r="C6318" s="4">
        <v>241</v>
      </c>
      <c r="D6318" s="26">
        <f t="shared" si="540"/>
        <v>21021</v>
      </c>
      <c r="E6318" s="4">
        <f>1</f>
        <v>1</v>
      </c>
      <c r="F6318" s="112">
        <f t="shared" si="541"/>
        <v>357</v>
      </c>
    </row>
    <row r="6319" spans="1:6" x14ac:dyDescent="0.25">
      <c r="A6319" s="122" t="s">
        <v>27</v>
      </c>
      <c r="B6319" s="119">
        <v>44156</v>
      </c>
      <c r="C6319" s="4">
        <v>888</v>
      </c>
      <c r="D6319" s="26">
        <f t="shared" si="540"/>
        <v>108774</v>
      </c>
      <c r="E6319" s="4">
        <f>6+4</f>
        <v>10</v>
      </c>
      <c r="F6319" s="112">
        <f t="shared" si="541"/>
        <v>1771</v>
      </c>
    </row>
    <row r="6320" spans="1:6" x14ac:dyDescent="0.25">
      <c r="A6320" s="122" t="s">
        <v>37</v>
      </c>
      <c r="B6320" s="119">
        <v>44156</v>
      </c>
      <c r="C6320" s="4">
        <v>96</v>
      </c>
      <c r="D6320" s="26">
        <f t="shared" si="540"/>
        <v>4769</v>
      </c>
      <c r="F6320" s="112">
        <f t="shared" si="541"/>
        <v>86</v>
      </c>
    </row>
    <row r="6321" spans="1:6" x14ac:dyDescent="0.25">
      <c r="A6321" s="122" t="s">
        <v>38</v>
      </c>
      <c r="B6321" s="119">
        <v>44156</v>
      </c>
      <c r="C6321" s="4">
        <v>216</v>
      </c>
      <c r="D6321" s="26">
        <f t="shared" si="540"/>
        <v>21718</v>
      </c>
      <c r="E6321" s="4">
        <f>4+1</f>
        <v>5</v>
      </c>
      <c r="F6321" s="112">
        <f t="shared" si="541"/>
        <v>416</v>
      </c>
    </row>
    <row r="6322" spans="1:6" x14ac:dyDescent="0.25">
      <c r="A6322" s="122" t="s">
        <v>48</v>
      </c>
      <c r="B6322" s="119">
        <v>44156</v>
      </c>
      <c r="C6322" s="4">
        <v>2</v>
      </c>
      <c r="D6322" s="26">
        <f t="shared" si="540"/>
        <v>179</v>
      </c>
      <c r="F6322" s="112">
        <f t="shared" si="541"/>
        <v>3</v>
      </c>
    </row>
    <row r="6323" spans="1:6" x14ac:dyDescent="0.25">
      <c r="A6323" s="122" t="s">
        <v>39</v>
      </c>
      <c r="B6323" s="119">
        <v>44156</v>
      </c>
      <c r="C6323" s="4">
        <v>12</v>
      </c>
      <c r="D6323" s="26">
        <f t="shared" si="540"/>
        <v>18285</v>
      </c>
      <c r="E6323" s="4">
        <f>1</f>
        <v>1</v>
      </c>
      <c r="F6323" s="112">
        <f t="shared" si="541"/>
        <v>842</v>
      </c>
    </row>
    <row r="6324" spans="1:6" x14ac:dyDescent="0.25">
      <c r="A6324" s="122" t="s">
        <v>40</v>
      </c>
      <c r="B6324" s="119">
        <v>44156</v>
      </c>
      <c r="C6324" s="4">
        <v>57</v>
      </c>
      <c r="D6324" s="26">
        <f t="shared" si="540"/>
        <v>5117</v>
      </c>
      <c r="E6324" s="4">
        <v>2</v>
      </c>
      <c r="F6324" s="112">
        <f t="shared" si="541"/>
        <v>70</v>
      </c>
    </row>
    <row r="6325" spans="1:6" x14ac:dyDescent="0.25">
      <c r="A6325" s="122" t="s">
        <v>28</v>
      </c>
      <c r="B6325" s="119">
        <v>44156</v>
      </c>
      <c r="C6325" s="4">
        <v>63</v>
      </c>
      <c r="D6325" s="26">
        <f t="shared" si="540"/>
        <v>8483</v>
      </c>
      <c r="E6325" s="4">
        <v>5</v>
      </c>
      <c r="F6325" s="112">
        <f t="shared" si="541"/>
        <v>309</v>
      </c>
    </row>
    <row r="6326" spans="1:6" x14ac:dyDescent="0.25">
      <c r="A6326" s="122" t="s">
        <v>24</v>
      </c>
      <c r="B6326" s="119">
        <v>44156</v>
      </c>
      <c r="C6326" s="4">
        <v>226</v>
      </c>
      <c r="D6326" s="26">
        <f t="shared" si="540"/>
        <v>55037</v>
      </c>
      <c r="E6326" s="4">
        <v>2</v>
      </c>
      <c r="F6326" s="112">
        <f t="shared" si="541"/>
        <v>1066</v>
      </c>
    </row>
    <row r="6327" spans="1:6" x14ac:dyDescent="0.25">
      <c r="A6327" s="122" t="s">
        <v>30</v>
      </c>
      <c r="B6327" s="119">
        <v>44156</v>
      </c>
      <c r="C6327" s="4">
        <v>1</v>
      </c>
      <c r="D6327" s="26">
        <f t="shared" si="540"/>
        <v>435</v>
      </c>
      <c r="E6327" s="4">
        <f>1</f>
        <v>1</v>
      </c>
      <c r="F6327" s="112">
        <f t="shared" si="541"/>
        <v>8</v>
      </c>
    </row>
    <row r="6328" spans="1:6" x14ac:dyDescent="0.25">
      <c r="A6328" s="122" t="s">
        <v>26</v>
      </c>
      <c r="B6328" s="119">
        <v>44156</v>
      </c>
      <c r="C6328" s="4">
        <v>235</v>
      </c>
      <c r="D6328" s="26">
        <f t="shared" si="540"/>
        <v>29494</v>
      </c>
      <c r="F6328" s="112">
        <f t="shared" si="541"/>
        <v>574</v>
      </c>
    </row>
    <row r="6329" spans="1:6" x14ac:dyDescent="0.25">
      <c r="A6329" s="122" t="s">
        <v>25</v>
      </c>
      <c r="B6329" s="119">
        <v>44156</v>
      </c>
      <c r="C6329" s="4">
        <v>169</v>
      </c>
      <c r="D6329" s="26">
        <f t="shared" si="540"/>
        <v>29915</v>
      </c>
      <c r="E6329" s="4">
        <v>1</v>
      </c>
      <c r="F6329" s="112">
        <f t="shared" si="541"/>
        <v>751</v>
      </c>
    </row>
    <row r="6330" spans="1:6" x14ac:dyDescent="0.25">
      <c r="A6330" s="122" t="s">
        <v>41</v>
      </c>
      <c r="B6330" s="119">
        <v>44156</v>
      </c>
      <c r="C6330" s="4">
        <v>48</v>
      </c>
      <c r="D6330" s="26">
        <f t="shared" ref="D6330:D6336" si="542">C6330+D6306</f>
        <v>20726</v>
      </c>
      <c r="E6330" s="4">
        <f>1</f>
        <v>1</v>
      </c>
      <c r="F6330" s="112">
        <f t="shared" si="541"/>
        <v>962</v>
      </c>
    </row>
    <row r="6331" spans="1:6" x14ac:dyDescent="0.25">
      <c r="A6331" s="122" t="s">
        <v>42</v>
      </c>
      <c r="B6331" s="119">
        <v>44156</v>
      </c>
      <c r="C6331" s="4">
        <v>115</v>
      </c>
      <c r="D6331" s="26">
        <f t="shared" si="542"/>
        <v>5668</v>
      </c>
      <c r="F6331" s="112">
        <f t="shared" si="541"/>
        <v>143</v>
      </c>
    </row>
    <row r="6332" spans="1:6" x14ac:dyDescent="0.25">
      <c r="A6332" s="122" t="s">
        <v>43</v>
      </c>
      <c r="B6332" s="119">
        <v>44156</v>
      </c>
      <c r="C6332" s="4">
        <v>250</v>
      </c>
      <c r="D6332" s="26">
        <f t="shared" si="542"/>
        <v>13037</v>
      </c>
      <c r="E6332" s="4">
        <f>1</f>
        <v>1</v>
      </c>
      <c r="F6332" s="112">
        <f t="shared" si="541"/>
        <v>178</v>
      </c>
    </row>
    <row r="6333" spans="1:6" x14ac:dyDescent="0.25">
      <c r="A6333" s="122" t="s">
        <v>44</v>
      </c>
      <c r="B6333" s="119">
        <v>44156</v>
      </c>
      <c r="C6333" s="4">
        <v>163</v>
      </c>
      <c r="D6333" s="26">
        <f t="shared" si="542"/>
        <v>14010</v>
      </c>
      <c r="E6333" s="4">
        <v>7</v>
      </c>
      <c r="F6333" s="112">
        <f t="shared" si="541"/>
        <v>231</v>
      </c>
    </row>
    <row r="6334" spans="1:6" x14ac:dyDescent="0.25">
      <c r="A6334" s="122" t="s">
        <v>29</v>
      </c>
      <c r="B6334" s="119">
        <v>44156</v>
      </c>
      <c r="C6334" s="4">
        <v>1254</v>
      </c>
      <c r="D6334" s="26">
        <f t="shared" si="542"/>
        <v>137263</v>
      </c>
      <c r="E6334" s="4">
        <f>12+9</f>
        <v>21</v>
      </c>
      <c r="F6334" s="112">
        <f t="shared" si="541"/>
        <v>2043</v>
      </c>
    </row>
    <row r="6335" spans="1:6" x14ac:dyDescent="0.25">
      <c r="A6335" s="122" t="s">
        <v>45</v>
      </c>
      <c r="B6335" s="119">
        <v>44156</v>
      </c>
      <c r="C6335" s="4">
        <v>201</v>
      </c>
      <c r="D6335" s="26">
        <f t="shared" si="542"/>
        <v>14364</v>
      </c>
      <c r="F6335" s="112">
        <f t="shared" si="541"/>
        <v>173</v>
      </c>
    </row>
    <row r="6336" spans="1:6" x14ac:dyDescent="0.25">
      <c r="A6336" s="122" t="s">
        <v>46</v>
      </c>
      <c r="B6336" s="119">
        <v>44156</v>
      </c>
      <c r="C6336" s="4">
        <v>221</v>
      </c>
      <c r="D6336" s="26">
        <f t="shared" si="542"/>
        <v>15186</v>
      </c>
      <c r="E6336" s="4">
        <f>2</f>
        <v>2</v>
      </c>
      <c r="F6336" s="112">
        <f t="shared" si="541"/>
        <v>219</v>
      </c>
    </row>
    <row r="6337" spans="1:6" ht="15.75" thickBot="1" x14ac:dyDescent="0.3">
      <c r="A6337" s="123" t="s">
        <v>47</v>
      </c>
      <c r="B6337" s="119">
        <v>44156</v>
      </c>
      <c r="C6337" s="4">
        <v>257</v>
      </c>
      <c r="D6337" s="115">
        <f>C6337+D6313</f>
        <v>63136</v>
      </c>
      <c r="E6337" s="4">
        <v>2</v>
      </c>
      <c r="F6337" s="113">
        <f t="shared" si="541"/>
        <v>1058</v>
      </c>
    </row>
    <row r="6338" spans="1:6" x14ac:dyDescent="0.25">
      <c r="A6338" s="53" t="s">
        <v>22</v>
      </c>
      <c r="B6338" s="119">
        <v>44157</v>
      </c>
      <c r="C6338" s="4">
        <v>998</v>
      </c>
      <c r="D6338" s="114">
        <f t="shared" ref="D6338:D6401" si="543">C6338+D6314</f>
        <v>605014</v>
      </c>
      <c r="E6338" s="4">
        <f>17+16</f>
        <v>33</v>
      </c>
      <c r="F6338" s="111">
        <f t="shared" si="541"/>
        <v>19990</v>
      </c>
    </row>
    <row r="6339" spans="1:6" x14ac:dyDescent="0.25">
      <c r="A6339" s="122" t="s">
        <v>51</v>
      </c>
      <c r="B6339" s="119">
        <v>44157</v>
      </c>
      <c r="C6339" s="4">
        <v>195</v>
      </c>
      <c r="D6339" s="26">
        <f t="shared" si="543"/>
        <v>156414</v>
      </c>
      <c r="E6339" s="4">
        <f>3+1</f>
        <v>4</v>
      </c>
      <c r="F6339" s="112">
        <f t="shared" si="541"/>
        <v>5139</v>
      </c>
    </row>
    <row r="6340" spans="1:6" x14ac:dyDescent="0.25">
      <c r="A6340" s="122" t="s">
        <v>35</v>
      </c>
      <c r="B6340" s="119">
        <v>44157</v>
      </c>
      <c r="C6340" s="4">
        <v>37</v>
      </c>
      <c r="D6340" s="26">
        <f t="shared" si="543"/>
        <v>1708</v>
      </c>
      <c r="F6340" s="112">
        <f t="shared" si="541"/>
        <v>13</v>
      </c>
    </row>
    <row r="6341" spans="1:6" x14ac:dyDescent="0.25">
      <c r="A6341" s="122" t="s">
        <v>21</v>
      </c>
      <c r="B6341" s="119">
        <v>44157</v>
      </c>
      <c r="C6341" s="4">
        <v>119</v>
      </c>
      <c r="D6341" s="26">
        <f t="shared" si="543"/>
        <v>17778</v>
      </c>
      <c r="E6341" s="4">
        <f>1+1</f>
        <v>2</v>
      </c>
      <c r="F6341" s="112">
        <f t="shared" si="541"/>
        <v>527</v>
      </c>
    </row>
    <row r="6342" spans="1:6" x14ac:dyDescent="0.25">
      <c r="A6342" s="122" t="s">
        <v>36</v>
      </c>
      <c r="B6342" s="119">
        <v>44157</v>
      </c>
      <c r="C6342" s="4">
        <v>146</v>
      </c>
      <c r="D6342" s="26">
        <f t="shared" si="543"/>
        <v>21167</v>
      </c>
      <c r="F6342" s="112">
        <f t="shared" si="541"/>
        <v>357</v>
      </c>
    </row>
    <row r="6343" spans="1:6" x14ac:dyDescent="0.25">
      <c r="A6343" s="122" t="s">
        <v>27</v>
      </c>
      <c r="B6343" s="119">
        <v>44157</v>
      </c>
      <c r="C6343" s="4">
        <v>452</v>
      </c>
      <c r="D6343" s="26">
        <f t="shared" si="543"/>
        <v>109226</v>
      </c>
      <c r="E6343" s="4">
        <f>3+2</f>
        <v>5</v>
      </c>
      <c r="F6343" s="112">
        <f t="shared" si="541"/>
        <v>1776</v>
      </c>
    </row>
    <row r="6344" spans="1:6" x14ac:dyDescent="0.25">
      <c r="A6344" s="122" t="s">
        <v>37</v>
      </c>
      <c r="B6344" s="119">
        <v>44157</v>
      </c>
      <c r="C6344" s="4">
        <v>27</v>
      </c>
      <c r="D6344" s="26">
        <f t="shared" si="543"/>
        <v>4796</v>
      </c>
      <c r="F6344" s="112">
        <f t="shared" si="541"/>
        <v>86</v>
      </c>
    </row>
    <row r="6345" spans="1:6" x14ac:dyDescent="0.25">
      <c r="A6345" s="122" t="s">
        <v>38</v>
      </c>
      <c r="B6345" s="119">
        <v>44157</v>
      </c>
      <c r="C6345" s="4">
        <v>159</v>
      </c>
      <c r="D6345" s="26">
        <f t="shared" si="543"/>
        <v>21877</v>
      </c>
      <c r="E6345" s="4">
        <f>2</f>
        <v>2</v>
      </c>
      <c r="F6345" s="112">
        <f t="shared" si="541"/>
        <v>418</v>
      </c>
    </row>
    <row r="6346" spans="1:6" x14ac:dyDescent="0.25">
      <c r="A6346" s="122" t="s">
        <v>48</v>
      </c>
      <c r="B6346" s="119">
        <v>44157</v>
      </c>
      <c r="C6346" s="4">
        <v>1</v>
      </c>
      <c r="D6346" s="26">
        <f t="shared" si="543"/>
        <v>180</v>
      </c>
      <c r="F6346" s="112">
        <f t="shared" si="541"/>
        <v>3</v>
      </c>
    </row>
    <row r="6347" spans="1:6" x14ac:dyDescent="0.25">
      <c r="A6347" s="122" t="s">
        <v>39</v>
      </c>
      <c r="B6347" s="119">
        <v>44157</v>
      </c>
      <c r="C6347" s="4">
        <v>9</v>
      </c>
      <c r="D6347" s="26">
        <f t="shared" si="543"/>
        <v>18294</v>
      </c>
      <c r="F6347" s="112">
        <f t="shared" si="541"/>
        <v>842</v>
      </c>
    </row>
    <row r="6348" spans="1:6" x14ac:dyDescent="0.25">
      <c r="A6348" s="122" t="s">
        <v>40</v>
      </c>
      <c r="B6348" s="119">
        <v>44157</v>
      </c>
      <c r="C6348" s="4">
        <v>82</v>
      </c>
      <c r="D6348" s="26">
        <f t="shared" si="543"/>
        <v>5199</v>
      </c>
      <c r="F6348" s="112">
        <f t="shared" si="541"/>
        <v>70</v>
      </c>
    </row>
    <row r="6349" spans="1:6" x14ac:dyDescent="0.25">
      <c r="A6349" s="122" t="s">
        <v>28</v>
      </c>
      <c r="B6349" s="119">
        <v>44157</v>
      </c>
      <c r="C6349" s="4">
        <v>28</v>
      </c>
      <c r="D6349" s="26">
        <f t="shared" si="543"/>
        <v>8511</v>
      </c>
      <c r="E6349" s="4">
        <f>1</f>
        <v>1</v>
      </c>
      <c r="F6349" s="112">
        <f t="shared" si="541"/>
        <v>310</v>
      </c>
    </row>
    <row r="6350" spans="1:6" x14ac:dyDescent="0.25">
      <c r="A6350" s="122" t="s">
        <v>24</v>
      </c>
      <c r="B6350" s="119">
        <v>44157</v>
      </c>
      <c r="C6350" s="4">
        <v>152</v>
      </c>
      <c r="D6350" s="26">
        <f t="shared" si="543"/>
        <v>55189</v>
      </c>
      <c r="E6350" s="4">
        <f>2</f>
        <v>2</v>
      </c>
      <c r="F6350" s="112">
        <f t="shared" si="541"/>
        <v>1068</v>
      </c>
    </row>
    <row r="6351" spans="1:6" x14ac:dyDescent="0.25">
      <c r="A6351" s="122" t="s">
        <v>30</v>
      </c>
      <c r="B6351" s="119">
        <v>44157</v>
      </c>
      <c r="C6351" s="4">
        <v>1</v>
      </c>
      <c r="D6351" s="26">
        <f t="shared" si="543"/>
        <v>436</v>
      </c>
      <c r="F6351" s="112">
        <f t="shared" si="541"/>
        <v>8</v>
      </c>
    </row>
    <row r="6352" spans="1:6" x14ac:dyDescent="0.25">
      <c r="A6352" s="122" t="s">
        <v>26</v>
      </c>
      <c r="B6352" s="119">
        <v>44157</v>
      </c>
      <c r="C6352" s="4">
        <v>169</v>
      </c>
      <c r="D6352" s="26">
        <f t="shared" si="543"/>
        <v>29663</v>
      </c>
      <c r="E6352" s="4">
        <f>9+8</f>
        <v>17</v>
      </c>
      <c r="F6352" s="112">
        <f t="shared" si="541"/>
        <v>591</v>
      </c>
    </row>
    <row r="6353" spans="1:6" x14ac:dyDescent="0.25">
      <c r="A6353" s="122" t="s">
        <v>25</v>
      </c>
      <c r="B6353" s="119">
        <v>44157</v>
      </c>
      <c r="C6353" s="4">
        <v>141</v>
      </c>
      <c r="D6353" s="26">
        <f t="shared" si="543"/>
        <v>30056</v>
      </c>
      <c r="F6353" s="112">
        <f t="shared" si="541"/>
        <v>751</v>
      </c>
    </row>
    <row r="6354" spans="1:6" x14ac:dyDescent="0.25">
      <c r="A6354" s="122" t="s">
        <v>41</v>
      </c>
      <c r="B6354" s="119">
        <v>44157</v>
      </c>
      <c r="C6354" s="4">
        <v>28</v>
      </c>
      <c r="D6354" s="26">
        <f t="shared" si="543"/>
        <v>20754</v>
      </c>
      <c r="E6354" s="4">
        <f>1</f>
        <v>1</v>
      </c>
      <c r="F6354" s="112">
        <f t="shared" si="541"/>
        <v>963</v>
      </c>
    </row>
    <row r="6355" spans="1:6" x14ac:dyDescent="0.25">
      <c r="A6355" s="122" t="s">
        <v>42</v>
      </c>
      <c r="B6355" s="119">
        <v>44157</v>
      </c>
      <c r="C6355" s="4">
        <v>62</v>
      </c>
      <c r="D6355" s="26">
        <f t="shared" si="543"/>
        <v>5730</v>
      </c>
      <c r="F6355" s="112">
        <f t="shared" si="541"/>
        <v>143</v>
      </c>
    </row>
    <row r="6356" spans="1:6" x14ac:dyDescent="0.25">
      <c r="A6356" s="122" t="s">
        <v>43</v>
      </c>
      <c r="B6356" s="119">
        <v>44157</v>
      </c>
      <c r="C6356" s="4">
        <v>126</v>
      </c>
      <c r="D6356" s="26">
        <f t="shared" si="543"/>
        <v>13163</v>
      </c>
      <c r="E6356" s="4">
        <v>1</v>
      </c>
      <c r="F6356" s="112">
        <f t="shared" si="541"/>
        <v>179</v>
      </c>
    </row>
    <row r="6357" spans="1:6" x14ac:dyDescent="0.25">
      <c r="A6357" s="122" t="s">
        <v>44</v>
      </c>
      <c r="B6357" s="119">
        <v>44157</v>
      </c>
      <c r="C6357" s="4">
        <v>189</v>
      </c>
      <c r="D6357" s="26">
        <f t="shared" si="543"/>
        <v>14199</v>
      </c>
      <c r="F6357" s="112">
        <f t="shared" si="541"/>
        <v>231</v>
      </c>
    </row>
    <row r="6358" spans="1:6" x14ac:dyDescent="0.25">
      <c r="A6358" s="122" t="s">
        <v>29</v>
      </c>
      <c r="B6358" s="119">
        <v>44157</v>
      </c>
      <c r="C6358" s="4">
        <v>634</v>
      </c>
      <c r="D6358" s="26">
        <f t="shared" si="543"/>
        <v>137897</v>
      </c>
      <c r="E6358" s="4">
        <f>19+12</f>
        <v>31</v>
      </c>
      <c r="F6358" s="112">
        <f t="shared" si="541"/>
        <v>2074</v>
      </c>
    </row>
    <row r="6359" spans="1:6" x14ac:dyDescent="0.25">
      <c r="A6359" s="122" t="s">
        <v>45</v>
      </c>
      <c r="B6359" s="119">
        <v>44157</v>
      </c>
      <c r="C6359" s="4">
        <v>194</v>
      </c>
      <c r="D6359" s="26">
        <f t="shared" si="543"/>
        <v>14558</v>
      </c>
      <c r="F6359" s="112">
        <f t="shared" si="541"/>
        <v>173</v>
      </c>
    </row>
    <row r="6360" spans="1:6" x14ac:dyDescent="0.25">
      <c r="A6360" s="122" t="s">
        <v>46</v>
      </c>
      <c r="B6360" s="119">
        <v>44157</v>
      </c>
      <c r="C6360" s="4">
        <v>77</v>
      </c>
      <c r="D6360" s="26">
        <f t="shared" si="543"/>
        <v>15263</v>
      </c>
      <c r="E6360" s="4">
        <v>1</v>
      </c>
      <c r="F6360" s="112">
        <f t="shared" si="541"/>
        <v>220</v>
      </c>
    </row>
    <row r="6361" spans="1:6" ht="15.75" thickBot="1" x14ac:dyDescent="0.3">
      <c r="A6361" s="123" t="s">
        <v>47</v>
      </c>
      <c r="B6361" s="119">
        <v>44157</v>
      </c>
      <c r="C6361" s="4">
        <v>158</v>
      </c>
      <c r="D6361" s="115">
        <f>C6361+D6337</f>
        <v>63294</v>
      </c>
      <c r="F6361" s="113">
        <f t="shared" si="541"/>
        <v>1058</v>
      </c>
    </row>
    <row r="6362" spans="1:6" x14ac:dyDescent="0.25">
      <c r="A6362" s="53" t="s">
        <v>22</v>
      </c>
      <c r="B6362" s="119">
        <v>44158</v>
      </c>
      <c r="C6362" s="4">
        <v>954</v>
      </c>
      <c r="D6362" s="114">
        <f t="shared" si="543"/>
        <v>605968</v>
      </c>
      <c r="E6362" s="4">
        <f>18+16</f>
        <v>34</v>
      </c>
      <c r="F6362" s="111">
        <f t="shared" si="541"/>
        <v>20024</v>
      </c>
    </row>
    <row r="6363" spans="1:6" x14ac:dyDescent="0.25">
      <c r="A6363" s="122" t="s">
        <v>51</v>
      </c>
      <c r="B6363" s="119">
        <v>44158</v>
      </c>
      <c r="C6363" s="4">
        <v>239</v>
      </c>
      <c r="D6363" s="26">
        <f t="shared" si="543"/>
        <v>156653</v>
      </c>
      <c r="E6363" s="4">
        <f>2+1</f>
        <v>3</v>
      </c>
      <c r="F6363" s="112">
        <f t="shared" si="541"/>
        <v>5142</v>
      </c>
    </row>
    <row r="6364" spans="1:6" x14ac:dyDescent="0.25">
      <c r="A6364" s="122" t="s">
        <v>35</v>
      </c>
      <c r="B6364" s="119">
        <v>44158</v>
      </c>
      <c r="C6364" s="4">
        <v>4</v>
      </c>
      <c r="D6364" s="26">
        <f t="shared" si="543"/>
        <v>1712</v>
      </c>
      <c r="F6364" s="112">
        <f t="shared" si="541"/>
        <v>13</v>
      </c>
    </row>
    <row r="6365" spans="1:6" x14ac:dyDescent="0.25">
      <c r="A6365" s="122" t="s">
        <v>21</v>
      </c>
      <c r="B6365" s="119">
        <v>44158</v>
      </c>
      <c r="C6365" s="4">
        <v>127</v>
      </c>
      <c r="D6365" s="26">
        <f t="shared" si="543"/>
        <v>17905</v>
      </c>
      <c r="E6365" s="4">
        <f>1</f>
        <v>1</v>
      </c>
      <c r="F6365" s="112">
        <f t="shared" si="541"/>
        <v>528</v>
      </c>
    </row>
    <row r="6366" spans="1:6" x14ac:dyDescent="0.25">
      <c r="A6366" s="122" t="s">
        <v>36</v>
      </c>
      <c r="B6366" s="119">
        <v>44158</v>
      </c>
      <c r="C6366" s="4">
        <v>104</v>
      </c>
      <c r="D6366" s="26">
        <f t="shared" si="543"/>
        <v>21271</v>
      </c>
      <c r="E6366" s="4">
        <f>1+1</f>
        <v>2</v>
      </c>
      <c r="F6366" s="112">
        <f t="shared" si="541"/>
        <v>359</v>
      </c>
    </row>
    <row r="6367" spans="1:6" x14ac:dyDescent="0.25">
      <c r="A6367" s="122" t="s">
        <v>27</v>
      </c>
      <c r="B6367" s="119">
        <v>44158</v>
      </c>
      <c r="C6367" s="4">
        <v>365</v>
      </c>
      <c r="D6367" s="26">
        <f t="shared" si="543"/>
        <v>109591</v>
      </c>
      <c r="E6367" s="4">
        <f>9+4</f>
        <v>13</v>
      </c>
      <c r="F6367" s="112">
        <f t="shared" si="541"/>
        <v>1789</v>
      </c>
    </row>
    <row r="6368" spans="1:6" x14ac:dyDescent="0.25">
      <c r="A6368" s="122" t="s">
        <v>37</v>
      </c>
      <c r="B6368" s="119">
        <v>44158</v>
      </c>
      <c r="C6368" s="4">
        <v>121</v>
      </c>
      <c r="D6368" s="26">
        <f t="shared" si="543"/>
        <v>4917</v>
      </c>
      <c r="F6368" s="112">
        <f t="shared" si="541"/>
        <v>86</v>
      </c>
    </row>
    <row r="6369" spans="1:6" x14ac:dyDescent="0.25">
      <c r="A6369" s="122" t="s">
        <v>38</v>
      </c>
      <c r="B6369" s="119">
        <v>44158</v>
      </c>
      <c r="C6369" s="4">
        <v>22</v>
      </c>
      <c r="D6369" s="26">
        <f t="shared" si="543"/>
        <v>21899</v>
      </c>
      <c r="E6369" s="4">
        <f>2</f>
        <v>2</v>
      </c>
      <c r="F6369" s="112">
        <f t="shared" si="541"/>
        <v>420</v>
      </c>
    </row>
    <row r="6370" spans="1:6" x14ac:dyDescent="0.25">
      <c r="A6370" s="122" t="s">
        <v>48</v>
      </c>
      <c r="B6370" s="119">
        <v>44158</v>
      </c>
      <c r="C6370" s="4">
        <v>9</v>
      </c>
      <c r="D6370" s="26">
        <f t="shared" si="543"/>
        <v>189</v>
      </c>
      <c r="F6370" s="112">
        <f t="shared" si="541"/>
        <v>3</v>
      </c>
    </row>
    <row r="6371" spans="1:6" x14ac:dyDescent="0.25">
      <c r="A6371" s="122" t="s">
        <v>39</v>
      </c>
      <c r="B6371" s="119">
        <v>44158</v>
      </c>
      <c r="C6371" s="4">
        <v>3</v>
      </c>
      <c r="D6371" s="26">
        <f t="shared" si="543"/>
        <v>18297</v>
      </c>
      <c r="E6371" s="4">
        <f>2+1</f>
        <v>3</v>
      </c>
      <c r="F6371" s="112">
        <f t="shared" si="541"/>
        <v>845</v>
      </c>
    </row>
    <row r="6372" spans="1:6" x14ac:dyDescent="0.25">
      <c r="A6372" s="122" t="s">
        <v>40</v>
      </c>
      <c r="B6372" s="119">
        <v>44158</v>
      </c>
      <c r="C6372" s="4">
        <v>38</v>
      </c>
      <c r="D6372" s="26">
        <f t="shared" si="543"/>
        <v>5237</v>
      </c>
      <c r="E6372" s="4">
        <f>2</f>
        <v>2</v>
      </c>
      <c r="F6372" s="112">
        <f t="shared" si="541"/>
        <v>72</v>
      </c>
    </row>
    <row r="6373" spans="1:6" x14ac:dyDescent="0.25">
      <c r="A6373" s="122" t="s">
        <v>28</v>
      </c>
      <c r="B6373" s="119">
        <v>44158</v>
      </c>
      <c r="C6373" s="4">
        <v>43</v>
      </c>
      <c r="D6373" s="26">
        <f t="shared" si="543"/>
        <v>8554</v>
      </c>
      <c r="F6373" s="112">
        <f t="shared" si="541"/>
        <v>310</v>
      </c>
    </row>
    <row r="6374" spans="1:6" x14ac:dyDescent="0.25">
      <c r="A6374" s="122" t="s">
        <v>24</v>
      </c>
      <c r="B6374" s="119">
        <v>44158</v>
      </c>
      <c r="C6374" s="4">
        <v>113</v>
      </c>
      <c r="D6374" s="26">
        <f t="shared" si="543"/>
        <v>55302</v>
      </c>
      <c r="E6374" s="4">
        <f>4+1</f>
        <v>5</v>
      </c>
      <c r="F6374" s="112">
        <f t="shared" si="541"/>
        <v>1073</v>
      </c>
    </row>
    <row r="6375" spans="1:6" x14ac:dyDescent="0.25">
      <c r="A6375" s="122" t="s">
        <v>30</v>
      </c>
      <c r="B6375" s="119">
        <v>44158</v>
      </c>
      <c r="C6375" s="4">
        <v>12</v>
      </c>
      <c r="D6375" s="26">
        <f t="shared" si="543"/>
        <v>448</v>
      </c>
      <c r="F6375" s="112">
        <f t="shared" si="541"/>
        <v>8</v>
      </c>
    </row>
    <row r="6376" spans="1:6" x14ac:dyDescent="0.25">
      <c r="A6376" s="122" t="s">
        <v>26</v>
      </c>
      <c r="B6376" s="119">
        <v>44158</v>
      </c>
      <c r="C6376" s="4">
        <v>356</v>
      </c>
      <c r="D6376" s="26">
        <f t="shared" si="543"/>
        <v>30019</v>
      </c>
      <c r="E6376" s="4">
        <f>1+1</f>
        <v>2</v>
      </c>
      <c r="F6376" s="112">
        <f t="shared" si="541"/>
        <v>593</v>
      </c>
    </row>
    <row r="6377" spans="1:6" x14ac:dyDescent="0.25">
      <c r="A6377" s="122" t="s">
        <v>25</v>
      </c>
      <c r="B6377" s="119">
        <v>44158</v>
      </c>
      <c r="C6377" s="4">
        <v>92</v>
      </c>
      <c r="D6377" s="26">
        <f t="shared" si="543"/>
        <v>30148</v>
      </c>
      <c r="E6377" s="4">
        <f>2+1</f>
        <v>3</v>
      </c>
      <c r="F6377" s="112">
        <f t="shared" si="541"/>
        <v>754</v>
      </c>
    </row>
    <row r="6378" spans="1:6" x14ac:dyDescent="0.25">
      <c r="A6378" s="122" t="s">
        <v>41</v>
      </c>
      <c r="B6378" s="119">
        <v>44158</v>
      </c>
      <c r="C6378" s="4">
        <v>17</v>
      </c>
      <c r="D6378" s="26">
        <f t="shared" si="543"/>
        <v>20771</v>
      </c>
      <c r="F6378" s="112">
        <f t="shared" si="541"/>
        <v>963</v>
      </c>
    </row>
    <row r="6379" spans="1:6" x14ac:dyDescent="0.25">
      <c r="A6379" s="122" t="s">
        <v>42</v>
      </c>
      <c r="B6379" s="119">
        <v>44158</v>
      </c>
      <c r="C6379" s="4">
        <v>48</v>
      </c>
      <c r="D6379" s="26">
        <f t="shared" si="543"/>
        <v>5778</v>
      </c>
      <c r="F6379" s="112">
        <f t="shared" ref="F6379:F6442" si="544">E6379+F6355</f>
        <v>143</v>
      </c>
    </row>
    <row r="6380" spans="1:6" x14ac:dyDescent="0.25">
      <c r="A6380" s="122" t="s">
        <v>43</v>
      </c>
      <c r="B6380" s="119">
        <v>44158</v>
      </c>
      <c r="C6380" s="4">
        <v>46</v>
      </c>
      <c r="D6380" s="26">
        <f t="shared" si="543"/>
        <v>13209</v>
      </c>
      <c r="E6380" s="4">
        <f>2</f>
        <v>2</v>
      </c>
      <c r="F6380" s="112">
        <f t="shared" si="544"/>
        <v>181</v>
      </c>
    </row>
    <row r="6381" spans="1:6" x14ac:dyDescent="0.25">
      <c r="A6381" s="122" t="s">
        <v>44</v>
      </c>
      <c r="B6381" s="119">
        <v>44158</v>
      </c>
      <c r="C6381" s="4">
        <v>110</v>
      </c>
      <c r="D6381" s="26">
        <f t="shared" si="543"/>
        <v>14309</v>
      </c>
      <c r="E6381" s="4">
        <f>6+1</f>
        <v>7</v>
      </c>
      <c r="F6381" s="112">
        <f t="shared" si="544"/>
        <v>238</v>
      </c>
    </row>
    <row r="6382" spans="1:6" x14ac:dyDescent="0.25">
      <c r="A6382" s="122" t="s">
        <v>29</v>
      </c>
      <c r="B6382" s="119">
        <v>44158</v>
      </c>
      <c r="C6382" s="4">
        <v>1021</v>
      </c>
      <c r="D6382" s="26">
        <f t="shared" si="543"/>
        <v>138918</v>
      </c>
      <c r="E6382" s="4">
        <v>23</v>
      </c>
      <c r="F6382" s="112">
        <f t="shared" si="544"/>
        <v>2097</v>
      </c>
    </row>
    <row r="6383" spans="1:6" x14ac:dyDescent="0.25">
      <c r="A6383" s="122" t="s">
        <v>45</v>
      </c>
      <c r="B6383" s="119">
        <v>44158</v>
      </c>
      <c r="C6383" s="4">
        <v>81</v>
      </c>
      <c r="D6383" s="26">
        <f t="shared" si="543"/>
        <v>14639</v>
      </c>
      <c r="E6383" s="4">
        <f>1+1</f>
        <v>2</v>
      </c>
      <c r="F6383" s="112">
        <f t="shared" si="544"/>
        <v>175</v>
      </c>
    </row>
    <row r="6384" spans="1:6" x14ac:dyDescent="0.25">
      <c r="A6384" s="122" t="s">
        <v>46</v>
      </c>
      <c r="B6384" s="119">
        <v>44158</v>
      </c>
      <c r="C6384" s="4">
        <v>152</v>
      </c>
      <c r="D6384" s="26">
        <f t="shared" si="543"/>
        <v>15415</v>
      </c>
      <c r="F6384" s="112">
        <f t="shared" si="544"/>
        <v>220</v>
      </c>
    </row>
    <row r="6385" spans="1:6" ht="15.75" thickBot="1" x14ac:dyDescent="0.3">
      <c r="A6385" s="123" t="s">
        <v>47</v>
      </c>
      <c r="B6385" s="119">
        <v>44158</v>
      </c>
      <c r="C6385" s="4">
        <v>188</v>
      </c>
      <c r="D6385" s="115">
        <f>C6385+D6361</f>
        <v>63482</v>
      </c>
      <c r="E6385" s="4">
        <f>7+8</f>
        <v>15</v>
      </c>
      <c r="F6385" s="113">
        <f t="shared" si="544"/>
        <v>1073</v>
      </c>
    </row>
    <row r="6386" spans="1:6" x14ac:dyDescent="0.25">
      <c r="A6386" s="53" t="s">
        <v>22</v>
      </c>
      <c r="B6386" s="119">
        <v>44159</v>
      </c>
      <c r="C6386" s="4">
        <v>1929</v>
      </c>
      <c r="D6386" s="114">
        <f t="shared" si="543"/>
        <v>607897</v>
      </c>
      <c r="E6386" s="4">
        <f>76+76</f>
        <v>152</v>
      </c>
      <c r="F6386" s="111">
        <f t="shared" si="544"/>
        <v>20176</v>
      </c>
    </row>
    <row r="6387" spans="1:6" x14ac:dyDescent="0.25">
      <c r="A6387" s="122" t="s">
        <v>51</v>
      </c>
      <c r="B6387" s="119">
        <v>44159</v>
      </c>
      <c r="C6387" s="4">
        <v>250</v>
      </c>
      <c r="D6387" s="26">
        <f t="shared" si="543"/>
        <v>156903</v>
      </c>
      <c r="E6387" s="4">
        <f>4+8</f>
        <v>12</v>
      </c>
      <c r="F6387" s="112">
        <f t="shared" si="544"/>
        <v>5154</v>
      </c>
    </row>
    <row r="6388" spans="1:6" x14ac:dyDescent="0.25">
      <c r="A6388" s="122" t="s">
        <v>35</v>
      </c>
      <c r="B6388" s="119">
        <v>44159</v>
      </c>
      <c r="C6388" s="4">
        <v>13</v>
      </c>
      <c r="D6388" s="26">
        <f t="shared" si="543"/>
        <v>1725</v>
      </c>
      <c r="F6388" s="112">
        <f t="shared" si="544"/>
        <v>13</v>
      </c>
    </row>
    <row r="6389" spans="1:6" x14ac:dyDescent="0.25">
      <c r="A6389" s="122" t="s">
        <v>21</v>
      </c>
      <c r="B6389" s="119">
        <v>44159</v>
      </c>
      <c r="C6389" s="4">
        <v>177</v>
      </c>
      <c r="D6389" s="26">
        <f t="shared" si="543"/>
        <v>18082</v>
      </c>
      <c r="E6389" s="4">
        <f>4+1</f>
        <v>5</v>
      </c>
      <c r="F6389" s="112">
        <f t="shared" si="544"/>
        <v>533</v>
      </c>
    </row>
    <row r="6390" spans="1:6" x14ac:dyDescent="0.25">
      <c r="A6390" s="122" t="s">
        <v>36</v>
      </c>
      <c r="B6390" s="119">
        <v>44159</v>
      </c>
      <c r="C6390" s="4">
        <v>227</v>
      </c>
      <c r="D6390" s="26">
        <f t="shared" si="543"/>
        <v>21498</v>
      </c>
      <c r="E6390" s="4">
        <f>1+1</f>
        <v>2</v>
      </c>
      <c r="F6390" s="112">
        <f t="shared" si="544"/>
        <v>361</v>
      </c>
    </row>
    <row r="6391" spans="1:6" x14ac:dyDescent="0.25">
      <c r="A6391" s="122" t="s">
        <v>27</v>
      </c>
      <c r="B6391" s="119">
        <v>44159</v>
      </c>
      <c r="C6391" s="4">
        <v>471</v>
      </c>
      <c r="D6391" s="26">
        <f t="shared" si="543"/>
        <v>110062</v>
      </c>
      <c r="E6391" s="4">
        <f>22+11</f>
        <v>33</v>
      </c>
      <c r="F6391" s="112">
        <f t="shared" si="544"/>
        <v>1822</v>
      </c>
    </row>
    <row r="6392" spans="1:6" x14ac:dyDescent="0.25">
      <c r="A6392" s="122" t="s">
        <v>37</v>
      </c>
      <c r="B6392" s="119">
        <v>44159</v>
      </c>
      <c r="C6392" s="4">
        <v>92</v>
      </c>
      <c r="D6392" s="26">
        <f t="shared" si="543"/>
        <v>5009</v>
      </c>
      <c r="F6392" s="112">
        <f t="shared" si="544"/>
        <v>86</v>
      </c>
    </row>
    <row r="6393" spans="1:6" x14ac:dyDescent="0.25">
      <c r="A6393" s="122" t="s">
        <v>38</v>
      </c>
      <c r="B6393" s="119">
        <v>44159</v>
      </c>
      <c r="C6393" s="4">
        <v>177</v>
      </c>
      <c r="D6393" s="26">
        <f t="shared" si="543"/>
        <v>22076</v>
      </c>
      <c r="E6393" s="4">
        <f>8+6</f>
        <v>14</v>
      </c>
      <c r="F6393" s="112">
        <f t="shared" si="544"/>
        <v>434</v>
      </c>
    </row>
    <row r="6394" spans="1:6" x14ac:dyDescent="0.25">
      <c r="A6394" s="122" t="s">
        <v>48</v>
      </c>
      <c r="B6394" s="119">
        <v>44159</v>
      </c>
      <c r="C6394" s="4">
        <v>2</v>
      </c>
      <c r="D6394" s="26">
        <f t="shared" si="543"/>
        <v>191</v>
      </c>
      <c r="F6394" s="112">
        <f t="shared" si="544"/>
        <v>3</v>
      </c>
    </row>
    <row r="6395" spans="1:6" x14ac:dyDescent="0.25">
      <c r="A6395" s="122" t="s">
        <v>39</v>
      </c>
      <c r="B6395" s="119">
        <v>44159</v>
      </c>
      <c r="C6395" s="4">
        <v>20</v>
      </c>
      <c r="D6395" s="26">
        <f t="shared" si="543"/>
        <v>18317</v>
      </c>
      <c r="F6395" s="112">
        <f t="shared" si="544"/>
        <v>845</v>
      </c>
    </row>
    <row r="6396" spans="1:6" x14ac:dyDescent="0.25">
      <c r="A6396" s="122" t="s">
        <v>40</v>
      </c>
      <c r="B6396" s="119">
        <v>44159</v>
      </c>
      <c r="C6396" s="4">
        <v>61</v>
      </c>
      <c r="D6396" s="26">
        <f t="shared" si="543"/>
        <v>5298</v>
      </c>
      <c r="E6396" s="4">
        <f>1</f>
        <v>1</v>
      </c>
      <c r="F6396" s="112">
        <f t="shared" si="544"/>
        <v>73</v>
      </c>
    </row>
    <row r="6397" spans="1:6" x14ac:dyDescent="0.25">
      <c r="A6397" s="122" t="s">
        <v>28</v>
      </c>
      <c r="B6397" s="119">
        <v>44159</v>
      </c>
      <c r="C6397" s="4">
        <v>16</v>
      </c>
      <c r="D6397" s="26">
        <f t="shared" si="543"/>
        <v>8570</v>
      </c>
      <c r="F6397" s="112">
        <f t="shared" si="544"/>
        <v>310</v>
      </c>
    </row>
    <row r="6398" spans="1:6" x14ac:dyDescent="0.25">
      <c r="A6398" s="122" t="s">
        <v>24</v>
      </c>
      <c r="B6398" s="119">
        <v>44159</v>
      </c>
      <c r="C6398" s="4">
        <v>198</v>
      </c>
      <c r="D6398" s="26">
        <f t="shared" si="543"/>
        <v>55500</v>
      </c>
      <c r="E6398" s="4">
        <f>1+2</f>
        <v>3</v>
      </c>
      <c r="F6398" s="112">
        <f t="shared" si="544"/>
        <v>1076</v>
      </c>
    </row>
    <row r="6399" spans="1:6" x14ac:dyDescent="0.25">
      <c r="A6399" s="122" t="s">
        <v>30</v>
      </c>
      <c r="B6399" s="119">
        <v>44159</v>
      </c>
      <c r="C6399" s="4">
        <v>10</v>
      </c>
      <c r="D6399" s="26">
        <f t="shared" si="543"/>
        <v>458</v>
      </c>
      <c r="F6399" s="112">
        <f t="shared" si="544"/>
        <v>8</v>
      </c>
    </row>
    <row r="6400" spans="1:6" x14ac:dyDescent="0.25">
      <c r="A6400" s="122" t="s">
        <v>26</v>
      </c>
      <c r="B6400" s="119">
        <v>44159</v>
      </c>
      <c r="C6400" s="4">
        <v>485</v>
      </c>
      <c r="D6400" s="26">
        <f t="shared" si="543"/>
        <v>30504</v>
      </c>
      <c r="F6400" s="112">
        <f t="shared" si="544"/>
        <v>593</v>
      </c>
    </row>
    <row r="6401" spans="1:6" x14ac:dyDescent="0.25">
      <c r="A6401" s="122" t="s">
        <v>25</v>
      </c>
      <c r="B6401" s="119">
        <v>44159</v>
      </c>
      <c r="C6401" s="4">
        <v>234</v>
      </c>
      <c r="D6401" s="26">
        <f t="shared" si="543"/>
        <v>30382</v>
      </c>
      <c r="E6401" s="4">
        <f>1</f>
        <v>1</v>
      </c>
      <c r="F6401" s="112">
        <f t="shared" si="544"/>
        <v>755</v>
      </c>
    </row>
    <row r="6402" spans="1:6" x14ac:dyDescent="0.25">
      <c r="A6402" s="122" t="s">
        <v>41</v>
      </c>
      <c r="B6402" s="119">
        <v>44159</v>
      </c>
      <c r="C6402" s="4">
        <v>97</v>
      </c>
      <c r="D6402" s="26">
        <f t="shared" ref="D6402:D6408" si="545">C6402+D6378</f>
        <v>20868</v>
      </c>
      <c r="E6402" s="4">
        <f>6+4</f>
        <v>10</v>
      </c>
      <c r="F6402" s="112">
        <f t="shared" si="544"/>
        <v>973</v>
      </c>
    </row>
    <row r="6403" spans="1:6" x14ac:dyDescent="0.25">
      <c r="A6403" s="122" t="s">
        <v>42</v>
      </c>
      <c r="B6403" s="119">
        <v>44159</v>
      </c>
      <c r="C6403" s="4">
        <v>493</v>
      </c>
      <c r="D6403" s="26">
        <f t="shared" si="545"/>
        <v>6271</v>
      </c>
      <c r="F6403" s="112">
        <f t="shared" si="544"/>
        <v>143</v>
      </c>
    </row>
    <row r="6404" spans="1:6" x14ac:dyDescent="0.25">
      <c r="A6404" s="122" t="s">
        <v>43</v>
      </c>
      <c r="B6404" s="119">
        <v>44159</v>
      </c>
      <c r="C6404" s="4">
        <v>178</v>
      </c>
      <c r="D6404" s="26">
        <f t="shared" si="545"/>
        <v>13387</v>
      </c>
      <c r="E6404" s="4">
        <f>6+1</f>
        <v>7</v>
      </c>
      <c r="F6404" s="112">
        <f t="shared" si="544"/>
        <v>188</v>
      </c>
    </row>
    <row r="6405" spans="1:6" x14ac:dyDescent="0.25">
      <c r="A6405" s="122" t="s">
        <v>44</v>
      </c>
      <c r="B6405" s="119">
        <v>44159</v>
      </c>
      <c r="C6405" s="4">
        <v>208</v>
      </c>
      <c r="D6405" s="26">
        <f t="shared" si="545"/>
        <v>14517</v>
      </c>
      <c r="E6405" s="4">
        <f>5+4</f>
        <v>9</v>
      </c>
      <c r="F6405" s="112">
        <f t="shared" si="544"/>
        <v>247</v>
      </c>
    </row>
    <row r="6406" spans="1:6" x14ac:dyDescent="0.25">
      <c r="A6406" s="122" t="s">
        <v>29</v>
      </c>
      <c r="B6406" s="119">
        <v>44159</v>
      </c>
      <c r="C6406" s="4">
        <v>1187</v>
      </c>
      <c r="D6406" s="26">
        <f t="shared" si="545"/>
        <v>140105</v>
      </c>
      <c r="E6406" s="4">
        <f>15+17</f>
        <v>32</v>
      </c>
      <c r="F6406" s="112">
        <f t="shared" si="544"/>
        <v>2129</v>
      </c>
    </row>
    <row r="6407" spans="1:6" x14ac:dyDescent="0.25">
      <c r="A6407" s="122" t="s">
        <v>45</v>
      </c>
      <c r="B6407" s="119">
        <v>44159</v>
      </c>
      <c r="C6407" s="4">
        <v>75</v>
      </c>
      <c r="D6407" s="26">
        <f t="shared" si="545"/>
        <v>14714</v>
      </c>
      <c r="E6407" s="4">
        <f>1+4</f>
        <v>5</v>
      </c>
      <c r="F6407" s="112">
        <f t="shared" si="544"/>
        <v>180</v>
      </c>
    </row>
    <row r="6408" spans="1:6" x14ac:dyDescent="0.25">
      <c r="A6408" s="122" t="s">
        <v>46</v>
      </c>
      <c r="B6408" s="119">
        <v>44159</v>
      </c>
      <c r="C6408" s="4">
        <v>109</v>
      </c>
      <c r="D6408" s="26">
        <f t="shared" si="545"/>
        <v>15524</v>
      </c>
      <c r="E6408" s="4">
        <f>2</f>
        <v>2</v>
      </c>
      <c r="F6408" s="112">
        <f t="shared" si="544"/>
        <v>222</v>
      </c>
    </row>
    <row r="6409" spans="1:6" ht="15.75" thickBot="1" x14ac:dyDescent="0.3">
      <c r="A6409" s="123" t="s">
        <v>47</v>
      </c>
      <c r="B6409" s="119">
        <v>44159</v>
      </c>
      <c r="C6409" s="4">
        <v>455</v>
      </c>
      <c r="D6409" s="115">
        <f>C6409+D6385</f>
        <v>63937</v>
      </c>
      <c r="E6409" s="4">
        <f>16+7</f>
        <v>23</v>
      </c>
      <c r="F6409" s="113">
        <f t="shared" si="544"/>
        <v>1096</v>
      </c>
    </row>
    <row r="6410" spans="1:6" x14ac:dyDescent="0.25">
      <c r="A6410" s="53" t="s">
        <v>22</v>
      </c>
      <c r="B6410" s="119">
        <v>44160</v>
      </c>
      <c r="C6410" s="4">
        <v>2262</v>
      </c>
      <c r="D6410" s="114">
        <f t="shared" ref="D6410:D6473" si="546">C6410+D6386</f>
        <v>610159</v>
      </c>
      <c r="E6410" s="4">
        <v>76</v>
      </c>
      <c r="F6410" s="111">
        <f t="shared" si="544"/>
        <v>20252</v>
      </c>
    </row>
    <row r="6411" spans="1:6" x14ac:dyDescent="0.25">
      <c r="A6411" s="122" t="s">
        <v>51</v>
      </c>
      <c r="B6411" s="119">
        <v>44160</v>
      </c>
      <c r="C6411" s="4">
        <v>324</v>
      </c>
      <c r="D6411" s="26">
        <f t="shared" si="546"/>
        <v>157227</v>
      </c>
      <c r="E6411" s="4">
        <v>11</v>
      </c>
      <c r="F6411" s="112">
        <f t="shared" si="544"/>
        <v>5165</v>
      </c>
    </row>
    <row r="6412" spans="1:6" x14ac:dyDescent="0.25">
      <c r="A6412" s="122" t="s">
        <v>35</v>
      </c>
      <c r="B6412" s="119">
        <v>44160</v>
      </c>
      <c r="C6412" s="4">
        <v>12</v>
      </c>
      <c r="D6412" s="26">
        <f t="shared" si="546"/>
        <v>1737</v>
      </c>
      <c r="F6412" s="112">
        <f t="shared" si="544"/>
        <v>13</v>
      </c>
    </row>
    <row r="6413" spans="1:6" x14ac:dyDescent="0.25">
      <c r="A6413" s="122" t="s">
        <v>21</v>
      </c>
      <c r="B6413" s="119">
        <v>44160</v>
      </c>
      <c r="C6413" s="4">
        <v>166</v>
      </c>
      <c r="D6413" s="26">
        <f t="shared" si="546"/>
        <v>18248</v>
      </c>
      <c r="E6413" s="4">
        <v>1</v>
      </c>
      <c r="F6413" s="112">
        <f t="shared" si="544"/>
        <v>534</v>
      </c>
    </row>
    <row r="6414" spans="1:6" x14ac:dyDescent="0.25">
      <c r="A6414" s="122" t="s">
        <v>36</v>
      </c>
      <c r="B6414" s="119">
        <v>44160</v>
      </c>
      <c r="C6414" s="4">
        <v>259</v>
      </c>
      <c r="D6414" s="26">
        <f t="shared" si="546"/>
        <v>21757</v>
      </c>
      <c r="E6414" s="4">
        <v>1</v>
      </c>
      <c r="F6414" s="112">
        <f t="shared" si="544"/>
        <v>362</v>
      </c>
    </row>
    <row r="6415" spans="1:6" x14ac:dyDescent="0.25">
      <c r="A6415" s="122" t="s">
        <v>27</v>
      </c>
      <c r="B6415" s="119">
        <v>44160</v>
      </c>
      <c r="C6415" s="4">
        <v>881</v>
      </c>
      <c r="D6415" s="26">
        <f t="shared" si="546"/>
        <v>110943</v>
      </c>
      <c r="E6415" s="4">
        <v>36</v>
      </c>
      <c r="F6415" s="112">
        <f t="shared" si="544"/>
        <v>1858</v>
      </c>
    </row>
    <row r="6416" spans="1:6" x14ac:dyDescent="0.25">
      <c r="A6416" s="122" t="s">
        <v>37</v>
      </c>
      <c r="B6416" s="119">
        <v>44160</v>
      </c>
      <c r="C6416" s="4">
        <v>125</v>
      </c>
      <c r="D6416" s="26">
        <f t="shared" si="546"/>
        <v>5134</v>
      </c>
      <c r="F6416" s="112">
        <f t="shared" si="544"/>
        <v>86</v>
      </c>
    </row>
    <row r="6417" spans="1:6" x14ac:dyDescent="0.25">
      <c r="A6417" s="122" t="s">
        <v>38</v>
      </c>
      <c r="B6417" s="119">
        <v>44160</v>
      </c>
      <c r="C6417" s="4">
        <v>191</v>
      </c>
      <c r="D6417" s="26">
        <f t="shared" si="546"/>
        <v>22267</v>
      </c>
      <c r="E6417" s="4">
        <v>18</v>
      </c>
      <c r="F6417" s="112">
        <f t="shared" si="544"/>
        <v>452</v>
      </c>
    </row>
    <row r="6418" spans="1:6" x14ac:dyDescent="0.25">
      <c r="A6418" s="122" t="s">
        <v>48</v>
      </c>
      <c r="B6418" s="119">
        <v>44160</v>
      </c>
      <c r="C6418" s="4">
        <v>-13</v>
      </c>
      <c r="D6418" s="26">
        <f t="shared" si="546"/>
        <v>178</v>
      </c>
      <c r="F6418" s="112">
        <f t="shared" si="544"/>
        <v>3</v>
      </c>
    </row>
    <row r="6419" spans="1:6" x14ac:dyDescent="0.25">
      <c r="A6419" s="122" t="s">
        <v>39</v>
      </c>
      <c r="B6419" s="119">
        <v>44160</v>
      </c>
      <c r="C6419" s="4">
        <v>15</v>
      </c>
      <c r="D6419" s="26">
        <f t="shared" si="546"/>
        <v>18332</v>
      </c>
      <c r="F6419" s="112">
        <f t="shared" si="544"/>
        <v>845</v>
      </c>
    </row>
    <row r="6420" spans="1:6" x14ac:dyDescent="0.25">
      <c r="A6420" s="122" t="s">
        <v>40</v>
      </c>
      <c r="B6420" s="119">
        <v>44160</v>
      </c>
      <c r="C6420" s="4">
        <v>105</v>
      </c>
      <c r="D6420" s="26">
        <f t="shared" si="546"/>
        <v>5403</v>
      </c>
      <c r="E6420" s="4">
        <v>2</v>
      </c>
      <c r="F6420" s="112">
        <f t="shared" si="544"/>
        <v>75</v>
      </c>
    </row>
    <row r="6421" spans="1:6" x14ac:dyDescent="0.25">
      <c r="A6421" s="122" t="s">
        <v>28</v>
      </c>
      <c r="B6421" s="119">
        <v>44160</v>
      </c>
      <c r="C6421" s="4">
        <v>18</v>
      </c>
      <c r="D6421" s="26">
        <f t="shared" si="546"/>
        <v>8588</v>
      </c>
      <c r="F6421" s="112">
        <f t="shared" si="544"/>
        <v>310</v>
      </c>
    </row>
    <row r="6422" spans="1:6" x14ac:dyDescent="0.25">
      <c r="A6422" s="122" t="s">
        <v>24</v>
      </c>
      <c r="B6422" s="119">
        <v>44160</v>
      </c>
      <c r="C6422" s="4">
        <v>264</v>
      </c>
      <c r="D6422" s="26">
        <f t="shared" si="546"/>
        <v>55764</v>
      </c>
      <c r="E6422" s="4">
        <v>4</v>
      </c>
      <c r="F6422" s="112">
        <f t="shared" si="544"/>
        <v>1080</v>
      </c>
    </row>
    <row r="6423" spans="1:6" x14ac:dyDescent="0.25">
      <c r="A6423" s="122" t="s">
        <v>30</v>
      </c>
      <c r="B6423" s="119">
        <v>44160</v>
      </c>
      <c r="C6423" s="4">
        <v>8</v>
      </c>
      <c r="D6423" s="26">
        <f t="shared" si="546"/>
        <v>466</v>
      </c>
      <c r="E6423" s="4">
        <v>1</v>
      </c>
      <c r="F6423" s="112">
        <f t="shared" si="544"/>
        <v>9</v>
      </c>
    </row>
    <row r="6424" spans="1:6" x14ac:dyDescent="0.25">
      <c r="A6424" s="122" t="s">
        <v>26</v>
      </c>
      <c r="B6424" s="119">
        <v>44160</v>
      </c>
      <c r="C6424" s="4">
        <v>394</v>
      </c>
      <c r="D6424" s="26">
        <f t="shared" si="546"/>
        <v>30898</v>
      </c>
      <c r="E6424" s="4">
        <v>20</v>
      </c>
      <c r="F6424" s="112">
        <f t="shared" si="544"/>
        <v>613</v>
      </c>
    </row>
    <row r="6425" spans="1:6" x14ac:dyDescent="0.25">
      <c r="A6425" s="122" t="s">
        <v>25</v>
      </c>
      <c r="B6425" s="119">
        <v>44160</v>
      </c>
      <c r="C6425" s="4">
        <v>350</v>
      </c>
      <c r="D6425" s="26">
        <f t="shared" si="546"/>
        <v>30732</v>
      </c>
      <c r="E6425" s="4">
        <v>6</v>
      </c>
      <c r="F6425" s="112">
        <f t="shared" si="544"/>
        <v>761</v>
      </c>
    </row>
    <row r="6426" spans="1:6" x14ac:dyDescent="0.25">
      <c r="A6426" s="122" t="s">
        <v>41</v>
      </c>
      <c r="B6426" s="119">
        <v>44160</v>
      </c>
      <c r="C6426" s="4">
        <v>84</v>
      </c>
      <c r="D6426" s="26">
        <f t="shared" si="546"/>
        <v>20952</v>
      </c>
      <c r="E6426" s="4">
        <v>2</v>
      </c>
      <c r="F6426" s="112">
        <f t="shared" si="544"/>
        <v>975</v>
      </c>
    </row>
    <row r="6427" spans="1:6" x14ac:dyDescent="0.25">
      <c r="A6427" s="122" t="s">
        <v>42</v>
      </c>
      <c r="B6427" s="119">
        <v>44160</v>
      </c>
      <c r="C6427" s="4">
        <v>451</v>
      </c>
      <c r="D6427" s="26">
        <f t="shared" si="546"/>
        <v>6722</v>
      </c>
      <c r="E6427" s="4">
        <v>28</v>
      </c>
      <c r="F6427" s="112">
        <f t="shared" si="544"/>
        <v>171</v>
      </c>
    </row>
    <row r="6428" spans="1:6" x14ac:dyDescent="0.25">
      <c r="A6428" s="122" t="s">
        <v>43</v>
      </c>
      <c r="B6428" s="119">
        <v>44160</v>
      </c>
      <c r="C6428" s="4">
        <v>185</v>
      </c>
      <c r="D6428" s="26">
        <f t="shared" si="546"/>
        <v>13572</v>
      </c>
      <c r="E6428" s="4">
        <v>2</v>
      </c>
      <c r="F6428" s="112">
        <f t="shared" si="544"/>
        <v>190</v>
      </c>
    </row>
    <row r="6429" spans="1:6" x14ac:dyDescent="0.25">
      <c r="A6429" s="122" t="s">
        <v>44</v>
      </c>
      <c r="B6429" s="119">
        <v>44160</v>
      </c>
      <c r="C6429" s="4">
        <v>327</v>
      </c>
      <c r="D6429" s="26">
        <f t="shared" si="546"/>
        <v>14844</v>
      </c>
      <c r="E6429" s="4">
        <v>7</v>
      </c>
      <c r="F6429" s="112">
        <f t="shared" si="544"/>
        <v>254</v>
      </c>
    </row>
    <row r="6430" spans="1:6" x14ac:dyDescent="0.25">
      <c r="A6430" s="122" t="s">
        <v>29</v>
      </c>
      <c r="B6430" s="119">
        <v>44160</v>
      </c>
      <c r="C6430" s="4">
        <v>1490</v>
      </c>
      <c r="D6430" s="26">
        <f t="shared" si="546"/>
        <v>141595</v>
      </c>
      <c r="E6430" s="4">
        <v>31</v>
      </c>
      <c r="F6430" s="112">
        <f t="shared" si="544"/>
        <v>2160</v>
      </c>
    </row>
    <row r="6431" spans="1:6" x14ac:dyDescent="0.25">
      <c r="A6431" s="122" t="s">
        <v>45</v>
      </c>
      <c r="B6431" s="119">
        <v>44160</v>
      </c>
      <c r="C6431" s="4">
        <v>154</v>
      </c>
      <c r="D6431" s="26">
        <f t="shared" si="546"/>
        <v>14868</v>
      </c>
      <c r="E6431" s="4">
        <v>2</v>
      </c>
      <c r="F6431" s="112">
        <f t="shared" si="544"/>
        <v>182</v>
      </c>
    </row>
    <row r="6432" spans="1:6" x14ac:dyDescent="0.25">
      <c r="A6432" s="122" t="s">
        <v>46</v>
      </c>
      <c r="B6432" s="119">
        <v>44160</v>
      </c>
      <c r="C6432" s="4">
        <v>177</v>
      </c>
      <c r="D6432" s="26">
        <f t="shared" si="546"/>
        <v>15701</v>
      </c>
      <c r="E6432" s="4">
        <v>4</v>
      </c>
      <c r="F6432" s="112">
        <f t="shared" si="544"/>
        <v>226</v>
      </c>
    </row>
    <row r="6433" spans="1:7" ht="15.75" thickBot="1" x14ac:dyDescent="0.3">
      <c r="A6433" s="123" t="s">
        <v>47</v>
      </c>
      <c r="B6433" s="119">
        <v>44160</v>
      </c>
      <c r="C6433" s="4">
        <v>364</v>
      </c>
      <c r="D6433" s="115">
        <f>C6433+D6409</f>
        <v>64301</v>
      </c>
      <c r="E6433" s="4">
        <v>30</v>
      </c>
      <c r="F6433" s="113">
        <f t="shared" si="544"/>
        <v>1126</v>
      </c>
    </row>
    <row r="6434" spans="1:7" x14ac:dyDescent="0.25">
      <c r="A6434" s="53" t="s">
        <v>22</v>
      </c>
      <c r="B6434" s="119">
        <v>44161</v>
      </c>
      <c r="C6434" s="4">
        <v>2589</v>
      </c>
      <c r="D6434" s="114">
        <f t="shared" si="546"/>
        <v>612748</v>
      </c>
      <c r="E6434" s="4">
        <v>64</v>
      </c>
      <c r="F6434" s="111">
        <f t="shared" si="544"/>
        <v>20316</v>
      </c>
    </row>
    <row r="6435" spans="1:7" x14ac:dyDescent="0.25">
      <c r="A6435" s="122" t="s">
        <v>51</v>
      </c>
      <c r="B6435" s="119">
        <v>44161</v>
      </c>
      <c r="C6435" s="4">
        <v>344</v>
      </c>
      <c r="D6435" s="26">
        <f t="shared" si="546"/>
        <v>157571</v>
      </c>
      <c r="E6435" s="4">
        <v>13</v>
      </c>
      <c r="F6435" s="112">
        <f t="shared" si="544"/>
        <v>5178</v>
      </c>
      <c r="G6435" s="73"/>
    </row>
    <row r="6436" spans="1:7" x14ac:dyDescent="0.25">
      <c r="A6436" s="122" t="s">
        <v>35</v>
      </c>
      <c r="B6436" s="119">
        <v>44161</v>
      </c>
      <c r="C6436" s="4">
        <v>42</v>
      </c>
      <c r="D6436" s="26">
        <f t="shared" si="546"/>
        <v>1779</v>
      </c>
      <c r="E6436" s="4">
        <v>2</v>
      </c>
      <c r="F6436" s="112">
        <f t="shared" si="544"/>
        <v>15</v>
      </c>
      <c r="G6436" s="73"/>
    </row>
    <row r="6437" spans="1:7" x14ac:dyDescent="0.25">
      <c r="A6437" s="122" t="s">
        <v>21</v>
      </c>
      <c r="B6437" s="119">
        <v>44161</v>
      </c>
      <c r="C6437" s="4">
        <v>250</v>
      </c>
      <c r="D6437" s="26">
        <f t="shared" si="546"/>
        <v>18498</v>
      </c>
      <c r="E6437" s="4">
        <v>9</v>
      </c>
      <c r="F6437" s="112">
        <f t="shared" si="544"/>
        <v>543</v>
      </c>
      <c r="G6437" s="73"/>
    </row>
    <row r="6438" spans="1:7" x14ac:dyDescent="0.25">
      <c r="A6438" s="122" t="s">
        <v>36</v>
      </c>
      <c r="B6438" s="119">
        <v>44161</v>
      </c>
      <c r="C6438" s="4">
        <v>266</v>
      </c>
      <c r="D6438" s="26">
        <f t="shared" si="546"/>
        <v>22023</v>
      </c>
      <c r="E6438" s="4">
        <v>0</v>
      </c>
      <c r="F6438" s="112">
        <f t="shared" si="544"/>
        <v>362</v>
      </c>
      <c r="G6438" s="73"/>
    </row>
    <row r="6439" spans="1:7" x14ac:dyDescent="0.25">
      <c r="A6439" s="122" t="s">
        <v>27</v>
      </c>
      <c r="B6439" s="119">
        <v>44161</v>
      </c>
      <c r="C6439" s="4">
        <v>942</v>
      </c>
      <c r="D6439" s="26">
        <f t="shared" si="546"/>
        <v>111885</v>
      </c>
      <c r="E6439" s="4">
        <v>25</v>
      </c>
      <c r="F6439" s="112">
        <f t="shared" si="544"/>
        <v>1883</v>
      </c>
      <c r="G6439" s="73"/>
    </row>
    <row r="6440" spans="1:7" x14ac:dyDescent="0.25">
      <c r="A6440" s="122" t="s">
        <v>37</v>
      </c>
      <c r="B6440" s="119">
        <v>44161</v>
      </c>
      <c r="C6440" s="4">
        <v>150</v>
      </c>
      <c r="D6440" s="26">
        <f t="shared" si="546"/>
        <v>5284</v>
      </c>
      <c r="E6440" s="4">
        <v>0</v>
      </c>
      <c r="F6440" s="112">
        <f t="shared" si="544"/>
        <v>86</v>
      </c>
      <c r="G6440" s="73"/>
    </row>
    <row r="6441" spans="1:7" x14ac:dyDescent="0.25">
      <c r="A6441" s="122" t="s">
        <v>38</v>
      </c>
      <c r="B6441" s="119">
        <v>44161</v>
      </c>
      <c r="C6441" s="4">
        <v>288</v>
      </c>
      <c r="D6441" s="26">
        <f t="shared" si="546"/>
        <v>22555</v>
      </c>
      <c r="E6441" s="4">
        <v>9</v>
      </c>
      <c r="F6441" s="112">
        <f t="shared" si="544"/>
        <v>461</v>
      </c>
      <c r="G6441" s="73"/>
    </row>
    <row r="6442" spans="1:7" x14ac:dyDescent="0.25">
      <c r="A6442" s="122" t="s">
        <v>48</v>
      </c>
      <c r="B6442" s="119">
        <v>44161</v>
      </c>
      <c r="C6442" s="4">
        <v>0</v>
      </c>
      <c r="D6442" s="26">
        <f t="shared" si="546"/>
        <v>178</v>
      </c>
      <c r="E6442" s="4">
        <v>0</v>
      </c>
      <c r="F6442" s="112">
        <f t="shared" si="544"/>
        <v>3</v>
      </c>
      <c r="G6442" s="73"/>
    </row>
    <row r="6443" spans="1:7" x14ac:dyDescent="0.25">
      <c r="A6443" s="122" t="s">
        <v>39</v>
      </c>
      <c r="B6443" s="119">
        <v>44161</v>
      </c>
      <c r="C6443" s="4">
        <v>6</v>
      </c>
      <c r="D6443" s="26">
        <f t="shared" si="546"/>
        <v>18338</v>
      </c>
      <c r="E6443" s="4">
        <v>2</v>
      </c>
      <c r="F6443" s="112">
        <f t="shared" ref="F6443:F6506" si="547">E6443+F6419</f>
        <v>847</v>
      </c>
      <c r="G6443" s="73"/>
    </row>
    <row r="6444" spans="1:7" x14ac:dyDescent="0.25">
      <c r="A6444" s="122" t="s">
        <v>40</v>
      </c>
      <c r="B6444" s="119">
        <v>44161</v>
      </c>
      <c r="C6444" s="4">
        <v>81</v>
      </c>
      <c r="D6444" s="26">
        <f t="shared" si="546"/>
        <v>5484</v>
      </c>
      <c r="E6444" s="4">
        <v>0</v>
      </c>
      <c r="F6444" s="112">
        <f t="shared" si="547"/>
        <v>75</v>
      </c>
      <c r="G6444" s="73"/>
    </row>
    <row r="6445" spans="1:7" x14ac:dyDescent="0.25">
      <c r="A6445" s="122" t="s">
        <v>28</v>
      </c>
      <c r="B6445" s="119">
        <v>44161</v>
      </c>
      <c r="C6445" s="4">
        <v>13</v>
      </c>
      <c r="D6445" s="26">
        <f t="shared" si="546"/>
        <v>8601</v>
      </c>
      <c r="E6445" s="4">
        <v>4</v>
      </c>
      <c r="F6445" s="112">
        <f t="shared" si="547"/>
        <v>314</v>
      </c>
      <c r="G6445" s="73"/>
    </row>
    <row r="6446" spans="1:7" x14ac:dyDescent="0.25">
      <c r="A6446" s="122" t="s">
        <v>24</v>
      </c>
      <c r="B6446" s="119">
        <v>44161</v>
      </c>
      <c r="C6446" s="4">
        <v>202</v>
      </c>
      <c r="D6446" s="26">
        <f t="shared" si="546"/>
        <v>55966</v>
      </c>
      <c r="E6446" s="4">
        <v>20</v>
      </c>
      <c r="F6446" s="112">
        <f t="shared" si="547"/>
        <v>1100</v>
      </c>
      <c r="G6446" s="73"/>
    </row>
    <row r="6447" spans="1:7" x14ac:dyDescent="0.25">
      <c r="A6447" s="122" t="s">
        <v>30</v>
      </c>
      <c r="B6447" s="119">
        <v>44161</v>
      </c>
      <c r="C6447" s="4">
        <v>16</v>
      </c>
      <c r="D6447" s="26">
        <f t="shared" si="546"/>
        <v>482</v>
      </c>
      <c r="E6447" s="4">
        <v>0</v>
      </c>
      <c r="F6447" s="112">
        <f t="shared" si="547"/>
        <v>9</v>
      </c>
      <c r="G6447" s="73"/>
    </row>
    <row r="6448" spans="1:7" x14ac:dyDescent="0.25">
      <c r="A6448" s="122" t="s">
        <v>26</v>
      </c>
      <c r="B6448" s="119">
        <v>44161</v>
      </c>
      <c r="C6448" s="4">
        <v>361</v>
      </c>
      <c r="D6448" s="26">
        <f t="shared" si="546"/>
        <v>31259</v>
      </c>
      <c r="E6448" s="4">
        <v>2</v>
      </c>
      <c r="F6448" s="112">
        <f t="shared" si="547"/>
        <v>615</v>
      </c>
      <c r="G6448" s="73"/>
    </row>
    <row r="6449" spans="1:7" x14ac:dyDescent="0.25">
      <c r="A6449" s="122" t="s">
        <v>25</v>
      </c>
      <c r="B6449" s="119">
        <v>44161</v>
      </c>
      <c r="C6449" s="4">
        <v>336</v>
      </c>
      <c r="D6449" s="26">
        <f t="shared" si="546"/>
        <v>31068</v>
      </c>
      <c r="E6449" s="4">
        <v>5</v>
      </c>
      <c r="F6449" s="112">
        <f t="shared" si="547"/>
        <v>766</v>
      </c>
      <c r="G6449" s="73"/>
    </row>
    <row r="6450" spans="1:7" x14ac:dyDescent="0.25">
      <c r="A6450" s="122" t="s">
        <v>41</v>
      </c>
      <c r="B6450" s="119">
        <v>44161</v>
      </c>
      <c r="C6450" s="4">
        <v>77</v>
      </c>
      <c r="D6450" s="26">
        <f t="shared" si="546"/>
        <v>21029</v>
      </c>
      <c r="E6450" s="4">
        <v>6</v>
      </c>
      <c r="F6450" s="112">
        <f t="shared" si="547"/>
        <v>981</v>
      </c>
      <c r="G6450" s="73"/>
    </row>
    <row r="6451" spans="1:7" x14ac:dyDescent="0.25">
      <c r="A6451" s="122" t="s">
        <v>42</v>
      </c>
      <c r="B6451" s="119">
        <v>44161</v>
      </c>
      <c r="C6451" s="4">
        <v>226</v>
      </c>
      <c r="D6451" s="26">
        <f t="shared" si="546"/>
        <v>6948</v>
      </c>
      <c r="E6451" s="4">
        <v>0</v>
      </c>
      <c r="F6451" s="112">
        <f t="shared" si="547"/>
        <v>171</v>
      </c>
      <c r="G6451" s="73"/>
    </row>
    <row r="6452" spans="1:7" x14ac:dyDescent="0.25">
      <c r="A6452" s="122" t="s">
        <v>43</v>
      </c>
      <c r="B6452" s="119">
        <v>44161</v>
      </c>
      <c r="C6452" s="4">
        <v>256</v>
      </c>
      <c r="D6452" s="26">
        <f t="shared" si="546"/>
        <v>13828</v>
      </c>
      <c r="E6452" s="4">
        <v>13</v>
      </c>
      <c r="F6452" s="112">
        <f t="shared" si="547"/>
        <v>203</v>
      </c>
      <c r="G6452" s="73"/>
    </row>
    <row r="6453" spans="1:7" x14ac:dyDescent="0.25">
      <c r="A6453" s="122" t="s">
        <v>44</v>
      </c>
      <c r="B6453" s="119">
        <v>44161</v>
      </c>
      <c r="C6453" s="4">
        <v>236</v>
      </c>
      <c r="D6453" s="26">
        <f t="shared" si="546"/>
        <v>15080</v>
      </c>
      <c r="E6453" s="4">
        <v>7</v>
      </c>
      <c r="F6453" s="112">
        <f t="shared" si="547"/>
        <v>261</v>
      </c>
      <c r="G6453" s="73"/>
    </row>
    <row r="6454" spans="1:7" x14ac:dyDescent="0.25">
      <c r="A6454" s="122" t="s">
        <v>29</v>
      </c>
      <c r="B6454" s="119">
        <v>44161</v>
      </c>
      <c r="C6454" s="4">
        <v>1446</v>
      </c>
      <c r="D6454" s="26">
        <f t="shared" si="546"/>
        <v>143041</v>
      </c>
      <c r="E6454" s="4">
        <v>25</v>
      </c>
      <c r="F6454" s="112">
        <f t="shared" si="547"/>
        <v>2185</v>
      </c>
      <c r="G6454" s="73"/>
    </row>
    <row r="6455" spans="1:7" x14ac:dyDescent="0.25">
      <c r="A6455" s="122" t="s">
        <v>45</v>
      </c>
      <c r="B6455" s="119">
        <v>44161</v>
      </c>
      <c r="C6455" s="4">
        <v>272</v>
      </c>
      <c r="D6455" s="26">
        <f t="shared" si="546"/>
        <v>15140</v>
      </c>
      <c r="E6455" s="4">
        <v>5</v>
      </c>
      <c r="F6455" s="112">
        <f t="shared" si="547"/>
        <v>187</v>
      </c>
      <c r="G6455" s="73"/>
    </row>
    <row r="6456" spans="1:7" x14ac:dyDescent="0.25">
      <c r="A6456" s="122" t="s">
        <v>46</v>
      </c>
      <c r="B6456" s="119">
        <v>44161</v>
      </c>
      <c r="C6456" s="4">
        <v>153</v>
      </c>
      <c r="D6456" s="26">
        <f t="shared" si="546"/>
        <v>15854</v>
      </c>
      <c r="E6456" s="4">
        <v>3</v>
      </c>
      <c r="F6456" s="112">
        <f t="shared" si="547"/>
        <v>229</v>
      </c>
      <c r="G6456" s="73"/>
    </row>
    <row r="6457" spans="1:7" ht="15.75" thickBot="1" x14ac:dyDescent="0.3">
      <c r="A6457" s="124" t="s">
        <v>47</v>
      </c>
      <c r="B6457" s="120">
        <v>44161</v>
      </c>
      <c r="C6457" s="38">
        <v>491</v>
      </c>
      <c r="D6457" s="70">
        <f>C6457+D6433</f>
        <v>64792</v>
      </c>
      <c r="E6457" s="38">
        <v>15</v>
      </c>
      <c r="F6457" s="121">
        <f t="shared" si="547"/>
        <v>1141</v>
      </c>
      <c r="G6457" s="73"/>
    </row>
    <row r="6458" spans="1:7" x14ac:dyDescent="0.25">
      <c r="A6458" s="53" t="s">
        <v>22</v>
      </c>
      <c r="B6458" s="40">
        <v>44162</v>
      </c>
      <c r="C6458" s="41">
        <v>2124</v>
      </c>
      <c r="D6458" s="114">
        <f t="shared" si="546"/>
        <v>614872</v>
      </c>
      <c r="E6458" s="41">
        <v>138</v>
      </c>
      <c r="F6458" s="111">
        <f t="shared" si="547"/>
        <v>20454</v>
      </c>
    </row>
    <row r="6459" spans="1:7" x14ac:dyDescent="0.25">
      <c r="A6459" s="122" t="s">
        <v>51</v>
      </c>
      <c r="B6459" s="119">
        <v>44162</v>
      </c>
      <c r="C6459" s="4">
        <v>414</v>
      </c>
      <c r="D6459" s="26">
        <f t="shared" si="546"/>
        <v>157985</v>
      </c>
      <c r="E6459" s="4">
        <v>6</v>
      </c>
      <c r="F6459" s="112">
        <f t="shared" si="547"/>
        <v>5184</v>
      </c>
      <c r="G6459" s="73"/>
    </row>
    <row r="6460" spans="1:7" x14ac:dyDescent="0.25">
      <c r="A6460" s="122" t="s">
        <v>35</v>
      </c>
      <c r="B6460" s="119">
        <v>44162</v>
      </c>
      <c r="C6460" s="4">
        <v>3</v>
      </c>
      <c r="D6460" s="26">
        <f t="shared" si="546"/>
        <v>1782</v>
      </c>
      <c r="E6460" s="4">
        <v>0</v>
      </c>
      <c r="F6460" s="112">
        <f t="shared" si="547"/>
        <v>15</v>
      </c>
      <c r="G6460" s="73"/>
    </row>
    <row r="6461" spans="1:7" x14ac:dyDescent="0.25">
      <c r="A6461" s="122" t="s">
        <v>21</v>
      </c>
      <c r="B6461" s="119">
        <v>44162</v>
      </c>
      <c r="C6461" s="4">
        <v>258</v>
      </c>
      <c r="D6461" s="26">
        <f t="shared" si="546"/>
        <v>18756</v>
      </c>
      <c r="E6461" s="4">
        <v>5</v>
      </c>
      <c r="F6461" s="112">
        <f t="shared" si="547"/>
        <v>548</v>
      </c>
      <c r="G6461" s="73"/>
    </row>
    <row r="6462" spans="1:7" x14ac:dyDescent="0.25">
      <c r="A6462" s="122" t="s">
        <v>36</v>
      </c>
      <c r="B6462" s="119">
        <v>44162</v>
      </c>
      <c r="C6462" s="4">
        <v>264</v>
      </c>
      <c r="D6462" s="26">
        <f t="shared" si="546"/>
        <v>22287</v>
      </c>
      <c r="E6462" s="4">
        <v>9</v>
      </c>
      <c r="F6462" s="112">
        <f t="shared" si="547"/>
        <v>371</v>
      </c>
      <c r="G6462" s="73"/>
    </row>
    <row r="6463" spans="1:7" x14ac:dyDescent="0.25">
      <c r="A6463" s="122" t="s">
        <v>27</v>
      </c>
      <c r="B6463" s="119">
        <v>44162</v>
      </c>
      <c r="C6463" s="4">
        <v>834</v>
      </c>
      <c r="D6463" s="26">
        <f t="shared" si="546"/>
        <v>112719</v>
      </c>
      <c r="E6463" s="4">
        <v>36</v>
      </c>
      <c r="F6463" s="112">
        <f t="shared" si="547"/>
        <v>1919</v>
      </c>
      <c r="G6463" s="73"/>
    </row>
    <row r="6464" spans="1:7" x14ac:dyDescent="0.25">
      <c r="A6464" s="122" t="s">
        <v>37</v>
      </c>
      <c r="B6464" s="119">
        <v>44162</v>
      </c>
      <c r="C6464" s="4">
        <v>158</v>
      </c>
      <c r="D6464" s="26">
        <f t="shared" si="546"/>
        <v>5442</v>
      </c>
      <c r="E6464" s="4">
        <v>0</v>
      </c>
      <c r="F6464" s="112">
        <f t="shared" si="547"/>
        <v>86</v>
      </c>
      <c r="G6464" s="73"/>
    </row>
    <row r="6465" spans="1:7" x14ac:dyDescent="0.25">
      <c r="A6465" s="122" t="s">
        <v>38</v>
      </c>
      <c r="B6465" s="119">
        <v>44162</v>
      </c>
      <c r="C6465" s="4">
        <v>298</v>
      </c>
      <c r="D6465" s="26">
        <f t="shared" si="546"/>
        <v>22853</v>
      </c>
      <c r="E6465" s="4">
        <v>3</v>
      </c>
      <c r="F6465" s="112">
        <f t="shared" si="547"/>
        <v>464</v>
      </c>
      <c r="G6465" s="73"/>
    </row>
    <row r="6466" spans="1:7" x14ac:dyDescent="0.25">
      <c r="A6466" s="122" t="s">
        <v>48</v>
      </c>
      <c r="B6466" s="119">
        <v>44162</v>
      </c>
      <c r="C6466" s="4">
        <v>1</v>
      </c>
      <c r="D6466" s="26">
        <f t="shared" si="546"/>
        <v>179</v>
      </c>
      <c r="E6466" s="4">
        <v>0</v>
      </c>
      <c r="F6466" s="112">
        <f t="shared" si="547"/>
        <v>3</v>
      </c>
      <c r="G6466" s="73"/>
    </row>
    <row r="6467" spans="1:7" x14ac:dyDescent="0.25">
      <c r="A6467" s="122" t="s">
        <v>39</v>
      </c>
      <c r="B6467" s="119">
        <v>44162</v>
      </c>
      <c r="C6467" s="4">
        <v>22</v>
      </c>
      <c r="D6467" s="26">
        <f t="shared" si="546"/>
        <v>18360</v>
      </c>
      <c r="E6467" s="4">
        <v>1</v>
      </c>
      <c r="F6467" s="112">
        <f t="shared" si="547"/>
        <v>848</v>
      </c>
      <c r="G6467" s="73"/>
    </row>
    <row r="6468" spans="1:7" x14ac:dyDescent="0.25">
      <c r="A6468" s="122" t="s">
        <v>40</v>
      </c>
      <c r="B6468" s="119">
        <v>44162</v>
      </c>
      <c r="C6468" s="4">
        <v>105</v>
      </c>
      <c r="D6468" s="26">
        <f t="shared" si="546"/>
        <v>5589</v>
      </c>
      <c r="E6468" s="4">
        <v>0</v>
      </c>
      <c r="F6468" s="112">
        <f t="shared" si="547"/>
        <v>75</v>
      </c>
      <c r="G6468" s="73"/>
    </row>
    <row r="6469" spans="1:7" x14ac:dyDescent="0.25">
      <c r="A6469" s="122" t="s">
        <v>28</v>
      </c>
      <c r="B6469" s="119">
        <v>44162</v>
      </c>
      <c r="C6469" s="4">
        <v>29</v>
      </c>
      <c r="D6469" s="26">
        <f t="shared" si="546"/>
        <v>8630</v>
      </c>
      <c r="E6469" s="4">
        <v>2</v>
      </c>
      <c r="F6469" s="112">
        <f t="shared" si="547"/>
        <v>316</v>
      </c>
      <c r="G6469" s="73"/>
    </row>
    <row r="6470" spans="1:7" x14ac:dyDescent="0.25">
      <c r="A6470" s="122" t="s">
        <v>24</v>
      </c>
      <c r="B6470" s="119">
        <v>44162</v>
      </c>
      <c r="C6470" s="4">
        <v>202</v>
      </c>
      <c r="D6470" s="26">
        <f t="shared" si="546"/>
        <v>56168</v>
      </c>
      <c r="E6470" s="4">
        <v>5</v>
      </c>
      <c r="F6470" s="112">
        <f t="shared" si="547"/>
        <v>1105</v>
      </c>
      <c r="G6470" s="73"/>
    </row>
    <row r="6471" spans="1:7" x14ac:dyDescent="0.25">
      <c r="A6471" s="122" t="s">
        <v>30</v>
      </c>
      <c r="B6471" s="119">
        <v>44162</v>
      </c>
      <c r="C6471" s="4">
        <v>4</v>
      </c>
      <c r="D6471" s="26">
        <f t="shared" si="546"/>
        <v>486</v>
      </c>
      <c r="E6471" s="4">
        <v>0</v>
      </c>
      <c r="F6471" s="112">
        <f t="shared" si="547"/>
        <v>9</v>
      </c>
      <c r="G6471" s="73"/>
    </row>
    <row r="6472" spans="1:7" x14ac:dyDescent="0.25">
      <c r="A6472" s="122" t="s">
        <v>26</v>
      </c>
      <c r="B6472" s="119">
        <v>44162</v>
      </c>
      <c r="C6472" s="4">
        <v>204</v>
      </c>
      <c r="D6472" s="26">
        <f t="shared" si="546"/>
        <v>31463</v>
      </c>
      <c r="E6472" s="4">
        <v>0</v>
      </c>
      <c r="F6472" s="112">
        <f t="shared" si="547"/>
        <v>615</v>
      </c>
      <c r="G6472" s="73"/>
    </row>
    <row r="6473" spans="1:7" x14ac:dyDescent="0.25">
      <c r="A6473" s="122" t="s">
        <v>25</v>
      </c>
      <c r="B6473" s="119">
        <v>44162</v>
      </c>
      <c r="C6473" s="4">
        <v>202</v>
      </c>
      <c r="D6473" s="26">
        <f t="shared" si="546"/>
        <v>31270</v>
      </c>
      <c r="E6473" s="4">
        <v>3</v>
      </c>
      <c r="F6473" s="112">
        <f t="shared" si="547"/>
        <v>769</v>
      </c>
      <c r="G6473" s="73"/>
    </row>
    <row r="6474" spans="1:7" x14ac:dyDescent="0.25">
      <c r="A6474" s="122" t="s">
        <v>41</v>
      </c>
      <c r="B6474" s="119">
        <v>44162</v>
      </c>
      <c r="C6474" s="4">
        <v>51</v>
      </c>
      <c r="D6474" s="26">
        <f t="shared" ref="D6474:D6480" si="548">C6474+D6450</f>
        <v>21080</v>
      </c>
      <c r="E6474" s="4">
        <v>8</v>
      </c>
      <c r="F6474" s="112">
        <f t="shared" si="547"/>
        <v>989</v>
      </c>
      <c r="G6474" s="73"/>
    </row>
    <row r="6475" spans="1:7" x14ac:dyDescent="0.25">
      <c r="A6475" s="122" t="s">
        <v>42</v>
      </c>
      <c r="B6475" s="119">
        <v>44162</v>
      </c>
      <c r="C6475" s="4">
        <v>234</v>
      </c>
      <c r="D6475" s="26">
        <f t="shared" si="548"/>
        <v>7182</v>
      </c>
      <c r="E6475" s="4">
        <v>0</v>
      </c>
      <c r="F6475" s="112">
        <f t="shared" si="547"/>
        <v>171</v>
      </c>
      <c r="G6475" s="73"/>
    </row>
    <row r="6476" spans="1:7" x14ac:dyDescent="0.25">
      <c r="A6476" s="122" t="s">
        <v>43</v>
      </c>
      <c r="B6476" s="119">
        <v>44162</v>
      </c>
      <c r="C6476" s="4">
        <v>114</v>
      </c>
      <c r="D6476" s="26">
        <f t="shared" si="548"/>
        <v>13942</v>
      </c>
      <c r="E6476" s="4">
        <v>4</v>
      </c>
      <c r="F6476" s="112">
        <f t="shared" si="547"/>
        <v>207</v>
      </c>
      <c r="G6476" s="73"/>
    </row>
    <row r="6477" spans="1:7" x14ac:dyDescent="0.25">
      <c r="A6477" s="122" t="s">
        <v>44</v>
      </c>
      <c r="B6477" s="119">
        <v>44162</v>
      </c>
      <c r="C6477" s="4">
        <v>293</v>
      </c>
      <c r="D6477" s="26">
        <f t="shared" si="548"/>
        <v>15373</v>
      </c>
      <c r="E6477" s="4">
        <v>6</v>
      </c>
      <c r="F6477" s="112">
        <f t="shared" si="547"/>
        <v>267</v>
      </c>
      <c r="G6477" s="73"/>
    </row>
    <row r="6478" spans="1:7" x14ac:dyDescent="0.25">
      <c r="A6478" s="122" t="s">
        <v>29</v>
      </c>
      <c r="B6478" s="119">
        <v>44162</v>
      </c>
      <c r="C6478" s="4">
        <v>1390</v>
      </c>
      <c r="D6478" s="26">
        <f t="shared" si="548"/>
        <v>144431</v>
      </c>
      <c r="E6478" s="4">
        <v>22</v>
      </c>
      <c r="F6478" s="112">
        <f t="shared" si="547"/>
        <v>2207</v>
      </c>
      <c r="G6478" s="73"/>
    </row>
    <row r="6479" spans="1:7" x14ac:dyDescent="0.25">
      <c r="A6479" s="122" t="s">
        <v>45</v>
      </c>
      <c r="B6479" s="119">
        <v>44162</v>
      </c>
      <c r="C6479" s="4">
        <v>158</v>
      </c>
      <c r="D6479" s="26">
        <f t="shared" si="548"/>
        <v>15298</v>
      </c>
      <c r="E6479" s="4">
        <v>1</v>
      </c>
      <c r="F6479" s="112">
        <f t="shared" si="547"/>
        <v>188</v>
      </c>
      <c r="G6479" s="73"/>
    </row>
    <row r="6480" spans="1:7" x14ac:dyDescent="0.25">
      <c r="A6480" s="122" t="s">
        <v>46</v>
      </c>
      <c r="B6480" s="119">
        <v>44162</v>
      </c>
      <c r="C6480" s="4">
        <v>86</v>
      </c>
      <c r="D6480" s="26">
        <f t="shared" si="548"/>
        <v>15940</v>
      </c>
      <c r="E6480" s="4">
        <v>1</v>
      </c>
      <c r="F6480" s="112">
        <f t="shared" si="547"/>
        <v>230</v>
      </c>
      <c r="G6480" s="73"/>
    </row>
    <row r="6481" spans="1:7" ht="15.75" thickBot="1" x14ac:dyDescent="0.3">
      <c r="A6481" s="123" t="s">
        <v>47</v>
      </c>
      <c r="B6481" s="127">
        <v>44162</v>
      </c>
      <c r="C6481" s="45">
        <v>398</v>
      </c>
      <c r="D6481" s="115">
        <f>C6481+D6457</f>
        <v>65190</v>
      </c>
      <c r="E6481" s="45">
        <v>25</v>
      </c>
      <c r="F6481" s="113">
        <f t="shared" si="547"/>
        <v>1166</v>
      </c>
      <c r="G6481" s="73"/>
    </row>
    <row r="6482" spans="1:7" ht="15.75" thickBot="1" x14ac:dyDescent="0.3">
      <c r="A6482" s="53" t="s">
        <v>22</v>
      </c>
      <c r="B6482" s="127">
        <v>44163</v>
      </c>
      <c r="C6482" s="39">
        <v>1531</v>
      </c>
      <c r="D6482" s="114">
        <f t="shared" ref="D6482:D6545" si="549">C6482+D6458</f>
        <v>616403</v>
      </c>
      <c r="E6482" s="39">
        <v>61</v>
      </c>
      <c r="F6482" s="111">
        <f t="shared" si="547"/>
        <v>20515</v>
      </c>
    </row>
    <row r="6483" spans="1:7" ht="15.75" thickBot="1" x14ac:dyDescent="0.3">
      <c r="A6483" s="122" t="s">
        <v>51</v>
      </c>
      <c r="B6483" s="127">
        <v>44163</v>
      </c>
      <c r="C6483" s="4">
        <v>282</v>
      </c>
      <c r="D6483" s="26">
        <f t="shared" si="549"/>
        <v>158267</v>
      </c>
      <c r="E6483" s="4">
        <v>8</v>
      </c>
      <c r="F6483" s="112">
        <f t="shared" si="547"/>
        <v>5192</v>
      </c>
    </row>
    <row r="6484" spans="1:7" ht="15.75" thickBot="1" x14ac:dyDescent="0.3">
      <c r="A6484" s="122" t="s">
        <v>35</v>
      </c>
      <c r="B6484" s="127">
        <v>44163</v>
      </c>
      <c r="C6484" s="4">
        <v>31</v>
      </c>
      <c r="D6484" s="26">
        <f t="shared" si="549"/>
        <v>1813</v>
      </c>
      <c r="F6484" s="112">
        <f t="shared" si="547"/>
        <v>15</v>
      </c>
    </row>
    <row r="6485" spans="1:7" ht="15.75" thickBot="1" x14ac:dyDescent="0.3">
      <c r="A6485" s="122" t="s">
        <v>21</v>
      </c>
      <c r="B6485" s="127">
        <v>44163</v>
      </c>
      <c r="C6485" s="4">
        <v>202</v>
      </c>
      <c r="D6485" s="26">
        <f t="shared" si="549"/>
        <v>18958</v>
      </c>
      <c r="E6485" s="4">
        <v>5</v>
      </c>
      <c r="F6485" s="112">
        <f t="shared" si="547"/>
        <v>553</v>
      </c>
    </row>
    <row r="6486" spans="1:7" ht="15.75" thickBot="1" x14ac:dyDescent="0.3">
      <c r="A6486" s="122" t="s">
        <v>36</v>
      </c>
      <c r="B6486" s="127">
        <v>44163</v>
      </c>
      <c r="C6486" s="4">
        <v>230</v>
      </c>
      <c r="D6486" s="26">
        <f t="shared" si="549"/>
        <v>22517</v>
      </c>
      <c r="E6486" s="4">
        <v>2</v>
      </c>
      <c r="F6486" s="112">
        <f t="shared" si="547"/>
        <v>373</v>
      </c>
    </row>
    <row r="6487" spans="1:7" ht="15.75" thickBot="1" x14ac:dyDescent="0.3">
      <c r="A6487" s="122" t="s">
        <v>27</v>
      </c>
      <c r="B6487" s="127">
        <v>44163</v>
      </c>
      <c r="C6487" s="4">
        <v>711</v>
      </c>
      <c r="D6487" s="26">
        <f t="shared" si="549"/>
        <v>113430</v>
      </c>
      <c r="E6487" s="4">
        <v>10</v>
      </c>
      <c r="F6487" s="112">
        <f t="shared" si="547"/>
        <v>1929</v>
      </c>
    </row>
    <row r="6488" spans="1:7" ht="15.75" thickBot="1" x14ac:dyDescent="0.3">
      <c r="A6488" s="122" t="s">
        <v>37</v>
      </c>
      <c r="B6488" s="127">
        <v>44163</v>
      </c>
      <c r="C6488" s="4">
        <v>231</v>
      </c>
      <c r="D6488" s="26">
        <f t="shared" si="549"/>
        <v>5673</v>
      </c>
      <c r="F6488" s="112">
        <f t="shared" si="547"/>
        <v>86</v>
      </c>
    </row>
    <row r="6489" spans="1:7" ht="15.75" thickBot="1" x14ac:dyDescent="0.3">
      <c r="A6489" s="122" t="s">
        <v>38</v>
      </c>
      <c r="B6489" s="127">
        <v>44163</v>
      </c>
      <c r="C6489" s="4">
        <v>222</v>
      </c>
      <c r="D6489" s="26">
        <f t="shared" si="549"/>
        <v>23075</v>
      </c>
      <c r="F6489" s="112">
        <f t="shared" si="547"/>
        <v>464</v>
      </c>
    </row>
    <row r="6490" spans="1:7" ht="15.75" thickBot="1" x14ac:dyDescent="0.3">
      <c r="A6490" s="122" t="s">
        <v>48</v>
      </c>
      <c r="B6490" s="127">
        <v>44163</v>
      </c>
      <c r="C6490" s="4">
        <v>3</v>
      </c>
      <c r="D6490" s="26">
        <f t="shared" si="549"/>
        <v>182</v>
      </c>
      <c r="F6490" s="112">
        <f t="shared" si="547"/>
        <v>3</v>
      </c>
    </row>
    <row r="6491" spans="1:7" ht="15.75" thickBot="1" x14ac:dyDescent="0.3">
      <c r="A6491" s="122" t="s">
        <v>39</v>
      </c>
      <c r="B6491" s="127">
        <v>44163</v>
      </c>
      <c r="C6491" s="4">
        <v>8</v>
      </c>
      <c r="D6491" s="26">
        <f t="shared" si="549"/>
        <v>18368</v>
      </c>
      <c r="F6491" s="112">
        <f t="shared" si="547"/>
        <v>848</v>
      </c>
    </row>
    <row r="6492" spans="1:7" ht="15.75" thickBot="1" x14ac:dyDescent="0.3">
      <c r="A6492" s="122" t="s">
        <v>40</v>
      </c>
      <c r="B6492" s="127">
        <v>44163</v>
      </c>
      <c r="C6492" s="4">
        <v>60</v>
      </c>
      <c r="D6492" s="26">
        <f t="shared" si="549"/>
        <v>5649</v>
      </c>
      <c r="F6492" s="112">
        <f t="shared" si="547"/>
        <v>75</v>
      </c>
    </row>
    <row r="6493" spans="1:7" ht="15.75" thickBot="1" x14ac:dyDescent="0.3">
      <c r="A6493" s="122" t="s">
        <v>28</v>
      </c>
      <c r="B6493" s="127">
        <v>44163</v>
      </c>
      <c r="C6493" s="4">
        <v>38</v>
      </c>
      <c r="D6493" s="26">
        <f t="shared" si="549"/>
        <v>8668</v>
      </c>
      <c r="F6493" s="112">
        <f t="shared" si="547"/>
        <v>316</v>
      </c>
    </row>
    <row r="6494" spans="1:7" ht="15.75" thickBot="1" x14ac:dyDescent="0.3">
      <c r="A6494" s="122" t="s">
        <v>24</v>
      </c>
      <c r="B6494" s="127">
        <v>44163</v>
      </c>
      <c r="C6494" s="4">
        <v>180</v>
      </c>
      <c r="D6494" s="26">
        <f t="shared" si="549"/>
        <v>56348</v>
      </c>
      <c r="E6494" s="4">
        <v>1</v>
      </c>
      <c r="F6494" s="112">
        <f t="shared" si="547"/>
        <v>1106</v>
      </c>
    </row>
    <row r="6495" spans="1:7" ht="15.75" thickBot="1" x14ac:dyDescent="0.3">
      <c r="A6495" s="122" t="s">
        <v>30</v>
      </c>
      <c r="B6495" s="127">
        <v>44163</v>
      </c>
      <c r="C6495" s="4">
        <v>7</v>
      </c>
      <c r="D6495" s="26">
        <f t="shared" si="549"/>
        <v>493</v>
      </c>
      <c r="F6495" s="112">
        <f t="shared" si="547"/>
        <v>9</v>
      </c>
    </row>
    <row r="6496" spans="1:7" ht="15.75" thickBot="1" x14ac:dyDescent="0.3">
      <c r="A6496" s="122" t="s">
        <v>26</v>
      </c>
      <c r="B6496" s="127">
        <v>44163</v>
      </c>
      <c r="C6496" s="4">
        <v>255</v>
      </c>
      <c r="D6496" s="26">
        <f t="shared" si="549"/>
        <v>31718</v>
      </c>
      <c r="E6496" s="4">
        <v>1</v>
      </c>
      <c r="F6496" s="112">
        <f t="shared" si="547"/>
        <v>616</v>
      </c>
    </row>
    <row r="6497" spans="1:6" ht="15.75" thickBot="1" x14ac:dyDescent="0.3">
      <c r="A6497" s="122" t="s">
        <v>25</v>
      </c>
      <c r="B6497" s="127">
        <v>44163</v>
      </c>
      <c r="C6497" s="4">
        <v>143</v>
      </c>
      <c r="D6497" s="26">
        <f t="shared" si="549"/>
        <v>31413</v>
      </c>
      <c r="E6497" s="4">
        <v>4</v>
      </c>
      <c r="F6497" s="112">
        <f t="shared" si="547"/>
        <v>773</v>
      </c>
    </row>
    <row r="6498" spans="1:6" ht="15.75" thickBot="1" x14ac:dyDescent="0.3">
      <c r="A6498" s="122" t="s">
        <v>41</v>
      </c>
      <c r="B6498" s="127">
        <v>44163</v>
      </c>
      <c r="C6498" s="4">
        <v>32</v>
      </c>
      <c r="D6498" s="26">
        <f t="shared" si="549"/>
        <v>21112</v>
      </c>
      <c r="E6498" s="4">
        <v>2</v>
      </c>
      <c r="F6498" s="112">
        <f t="shared" si="547"/>
        <v>991</v>
      </c>
    </row>
    <row r="6499" spans="1:6" ht="15.75" thickBot="1" x14ac:dyDescent="0.3">
      <c r="A6499" s="122" t="s">
        <v>42</v>
      </c>
      <c r="B6499" s="127">
        <v>44163</v>
      </c>
      <c r="C6499" s="4">
        <v>72</v>
      </c>
      <c r="D6499" s="26">
        <f t="shared" si="549"/>
        <v>7254</v>
      </c>
      <c r="F6499" s="112">
        <f t="shared" si="547"/>
        <v>171</v>
      </c>
    </row>
    <row r="6500" spans="1:6" ht="15.75" thickBot="1" x14ac:dyDescent="0.3">
      <c r="A6500" s="122" t="s">
        <v>43</v>
      </c>
      <c r="B6500" s="127">
        <v>44163</v>
      </c>
      <c r="C6500" s="4">
        <v>154</v>
      </c>
      <c r="D6500" s="26">
        <f t="shared" si="549"/>
        <v>14096</v>
      </c>
      <c r="E6500" s="4">
        <v>1</v>
      </c>
      <c r="F6500" s="112">
        <f t="shared" si="547"/>
        <v>208</v>
      </c>
    </row>
    <row r="6501" spans="1:6" ht="15.75" thickBot="1" x14ac:dyDescent="0.3">
      <c r="A6501" s="122" t="s">
        <v>44</v>
      </c>
      <c r="B6501" s="127">
        <v>44163</v>
      </c>
      <c r="C6501" s="4">
        <v>188</v>
      </c>
      <c r="D6501" s="26">
        <f t="shared" si="549"/>
        <v>15561</v>
      </c>
      <c r="E6501" s="4">
        <v>1</v>
      </c>
      <c r="F6501" s="112">
        <f t="shared" si="547"/>
        <v>268</v>
      </c>
    </row>
    <row r="6502" spans="1:6" ht="15.75" thickBot="1" x14ac:dyDescent="0.3">
      <c r="A6502" s="122" t="s">
        <v>29</v>
      </c>
      <c r="B6502" s="127">
        <v>44163</v>
      </c>
      <c r="C6502" s="4">
        <v>1070</v>
      </c>
      <c r="D6502" s="26">
        <f t="shared" si="549"/>
        <v>145501</v>
      </c>
      <c r="E6502" s="4">
        <v>10</v>
      </c>
      <c r="F6502" s="112">
        <f t="shared" si="547"/>
        <v>2217</v>
      </c>
    </row>
    <row r="6503" spans="1:6" ht="15.75" thickBot="1" x14ac:dyDescent="0.3">
      <c r="A6503" s="122" t="s">
        <v>45</v>
      </c>
      <c r="B6503" s="127">
        <v>44163</v>
      </c>
      <c r="C6503" s="4">
        <v>141</v>
      </c>
      <c r="D6503" s="26">
        <f t="shared" si="549"/>
        <v>15439</v>
      </c>
      <c r="F6503" s="112">
        <f t="shared" si="547"/>
        <v>188</v>
      </c>
    </row>
    <row r="6504" spans="1:6" ht="15.75" thickBot="1" x14ac:dyDescent="0.3">
      <c r="A6504" s="122" t="s">
        <v>46</v>
      </c>
      <c r="B6504" s="127">
        <v>44163</v>
      </c>
      <c r="C6504" s="4">
        <v>67</v>
      </c>
      <c r="D6504" s="26">
        <f t="shared" si="549"/>
        <v>16007</v>
      </c>
      <c r="F6504" s="112">
        <f t="shared" si="547"/>
        <v>230</v>
      </c>
    </row>
    <row r="6505" spans="1:6" ht="15.75" thickBot="1" x14ac:dyDescent="0.3">
      <c r="A6505" s="123" t="s">
        <v>47</v>
      </c>
      <c r="B6505" s="127">
        <v>44163</v>
      </c>
      <c r="C6505" s="4">
        <v>240</v>
      </c>
      <c r="D6505" s="115">
        <f>C6505+D6481</f>
        <v>65430</v>
      </c>
      <c r="F6505" s="113">
        <f t="shared" si="547"/>
        <v>1166</v>
      </c>
    </row>
    <row r="6506" spans="1:6" ht="15.75" thickBot="1" x14ac:dyDescent="0.3">
      <c r="A6506" s="50" t="s">
        <v>22</v>
      </c>
      <c r="B6506" s="127">
        <v>44164</v>
      </c>
      <c r="C6506" s="4">
        <v>868</v>
      </c>
      <c r="D6506" s="114">
        <f t="shared" si="549"/>
        <v>617271</v>
      </c>
      <c r="E6506" s="4">
        <f>34+36</f>
        <v>70</v>
      </c>
      <c r="F6506" s="111">
        <f t="shared" si="547"/>
        <v>20585</v>
      </c>
    </row>
    <row r="6507" spans="1:6" ht="15.75" thickBot="1" x14ac:dyDescent="0.3">
      <c r="A6507" s="50" t="s">
        <v>51</v>
      </c>
      <c r="B6507" s="127">
        <v>44164</v>
      </c>
      <c r="C6507" s="4">
        <v>217</v>
      </c>
      <c r="D6507" s="26">
        <f t="shared" si="549"/>
        <v>158484</v>
      </c>
      <c r="E6507" s="4">
        <f>2+4</f>
        <v>6</v>
      </c>
      <c r="F6507" s="112">
        <f t="shared" ref="F6507:F6570" si="550">E6507+F6483</f>
        <v>5198</v>
      </c>
    </row>
    <row r="6508" spans="1:6" ht="15.75" thickBot="1" x14ac:dyDescent="0.3">
      <c r="A6508" s="50" t="s">
        <v>35</v>
      </c>
      <c r="B6508" s="127">
        <v>44164</v>
      </c>
      <c r="C6508" s="4">
        <v>37</v>
      </c>
      <c r="D6508" s="26">
        <f t="shared" si="549"/>
        <v>1850</v>
      </c>
      <c r="F6508" s="112">
        <f t="shared" si="550"/>
        <v>15</v>
      </c>
    </row>
    <row r="6509" spans="1:6" ht="15.75" thickBot="1" x14ac:dyDescent="0.3">
      <c r="A6509" s="50" t="s">
        <v>21</v>
      </c>
      <c r="B6509" s="127">
        <v>44164</v>
      </c>
      <c r="C6509" s="4">
        <v>163</v>
      </c>
      <c r="D6509" s="26">
        <f t="shared" si="549"/>
        <v>19121</v>
      </c>
      <c r="E6509" s="4">
        <f>1+3</f>
        <v>4</v>
      </c>
      <c r="F6509" s="112">
        <f t="shared" si="550"/>
        <v>557</v>
      </c>
    </row>
    <row r="6510" spans="1:6" ht="15.75" thickBot="1" x14ac:dyDescent="0.3">
      <c r="A6510" s="50" t="s">
        <v>36</v>
      </c>
      <c r="B6510" s="127">
        <v>44164</v>
      </c>
      <c r="C6510" s="4">
        <v>114</v>
      </c>
      <c r="D6510" s="26">
        <f t="shared" si="549"/>
        <v>22631</v>
      </c>
      <c r="E6510" s="4">
        <f>1+2</f>
        <v>3</v>
      </c>
      <c r="F6510" s="112">
        <f t="shared" si="550"/>
        <v>376</v>
      </c>
    </row>
    <row r="6511" spans="1:6" ht="15.75" thickBot="1" x14ac:dyDescent="0.3">
      <c r="A6511" s="50" t="s">
        <v>27</v>
      </c>
      <c r="B6511" s="127">
        <v>44164</v>
      </c>
      <c r="C6511" s="4">
        <v>427</v>
      </c>
      <c r="D6511" s="26">
        <f t="shared" si="549"/>
        <v>113857</v>
      </c>
      <c r="E6511" s="4">
        <f>12+9</f>
        <v>21</v>
      </c>
      <c r="F6511" s="112">
        <f t="shared" si="550"/>
        <v>1950</v>
      </c>
    </row>
    <row r="6512" spans="1:6" ht="15.75" thickBot="1" x14ac:dyDescent="0.3">
      <c r="A6512" s="50" t="s">
        <v>37</v>
      </c>
      <c r="B6512" s="127">
        <v>44164</v>
      </c>
      <c r="C6512" s="4">
        <v>1130</v>
      </c>
      <c r="D6512" s="26">
        <f t="shared" si="549"/>
        <v>6803</v>
      </c>
      <c r="F6512" s="112">
        <f t="shared" si="550"/>
        <v>86</v>
      </c>
    </row>
    <row r="6513" spans="1:6" ht="15.75" thickBot="1" x14ac:dyDescent="0.3">
      <c r="A6513" s="50" t="s">
        <v>38</v>
      </c>
      <c r="B6513" s="127">
        <v>44164</v>
      </c>
      <c r="C6513" s="4">
        <v>174</v>
      </c>
      <c r="D6513" s="26">
        <f t="shared" si="549"/>
        <v>23249</v>
      </c>
      <c r="E6513" s="4">
        <f>1</f>
        <v>1</v>
      </c>
      <c r="F6513" s="112">
        <f t="shared" si="550"/>
        <v>465</v>
      </c>
    </row>
    <row r="6514" spans="1:6" ht="15.75" thickBot="1" x14ac:dyDescent="0.3">
      <c r="A6514" s="50" t="s">
        <v>48</v>
      </c>
      <c r="B6514" s="127">
        <v>44164</v>
      </c>
      <c r="C6514" s="4">
        <v>0</v>
      </c>
      <c r="D6514" s="26">
        <f t="shared" si="549"/>
        <v>182</v>
      </c>
      <c r="F6514" s="112">
        <f t="shared" si="550"/>
        <v>3</v>
      </c>
    </row>
    <row r="6515" spans="1:6" ht="15.75" thickBot="1" x14ac:dyDescent="0.3">
      <c r="A6515" s="50" t="s">
        <v>39</v>
      </c>
      <c r="B6515" s="127">
        <v>44164</v>
      </c>
      <c r="C6515" s="4">
        <v>2</v>
      </c>
      <c r="D6515" s="26">
        <f t="shared" si="549"/>
        <v>18370</v>
      </c>
      <c r="F6515" s="112">
        <f t="shared" si="550"/>
        <v>848</v>
      </c>
    </row>
    <row r="6516" spans="1:6" ht="15.75" thickBot="1" x14ac:dyDescent="0.3">
      <c r="A6516" s="50" t="s">
        <v>40</v>
      </c>
      <c r="B6516" s="127">
        <v>44164</v>
      </c>
      <c r="C6516" s="4">
        <v>61</v>
      </c>
      <c r="D6516" s="26">
        <f t="shared" si="549"/>
        <v>5710</v>
      </c>
      <c r="F6516" s="112">
        <f t="shared" si="550"/>
        <v>75</v>
      </c>
    </row>
    <row r="6517" spans="1:6" ht="15.75" thickBot="1" x14ac:dyDescent="0.3">
      <c r="A6517" s="50" t="s">
        <v>28</v>
      </c>
      <c r="B6517" s="127">
        <v>44164</v>
      </c>
      <c r="C6517" s="4">
        <v>26</v>
      </c>
      <c r="D6517" s="26">
        <f t="shared" si="549"/>
        <v>8694</v>
      </c>
      <c r="F6517" s="112">
        <f t="shared" si="550"/>
        <v>316</v>
      </c>
    </row>
    <row r="6518" spans="1:6" ht="15.75" thickBot="1" x14ac:dyDescent="0.3">
      <c r="A6518" s="50" t="s">
        <v>24</v>
      </c>
      <c r="B6518" s="127">
        <v>44164</v>
      </c>
      <c r="C6518" s="4">
        <v>47</v>
      </c>
      <c r="D6518" s="26">
        <f t="shared" si="549"/>
        <v>56395</v>
      </c>
      <c r="E6518" s="4">
        <f>1</f>
        <v>1</v>
      </c>
      <c r="F6518" s="112">
        <f t="shared" si="550"/>
        <v>1107</v>
      </c>
    </row>
    <row r="6519" spans="1:6" ht="15.75" thickBot="1" x14ac:dyDescent="0.3">
      <c r="A6519" s="50" t="s">
        <v>30</v>
      </c>
      <c r="B6519" s="127">
        <v>44164</v>
      </c>
      <c r="C6519" s="4">
        <v>2</v>
      </c>
      <c r="D6519" s="26">
        <f t="shared" si="549"/>
        <v>495</v>
      </c>
      <c r="F6519" s="112">
        <f t="shared" si="550"/>
        <v>9</v>
      </c>
    </row>
    <row r="6520" spans="1:6" ht="15.75" thickBot="1" x14ac:dyDescent="0.3">
      <c r="A6520" s="50" t="s">
        <v>26</v>
      </c>
      <c r="B6520" s="127">
        <v>44164</v>
      </c>
      <c r="C6520" s="4">
        <v>122</v>
      </c>
      <c r="D6520" s="26">
        <f t="shared" si="549"/>
        <v>31840</v>
      </c>
      <c r="E6520" s="4">
        <f>3+2</f>
        <v>5</v>
      </c>
      <c r="F6520" s="112">
        <f t="shared" si="550"/>
        <v>621</v>
      </c>
    </row>
    <row r="6521" spans="1:6" ht="15.75" thickBot="1" x14ac:dyDescent="0.3">
      <c r="A6521" s="50" t="s">
        <v>25</v>
      </c>
      <c r="B6521" s="127">
        <v>44164</v>
      </c>
      <c r="C6521" s="4">
        <v>108</v>
      </c>
      <c r="D6521" s="26">
        <f t="shared" si="549"/>
        <v>31521</v>
      </c>
      <c r="E6521" s="4">
        <f>2</f>
        <v>2</v>
      </c>
      <c r="F6521" s="112">
        <f t="shared" si="550"/>
        <v>775</v>
      </c>
    </row>
    <row r="6522" spans="1:6" ht="15.75" thickBot="1" x14ac:dyDescent="0.3">
      <c r="A6522" s="50" t="s">
        <v>41</v>
      </c>
      <c r="B6522" s="127">
        <v>44164</v>
      </c>
      <c r="C6522" s="4">
        <v>28</v>
      </c>
      <c r="D6522" s="26">
        <f t="shared" si="549"/>
        <v>21140</v>
      </c>
      <c r="E6522" s="4">
        <v>1</v>
      </c>
      <c r="F6522" s="112">
        <f t="shared" si="550"/>
        <v>992</v>
      </c>
    </row>
    <row r="6523" spans="1:6" ht="15.75" thickBot="1" x14ac:dyDescent="0.3">
      <c r="A6523" s="50" t="s">
        <v>42</v>
      </c>
      <c r="B6523" s="127">
        <v>44164</v>
      </c>
      <c r="C6523" s="4">
        <v>65</v>
      </c>
      <c r="D6523" s="26">
        <f t="shared" si="549"/>
        <v>7319</v>
      </c>
      <c r="F6523" s="112">
        <f t="shared" si="550"/>
        <v>171</v>
      </c>
    </row>
    <row r="6524" spans="1:6" ht="15.75" thickBot="1" x14ac:dyDescent="0.3">
      <c r="A6524" s="50" t="s">
        <v>43</v>
      </c>
      <c r="B6524" s="127">
        <v>44164</v>
      </c>
      <c r="C6524" s="4">
        <v>192</v>
      </c>
      <c r="D6524" s="26">
        <f t="shared" si="549"/>
        <v>14288</v>
      </c>
      <c r="E6524" s="4">
        <f>2+2</f>
        <v>4</v>
      </c>
      <c r="F6524" s="112">
        <f t="shared" si="550"/>
        <v>212</v>
      </c>
    </row>
    <row r="6525" spans="1:6" ht="15.75" thickBot="1" x14ac:dyDescent="0.3">
      <c r="A6525" s="50" t="s">
        <v>44</v>
      </c>
      <c r="B6525" s="127">
        <v>44164</v>
      </c>
      <c r="C6525" s="4">
        <v>211</v>
      </c>
      <c r="D6525" s="26">
        <f t="shared" si="549"/>
        <v>15772</v>
      </c>
      <c r="E6525" s="4">
        <f>4</f>
        <v>4</v>
      </c>
      <c r="F6525" s="112">
        <f t="shared" si="550"/>
        <v>272</v>
      </c>
    </row>
    <row r="6526" spans="1:6" ht="15.75" thickBot="1" x14ac:dyDescent="0.3">
      <c r="A6526" s="50" t="s">
        <v>29</v>
      </c>
      <c r="B6526" s="127">
        <v>44164</v>
      </c>
      <c r="C6526" s="4">
        <v>1004</v>
      </c>
      <c r="D6526" s="26">
        <f t="shared" si="549"/>
        <v>146505</v>
      </c>
      <c r="E6526" s="4">
        <f>11+7</f>
        <v>18</v>
      </c>
      <c r="F6526" s="112">
        <f t="shared" si="550"/>
        <v>2235</v>
      </c>
    </row>
    <row r="6527" spans="1:6" ht="15.75" thickBot="1" x14ac:dyDescent="0.3">
      <c r="A6527" s="50" t="s">
        <v>45</v>
      </c>
      <c r="B6527" s="127">
        <v>44164</v>
      </c>
      <c r="C6527" s="4">
        <v>151</v>
      </c>
      <c r="D6527" s="26">
        <f t="shared" si="549"/>
        <v>15590</v>
      </c>
      <c r="F6527" s="112">
        <f t="shared" si="550"/>
        <v>188</v>
      </c>
    </row>
    <row r="6528" spans="1:6" ht="15.75" thickBot="1" x14ac:dyDescent="0.3">
      <c r="A6528" s="50" t="s">
        <v>46</v>
      </c>
      <c r="B6528" s="127">
        <v>44164</v>
      </c>
      <c r="C6528" s="4">
        <v>83</v>
      </c>
      <c r="D6528" s="26">
        <f t="shared" si="549"/>
        <v>16090</v>
      </c>
      <c r="F6528" s="112">
        <f t="shared" si="550"/>
        <v>230</v>
      </c>
    </row>
    <row r="6529" spans="1:7" ht="15.75" thickBot="1" x14ac:dyDescent="0.3">
      <c r="A6529" s="50" t="s">
        <v>47</v>
      </c>
      <c r="B6529" s="127">
        <v>44164</v>
      </c>
      <c r="C6529" s="4">
        <v>200</v>
      </c>
      <c r="D6529" s="115">
        <f>C6529+D6505</f>
        <v>65630</v>
      </c>
      <c r="E6529" s="4">
        <f>5+6</f>
        <v>11</v>
      </c>
      <c r="F6529" s="113">
        <f t="shared" si="550"/>
        <v>1177</v>
      </c>
    </row>
    <row r="6530" spans="1:7" ht="15.75" thickBot="1" x14ac:dyDescent="0.3">
      <c r="A6530" s="50" t="s">
        <v>22</v>
      </c>
      <c r="B6530" s="127">
        <v>44165</v>
      </c>
      <c r="C6530" s="4">
        <v>1455</v>
      </c>
      <c r="D6530" s="114">
        <f t="shared" si="549"/>
        <v>618726</v>
      </c>
      <c r="E6530" s="4">
        <v>136</v>
      </c>
      <c r="F6530" s="111">
        <f t="shared" si="550"/>
        <v>20721</v>
      </c>
      <c r="G6530" s="73"/>
    </row>
    <row r="6531" spans="1:7" ht="15.75" thickBot="1" x14ac:dyDescent="0.3">
      <c r="A6531" s="50" t="s">
        <v>51</v>
      </c>
      <c r="B6531" s="127">
        <v>44165</v>
      </c>
      <c r="C6531" s="4">
        <v>321</v>
      </c>
      <c r="D6531" s="26">
        <f t="shared" si="549"/>
        <v>158805</v>
      </c>
      <c r="E6531" s="4">
        <v>15</v>
      </c>
      <c r="F6531" s="112">
        <f t="shared" si="550"/>
        <v>5213</v>
      </c>
      <c r="G6531" s="73"/>
    </row>
    <row r="6532" spans="1:7" ht="15.75" thickBot="1" x14ac:dyDescent="0.3">
      <c r="A6532" s="50" t="s">
        <v>35</v>
      </c>
      <c r="B6532" s="127">
        <v>44165</v>
      </c>
      <c r="C6532" s="4">
        <v>17</v>
      </c>
      <c r="D6532" s="26">
        <f t="shared" si="549"/>
        <v>1867</v>
      </c>
      <c r="E6532" s="4">
        <v>0</v>
      </c>
      <c r="F6532" s="112">
        <f t="shared" si="550"/>
        <v>15</v>
      </c>
      <c r="G6532" s="73"/>
    </row>
    <row r="6533" spans="1:7" ht="15.75" thickBot="1" x14ac:dyDescent="0.3">
      <c r="A6533" s="50" t="s">
        <v>21</v>
      </c>
      <c r="B6533" s="127">
        <v>44165</v>
      </c>
      <c r="C6533" s="4">
        <v>236</v>
      </c>
      <c r="D6533" s="26">
        <f t="shared" si="549"/>
        <v>19357</v>
      </c>
      <c r="E6533" s="4">
        <v>5</v>
      </c>
      <c r="F6533" s="112">
        <f t="shared" si="550"/>
        <v>562</v>
      </c>
      <c r="G6533" s="73"/>
    </row>
    <row r="6534" spans="1:7" ht="15.75" thickBot="1" x14ac:dyDescent="0.3">
      <c r="A6534" s="50" t="s">
        <v>36</v>
      </c>
      <c r="B6534" s="127">
        <v>44165</v>
      </c>
      <c r="C6534" s="4">
        <v>220</v>
      </c>
      <c r="D6534" s="26">
        <f t="shared" si="549"/>
        <v>22851</v>
      </c>
      <c r="E6534" s="4">
        <v>1</v>
      </c>
      <c r="F6534" s="112">
        <f t="shared" si="550"/>
        <v>377</v>
      </c>
      <c r="G6534" s="73"/>
    </row>
    <row r="6535" spans="1:7" ht="15.75" thickBot="1" x14ac:dyDescent="0.3">
      <c r="A6535" s="50" t="s">
        <v>27</v>
      </c>
      <c r="B6535" s="127">
        <v>44165</v>
      </c>
      <c r="C6535" s="4">
        <v>350</v>
      </c>
      <c r="D6535" s="26">
        <f t="shared" si="549"/>
        <v>114207</v>
      </c>
      <c r="E6535" s="4">
        <v>22</v>
      </c>
      <c r="F6535" s="112">
        <f t="shared" si="550"/>
        <v>1972</v>
      </c>
      <c r="G6535" s="73"/>
    </row>
    <row r="6536" spans="1:7" ht="15.75" thickBot="1" x14ac:dyDescent="0.3">
      <c r="A6536" s="50" t="s">
        <v>37</v>
      </c>
      <c r="B6536" s="127">
        <v>44165</v>
      </c>
      <c r="C6536" s="4">
        <v>295</v>
      </c>
      <c r="D6536" s="26">
        <f t="shared" si="549"/>
        <v>7098</v>
      </c>
      <c r="E6536" s="4">
        <v>0</v>
      </c>
      <c r="F6536" s="112">
        <f t="shared" si="550"/>
        <v>86</v>
      </c>
      <c r="G6536" s="73"/>
    </row>
    <row r="6537" spans="1:7" ht="15.75" thickBot="1" x14ac:dyDescent="0.3">
      <c r="A6537" s="50" t="s">
        <v>38</v>
      </c>
      <c r="B6537" s="127">
        <v>44165</v>
      </c>
      <c r="C6537" s="4">
        <v>116</v>
      </c>
      <c r="D6537" s="26">
        <f t="shared" si="549"/>
        <v>23365</v>
      </c>
      <c r="E6537" s="4">
        <v>4</v>
      </c>
      <c r="F6537" s="112">
        <f t="shared" si="550"/>
        <v>469</v>
      </c>
      <c r="G6537" s="73"/>
    </row>
    <row r="6538" spans="1:7" ht="15.75" thickBot="1" x14ac:dyDescent="0.3">
      <c r="A6538" s="50" t="s">
        <v>48</v>
      </c>
      <c r="B6538" s="127">
        <v>44165</v>
      </c>
      <c r="C6538" s="4">
        <v>0</v>
      </c>
      <c r="D6538" s="26">
        <f t="shared" si="549"/>
        <v>182</v>
      </c>
      <c r="E6538" s="4">
        <v>0</v>
      </c>
      <c r="F6538" s="112">
        <f t="shared" si="550"/>
        <v>3</v>
      </c>
      <c r="G6538" s="73"/>
    </row>
    <row r="6539" spans="1:7" ht="15.75" thickBot="1" x14ac:dyDescent="0.3">
      <c r="A6539" s="50" t="s">
        <v>39</v>
      </c>
      <c r="B6539" s="127">
        <v>44165</v>
      </c>
      <c r="C6539" s="4">
        <v>11</v>
      </c>
      <c r="D6539" s="26">
        <f t="shared" si="549"/>
        <v>18381</v>
      </c>
      <c r="E6539" s="4">
        <v>0</v>
      </c>
      <c r="F6539" s="112">
        <f t="shared" si="550"/>
        <v>848</v>
      </c>
      <c r="G6539" s="73"/>
    </row>
    <row r="6540" spans="1:7" ht="15.75" thickBot="1" x14ac:dyDescent="0.3">
      <c r="A6540" s="50" t="s">
        <v>40</v>
      </c>
      <c r="B6540" s="127">
        <v>44165</v>
      </c>
      <c r="C6540" s="4">
        <v>60</v>
      </c>
      <c r="D6540" s="26">
        <f t="shared" si="549"/>
        <v>5770</v>
      </c>
      <c r="E6540" s="4">
        <v>8</v>
      </c>
      <c r="F6540" s="112">
        <f t="shared" si="550"/>
        <v>83</v>
      </c>
      <c r="G6540" s="73"/>
    </row>
    <row r="6541" spans="1:7" ht="15.75" thickBot="1" x14ac:dyDescent="0.3">
      <c r="A6541" s="50" t="s">
        <v>28</v>
      </c>
      <c r="B6541" s="127">
        <v>44165</v>
      </c>
      <c r="C6541" s="4">
        <v>28</v>
      </c>
      <c r="D6541" s="26">
        <f t="shared" si="549"/>
        <v>8722</v>
      </c>
      <c r="E6541" s="4">
        <v>0</v>
      </c>
      <c r="F6541" s="112">
        <f t="shared" si="550"/>
        <v>316</v>
      </c>
      <c r="G6541" s="73"/>
    </row>
    <row r="6542" spans="1:7" ht="15.75" thickBot="1" x14ac:dyDescent="0.3">
      <c r="A6542" s="50" t="s">
        <v>24</v>
      </c>
      <c r="B6542" s="127">
        <v>44165</v>
      </c>
      <c r="C6542" s="4">
        <v>151</v>
      </c>
      <c r="D6542" s="26">
        <f t="shared" si="549"/>
        <v>56546</v>
      </c>
      <c r="E6542" s="4">
        <v>1</v>
      </c>
      <c r="F6542" s="112">
        <f t="shared" si="550"/>
        <v>1108</v>
      </c>
      <c r="G6542" s="73"/>
    </row>
    <row r="6543" spans="1:7" ht="15.75" thickBot="1" x14ac:dyDescent="0.3">
      <c r="A6543" s="50" t="s">
        <v>30</v>
      </c>
      <c r="B6543" s="127">
        <v>44165</v>
      </c>
      <c r="C6543" s="4">
        <v>5</v>
      </c>
      <c r="D6543" s="26">
        <f t="shared" si="549"/>
        <v>500</v>
      </c>
      <c r="E6543" s="4">
        <v>0</v>
      </c>
      <c r="F6543" s="112">
        <f t="shared" si="550"/>
        <v>9</v>
      </c>
      <c r="G6543" s="73"/>
    </row>
    <row r="6544" spans="1:7" ht="15.75" thickBot="1" x14ac:dyDescent="0.3">
      <c r="A6544" s="50" t="s">
        <v>26</v>
      </c>
      <c r="B6544" s="127">
        <v>44165</v>
      </c>
      <c r="C6544" s="4">
        <v>228</v>
      </c>
      <c r="D6544" s="26">
        <f t="shared" si="549"/>
        <v>32068</v>
      </c>
      <c r="E6544" s="4">
        <v>0</v>
      </c>
      <c r="F6544" s="112">
        <f t="shared" si="550"/>
        <v>621</v>
      </c>
      <c r="G6544" s="73"/>
    </row>
    <row r="6545" spans="1:9" ht="15.75" thickBot="1" x14ac:dyDescent="0.3">
      <c r="A6545" s="50" t="s">
        <v>25</v>
      </c>
      <c r="B6545" s="127">
        <v>44165</v>
      </c>
      <c r="C6545" s="4">
        <v>184</v>
      </c>
      <c r="D6545" s="26">
        <f t="shared" si="549"/>
        <v>31705</v>
      </c>
      <c r="E6545" s="4">
        <v>5</v>
      </c>
      <c r="F6545" s="112">
        <f t="shared" si="550"/>
        <v>780</v>
      </c>
      <c r="G6545" s="73"/>
    </row>
    <row r="6546" spans="1:9" ht="15.75" thickBot="1" x14ac:dyDescent="0.3">
      <c r="A6546" s="50" t="s">
        <v>41</v>
      </c>
      <c r="B6546" s="127">
        <v>44165</v>
      </c>
      <c r="C6546" s="4">
        <v>19</v>
      </c>
      <c r="D6546" s="26">
        <f t="shared" ref="D6546:D6552" si="551">C6546+D6522</f>
        <v>21159</v>
      </c>
      <c r="E6546" s="4">
        <v>3</v>
      </c>
      <c r="F6546" s="112">
        <f t="shared" si="550"/>
        <v>995</v>
      </c>
      <c r="G6546" s="73"/>
    </row>
    <row r="6547" spans="1:9" ht="15.75" thickBot="1" x14ac:dyDescent="0.3">
      <c r="A6547" s="50" t="s">
        <v>42</v>
      </c>
      <c r="B6547" s="127">
        <v>44165</v>
      </c>
      <c r="C6547" s="4">
        <v>147</v>
      </c>
      <c r="D6547" s="26">
        <f t="shared" si="551"/>
        <v>7466</v>
      </c>
      <c r="E6547" s="4">
        <v>0</v>
      </c>
      <c r="F6547" s="112">
        <f t="shared" si="550"/>
        <v>171</v>
      </c>
      <c r="G6547" s="73"/>
    </row>
    <row r="6548" spans="1:9" ht="15.75" thickBot="1" x14ac:dyDescent="0.3">
      <c r="A6548" s="50" t="s">
        <v>43</v>
      </c>
      <c r="B6548" s="127">
        <v>44165</v>
      </c>
      <c r="C6548" s="4">
        <v>167</v>
      </c>
      <c r="D6548" s="26">
        <f t="shared" si="551"/>
        <v>14455</v>
      </c>
      <c r="E6548" s="4">
        <v>0</v>
      </c>
      <c r="F6548" s="112">
        <f t="shared" si="550"/>
        <v>212</v>
      </c>
      <c r="G6548" s="73"/>
    </row>
    <row r="6549" spans="1:9" ht="15.75" thickBot="1" x14ac:dyDescent="0.3">
      <c r="A6549" s="50" t="s">
        <v>44</v>
      </c>
      <c r="B6549" s="127">
        <v>44165</v>
      </c>
      <c r="C6549" s="4">
        <v>154</v>
      </c>
      <c r="D6549" s="26">
        <f t="shared" si="551"/>
        <v>15926</v>
      </c>
      <c r="E6549" s="4">
        <v>2</v>
      </c>
      <c r="F6549" s="112">
        <f t="shared" si="550"/>
        <v>274</v>
      </c>
      <c r="G6549" s="73"/>
    </row>
    <row r="6550" spans="1:9" ht="15.75" thickBot="1" x14ac:dyDescent="0.3">
      <c r="A6550" s="50" t="s">
        <v>29</v>
      </c>
      <c r="B6550" s="127">
        <v>44165</v>
      </c>
      <c r="C6550" s="4">
        <v>1115</v>
      </c>
      <c r="D6550" s="26">
        <f t="shared" si="551"/>
        <v>147620</v>
      </c>
      <c r="E6550" s="4">
        <v>44</v>
      </c>
      <c r="F6550" s="112">
        <f t="shared" si="550"/>
        <v>2279</v>
      </c>
      <c r="G6550" s="73"/>
    </row>
    <row r="6551" spans="1:9" ht="15.75" thickBot="1" x14ac:dyDescent="0.3">
      <c r="A6551" s="50" t="s">
        <v>45</v>
      </c>
      <c r="B6551" s="127">
        <v>44165</v>
      </c>
      <c r="C6551" s="4">
        <v>53</v>
      </c>
      <c r="D6551" s="26">
        <f t="shared" si="551"/>
        <v>15643</v>
      </c>
      <c r="E6551" s="4">
        <v>1</v>
      </c>
      <c r="F6551" s="112">
        <f t="shared" si="550"/>
        <v>189</v>
      </c>
      <c r="G6551" s="73"/>
    </row>
    <row r="6552" spans="1:9" ht="15.75" thickBot="1" x14ac:dyDescent="0.3">
      <c r="A6552" s="50" t="s">
        <v>46</v>
      </c>
      <c r="B6552" s="127">
        <v>44165</v>
      </c>
      <c r="C6552" s="4">
        <v>91</v>
      </c>
      <c r="D6552" s="26">
        <f t="shared" si="551"/>
        <v>16181</v>
      </c>
      <c r="E6552" s="4">
        <v>3</v>
      </c>
      <c r="F6552" s="112">
        <f t="shared" si="550"/>
        <v>233</v>
      </c>
      <c r="G6552" s="73"/>
    </row>
    <row r="6553" spans="1:9" ht="15.75" thickBot="1" x14ac:dyDescent="0.3">
      <c r="A6553" s="50" t="s">
        <v>47</v>
      </c>
      <c r="B6553" s="127">
        <v>44165</v>
      </c>
      <c r="C6553" s="4">
        <v>303</v>
      </c>
      <c r="D6553" s="115">
        <f>C6553+D6529</f>
        <v>65933</v>
      </c>
      <c r="E6553" s="4">
        <v>7</v>
      </c>
      <c r="F6553" s="113">
        <f t="shared" si="550"/>
        <v>1184</v>
      </c>
    </row>
    <row r="6554" spans="1:9" ht="15.75" thickBot="1" x14ac:dyDescent="0.3">
      <c r="A6554" s="50" t="s">
        <v>22</v>
      </c>
      <c r="B6554" s="127">
        <v>44166</v>
      </c>
      <c r="C6554" s="4">
        <v>2128</v>
      </c>
      <c r="D6554" s="114">
        <f t="shared" ref="D6554:D6617" si="552">C6554+D6530</f>
        <v>620854</v>
      </c>
      <c r="E6554" s="4">
        <v>67</v>
      </c>
      <c r="F6554" s="111">
        <f t="shared" si="550"/>
        <v>20788</v>
      </c>
      <c r="G6554" s="73"/>
      <c r="H6554" s="73"/>
      <c r="I6554" s="73"/>
    </row>
    <row r="6555" spans="1:9" ht="15.75" thickBot="1" x14ac:dyDescent="0.3">
      <c r="A6555" s="50" t="s">
        <v>51</v>
      </c>
      <c r="B6555" s="127">
        <v>44166</v>
      </c>
      <c r="C6555" s="4">
        <v>398</v>
      </c>
      <c r="D6555" s="26">
        <f t="shared" si="552"/>
        <v>159203</v>
      </c>
      <c r="E6555" s="4">
        <v>14</v>
      </c>
      <c r="F6555" s="112">
        <f t="shared" si="550"/>
        <v>5227</v>
      </c>
      <c r="G6555" s="73"/>
      <c r="H6555" s="73"/>
      <c r="I6555" s="73"/>
    </row>
    <row r="6556" spans="1:9" ht="15.75" thickBot="1" x14ac:dyDescent="0.3">
      <c r="A6556" s="50" t="s">
        <v>35</v>
      </c>
      <c r="B6556" s="127">
        <v>44166</v>
      </c>
      <c r="C6556" s="4">
        <v>16</v>
      </c>
      <c r="D6556" s="26">
        <f t="shared" si="552"/>
        <v>1883</v>
      </c>
      <c r="E6556" s="4">
        <v>0</v>
      </c>
      <c r="F6556" s="112">
        <f t="shared" si="550"/>
        <v>15</v>
      </c>
      <c r="G6556" s="73"/>
    </row>
    <row r="6557" spans="1:9" ht="15.75" thickBot="1" x14ac:dyDescent="0.3">
      <c r="A6557" s="50" t="s">
        <v>21</v>
      </c>
      <c r="B6557" s="127">
        <v>44166</v>
      </c>
      <c r="C6557" s="4">
        <v>238</v>
      </c>
      <c r="D6557" s="26">
        <f t="shared" si="552"/>
        <v>19595</v>
      </c>
      <c r="E6557" s="4">
        <v>4</v>
      </c>
      <c r="F6557" s="112">
        <f t="shared" si="550"/>
        <v>566</v>
      </c>
      <c r="G6557" s="73"/>
      <c r="H6557" s="73"/>
      <c r="I6557" s="73"/>
    </row>
    <row r="6558" spans="1:9" ht="15.75" thickBot="1" x14ac:dyDescent="0.3">
      <c r="A6558" s="50" t="s">
        <v>36</v>
      </c>
      <c r="B6558" s="127">
        <v>44166</v>
      </c>
      <c r="C6558" s="4">
        <v>438</v>
      </c>
      <c r="D6558" s="26">
        <f t="shared" si="552"/>
        <v>23289</v>
      </c>
      <c r="E6558" s="4">
        <v>4</v>
      </c>
      <c r="F6558" s="112">
        <f t="shared" si="550"/>
        <v>381</v>
      </c>
      <c r="G6558" s="73"/>
      <c r="H6558" s="73"/>
      <c r="I6558" s="73"/>
    </row>
    <row r="6559" spans="1:9" ht="15.75" thickBot="1" x14ac:dyDescent="0.3">
      <c r="A6559" s="50" t="s">
        <v>27</v>
      </c>
      <c r="B6559" s="127">
        <v>44166</v>
      </c>
      <c r="C6559" s="4">
        <v>715</v>
      </c>
      <c r="D6559" s="26">
        <f t="shared" si="552"/>
        <v>114922</v>
      </c>
      <c r="E6559" s="4">
        <v>36</v>
      </c>
      <c r="F6559" s="112">
        <f t="shared" si="550"/>
        <v>2008</v>
      </c>
      <c r="G6559" s="73"/>
      <c r="H6559" s="73"/>
      <c r="I6559" s="73"/>
    </row>
    <row r="6560" spans="1:9" ht="15.75" thickBot="1" x14ac:dyDescent="0.3">
      <c r="A6560" s="50" t="s">
        <v>37</v>
      </c>
      <c r="B6560" s="127">
        <v>44166</v>
      </c>
      <c r="C6560" s="4">
        <v>193</v>
      </c>
      <c r="D6560" s="26">
        <f t="shared" si="552"/>
        <v>7291</v>
      </c>
      <c r="E6560" s="4">
        <v>2</v>
      </c>
      <c r="F6560" s="112">
        <f t="shared" si="550"/>
        <v>88</v>
      </c>
      <c r="G6560" s="73"/>
      <c r="I6560" s="73"/>
    </row>
    <row r="6561" spans="1:9" ht="15.75" thickBot="1" x14ac:dyDescent="0.3">
      <c r="A6561" s="50" t="s">
        <v>38</v>
      </c>
      <c r="B6561" s="127">
        <v>44166</v>
      </c>
      <c r="C6561" s="4">
        <v>139</v>
      </c>
      <c r="D6561" s="26">
        <f t="shared" si="552"/>
        <v>23504</v>
      </c>
      <c r="E6561" s="4">
        <v>2</v>
      </c>
      <c r="F6561" s="112">
        <f t="shared" si="550"/>
        <v>471</v>
      </c>
      <c r="G6561" s="73"/>
      <c r="H6561" s="73"/>
      <c r="I6561" s="73"/>
    </row>
    <row r="6562" spans="1:9" ht="15.75" thickBot="1" x14ac:dyDescent="0.3">
      <c r="A6562" s="50" t="s">
        <v>48</v>
      </c>
      <c r="B6562" s="127">
        <v>44166</v>
      </c>
      <c r="C6562" s="4">
        <v>1</v>
      </c>
      <c r="D6562" s="26">
        <f t="shared" si="552"/>
        <v>183</v>
      </c>
      <c r="E6562" s="4">
        <v>0</v>
      </c>
      <c r="F6562" s="112">
        <f t="shared" si="550"/>
        <v>3</v>
      </c>
      <c r="G6562" s="73"/>
    </row>
    <row r="6563" spans="1:9" ht="15.75" thickBot="1" x14ac:dyDescent="0.3">
      <c r="A6563" s="50" t="s">
        <v>39</v>
      </c>
      <c r="B6563" s="127">
        <v>44166</v>
      </c>
      <c r="C6563" s="4">
        <v>16</v>
      </c>
      <c r="D6563" s="26">
        <f t="shared" si="552"/>
        <v>18397</v>
      </c>
      <c r="E6563" s="4">
        <v>2</v>
      </c>
      <c r="F6563" s="112">
        <f t="shared" si="550"/>
        <v>850</v>
      </c>
      <c r="G6563" s="73"/>
      <c r="H6563" s="73"/>
      <c r="I6563" s="73"/>
    </row>
    <row r="6564" spans="1:9" ht="15.75" thickBot="1" x14ac:dyDescent="0.3">
      <c r="A6564" s="50" t="s">
        <v>40</v>
      </c>
      <c r="B6564" s="127">
        <v>44166</v>
      </c>
      <c r="C6564" s="4">
        <v>103</v>
      </c>
      <c r="D6564" s="26">
        <f t="shared" si="552"/>
        <v>5873</v>
      </c>
      <c r="E6564" s="4">
        <v>2</v>
      </c>
      <c r="F6564" s="112">
        <f t="shared" si="550"/>
        <v>85</v>
      </c>
      <c r="G6564" s="73"/>
      <c r="H6564" s="73"/>
    </row>
    <row r="6565" spans="1:9" ht="15.75" thickBot="1" x14ac:dyDescent="0.3">
      <c r="A6565" s="50" t="s">
        <v>28</v>
      </c>
      <c r="B6565" s="127">
        <v>44166</v>
      </c>
      <c r="C6565" s="4">
        <v>13</v>
      </c>
      <c r="D6565" s="26">
        <f t="shared" si="552"/>
        <v>8735</v>
      </c>
      <c r="E6565" s="4">
        <v>0</v>
      </c>
      <c r="F6565" s="112">
        <f t="shared" si="550"/>
        <v>316</v>
      </c>
      <c r="G6565" s="73"/>
    </row>
    <row r="6566" spans="1:9" ht="15.75" thickBot="1" x14ac:dyDescent="0.3">
      <c r="A6566" s="50" t="s">
        <v>24</v>
      </c>
      <c r="B6566" s="127">
        <v>44166</v>
      </c>
      <c r="C6566" s="4">
        <v>263</v>
      </c>
      <c r="D6566" s="26">
        <f t="shared" si="552"/>
        <v>56809</v>
      </c>
      <c r="E6566" s="4">
        <v>2</v>
      </c>
      <c r="F6566" s="112">
        <f t="shared" si="550"/>
        <v>1110</v>
      </c>
      <c r="G6566" s="73"/>
      <c r="H6566" s="73"/>
    </row>
    <row r="6567" spans="1:9" ht="15.75" thickBot="1" x14ac:dyDescent="0.3">
      <c r="A6567" s="50" t="s">
        <v>30</v>
      </c>
      <c r="B6567" s="127">
        <v>44166</v>
      </c>
      <c r="C6567" s="4">
        <v>19</v>
      </c>
      <c r="D6567" s="26">
        <f t="shared" si="552"/>
        <v>519</v>
      </c>
      <c r="E6567" s="4">
        <v>0</v>
      </c>
      <c r="F6567" s="112">
        <f t="shared" si="550"/>
        <v>9</v>
      </c>
      <c r="G6567" s="73"/>
    </row>
    <row r="6568" spans="1:9" ht="15.75" thickBot="1" x14ac:dyDescent="0.3">
      <c r="A6568" s="50" t="s">
        <v>26</v>
      </c>
      <c r="B6568" s="127">
        <v>44166</v>
      </c>
      <c r="C6568" s="4">
        <v>344</v>
      </c>
      <c r="D6568" s="26">
        <f t="shared" si="552"/>
        <v>32412</v>
      </c>
      <c r="E6568" s="4">
        <v>0</v>
      </c>
      <c r="F6568" s="112">
        <f t="shared" si="550"/>
        <v>621</v>
      </c>
      <c r="G6568" s="73"/>
    </row>
    <row r="6569" spans="1:9" ht="15.75" thickBot="1" x14ac:dyDescent="0.3">
      <c r="A6569" s="50" t="s">
        <v>25</v>
      </c>
      <c r="B6569" s="127">
        <v>44166</v>
      </c>
      <c r="C6569" s="4">
        <v>244</v>
      </c>
      <c r="D6569" s="26">
        <f t="shared" si="552"/>
        <v>31949</v>
      </c>
      <c r="E6569" s="4">
        <v>11</v>
      </c>
      <c r="F6569" s="112">
        <f t="shared" si="550"/>
        <v>791</v>
      </c>
      <c r="G6569" s="73"/>
      <c r="H6569" s="73"/>
      <c r="I6569" s="73"/>
    </row>
    <row r="6570" spans="1:9" ht="15.75" thickBot="1" x14ac:dyDescent="0.3">
      <c r="A6570" s="50" t="s">
        <v>41</v>
      </c>
      <c r="B6570" s="127">
        <v>44166</v>
      </c>
      <c r="C6570" s="4">
        <v>43</v>
      </c>
      <c r="D6570" s="26">
        <f t="shared" si="552"/>
        <v>21202</v>
      </c>
      <c r="E6570" s="4">
        <v>3</v>
      </c>
      <c r="F6570" s="112">
        <f t="shared" si="550"/>
        <v>998</v>
      </c>
      <c r="G6570" s="73"/>
      <c r="H6570" s="73"/>
    </row>
    <row r="6571" spans="1:9" ht="15.75" thickBot="1" x14ac:dyDescent="0.3">
      <c r="A6571" s="50" t="s">
        <v>42</v>
      </c>
      <c r="B6571" s="127">
        <v>44166</v>
      </c>
      <c r="C6571" s="4">
        <v>351</v>
      </c>
      <c r="D6571" s="26">
        <f t="shared" si="552"/>
        <v>7817</v>
      </c>
      <c r="E6571" s="4">
        <v>2</v>
      </c>
      <c r="F6571" s="112">
        <f t="shared" ref="F6571:F6625" si="553">E6571+F6547</f>
        <v>173</v>
      </c>
      <c r="G6571" s="73"/>
      <c r="H6571" s="73"/>
      <c r="I6571" s="73"/>
    </row>
    <row r="6572" spans="1:9" ht="15.75" thickBot="1" x14ac:dyDescent="0.3">
      <c r="A6572" s="50" t="s">
        <v>43</v>
      </c>
      <c r="B6572" s="127">
        <v>44166</v>
      </c>
      <c r="C6572" s="4">
        <v>253</v>
      </c>
      <c r="D6572" s="26">
        <f t="shared" si="552"/>
        <v>14708</v>
      </c>
      <c r="E6572" s="4">
        <v>3</v>
      </c>
      <c r="F6572" s="112">
        <f t="shared" si="553"/>
        <v>215</v>
      </c>
      <c r="G6572" s="73"/>
      <c r="H6572" s="73"/>
      <c r="I6572" s="73"/>
    </row>
    <row r="6573" spans="1:9" ht="15.75" thickBot="1" x14ac:dyDescent="0.3">
      <c r="A6573" s="50" t="s">
        <v>44</v>
      </c>
      <c r="B6573" s="127">
        <v>44166</v>
      </c>
      <c r="C6573" s="4">
        <v>315</v>
      </c>
      <c r="D6573" s="26">
        <f t="shared" si="552"/>
        <v>16241</v>
      </c>
      <c r="E6573" s="4">
        <v>6</v>
      </c>
      <c r="F6573" s="112">
        <f t="shared" si="553"/>
        <v>280</v>
      </c>
      <c r="G6573" s="73"/>
      <c r="H6573" s="73"/>
      <c r="I6573" s="73"/>
    </row>
    <row r="6574" spans="1:9" ht="15.75" thickBot="1" x14ac:dyDescent="0.3">
      <c r="A6574" s="50" t="s">
        <v>29</v>
      </c>
      <c r="B6574" s="127">
        <v>44166</v>
      </c>
      <c r="C6574" s="4">
        <v>1355</v>
      </c>
      <c r="D6574" s="26">
        <f t="shared" si="552"/>
        <v>148975</v>
      </c>
      <c r="E6574" s="4">
        <v>9</v>
      </c>
      <c r="F6574" s="112">
        <f t="shared" si="553"/>
        <v>2288</v>
      </c>
      <c r="G6574" s="73"/>
      <c r="H6574" s="73"/>
      <c r="I6574" s="73"/>
    </row>
    <row r="6575" spans="1:9" ht="15.75" thickBot="1" x14ac:dyDescent="0.3">
      <c r="A6575" s="50" t="s">
        <v>45</v>
      </c>
      <c r="B6575" s="127">
        <v>44166</v>
      </c>
      <c r="C6575" s="4">
        <v>71</v>
      </c>
      <c r="D6575" s="26">
        <f t="shared" si="552"/>
        <v>15714</v>
      </c>
      <c r="E6575" s="4">
        <v>1</v>
      </c>
      <c r="F6575" s="112">
        <f t="shared" si="553"/>
        <v>190</v>
      </c>
      <c r="G6575" s="73"/>
      <c r="I6575" s="73"/>
    </row>
    <row r="6576" spans="1:9" ht="15.75" thickBot="1" x14ac:dyDescent="0.3">
      <c r="A6576" s="50" t="s">
        <v>46</v>
      </c>
      <c r="B6576" s="127">
        <v>44166</v>
      </c>
      <c r="C6576" s="4">
        <v>79</v>
      </c>
      <c r="D6576" s="26">
        <f t="shared" si="552"/>
        <v>16260</v>
      </c>
      <c r="E6576" s="4">
        <v>2</v>
      </c>
      <c r="F6576" s="112">
        <f t="shared" si="553"/>
        <v>235</v>
      </c>
      <c r="G6576" s="73"/>
      <c r="H6576" s="73"/>
    </row>
    <row r="6577" spans="1:9" ht="15.75" thickBot="1" x14ac:dyDescent="0.3">
      <c r="A6577" s="50" t="s">
        <v>47</v>
      </c>
      <c r="B6577" s="127">
        <v>44166</v>
      </c>
      <c r="C6577" s="4">
        <v>302</v>
      </c>
      <c r="D6577" s="115">
        <f>C6577+D6553</f>
        <v>66235</v>
      </c>
      <c r="E6577" s="4">
        <v>26</v>
      </c>
      <c r="F6577" s="113">
        <f t="shared" si="553"/>
        <v>1210</v>
      </c>
      <c r="H6577" s="73"/>
      <c r="I6577" s="73"/>
    </row>
    <row r="6578" spans="1:9" ht="15.75" thickBot="1" x14ac:dyDescent="0.3">
      <c r="A6578" s="50" t="s">
        <v>22</v>
      </c>
      <c r="B6578" s="127">
        <v>44167</v>
      </c>
      <c r="C6578" s="4">
        <v>1924</v>
      </c>
      <c r="D6578" s="114">
        <f t="shared" si="552"/>
        <v>622778</v>
      </c>
      <c r="E6578" s="4">
        <v>82</v>
      </c>
      <c r="F6578" s="111">
        <f t="shared" si="553"/>
        <v>20870</v>
      </c>
    </row>
    <row r="6579" spans="1:9" ht="15.75" thickBot="1" x14ac:dyDescent="0.3">
      <c r="A6579" s="50" t="s">
        <v>51</v>
      </c>
      <c r="B6579" s="127">
        <v>44167</v>
      </c>
      <c r="C6579" s="4">
        <v>306</v>
      </c>
      <c r="D6579" s="26">
        <f t="shared" si="552"/>
        <v>159509</v>
      </c>
      <c r="E6579" s="4">
        <v>12</v>
      </c>
      <c r="F6579" s="112">
        <f t="shared" si="553"/>
        <v>5239</v>
      </c>
    </row>
    <row r="6580" spans="1:9" ht="15.75" thickBot="1" x14ac:dyDescent="0.3">
      <c r="A6580" s="50" t="s">
        <v>35</v>
      </c>
      <c r="B6580" s="127">
        <v>44167</v>
      </c>
      <c r="C6580" s="4">
        <v>8</v>
      </c>
      <c r="D6580" s="26">
        <f t="shared" si="552"/>
        <v>1891</v>
      </c>
      <c r="E6580" s="4">
        <v>1</v>
      </c>
      <c r="F6580" s="112">
        <f t="shared" si="553"/>
        <v>16</v>
      </c>
    </row>
    <row r="6581" spans="1:9" ht="15.75" thickBot="1" x14ac:dyDescent="0.3">
      <c r="A6581" s="50" t="s">
        <v>21</v>
      </c>
      <c r="B6581" s="127">
        <v>44167</v>
      </c>
      <c r="C6581" s="4">
        <v>198</v>
      </c>
      <c r="D6581" s="26">
        <f t="shared" si="552"/>
        <v>19793</v>
      </c>
      <c r="E6581" s="4">
        <v>6</v>
      </c>
      <c r="F6581" s="112">
        <f t="shared" si="553"/>
        <v>572</v>
      </c>
    </row>
    <row r="6582" spans="1:9" ht="15.75" thickBot="1" x14ac:dyDescent="0.3">
      <c r="A6582" s="50" t="s">
        <v>36</v>
      </c>
      <c r="B6582" s="127">
        <v>44167</v>
      </c>
      <c r="C6582" s="4">
        <v>256</v>
      </c>
      <c r="D6582" s="26">
        <f t="shared" si="552"/>
        <v>23545</v>
      </c>
      <c r="E6582" s="4">
        <v>8</v>
      </c>
      <c r="F6582" s="112">
        <f t="shared" si="553"/>
        <v>389</v>
      </c>
    </row>
    <row r="6583" spans="1:9" ht="15.75" thickBot="1" x14ac:dyDescent="0.3">
      <c r="A6583" s="50" t="s">
        <v>27</v>
      </c>
      <c r="B6583" s="127">
        <v>44167</v>
      </c>
      <c r="C6583" s="4">
        <v>790</v>
      </c>
      <c r="D6583" s="26">
        <f t="shared" si="552"/>
        <v>115712</v>
      </c>
      <c r="E6583" s="4">
        <v>22</v>
      </c>
      <c r="F6583" s="112">
        <f t="shared" si="553"/>
        <v>2030</v>
      </c>
    </row>
    <row r="6584" spans="1:9" ht="15.75" thickBot="1" x14ac:dyDescent="0.3">
      <c r="A6584" s="50" t="s">
        <v>37</v>
      </c>
      <c r="B6584" s="127">
        <v>44167</v>
      </c>
      <c r="C6584" s="4">
        <v>211</v>
      </c>
      <c r="D6584" s="26">
        <f t="shared" si="552"/>
        <v>7502</v>
      </c>
      <c r="F6584" s="112">
        <f t="shared" si="553"/>
        <v>88</v>
      </c>
    </row>
    <row r="6585" spans="1:9" ht="15.75" thickBot="1" x14ac:dyDescent="0.3">
      <c r="A6585" s="50" t="s">
        <v>38</v>
      </c>
      <c r="B6585" s="127">
        <v>44167</v>
      </c>
      <c r="C6585" s="4">
        <v>296</v>
      </c>
      <c r="D6585" s="26">
        <f t="shared" si="552"/>
        <v>23800</v>
      </c>
      <c r="E6585" s="4">
        <v>4</v>
      </c>
      <c r="F6585" s="112">
        <f t="shared" si="553"/>
        <v>475</v>
      </c>
    </row>
    <row r="6586" spans="1:9" ht="15.75" thickBot="1" x14ac:dyDescent="0.3">
      <c r="A6586" s="50" t="s">
        <v>48</v>
      </c>
      <c r="B6586" s="127">
        <v>44167</v>
      </c>
      <c r="C6586" s="4">
        <v>4</v>
      </c>
      <c r="D6586" s="26">
        <f t="shared" si="552"/>
        <v>187</v>
      </c>
      <c r="F6586" s="112">
        <f t="shared" si="553"/>
        <v>3</v>
      </c>
    </row>
    <row r="6587" spans="1:9" ht="15.75" thickBot="1" x14ac:dyDescent="0.3">
      <c r="A6587" s="50" t="s">
        <v>39</v>
      </c>
      <c r="B6587" s="127">
        <v>44167</v>
      </c>
      <c r="C6587" s="4">
        <v>6</v>
      </c>
      <c r="D6587" s="26">
        <f t="shared" si="552"/>
        <v>18403</v>
      </c>
      <c r="F6587" s="112">
        <f t="shared" si="553"/>
        <v>850</v>
      </c>
    </row>
    <row r="6588" spans="1:9" ht="15.75" thickBot="1" x14ac:dyDescent="0.3">
      <c r="A6588" s="50" t="s">
        <v>40</v>
      </c>
      <c r="B6588" s="127">
        <v>44167</v>
      </c>
      <c r="C6588" s="4">
        <v>104</v>
      </c>
      <c r="D6588" s="26">
        <f t="shared" si="552"/>
        <v>5977</v>
      </c>
      <c r="F6588" s="112">
        <f t="shared" si="553"/>
        <v>85</v>
      </c>
    </row>
    <row r="6589" spans="1:9" ht="15.75" thickBot="1" x14ac:dyDescent="0.3">
      <c r="A6589" s="50" t="s">
        <v>28</v>
      </c>
      <c r="B6589" s="127">
        <v>44167</v>
      </c>
      <c r="C6589" s="4">
        <v>33</v>
      </c>
      <c r="D6589" s="26">
        <f t="shared" si="552"/>
        <v>8768</v>
      </c>
      <c r="E6589" s="4">
        <v>1</v>
      </c>
      <c r="F6589" s="112">
        <f t="shared" si="553"/>
        <v>317</v>
      </c>
    </row>
    <row r="6590" spans="1:9" ht="15.75" thickBot="1" x14ac:dyDescent="0.3">
      <c r="A6590" s="50" t="s">
        <v>24</v>
      </c>
      <c r="B6590" s="127">
        <v>44167</v>
      </c>
      <c r="C6590" s="4">
        <v>214</v>
      </c>
      <c r="D6590" s="26">
        <f t="shared" si="552"/>
        <v>57023</v>
      </c>
      <c r="E6590" s="4">
        <v>2</v>
      </c>
      <c r="F6590" s="112">
        <f t="shared" si="553"/>
        <v>1112</v>
      </c>
    </row>
    <row r="6591" spans="1:9" ht="15.75" thickBot="1" x14ac:dyDescent="0.3">
      <c r="A6591" s="50" t="s">
        <v>30</v>
      </c>
      <c r="B6591" s="127">
        <v>44167</v>
      </c>
      <c r="C6591" s="4">
        <v>14</v>
      </c>
      <c r="D6591" s="26">
        <f t="shared" si="552"/>
        <v>533</v>
      </c>
      <c r="F6591" s="112">
        <f t="shared" si="553"/>
        <v>9</v>
      </c>
    </row>
    <row r="6592" spans="1:9" ht="15.75" thickBot="1" x14ac:dyDescent="0.3">
      <c r="A6592" s="50" t="s">
        <v>26</v>
      </c>
      <c r="B6592" s="127">
        <v>44167</v>
      </c>
      <c r="C6592" s="4">
        <v>389</v>
      </c>
      <c r="D6592" s="26">
        <f t="shared" si="552"/>
        <v>32801</v>
      </c>
      <c r="E6592" s="4">
        <v>23</v>
      </c>
      <c r="F6592" s="112">
        <f t="shared" si="553"/>
        <v>644</v>
      </c>
    </row>
    <row r="6593" spans="1:8" ht="15.75" thickBot="1" x14ac:dyDescent="0.3">
      <c r="A6593" s="50" t="s">
        <v>25</v>
      </c>
      <c r="B6593" s="127">
        <v>44167</v>
      </c>
      <c r="C6593" s="4">
        <v>258</v>
      </c>
      <c r="D6593" s="26">
        <f t="shared" si="552"/>
        <v>32207</v>
      </c>
      <c r="E6593" s="4">
        <v>3</v>
      </c>
      <c r="F6593" s="112">
        <f t="shared" si="553"/>
        <v>794</v>
      </c>
    </row>
    <row r="6594" spans="1:8" ht="15.75" thickBot="1" x14ac:dyDescent="0.3">
      <c r="A6594" s="50" t="s">
        <v>41</v>
      </c>
      <c r="B6594" s="127">
        <v>44167</v>
      </c>
      <c r="C6594" s="4">
        <v>49</v>
      </c>
      <c r="D6594" s="26">
        <f t="shared" si="552"/>
        <v>21251</v>
      </c>
      <c r="E6594" s="4">
        <v>1</v>
      </c>
      <c r="F6594" s="112">
        <f t="shared" si="553"/>
        <v>999</v>
      </c>
    </row>
    <row r="6595" spans="1:8" ht="15.75" thickBot="1" x14ac:dyDescent="0.3">
      <c r="A6595" s="50" t="s">
        <v>42</v>
      </c>
      <c r="B6595" s="127">
        <v>44167</v>
      </c>
      <c r="C6595" s="4">
        <v>250</v>
      </c>
      <c r="D6595" s="26">
        <f t="shared" si="552"/>
        <v>8067</v>
      </c>
      <c r="F6595" s="112">
        <f t="shared" si="553"/>
        <v>173</v>
      </c>
    </row>
    <row r="6596" spans="1:8" ht="15.75" thickBot="1" x14ac:dyDescent="0.3">
      <c r="A6596" s="50" t="s">
        <v>43</v>
      </c>
      <c r="B6596" s="127">
        <v>44167</v>
      </c>
      <c r="C6596" s="4">
        <v>101</v>
      </c>
      <c r="D6596" s="26">
        <f t="shared" si="552"/>
        <v>14809</v>
      </c>
      <c r="E6596" s="4">
        <v>5</v>
      </c>
      <c r="F6596" s="112">
        <f t="shared" si="553"/>
        <v>220</v>
      </c>
    </row>
    <row r="6597" spans="1:8" ht="15.75" thickBot="1" x14ac:dyDescent="0.3">
      <c r="A6597" s="50" t="s">
        <v>44</v>
      </c>
      <c r="B6597" s="127">
        <v>44167</v>
      </c>
      <c r="C6597" s="4">
        <v>237</v>
      </c>
      <c r="D6597" s="26">
        <f t="shared" si="552"/>
        <v>16478</v>
      </c>
      <c r="E6597" s="4">
        <v>4</v>
      </c>
      <c r="F6597" s="112">
        <f t="shared" si="553"/>
        <v>284</v>
      </c>
    </row>
    <row r="6598" spans="1:8" ht="15.75" thickBot="1" x14ac:dyDescent="0.3">
      <c r="A6598" s="50" t="s">
        <v>29</v>
      </c>
      <c r="B6598" s="127">
        <v>44167</v>
      </c>
      <c r="C6598" s="4">
        <v>1377</v>
      </c>
      <c r="D6598" s="26">
        <f t="shared" si="552"/>
        <v>150352</v>
      </c>
      <c r="E6598" s="4">
        <v>41</v>
      </c>
      <c r="F6598" s="112">
        <f t="shared" si="553"/>
        <v>2329</v>
      </c>
    </row>
    <row r="6599" spans="1:8" ht="15.75" thickBot="1" x14ac:dyDescent="0.3">
      <c r="A6599" s="50" t="s">
        <v>45</v>
      </c>
      <c r="B6599" s="127">
        <v>44167</v>
      </c>
      <c r="C6599" s="4">
        <v>129</v>
      </c>
      <c r="D6599" s="26">
        <f t="shared" si="552"/>
        <v>15843</v>
      </c>
      <c r="E6599" s="4">
        <v>1</v>
      </c>
      <c r="F6599" s="112">
        <f t="shared" si="553"/>
        <v>191</v>
      </c>
    </row>
    <row r="6600" spans="1:8" ht="15.75" thickBot="1" x14ac:dyDescent="0.3">
      <c r="A6600" s="50" t="s">
        <v>46</v>
      </c>
      <c r="B6600" s="127">
        <v>44167</v>
      </c>
      <c r="C6600" s="4">
        <v>128</v>
      </c>
      <c r="D6600" s="26">
        <f t="shared" si="552"/>
        <v>16388</v>
      </c>
      <c r="F6600" s="112">
        <f t="shared" si="553"/>
        <v>235</v>
      </c>
    </row>
    <row r="6601" spans="1:8" ht="15.75" thickBot="1" x14ac:dyDescent="0.3">
      <c r="A6601" s="71" t="s">
        <v>47</v>
      </c>
      <c r="B6601" s="120">
        <v>44167</v>
      </c>
      <c r="C6601" s="38">
        <v>251</v>
      </c>
      <c r="D6601" s="70">
        <f>C6601+D6577</f>
        <v>66486</v>
      </c>
      <c r="E6601" s="38">
        <v>12</v>
      </c>
      <c r="F6601" s="121">
        <f t="shared" si="553"/>
        <v>1222</v>
      </c>
    </row>
    <row r="6602" spans="1:8" x14ac:dyDescent="0.25">
      <c r="A6602" s="53" t="s">
        <v>22</v>
      </c>
      <c r="B6602" s="40">
        <v>44168</v>
      </c>
      <c r="C6602" s="41">
        <v>1816</v>
      </c>
      <c r="D6602" s="114">
        <f t="shared" si="552"/>
        <v>624594</v>
      </c>
      <c r="E6602" s="41">
        <v>39</v>
      </c>
      <c r="F6602" s="111">
        <f t="shared" si="553"/>
        <v>20909</v>
      </c>
    </row>
    <row r="6603" spans="1:8" x14ac:dyDescent="0.25">
      <c r="A6603" s="122" t="s">
        <v>51</v>
      </c>
      <c r="B6603" s="23">
        <v>44168</v>
      </c>
      <c r="C6603" s="4">
        <v>372</v>
      </c>
      <c r="D6603" s="26">
        <f t="shared" si="552"/>
        <v>159881</v>
      </c>
      <c r="E6603" s="4">
        <v>5</v>
      </c>
      <c r="F6603" s="112">
        <f t="shared" si="553"/>
        <v>5244</v>
      </c>
      <c r="H6603" s="73"/>
    </row>
    <row r="6604" spans="1:8" x14ac:dyDescent="0.25">
      <c r="A6604" s="122" t="s">
        <v>35</v>
      </c>
      <c r="B6604" s="23">
        <v>44168</v>
      </c>
      <c r="C6604" s="4">
        <v>17</v>
      </c>
      <c r="D6604" s="26">
        <f t="shared" si="552"/>
        <v>1908</v>
      </c>
      <c r="E6604" s="4">
        <v>1</v>
      </c>
      <c r="F6604" s="112">
        <f t="shared" si="553"/>
        <v>17</v>
      </c>
      <c r="H6604" s="73"/>
    </row>
    <row r="6605" spans="1:8" x14ac:dyDescent="0.25">
      <c r="A6605" s="122" t="s">
        <v>21</v>
      </c>
      <c r="B6605" s="23">
        <v>44168</v>
      </c>
      <c r="C6605" s="4">
        <v>335</v>
      </c>
      <c r="D6605" s="26">
        <f t="shared" si="552"/>
        <v>20128</v>
      </c>
      <c r="E6605" s="4">
        <v>4</v>
      </c>
      <c r="F6605" s="112">
        <f t="shared" si="553"/>
        <v>576</v>
      </c>
      <c r="H6605" s="73"/>
    </row>
    <row r="6606" spans="1:8" x14ac:dyDescent="0.25">
      <c r="A6606" s="122" t="s">
        <v>36</v>
      </c>
      <c r="B6606" s="23">
        <v>44168</v>
      </c>
      <c r="C6606" s="4">
        <v>316</v>
      </c>
      <c r="D6606" s="26">
        <f t="shared" si="552"/>
        <v>23861</v>
      </c>
      <c r="E6606" s="4">
        <v>9</v>
      </c>
      <c r="F6606" s="112">
        <f t="shared" si="553"/>
        <v>398</v>
      </c>
      <c r="H6606" s="73"/>
    </row>
    <row r="6607" spans="1:8" x14ac:dyDescent="0.25">
      <c r="A6607" s="122" t="s">
        <v>27</v>
      </c>
      <c r="B6607" s="23">
        <v>44168</v>
      </c>
      <c r="C6607" s="4">
        <v>532</v>
      </c>
      <c r="D6607" s="26">
        <f t="shared" si="552"/>
        <v>116244</v>
      </c>
      <c r="E6607" s="4">
        <v>8</v>
      </c>
      <c r="F6607" s="112">
        <f t="shared" si="553"/>
        <v>2038</v>
      </c>
      <c r="H6607" s="73"/>
    </row>
    <row r="6608" spans="1:8" x14ac:dyDescent="0.25">
      <c r="A6608" s="122" t="s">
        <v>37</v>
      </c>
      <c r="B6608" s="23">
        <v>44168</v>
      </c>
      <c r="C6608" s="4">
        <v>374</v>
      </c>
      <c r="D6608" s="26">
        <f t="shared" si="552"/>
        <v>7876</v>
      </c>
      <c r="E6608" s="4">
        <v>0</v>
      </c>
      <c r="F6608" s="112">
        <f t="shared" si="553"/>
        <v>88</v>
      </c>
      <c r="H6608" s="73"/>
    </row>
    <row r="6609" spans="1:8" x14ac:dyDescent="0.25">
      <c r="A6609" s="122" t="s">
        <v>38</v>
      </c>
      <c r="B6609" s="23">
        <v>44168</v>
      </c>
      <c r="C6609" s="4">
        <v>184</v>
      </c>
      <c r="D6609" s="26">
        <f t="shared" si="552"/>
        <v>23984</v>
      </c>
      <c r="E6609" s="4">
        <v>3</v>
      </c>
      <c r="F6609" s="112">
        <f t="shared" si="553"/>
        <v>478</v>
      </c>
      <c r="H6609" s="73"/>
    </row>
    <row r="6610" spans="1:8" x14ac:dyDescent="0.25">
      <c r="A6610" s="122" t="s">
        <v>48</v>
      </c>
      <c r="B6610" s="23">
        <v>44168</v>
      </c>
      <c r="C6610" s="4">
        <v>2</v>
      </c>
      <c r="D6610" s="26">
        <f t="shared" si="552"/>
        <v>189</v>
      </c>
      <c r="E6610" s="4">
        <v>0</v>
      </c>
      <c r="F6610" s="112">
        <f t="shared" si="553"/>
        <v>3</v>
      </c>
      <c r="H6610" s="73"/>
    </row>
    <row r="6611" spans="1:8" x14ac:dyDescent="0.25">
      <c r="A6611" s="122" t="s">
        <v>39</v>
      </c>
      <c r="B6611" s="23">
        <v>44168</v>
      </c>
      <c r="C6611" s="4">
        <v>7</v>
      </c>
      <c r="D6611" s="26">
        <f t="shared" si="552"/>
        <v>18410</v>
      </c>
      <c r="E6611" s="4">
        <v>0</v>
      </c>
      <c r="F6611" s="112">
        <f t="shared" si="553"/>
        <v>850</v>
      </c>
      <c r="H6611" s="73"/>
    </row>
    <row r="6612" spans="1:8" x14ac:dyDescent="0.25">
      <c r="A6612" s="122" t="s">
        <v>40</v>
      </c>
      <c r="B6612" s="23">
        <v>44168</v>
      </c>
      <c r="C6612" s="4">
        <v>97</v>
      </c>
      <c r="D6612" s="26">
        <f t="shared" si="552"/>
        <v>6074</v>
      </c>
      <c r="E6612" s="4">
        <v>2</v>
      </c>
      <c r="F6612" s="112">
        <f t="shared" si="553"/>
        <v>87</v>
      </c>
      <c r="H6612" s="73"/>
    </row>
    <row r="6613" spans="1:8" x14ac:dyDescent="0.25">
      <c r="A6613" s="122" t="s">
        <v>28</v>
      </c>
      <c r="B6613" s="23">
        <v>44168</v>
      </c>
      <c r="C6613" s="4">
        <v>32</v>
      </c>
      <c r="D6613" s="26">
        <f t="shared" si="552"/>
        <v>8800</v>
      </c>
      <c r="E6613" s="4">
        <v>3</v>
      </c>
      <c r="F6613" s="112">
        <f t="shared" si="553"/>
        <v>320</v>
      </c>
      <c r="H6613" s="73"/>
    </row>
    <row r="6614" spans="1:8" x14ac:dyDescent="0.25">
      <c r="A6614" s="122" t="s">
        <v>24</v>
      </c>
      <c r="B6614" s="23">
        <v>44168</v>
      </c>
      <c r="C6614" s="4">
        <v>242</v>
      </c>
      <c r="D6614" s="26">
        <f t="shared" si="552"/>
        <v>57265</v>
      </c>
      <c r="E6614" s="4">
        <v>8</v>
      </c>
      <c r="F6614" s="112">
        <f t="shared" si="553"/>
        <v>1120</v>
      </c>
      <c r="H6614" s="73"/>
    </row>
    <row r="6615" spans="1:8" x14ac:dyDescent="0.25">
      <c r="A6615" s="122" t="s">
        <v>30</v>
      </c>
      <c r="B6615" s="23">
        <v>44168</v>
      </c>
      <c r="C6615" s="4">
        <v>9</v>
      </c>
      <c r="D6615" s="26">
        <f t="shared" si="552"/>
        <v>542</v>
      </c>
      <c r="E6615" s="4">
        <v>0</v>
      </c>
      <c r="F6615" s="112">
        <f t="shared" si="553"/>
        <v>9</v>
      </c>
      <c r="H6615" s="73"/>
    </row>
    <row r="6616" spans="1:8" x14ac:dyDescent="0.25">
      <c r="A6616" s="122" t="s">
        <v>26</v>
      </c>
      <c r="B6616" s="23">
        <v>44168</v>
      </c>
      <c r="C6616" s="4">
        <v>554</v>
      </c>
      <c r="D6616" s="26">
        <f t="shared" si="552"/>
        <v>33355</v>
      </c>
      <c r="E6616" s="4">
        <v>0</v>
      </c>
      <c r="F6616" s="112">
        <f t="shared" si="553"/>
        <v>644</v>
      </c>
      <c r="H6616" s="73"/>
    </row>
    <row r="6617" spans="1:8" x14ac:dyDescent="0.25">
      <c r="A6617" s="122" t="s">
        <v>25</v>
      </c>
      <c r="B6617" s="23">
        <v>44168</v>
      </c>
      <c r="C6617" s="4">
        <v>209</v>
      </c>
      <c r="D6617" s="26">
        <f t="shared" si="552"/>
        <v>32416</v>
      </c>
      <c r="E6617" s="4">
        <v>2</v>
      </c>
      <c r="F6617" s="112">
        <f t="shared" si="553"/>
        <v>796</v>
      </c>
      <c r="H6617" s="73"/>
    </row>
    <row r="6618" spans="1:8" x14ac:dyDescent="0.25">
      <c r="A6618" s="122" t="s">
        <v>41</v>
      </c>
      <c r="B6618" s="23">
        <v>44168</v>
      </c>
      <c r="C6618" s="4">
        <v>81</v>
      </c>
      <c r="D6618" s="26">
        <f t="shared" ref="D6618:D6624" si="554">C6618+D6594</f>
        <v>21332</v>
      </c>
      <c r="E6618" s="4">
        <v>2</v>
      </c>
      <c r="F6618" s="112">
        <f t="shared" si="553"/>
        <v>1001</v>
      </c>
      <c r="H6618" s="73"/>
    </row>
    <row r="6619" spans="1:8" x14ac:dyDescent="0.25">
      <c r="A6619" s="122" t="s">
        <v>42</v>
      </c>
      <c r="B6619" s="23">
        <v>44168</v>
      </c>
      <c r="C6619" s="4">
        <v>168</v>
      </c>
      <c r="D6619" s="26">
        <f t="shared" si="554"/>
        <v>8235</v>
      </c>
      <c r="E6619" s="4">
        <v>0</v>
      </c>
      <c r="F6619" s="112">
        <f t="shared" si="553"/>
        <v>173</v>
      </c>
      <c r="H6619" s="73"/>
    </row>
    <row r="6620" spans="1:8" x14ac:dyDescent="0.25">
      <c r="A6620" s="122" t="s">
        <v>43</v>
      </c>
      <c r="B6620" s="23">
        <v>44168</v>
      </c>
      <c r="C6620" s="4">
        <v>149</v>
      </c>
      <c r="D6620" s="26">
        <f t="shared" si="554"/>
        <v>14958</v>
      </c>
      <c r="E6620" s="4">
        <v>8</v>
      </c>
      <c r="F6620" s="112">
        <f t="shared" si="553"/>
        <v>228</v>
      </c>
      <c r="H6620" s="73"/>
    </row>
    <row r="6621" spans="1:8" x14ac:dyDescent="0.25">
      <c r="A6621" s="122" t="s">
        <v>44</v>
      </c>
      <c r="B6621" s="23">
        <v>44168</v>
      </c>
      <c r="C6621" s="4">
        <v>218</v>
      </c>
      <c r="D6621" s="26">
        <f t="shared" si="554"/>
        <v>16696</v>
      </c>
      <c r="E6621" s="4">
        <v>6</v>
      </c>
      <c r="F6621" s="112">
        <f t="shared" si="553"/>
        <v>290</v>
      </c>
      <c r="H6621" s="73"/>
    </row>
    <row r="6622" spans="1:8" x14ac:dyDescent="0.25">
      <c r="A6622" s="122" t="s">
        <v>29</v>
      </c>
      <c r="B6622" s="23">
        <v>44168</v>
      </c>
      <c r="C6622" s="4">
        <v>1332</v>
      </c>
      <c r="D6622" s="26">
        <f t="shared" si="554"/>
        <v>151684</v>
      </c>
      <c r="E6622" s="4">
        <v>38</v>
      </c>
      <c r="F6622" s="112">
        <f t="shared" si="553"/>
        <v>2367</v>
      </c>
      <c r="H6622" s="73"/>
    </row>
    <row r="6623" spans="1:8" x14ac:dyDescent="0.25">
      <c r="A6623" s="122" t="s">
        <v>45</v>
      </c>
      <c r="B6623" s="23">
        <v>44168</v>
      </c>
      <c r="C6623" s="4">
        <v>99</v>
      </c>
      <c r="D6623" s="26">
        <f t="shared" si="554"/>
        <v>15942</v>
      </c>
      <c r="E6623" s="4">
        <v>4</v>
      </c>
      <c r="F6623" s="112">
        <f t="shared" si="553"/>
        <v>195</v>
      </c>
      <c r="H6623" s="73"/>
    </row>
    <row r="6624" spans="1:8" x14ac:dyDescent="0.25">
      <c r="A6624" s="122" t="s">
        <v>46</v>
      </c>
      <c r="B6624" s="23">
        <v>44168</v>
      </c>
      <c r="C6624" s="4">
        <v>93</v>
      </c>
      <c r="D6624" s="26">
        <f t="shared" si="554"/>
        <v>16481</v>
      </c>
      <c r="E6624" s="4">
        <v>1</v>
      </c>
      <c r="F6624" s="112">
        <f t="shared" si="553"/>
        <v>236</v>
      </c>
      <c r="H6624" s="73"/>
    </row>
    <row r="6625" spans="1:8" ht="15.75" thickBot="1" x14ac:dyDescent="0.3">
      <c r="A6625" s="123" t="s">
        <v>47</v>
      </c>
      <c r="B6625" s="44">
        <v>44168</v>
      </c>
      <c r="C6625" s="45">
        <v>391</v>
      </c>
      <c r="D6625" s="115">
        <f t="shared" ref="D6625:D6656" si="555">C6625+D6601</f>
        <v>66877</v>
      </c>
      <c r="E6625" s="45">
        <v>6</v>
      </c>
      <c r="F6625" s="113">
        <f t="shared" si="553"/>
        <v>1228</v>
      </c>
      <c r="H6625" s="73"/>
    </row>
    <row r="6626" spans="1:8" ht="15.75" thickBot="1" x14ac:dyDescent="0.3">
      <c r="A6626" s="53" t="s">
        <v>22</v>
      </c>
      <c r="B6626" s="44">
        <v>44169</v>
      </c>
      <c r="C6626" s="39">
        <v>1790</v>
      </c>
      <c r="D6626" s="114">
        <f t="shared" si="555"/>
        <v>626384</v>
      </c>
      <c r="E6626" s="39">
        <v>84</v>
      </c>
      <c r="F6626" s="111">
        <f t="shared" ref="F6626:F6657" si="556">E6626+F6602</f>
        <v>20993</v>
      </c>
    </row>
    <row r="6627" spans="1:8" ht="15.75" thickBot="1" x14ac:dyDescent="0.3">
      <c r="A6627" s="122" t="s">
        <v>51</v>
      </c>
      <c r="B6627" s="44">
        <v>44169</v>
      </c>
      <c r="C6627" s="4">
        <v>313</v>
      </c>
      <c r="D6627" s="26">
        <f t="shared" si="555"/>
        <v>160194</v>
      </c>
      <c r="E6627" s="39">
        <v>6</v>
      </c>
      <c r="F6627" s="112">
        <f t="shared" si="556"/>
        <v>5250</v>
      </c>
    </row>
    <row r="6628" spans="1:8" ht="15.75" thickBot="1" x14ac:dyDescent="0.3">
      <c r="A6628" s="122" t="s">
        <v>35</v>
      </c>
      <c r="B6628" s="44">
        <v>44169</v>
      </c>
      <c r="C6628" s="4">
        <v>33</v>
      </c>
      <c r="D6628" s="26">
        <f t="shared" si="555"/>
        <v>1941</v>
      </c>
      <c r="E6628" s="39">
        <v>0</v>
      </c>
      <c r="F6628" s="112">
        <f t="shared" si="556"/>
        <v>17</v>
      </c>
    </row>
    <row r="6629" spans="1:8" ht="15.75" thickBot="1" x14ac:dyDescent="0.3">
      <c r="A6629" s="122" t="s">
        <v>21</v>
      </c>
      <c r="B6629" s="44">
        <v>44169</v>
      </c>
      <c r="C6629" s="4">
        <v>205</v>
      </c>
      <c r="D6629" s="26">
        <f t="shared" si="555"/>
        <v>20333</v>
      </c>
      <c r="E6629" s="39">
        <v>5</v>
      </c>
      <c r="F6629" s="112">
        <f t="shared" si="556"/>
        <v>581</v>
      </c>
    </row>
    <row r="6630" spans="1:8" ht="15.75" thickBot="1" x14ac:dyDescent="0.3">
      <c r="A6630" s="122" t="s">
        <v>36</v>
      </c>
      <c r="B6630" s="44">
        <v>44169</v>
      </c>
      <c r="C6630" s="4">
        <v>336</v>
      </c>
      <c r="D6630" s="26">
        <f t="shared" si="555"/>
        <v>24197</v>
      </c>
      <c r="E6630" s="39">
        <v>2</v>
      </c>
      <c r="F6630" s="112">
        <f t="shared" si="556"/>
        <v>400</v>
      </c>
    </row>
    <row r="6631" spans="1:8" ht="15.75" thickBot="1" x14ac:dyDescent="0.3">
      <c r="A6631" s="122" t="s">
        <v>27</v>
      </c>
      <c r="B6631" s="44">
        <v>44169</v>
      </c>
      <c r="C6631" s="4">
        <v>555</v>
      </c>
      <c r="D6631" s="26">
        <f t="shared" si="555"/>
        <v>116799</v>
      </c>
      <c r="E6631" s="39">
        <v>10</v>
      </c>
      <c r="F6631" s="112">
        <f t="shared" si="556"/>
        <v>2048</v>
      </c>
    </row>
    <row r="6632" spans="1:8" ht="15.75" thickBot="1" x14ac:dyDescent="0.3">
      <c r="A6632" s="122" t="s">
        <v>37</v>
      </c>
      <c r="B6632" s="44">
        <v>44169</v>
      </c>
      <c r="C6632" s="4">
        <v>522</v>
      </c>
      <c r="D6632" s="26">
        <f t="shared" si="555"/>
        <v>8398</v>
      </c>
      <c r="E6632" s="39">
        <v>0</v>
      </c>
      <c r="F6632" s="112">
        <f t="shared" si="556"/>
        <v>88</v>
      </c>
    </row>
    <row r="6633" spans="1:8" ht="15.75" thickBot="1" x14ac:dyDescent="0.3">
      <c r="A6633" s="122" t="s">
        <v>38</v>
      </c>
      <c r="B6633" s="44">
        <v>44169</v>
      </c>
      <c r="C6633" s="4">
        <v>197</v>
      </c>
      <c r="D6633" s="26">
        <f t="shared" si="555"/>
        <v>24181</v>
      </c>
      <c r="E6633" s="39">
        <v>7</v>
      </c>
      <c r="F6633" s="112">
        <f t="shared" si="556"/>
        <v>485</v>
      </c>
    </row>
    <row r="6634" spans="1:8" ht="15.75" thickBot="1" x14ac:dyDescent="0.3">
      <c r="A6634" s="122" t="s">
        <v>48</v>
      </c>
      <c r="B6634" s="44">
        <v>44169</v>
      </c>
      <c r="C6634" s="4">
        <v>0</v>
      </c>
      <c r="D6634" s="26">
        <f t="shared" si="555"/>
        <v>189</v>
      </c>
      <c r="E6634" s="39">
        <v>0</v>
      </c>
      <c r="F6634" s="112">
        <f t="shared" si="556"/>
        <v>3</v>
      </c>
    </row>
    <row r="6635" spans="1:8" ht="15.75" thickBot="1" x14ac:dyDescent="0.3">
      <c r="A6635" s="122" t="s">
        <v>39</v>
      </c>
      <c r="B6635" s="44">
        <v>44169</v>
      </c>
      <c r="C6635" s="4">
        <v>2</v>
      </c>
      <c r="D6635" s="26">
        <f t="shared" si="555"/>
        <v>18412</v>
      </c>
      <c r="E6635" s="39">
        <v>0</v>
      </c>
      <c r="F6635" s="112">
        <f t="shared" si="556"/>
        <v>850</v>
      </c>
    </row>
    <row r="6636" spans="1:8" ht="15.75" thickBot="1" x14ac:dyDescent="0.3">
      <c r="A6636" s="122" t="s">
        <v>40</v>
      </c>
      <c r="B6636" s="44">
        <v>44169</v>
      </c>
      <c r="C6636" s="4">
        <v>77</v>
      </c>
      <c r="D6636" s="26">
        <f t="shared" si="555"/>
        <v>6151</v>
      </c>
      <c r="E6636" s="39">
        <v>1</v>
      </c>
      <c r="F6636" s="112">
        <f t="shared" si="556"/>
        <v>88</v>
      </c>
    </row>
    <row r="6637" spans="1:8" ht="15.75" thickBot="1" x14ac:dyDescent="0.3">
      <c r="A6637" s="122" t="s">
        <v>28</v>
      </c>
      <c r="B6637" s="44">
        <v>44169</v>
      </c>
      <c r="C6637" s="4">
        <v>12</v>
      </c>
      <c r="D6637" s="26">
        <f t="shared" si="555"/>
        <v>8812</v>
      </c>
      <c r="E6637" s="39">
        <v>0</v>
      </c>
      <c r="F6637" s="112">
        <f t="shared" si="556"/>
        <v>320</v>
      </c>
    </row>
    <row r="6638" spans="1:8" ht="15.75" thickBot="1" x14ac:dyDescent="0.3">
      <c r="A6638" s="122" t="s">
        <v>24</v>
      </c>
      <c r="B6638" s="44">
        <v>44169</v>
      </c>
      <c r="C6638" s="4">
        <v>162</v>
      </c>
      <c r="D6638" s="26">
        <f t="shared" si="555"/>
        <v>57427</v>
      </c>
      <c r="E6638" s="39">
        <v>19</v>
      </c>
      <c r="F6638" s="112">
        <f t="shared" si="556"/>
        <v>1139</v>
      </c>
    </row>
    <row r="6639" spans="1:8" ht="15.75" thickBot="1" x14ac:dyDescent="0.3">
      <c r="A6639" s="122" t="s">
        <v>30</v>
      </c>
      <c r="B6639" s="44">
        <v>44169</v>
      </c>
      <c r="C6639" s="4">
        <v>21</v>
      </c>
      <c r="D6639" s="26">
        <f t="shared" si="555"/>
        <v>563</v>
      </c>
      <c r="E6639" s="39">
        <v>0</v>
      </c>
      <c r="F6639" s="112">
        <f t="shared" si="556"/>
        <v>9</v>
      </c>
    </row>
    <row r="6640" spans="1:8" ht="15.75" thickBot="1" x14ac:dyDescent="0.3">
      <c r="A6640" s="122" t="s">
        <v>26</v>
      </c>
      <c r="B6640" s="44">
        <v>44169</v>
      </c>
      <c r="C6640" s="4">
        <v>600</v>
      </c>
      <c r="D6640" s="26">
        <f t="shared" si="555"/>
        <v>33955</v>
      </c>
      <c r="E6640" s="39">
        <v>6</v>
      </c>
      <c r="F6640" s="112">
        <f t="shared" si="556"/>
        <v>650</v>
      </c>
    </row>
    <row r="6641" spans="1:6" ht="15.75" thickBot="1" x14ac:dyDescent="0.3">
      <c r="A6641" s="122" t="s">
        <v>25</v>
      </c>
      <c r="B6641" s="44">
        <v>44169</v>
      </c>
      <c r="C6641" s="4">
        <v>201</v>
      </c>
      <c r="D6641" s="26">
        <f t="shared" si="555"/>
        <v>32617</v>
      </c>
      <c r="E6641" s="39">
        <v>0</v>
      </c>
      <c r="F6641" s="112">
        <f t="shared" si="556"/>
        <v>796</v>
      </c>
    </row>
    <row r="6642" spans="1:6" ht="15.75" thickBot="1" x14ac:dyDescent="0.3">
      <c r="A6642" s="122" t="s">
        <v>41</v>
      </c>
      <c r="B6642" s="44">
        <v>44169</v>
      </c>
      <c r="C6642" s="4">
        <v>48</v>
      </c>
      <c r="D6642" s="26">
        <f t="shared" si="555"/>
        <v>21380</v>
      </c>
      <c r="E6642" s="39">
        <v>4</v>
      </c>
      <c r="F6642" s="112">
        <f t="shared" si="556"/>
        <v>1005</v>
      </c>
    </row>
    <row r="6643" spans="1:6" ht="15.75" thickBot="1" x14ac:dyDescent="0.3">
      <c r="A6643" s="122" t="s">
        <v>42</v>
      </c>
      <c r="B6643" s="44">
        <v>44169</v>
      </c>
      <c r="C6643" s="4">
        <v>159</v>
      </c>
      <c r="D6643" s="26">
        <f t="shared" si="555"/>
        <v>8394</v>
      </c>
      <c r="E6643" s="39">
        <v>0</v>
      </c>
      <c r="F6643" s="112">
        <f t="shared" si="556"/>
        <v>173</v>
      </c>
    </row>
    <row r="6644" spans="1:6" ht="15.75" thickBot="1" x14ac:dyDescent="0.3">
      <c r="A6644" s="122" t="s">
        <v>43</v>
      </c>
      <c r="B6644" s="44">
        <v>44169</v>
      </c>
      <c r="C6644" s="4">
        <v>72</v>
      </c>
      <c r="D6644" s="26">
        <f t="shared" si="555"/>
        <v>15030</v>
      </c>
      <c r="E6644" s="39">
        <v>7</v>
      </c>
      <c r="F6644" s="112">
        <f t="shared" si="556"/>
        <v>235</v>
      </c>
    </row>
    <row r="6645" spans="1:6" ht="15.75" thickBot="1" x14ac:dyDescent="0.3">
      <c r="A6645" s="122" t="s">
        <v>44</v>
      </c>
      <c r="B6645" s="44">
        <v>44169</v>
      </c>
      <c r="C6645" s="4">
        <v>242</v>
      </c>
      <c r="D6645" s="26">
        <f t="shared" si="555"/>
        <v>16938</v>
      </c>
      <c r="E6645" s="39">
        <v>7</v>
      </c>
      <c r="F6645" s="112">
        <f t="shared" si="556"/>
        <v>297</v>
      </c>
    </row>
    <row r="6646" spans="1:6" ht="15.75" thickBot="1" x14ac:dyDescent="0.3">
      <c r="A6646" s="122" t="s">
        <v>29</v>
      </c>
      <c r="B6646" s="44">
        <v>44169</v>
      </c>
      <c r="C6646" s="4">
        <v>991</v>
      </c>
      <c r="D6646" s="26">
        <f t="shared" si="555"/>
        <v>152675</v>
      </c>
      <c r="E6646" s="39">
        <v>14</v>
      </c>
      <c r="F6646" s="112">
        <f t="shared" si="556"/>
        <v>2381</v>
      </c>
    </row>
    <row r="6647" spans="1:6" ht="15.75" thickBot="1" x14ac:dyDescent="0.3">
      <c r="A6647" s="122" t="s">
        <v>45</v>
      </c>
      <c r="B6647" s="44">
        <v>44169</v>
      </c>
      <c r="C6647" s="4">
        <v>82</v>
      </c>
      <c r="D6647" s="26">
        <f t="shared" si="555"/>
        <v>16024</v>
      </c>
      <c r="E6647" s="39">
        <v>3</v>
      </c>
      <c r="F6647" s="112">
        <f t="shared" si="556"/>
        <v>198</v>
      </c>
    </row>
    <row r="6648" spans="1:6" ht="15.75" thickBot="1" x14ac:dyDescent="0.3">
      <c r="A6648" s="122" t="s">
        <v>46</v>
      </c>
      <c r="B6648" s="44">
        <v>44169</v>
      </c>
      <c r="C6648" s="4">
        <v>107</v>
      </c>
      <c r="D6648" s="26">
        <f t="shared" si="555"/>
        <v>16588</v>
      </c>
      <c r="E6648" s="39">
        <v>1</v>
      </c>
      <c r="F6648" s="112">
        <f t="shared" si="556"/>
        <v>237</v>
      </c>
    </row>
    <row r="6649" spans="1:6" ht="15.75" thickBot="1" x14ac:dyDescent="0.3">
      <c r="A6649" s="123" t="s">
        <v>47</v>
      </c>
      <c r="B6649" s="44">
        <v>44169</v>
      </c>
      <c r="C6649" s="4">
        <v>172</v>
      </c>
      <c r="D6649" s="115">
        <f t="shared" si="555"/>
        <v>67049</v>
      </c>
      <c r="E6649" s="39">
        <v>12</v>
      </c>
      <c r="F6649" s="113">
        <f t="shared" si="556"/>
        <v>1240</v>
      </c>
    </row>
    <row r="6650" spans="1:6" ht="15.75" thickBot="1" x14ac:dyDescent="0.3">
      <c r="A6650" s="53" t="s">
        <v>22</v>
      </c>
      <c r="B6650" s="44">
        <v>44170</v>
      </c>
      <c r="C6650" s="4">
        <v>1374</v>
      </c>
      <c r="D6650" s="114">
        <f t="shared" si="555"/>
        <v>627758</v>
      </c>
      <c r="E6650" s="4">
        <v>25</v>
      </c>
      <c r="F6650" s="111">
        <f t="shared" si="556"/>
        <v>21018</v>
      </c>
    </row>
    <row r="6651" spans="1:6" ht="15.75" thickBot="1" x14ac:dyDescent="0.3">
      <c r="A6651" s="122" t="s">
        <v>51</v>
      </c>
      <c r="B6651" s="44">
        <v>44170</v>
      </c>
      <c r="C6651" s="4">
        <v>253</v>
      </c>
      <c r="D6651" s="26">
        <f t="shared" si="555"/>
        <v>160447</v>
      </c>
      <c r="E6651" s="4">
        <v>9</v>
      </c>
      <c r="F6651" s="112">
        <f t="shared" si="556"/>
        <v>5259</v>
      </c>
    </row>
    <row r="6652" spans="1:6" ht="15.75" thickBot="1" x14ac:dyDescent="0.3">
      <c r="A6652" s="122" t="s">
        <v>35</v>
      </c>
      <c r="B6652" s="44">
        <v>44170</v>
      </c>
      <c r="C6652" s="4">
        <v>3</v>
      </c>
      <c r="D6652" s="26">
        <f t="shared" si="555"/>
        <v>1944</v>
      </c>
      <c r="E6652" s="4">
        <v>0</v>
      </c>
      <c r="F6652" s="112">
        <f t="shared" si="556"/>
        <v>17</v>
      </c>
    </row>
    <row r="6653" spans="1:6" ht="15.75" thickBot="1" x14ac:dyDescent="0.3">
      <c r="A6653" s="122" t="s">
        <v>21</v>
      </c>
      <c r="B6653" s="44">
        <v>44170</v>
      </c>
      <c r="C6653" s="4">
        <v>263</v>
      </c>
      <c r="D6653" s="26">
        <f t="shared" si="555"/>
        <v>20596</v>
      </c>
      <c r="E6653" s="4">
        <v>6</v>
      </c>
      <c r="F6653" s="112">
        <f t="shared" si="556"/>
        <v>587</v>
      </c>
    </row>
    <row r="6654" spans="1:6" ht="15.75" thickBot="1" x14ac:dyDescent="0.3">
      <c r="A6654" s="122" t="s">
        <v>36</v>
      </c>
      <c r="B6654" s="44">
        <v>44170</v>
      </c>
      <c r="C6654" s="4">
        <v>214</v>
      </c>
      <c r="D6654" s="26">
        <f t="shared" si="555"/>
        <v>24411</v>
      </c>
      <c r="E6654" s="4">
        <v>0</v>
      </c>
      <c r="F6654" s="112">
        <f t="shared" si="556"/>
        <v>400</v>
      </c>
    </row>
    <row r="6655" spans="1:6" ht="15.75" thickBot="1" x14ac:dyDescent="0.3">
      <c r="A6655" s="122" t="s">
        <v>27</v>
      </c>
      <c r="B6655" s="44">
        <v>44170</v>
      </c>
      <c r="C6655" s="4">
        <v>451</v>
      </c>
      <c r="D6655" s="26">
        <f t="shared" si="555"/>
        <v>117250</v>
      </c>
      <c r="E6655" s="4">
        <v>25</v>
      </c>
      <c r="F6655" s="112">
        <f t="shared" si="556"/>
        <v>2073</v>
      </c>
    </row>
    <row r="6656" spans="1:6" ht="15.75" thickBot="1" x14ac:dyDescent="0.3">
      <c r="A6656" s="122" t="s">
        <v>37</v>
      </c>
      <c r="B6656" s="44">
        <v>44170</v>
      </c>
      <c r="C6656" s="4">
        <v>192</v>
      </c>
      <c r="D6656" s="26">
        <f t="shared" si="555"/>
        <v>8590</v>
      </c>
      <c r="E6656" s="4">
        <v>7</v>
      </c>
      <c r="F6656" s="112">
        <f t="shared" si="556"/>
        <v>95</v>
      </c>
    </row>
    <row r="6657" spans="1:6" ht="15.75" thickBot="1" x14ac:dyDescent="0.3">
      <c r="A6657" s="122" t="s">
        <v>38</v>
      </c>
      <c r="B6657" s="44">
        <v>44170</v>
      </c>
      <c r="C6657" s="4">
        <v>212</v>
      </c>
      <c r="D6657" s="26">
        <f t="shared" ref="D6657:D6688" si="557">C6657+D6633</f>
        <v>24393</v>
      </c>
      <c r="E6657" s="4">
        <v>1</v>
      </c>
      <c r="F6657" s="112">
        <f t="shared" si="556"/>
        <v>486</v>
      </c>
    </row>
    <row r="6658" spans="1:6" ht="15.75" thickBot="1" x14ac:dyDescent="0.3">
      <c r="A6658" s="122" t="s">
        <v>48</v>
      </c>
      <c r="B6658" s="44">
        <v>44170</v>
      </c>
      <c r="C6658" s="4">
        <v>1</v>
      </c>
      <c r="D6658" s="26">
        <f t="shared" si="557"/>
        <v>190</v>
      </c>
      <c r="E6658" s="4">
        <v>0</v>
      </c>
      <c r="F6658" s="112">
        <f t="shared" ref="F6658:F6689" si="558">E6658+F6634</f>
        <v>3</v>
      </c>
    </row>
    <row r="6659" spans="1:6" ht="15.75" thickBot="1" x14ac:dyDescent="0.3">
      <c r="A6659" s="122" t="s">
        <v>39</v>
      </c>
      <c r="B6659" s="44">
        <v>44170</v>
      </c>
      <c r="C6659" s="4">
        <v>3</v>
      </c>
      <c r="D6659" s="26">
        <f t="shared" si="557"/>
        <v>18415</v>
      </c>
      <c r="E6659" s="4">
        <v>0</v>
      </c>
      <c r="F6659" s="112">
        <f t="shared" si="558"/>
        <v>850</v>
      </c>
    </row>
    <row r="6660" spans="1:6" ht="15.75" thickBot="1" x14ac:dyDescent="0.3">
      <c r="A6660" s="122" t="s">
        <v>40</v>
      </c>
      <c r="B6660" s="44">
        <v>44170</v>
      </c>
      <c r="C6660" s="4">
        <v>68</v>
      </c>
      <c r="D6660" s="26">
        <f t="shared" si="557"/>
        <v>6219</v>
      </c>
      <c r="E6660" s="4">
        <v>0</v>
      </c>
      <c r="F6660" s="112">
        <f t="shared" si="558"/>
        <v>88</v>
      </c>
    </row>
    <row r="6661" spans="1:6" ht="15.75" thickBot="1" x14ac:dyDescent="0.3">
      <c r="A6661" s="122" t="s">
        <v>28</v>
      </c>
      <c r="B6661" s="44">
        <v>44170</v>
      </c>
      <c r="C6661" s="4">
        <v>22</v>
      </c>
      <c r="D6661" s="26">
        <f t="shared" si="557"/>
        <v>8834</v>
      </c>
      <c r="E6661" s="4">
        <v>0</v>
      </c>
      <c r="F6661" s="112">
        <f t="shared" si="558"/>
        <v>320</v>
      </c>
    </row>
    <row r="6662" spans="1:6" ht="15.75" thickBot="1" x14ac:dyDescent="0.3">
      <c r="A6662" s="122" t="s">
        <v>24</v>
      </c>
      <c r="B6662" s="44">
        <v>44170</v>
      </c>
      <c r="C6662" s="4">
        <v>100</v>
      </c>
      <c r="D6662" s="26">
        <f t="shared" si="557"/>
        <v>57527</v>
      </c>
      <c r="E6662" s="4">
        <v>4</v>
      </c>
      <c r="F6662" s="112">
        <f t="shared" si="558"/>
        <v>1143</v>
      </c>
    </row>
    <row r="6663" spans="1:6" ht="15.75" thickBot="1" x14ac:dyDescent="0.3">
      <c r="A6663" s="122" t="s">
        <v>30</v>
      </c>
      <c r="B6663" s="44">
        <v>44170</v>
      </c>
      <c r="C6663" s="4">
        <v>5</v>
      </c>
      <c r="D6663" s="26">
        <f t="shared" si="557"/>
        <v>568</v>
      </c>
      <c r="E6663" s="4">
        <v>0</v>
      </c>
      <c r="F6663" s="112">
        <f t="shared" si="558"/>
        <v>9</v>
      </c>
    </row>
    <row r="6664" spans="1:6" ht="15.75" thickBot="1" x14ac:dyDescent="0.3">
      <c r="A6664" s="122" t="s">
        <v>26</v>
      </c>
      <c r="B6664" s="44">
        <v>44170</v>
      </c>
      <c r="C6664" s="4">
        <v>289</v>
      </c>
      <c r="D6664" s="26">
        <f t="shared" si="557"/>
        <v>34244</v>
      </c>
      <c r="E6664" s="4">
        <v>0</v>
      </c>
      <c r="F6664" s="112">
        <f t="shared" si="558"/>
        <v>650</v>
      </c>
    </row>
    <row r="6665" spans="1:6" ht="15.75" thickBot="1" x14ac:dyDescent="0.3">
      <c r="A6665" s="122" t="s">
        <v>25</v>
      </c>
      <c r="B6665" s="44">
        <v>44170</v>
      </c>
      <c r="C6665" s="4">
        <v>146</v>
      </c>
      <c r="D6665" s="26">
        <f t="shared" si="557"/>
        <v>32763</v>
      </c>
      <c r="E6665" s="4">
        <v>5</v>
      </c>
      <c r="F6665" s="112">
        <f t="shared" si="558"/>
        <v>801</v>
      </c>
    </row>
    <row r="6666" spans="1:6" ht="15.75" thickBot="1" x14ac:dyDescent="0.3">
      <c r="A6666" s="122" t="s">
        <v>41</v>
      </c>
      <c r="B6666" s="44">
        <v>44170</v>
      </c>
      <c r="C6666" s="4">
        <v>24</v>
      </c>
      <c r="D6666" s="26">
        <f t="shared" si="557"/>
        <v>21404</v>
      </c>
      <c r="E6666" s="4">
        <v>1</v>
      </c>
      <c r="F6666" s="112">
        <f t="shared" si="558"/>
        <v>1006</v>
      </c>
    </row>
    <row r="6667" spans="1:6" ht="15.75" thickBot="1" x14ac:dyDescent="0.3">
      <c r="A6667" s="122" t="s">
        <v>42</v>
      </c>
      <c r="B6667" s="44">
        <v>44170</v>
      </c>
      <c r="C6667" s="4">
        <v>51</v>
      </c>
      <c r="D6667" s="26">
        <f t="shared" si="557"/>
        <v>8445</v>
      </c>
      <c r="E6667" s="4">
        <v>0</v>
      </c>
      <c r="F6667" s="112">
        <f t="shared" si="558"/>
        <v>173</v>
      </c>
    </row>
    <row r="6668" spans="1:6" ht="15.75" thickBot="1" x14ac:dyDescent="0.3">
      <c r="A6668" s="122" t="s">
        <v>43</v>
      </c>
      <c r="B6668" s="44">
        <v>44170</v>
      </c>
      <c r="C6668" s="4">
        <v>54</v>
      </c>
      <c r="D6668" s="26">
        <f t="shared" si="557"/>
        <v>15084</v>
      </c>
      <c r="E6668" s="4">
        <v>1</v>
      </c>
      <c r="F6668" s="112">
        <f t="shared" si="558"/>
        <v>236</v>
      </c>
    </row>
    <row r="6669" spans="1:6" ht="15.75" thickBot="1" x14ac:dyDescent="0.3">
      <c r="A6669" s="122" t="s">
        <v>44</v>
      </c>
      <c r="B6669" s="44">
        <v>44170</v>
      </c>
      <c r="C6669" s="4">
        <v>187</v>
      </c>
      <c r="D6669" s="26">
        <f t="shared" si="557"/>
        <v>17125</v>
      </c>
      <c r="E6669" s="4">
        <v>4</v>
      </c>
      <c r="F6669" s="112">
        <f t="shared" si="558"/>
        <v>301</v>
      </c>
    </row>
    <row r="6670" spans="1:6" ht="15.75" thickBot="1" x14ac:dyDescent="0.3">
      <c r="A6670" s="122" t="s">
        <v>29</v>
      </c>
      <c r="B6670" s="44">
        <v>44170</v>
      </c>
      <c r="C6670" s="4">
        <v>976</v>
      </c>
      <c r="D6670" s="26">
        <f t="shared" si="557"/>
        <v>153651</v>
      </c>
      <c r="E6670" s="4">
        <v>25</v>
      </c>
      <c r="F6670" s="112">
        <f t="shared" si="558"/>
        <v>2406</v>
      </c>
    </row>
    <row r="6671" spans="1:6" ht="15.75" thickBot="1" x14ac:dyDescent="0.3">
      <c r="A6671" s="122" t="s">
        <v>45</v>
      </c>
      <c r="B6671" s="44">
        <v>44170</v>
      </c>
      <c r="C6671" s="4">
        <v>83</v>
      </c>
      <c r="D6671" s="26">
        <f t="shared" si="557"/>
        <v>16107</v>
      </c>
      <c r="E6671" s="4">
        <v>1</v>
      </c>
      <c r="F6671" s="112">
        <f t="shared" si="558"/>
        <v>199</v>
      </c>
    </row>
    <row r="6672" spans="1:6" ht="15.75" thickBot="1" x14ac:dyDescent="0.3">
      <c r="A6672" s="122" t="s">
        <v>46</v>
      </c>
      <c r="B6672" s="44">
        <v>44170</v>
      </c>
      <c r="C6672" s="4">
        <v>96</v>
      </c>
      <c r="D6672" s="26">
        <f t="shared" si="557"/>
        <v>16684</v>
      </c>
      <c r="E6672" s="4">
        <v>0</v>
      </c>
      <c r="F6672" s="112">
        <f t="shared" si="558"/>
        <v>237</v>
      </c>
    </row>
    <row r="6673" spans="1:6" ht="15.75" thickBot="1" x14ac:dyDescent="0.3">
      <c r="A6673" s="123" t="s">
        <v>47</v>
      </c>
      <c r="B6673" s="44">
        <v>44170</v>
      </c>
      <c r="C6673" s="4">
        <v>134</v>
      </c>
      <c r="D6673" s="115">
        <f t="shared" si="557"/>
        <v>67183</v>
      </c>
      <c r="E6673" s="4">
        <v>7</v>
      </c>
      <c r="F6673" s="113">
        <f t="shared" si="558"/>
        <v>1247</v>
      </c>
    </row>
    <row r="6674" spans="1:6" ht="15.75" thickBot="1" x14ac:dyDescent="0.3">
      <c r="A6674" s="53" t="s">
        <v>22</v>
      </c>
      <c r="B6674" s="44">
        <v>44171</v>
      </c>
      <c r="C6674" s="4">
        <v>719</v>
      </c>
      <c r="D6674" s="114">
        <f t="shared" si="557"/>
        <v>628477</v>
      </c>
      <c r="E6674" s="4">
        <v>87</v>
      </c>
      <c r="F6674" s="111">
        <f t="shared" si="558"/>
        <v>21105</v>
      </c>
    </row>
    <row r="6675" spans="1:6" ht="15.75" thickBot="1" x14ac:dyDescent="0.3">
      <c r="A6675" s="122" t="s">
        <v>51</v>
      </c>
      <c r="B6675" s="44">
        <v>44171</v>
      </c>
      <c r="C6675" s="4">
        <v>226</v>
      </c>
      <c r="D6675" s="26">
        <f t="shared" si="557"/>
        <v>160673</v>
      </c>
      <c r="E6675" s="4">
        <v>3</v>
      </c>
      <c r="F6675" s="112">
        <f t="shared" si="558"/>
        <v>5262</v>
      </c>
    </row>
    <row r="6676" spans="1:6" ht="15.75" thickBot="1" x14ac:dyDescent="0.3">
      <c r="A6676" s="122" t="s">
        <v>35</v>
      </c>
      <c r="B6676" s="44">
        <v>44171</v>
      </c>
      <c r="C6676" s="4">
        <v>41</v>
      </c>
      <c r="D6676" s="26">
        <f t="shared" si="557"/>
        <v>1985</v>
      </c>
      <c r="E6676" s="4">
        <v>0</v>
      </c>
      <c r="F6676" s="112">
        <f t="shared" si="558"/>
        <v>17</v>
      </c>
    </row>
    <row r="6677" spans="1:6" ht="15.75" thickBot="1" x14ac:dyDescent="0.3">
      <c r="A6677" s="122" t="s">
        <v>21</v>
      </c>
      <c r="B6677" s="44">
        <v>44171</v>
      </c>
      <c r="C6677" s="4">
        <v>134</v>
      </c>
      <c r="D6677" s="26">
        <f t="shared" si="557"/>
        <v>20730</v>
      </c>
      <c r="E6677" s="4">
        <v>3</v>
      </c>
      <c r="F6677" s="112">
        <f t="shared" si="558"/>
        <v>590</v>
      </c>
    </row>
    <row r="6678" spans="1:6" ht="15.75" thickBot="1" x14ac:dyDescent="0.3">
      <c r="A6678" s="122" t="s">
        <v>36</v>
      </c>
      <c r="B6678" s="44">
        <v>44171</v>
      </c>
      <c r="C6678" s="4">
        <v>77</v>
      </c>
      <c r="D6678" s="26">
        <f t="shared" si="557"/>
        <v>24488</v>
      </c>
      <c r="E6678" s="4">
        <v>0</v>
      </c>
      <c r="F6678" s="112">
        <f t="shared" si="558"/>
        <v>400</v>
      </c>
    </row>
    <row r="6679" spans="1:6" ht="15.75" thickBot="1" x14ac:dyDescent="0.3">
      <c r="A6679" s="122" t="s">
        <v>27</v>
      </c>
      <c r="B6679" s="44">
        <v>44171</v>
      </c>
      <c r="C6679" s="4">
        <v>262</v>
      </c>
      <c r="D6679" s="26">
        <f t="shared" si="557"/>
        <v>117512</v>
      </c>
      <c r="E6679" s="4">
        <v>16</v>
      </c>
      <c r="F6679" s="112">
        <f t="shared" si="558"/>
        <v>2089</v>
      </c>
    </row>
    <row r="6680" spans="1:6" ht="15.75" thickBot="1" x14ac:dyDescent="0.3">
      <c r="A6680" s="122" t="s">
        <v>37</v>
      </c>
      <c r="B6680" s="44">
        <v>44171</v>
      </c>
      <c r="C6680" s="4">
        <v>87</v>
      </c>
      <c r="D6680" s="26">
        <f t="shared" si="557"/>
        <v>8677</v>
      </c>
      <c r="E6680" s="4">
        <v>9</v>
      </c>
      <c r="F6680" s="112">
        <f t="shared" si="558"/>
        <v>104</v>
      </c>
    </row>
    <row r="6681" spans="1:6" ht="15.75" thickBot="1" x14ac:dyDescent="0.3">
      <c r="A6681" s="122" t="s">
        <v>38</v>
      </c>
      <c r="B6681" s="44">
        <v>44171</v>
      </c>
      <c r="C6681" s="4">
        <v>127</v>
      </c>
      <c r="D6681" s="26">
        <f t="shared" si="557"/>
        <v>24520</v>
      </c>
      <c r="E6681" s="4">
        <v>1</v>
      </c>
      <c r="F6681" s="112">
        <f t="shared" si="558"/>
        <v>487</v>
      </c>
    </row>
    <row r="6682" spans="1:6" ht="15.75" thickBot="1" x14ac:dyDescent="0.3">
      <c r="A6682" s="122" t="s">
        <v>48</v>
      </c>
      <c r="B6682" s="44">
        <v>44171</v>
      </c>
      <c r="C6682" s="4">
        <v>-1</v>
      </c>
      <c r="D6682" s="26">
        <f t="shared" si="557"/>
        <v>189</v>
      </c>
      <c r="E6682" s="4">
        <v>0</v>
      </c>
      <c r="F6682" s="112">
        <f t="shared" si="558"/>
        <v>3</v>
      </c>
    </row>
    <row r="6683" spans="1:6" ht="15.75" thickBot="1" x14ac:dyDescent="0.3">
      <c r="A6683" s="122" t="s">
        <v>39</v>
      </c>
      <c r="B6683" s="44">
        <v>44171</v>
      </c>
      <c r="C6683" s="4">
        <v>0</v>
      </c>
      <c r="D6683" s="26">
        <f t="shared" si="557"/>
        <v>18415</v>
      </c>
      <c r="E6683" s="4">
        <v>1</v>
      </c>
      <c r="F6683" s="112">
        <f t="shared" si="558"/>
        <v>851</v>
      </c>
    </row>
    <row r="6684" spans="1:6" ht="15.75" thickBot="1" x14ac:dyDescent="0.3">
      <c r="A6684" s="122" t="s">
        <v>40</v>
      </c>
      <c r="B6684" s="44">
        <v>44171</v>
      </c>
      <c r="C6684" s="4">
        <v>61</v>
      </c>
      <c r="D6684" s="26">
        <f t="shared" si="557"/>
        <v>6280</v>
      </c>
      <c r="E6684" s="4">
        <v>0</v>
      </c>
      <c r="F6684" s="112">
        <f t="shared" si="558"/>
        <v>88</v>
      </c>
    </row>
    <row r="6685" spans="1:6" ht="15.75" thickBot="1" x14ac:dyDescent="0.3">
      <c r="A6685" s="122" t="s">
        <v>28</v>
      </c>
      <c r="B6685" s="44">
        <v>44171</v>
      </c>
      <c r="C6685" s="4">
        <v>5</v>
      </c>
      <c r="D6685" s="26">
        <f t="shared" si="557"/>
        <v>8839</v>
      </c>
      <c r="E6685" s="4">
        <v>1</v>
      </c>
      <c r="F6685" s="112">
        <f t="shared" si="558"/>
        <v>321</v>
      </c>
    </row>
    <row r="6686" spans="1:6" ht="15.75" thickBot="1" x14ac:dyDescent="0.3">
      <c r="A6686" s="122" t="s">
        <v>24</v>
      </c>
      <c r="B6686" s="44">
        <v>44171</v>
      </c>
      <c r="C6686" s="4">
        <v>41</v>
      </c>
      <c r="D6686" s="26">
        <f t="shared" si="557"/>
        <v>57568</v>
      </c>
      <c r="E6686" s="4">
        <v>0</v>
      </c>
      <c r="F6686" s="112">
        <f t="shared" si="558"/>
        <v>1143</v>
      </c>
    </row>
    <row r="6687" spans="1:6" ht="15.75" thickBot="1" x14ac:dyDescent="0.3">
      <c r="A6687" s="122" t="s">
        <v>30</v>
      </c>
      <c r="B6687" s="44">
        <v>44171</v>
      </c>
      <c r="C6687" s="4">
        <v>5</v>
      </c>
      <c r="D6687" s="26">
        <f t="shared" si="557"/>
        <v>573</v>
      </c>
      <c r="E6687" s="4">
        <v>0</v>
      </c>
      <c r="F6687" s="112">
        <f t="shared" si="558"/>
        <v>9</v>
      </c>
    </row>
    <row r="6688" spans="1:6" ht="15.75" thickBot="1" x14ac:dyDescent="0.3">
      <c r="A6688" s="122" t="s">
        <v>26</v>
      </c>
      <c r="B6688" s="44">
        <v>44171</v>
      </c>
      <c r="C6688" s="4">
        <v>395</v>
      </c>
      <c r="D6688" s="26">
        <f t="shared" si="557"/>
        <v>34639</v>
      </c>
      <c r="E6688" s="4">
        <v>7</v>
      </c>
      <c r="F6688" s="112">
        <f t="shared" si="558"/>
        <v>657</v>
      </c>
    </row>
    <row r="6689" spans="1:9" ht="15.75" thickBot="1" x14ac:dyDescent="0.3">
      <c r="A6689" s="122" t="s">
        <v>25</v>
      </c>
      <c r="B6689" s="44">
        <v>44171</v>
      </c>
      <c r="C6689" s="4">
        <v>115</v>
      </c>
      <c r="D6689" s="26">
        <f t="shared" ref="D6689:D6752" si="559">C6689+D6665</f>
        <v>32878</v>
      </c>
      <c r="E6689" s="4">
        <v>0</v>
      </c>
      <c r="F6689" s="112">
        <f t="shared" si="558"/>
        <v>801</v>
      </c>
    </row>
    <row r="6690" spans="1:9" ht="15.75" thickBot="1" x14ac:dyDescent="0.3">
      <c r="A6690" s="122" t="s">
        <v>41</v>
      </c>
      <c r="B6690" s="44">
        <v>44171</v>
      </c>
      <c r="C6690" s="4">
        <v>14</v>
      </c>
      <c r="D6690" s="26">
        <f t="shared" si="559"/>
        <v>21418</v>
      </c>
      <c r="E6690" s="4">
        <v>0</v>
      </c>
      <c r="F6690" s="112">
        <f t="shared" ref="F6690:F6753" si="560">E6690+F6666</f>
        <v>1006</v>
      </c>
    </row>
    <row r="6691" spans="1:9" ht="15.75" thickBot="1" x14ac:dyDescent="0.3">
      <c r="A6691" s="122" t="s">
        <v>42</v>
      </c>
      <c r="B6691" s="44">
        <v>44171</v>
      </c>
      <c r="C6691" s="4">
        <v>19</v>
      </c>
      <c r="D6691" s="26">
        <f t="shared" si="559"/>
        <v>8464</v>
      </c>
      <c r="E6691" s="4">
        <v>0</v>
      </c>
      <c r="F6691" s="112">
        <f t="shared" si="560"/>
        <v>173</v>
      </c>
    </row>
    <row r="6692" spans="1:9" ht="15.75" thickBot="1" x14ac:dyDescent="0.3">
      <c r="A6692" s="122" t="s">
        <v>43</v>
      </c>
      <c r="B6692" s="44">
        <v>44171</v>
      </c>
      <c r="C6692" s="4">
        <v>17</v>
      </c>
      <c r="D6692" s="26">
        <f t="shared" si="559"/>
        <v>15101</v>
      </c>
      <c r="E6692" s="4">
        <v>0</v>
      </c>
      <c r="F6692" s="112">
        <f t="shared" si="560"/>
        <v>236</v>
      </c>
    </row>
    <row r="6693" spans="1:9" ht="15.75" thickBot="1" x14ac:dyDescent="0.3">
      <c r="A6693" s="122" t="s">
        <v>44</v>
      </c>
      <c r="B6693" s="44">
        <v>44171</v>
      </c>
      <c r="C6693" s="4">
        <v>172</v>
      </c>
      <c r="D6693" s="26">
        <f t="shared" si="559"/>
        <v>17297</v>
      </c>
      <c r="E6693" s="4">
        <v>1</v>
      </c>
      <c r="F6693" s="112">
        <f t="shared" si="560"/>
        <v>302</v>
      </c>
    </row>
    <row r="6694" spans="1:9" ht="15.75" thickBot="1" x14ac:dyDescent="0.3">
      <c r="A6694" s="122" t="s">
        <v>29</v>
      </c>
      <c r="B6694" s="44">
        <v>44171</v>
      </c>
      <c r="C6694" s="4">
        <v>568</v>
      </c>
      <c r="D6694" s="26">
        <f t="shared" si="559"/>
        <v>154219</v>
      </c>
      <c r="E6694" s="4">
        <v>4</v>
      </c>
      <c r="F6694" s="112">
        <f t="shared" si="560"/>
        <v>2410</v>
      </c>
    </row>
    <row r="6695" spans="1:9" ht="15.75" thickBot="1" x14ac:dyDescent="0.3">
      <c r="A6695" s="122" t="s">
        <v>45</v>
      </c>
      <c r="B6695" s="44">
        <v>44171</v>
      </c>
      <c r="C6695" s="4">
        <v>52</v>
      </c>
      <c r="D6695" s="26">
        <f t="shared" si="559"/>
        <v>16159</v>
      </c>
      <c r="E6695" s="4">
        <v>1</v>
      </c>
      <c r="F6695" s="112">
        <f t="shared" si="560"/>
        <v>200</v>
      </c>
    </row>
    <row r="6696" spans="1:9" ht="15.75" thickBot="1" x14ac:dyDescent="0.3">
      <c r="A6696" s="122" t="s">
        <v>46</v>
      </c>
      <c r="B6696" s="44">
        <v>44171</v>
      </c>
      <c r="C6696" s="4">
        <v>61</v>
      </c>
      <c r="D6696" s="26">
        <f t="shared" si="559"/>
        <v>16745</v>
      </c>
      <c r="E6696" s="4">
        <v>1</v>
      </c>
      <c r="F6696" s="112">
        <f t="shared" si="560"/>
        <v>238</v>
      </c>
    </row>
    <row r="6697" spans="1:9" ht="15.75" thickBot="1" x14ac:dyDescent="0.3">
      <c r="A6697" s="123" t="s">
        <v>47</v>
      </c>
      <c r="B6697" s="44">
        <v>44171</v>
      </c>
      <c r="C6697" s="4">
        <v>81</v>
      </c>
      <c r="D6697" s="115">
        <f t="shared" si="559"/>
        <v>67264</v>
      </c>
      <c r="E6697" s="4">
        <v>0</v>
      </c>
      <c r="F6697" s="113">
        <f t="shared" si="560"/>
        <v>1247</v>
      </c>
    </row>
    <row r="6698" spans="1:9" ht="15.75" thickBot="1" x14ac:dyDescent="0.3">
      <c r="A6698" s="53" t="s">
        <v>22</v>
      </c>
      <c r="B6698" s="44">
        <v>44172</v>
      </c>
      <c r="C6698" s="4">
        <v>693</v>
      </c>
      <c r="D6698" s="114">
        <f t="shared" si="559"/>
        <v>629170</v>
      </c>
      <c r="E6698" s="4">
        <v>53</v>
      </c>
      <c r="F6698" s="111">
        <f t="shared" si="560"/>
        <v>21158</v>
      </c>
      <c r="I6698" s="73"/>
    </row>
    <row r="6699" spans="1:9" ht="15.75" thickBot="1" x14ac:dyDescent="0.3">
      <c r="A6699" s="122" t="s">
        <v>51</v>
      </c>
      <c r="B6699" s="44">
        <v>44172</v>
      </c>
      <c r="C6699" s="4">
        <v>164</v>
      </c>
      <c r="D6699" s="26">
        <f t="shared" si="559"/>
        <v>160837</v>
      </c>
      <c r="E6699" s="4">
        <v>8</v>
      </c>
      <c r="F6699" s="112">
        <f t="shared" si="560"/>
        <v>5270</v>
      </c>
      <c r="I6699" s="73"/>
    </row>
    <row r="6700" spans="1:9" ht="15.75" thickBot="1" x14ac:dyDescent="0.3">
      <c r="A6700" s="122" t="s">
        <v>35</v>
      </c>
      <c r="B6700" s="44">
        <v>44172</v>
      </c>
      <c r="C6700" s="4">
        <v>30</v>
      </c>
      <c r="D6700" s="26">
        <f t="shared" si="559"/>
        <v>2015</v>
      </c>
      <c r="E6700" s="4">
        <v>0</v>
      </c>
      <c r="F6700" s="112">
        <f t="shared" si="560"/>
        <v>17</v>
      </c>
      <c r="I6700" s="73"/>
    </row>
    <row r="6701" spans="1:9" ht="15.75" thickBot="1" x14ac:dyDescent="0.3">
      <c r="A6701" s="122" t="s">
        <v>21</v>
      </c>
      <c r="B6701" s="44">
        <v>44172</v>
      </c>
      <c r="C6701" s="4">
        <v>96</v>
      </c>
      <c r="D6701" s="26">
        <f t="shared" si="559"/>
        <v>20826</v>
      </c>
      <c r="E6701" s="4">
        <v>0</v>
      </c>
      <c r="F6701" s="112">
        <f t="shared" si="560"/>
        <v>590</v>
      </c>
      <c r="I6701" s="73"/>
    </row>
    <row r="6702" spans="1:9" ht="15.75" thickBot="1" x14ac:dyDescent="0.3">
      <c r="A6702" s="122" t="s">
        <v>36</v>
      </c>
      <c r="B6702" s="44">
        <v>44172</v>
      </c>
      <c r="C6702" s="4">
        <v>161</v>
      </c>
      <c r="D6702" s="26">
        <f t="shared" si="559"/>
        <v>24649</v>
      </c>
      <c r="E6702" s="4">
        <v>7</v>
      </c>
      <c r="F6702" s="112">
        <f t="shared" si="560"/>
        <v>407</v>
      </c>
      <c r="I6702" s="73"/>
    </row>
    <row r="6703" spans="1:9" ht="15.75" thickBot="1" x14ac:dyDescent="0.3">
      <c r="A6703" s="122" t="s">
        <v>27</v>
      </c>
      <c r="B6703" s="44">
        <v>44172</v>
      </c>
      <c r="C6703" s="4">
        <v>95</v>
      </c>
      <c r="D6703" s="26">
        <f t="shared" si="559"/>
        <v>117607</v>
      </c>
      <c r="E6703" s="4">
        <v>9</v>
      </c>
      <c r="F6703" s="112">
        <f t="shared" si="560"/>
        <v>2098</v>
      </c>
      <c r="I6703" s="73"/>
    </row>
    <row r="6704" spans="1:9" ht="15.75" thickBot="1" x14ac:dyDescent="0.3">
      <c r="A6704" s="122" t="s">
        <v>37</v>
      </c>
      <c r="B6704" s="44">
        <v>44172</v>
      </c>
      <c r="C6704" s="4">
        <v>185</v>
      </c>
      <c r="D6704" s="26">
        <f t="shared" si="559"/>
        <v>8862</v>
      </c>
      <c r="E6704" s="4">
        <v>7</v>
      </c>
      <c r="F6704" s="112">
        <f t="shared" si="560"/>
        <v>111</v>
      </c>
      <c r="I6704" s="73"/>
    </row>
    <row r="6705" spans="1:9" ht="15.75" thickBot="1" x14ac:dyDescent="0.3">
      <c r="A6705" s="122" t="s">
        <v>38</v>
      </c>
      <c r="B6705" s="44">
        <v>44172</v>
      </c>
      <c r="C6705" s="4">
        <v>55</v>
      </c>
      <c r="D6705" s="26">
        <f t="shared" si="559"/>
        <v>24575</v>
      </c>
      <c r="E6705" s="4">
        <v>5</v>
      </c>
      <c r="F6705" s="112">
        <f t="shared" si="560"/>
        <v>492</v>
      </c>
      <c r="I6705" s="73"/>
    </row>
    <row r="6706" spans="1:9" ht="15.75" thickBot="1" x14ac:dyDescent="0.3">
      <c r="A6706" s="122" t="s">
        <v>48</v>
      </c>
      <c r="B6706" s="44">
        <v>44172</v>
      </c>
      <c r="C6706" s="4">
        <v>0</v>
      </c>
      <c r="D6706" s="26">
        <f t="shared" si="559"/>
        <v>189</v>
      </c>
      <c r="E6706" s="4">
        <v>0</v>
      </c>
      <c r="F6706" s="112">
        <f t="shared" si="560"/>
        <v>3</v>
      </c>
      <c r="I6706" s="73"/>
    </row>
    <row r="6707" spans="1:9" ht="15.75" thickBot="1" x14ac:dyDescent="0.3">
      <c r="A6707" s="122" t="s">
        <v>39</v>
      </c>
      <c r="B6707" s="44">
        <v>44172</v>
      </c>
      <c r="C6707" s="4">
        <v>1</v>
      </c>
      <c r="D6707" s="26">
        <f t="shared" si="559"/>
        <v>18416</v>
      </c>
      <c r="E6707" s="4">
        <v>1</v>
      </c>
      <c r="F6707" s="112">
        <f t="shared" si="560"/>
        <v>852</v>
      </c>
      <c r="I6707" s="73"/>
    </row>
    <row r="6708" spans="1:9" ht="15.75" thickBot="1" x14ac:dyDescent="0.3">
      <c r="A6708" s="122" t="s">
        <v>40</v>
      </c>
      <c r="B6708" s="44">
        <v>44172</v>
      </c>
      <c r="C6708" s="4">
        <v>58</v>
      </c>
      <c r="D6708" s="26">
        <f t="shared" si="559"/>
        <v>6338</v>
      </c>
      <c r="E6708" s="4">
        <v>7</v>
      </c>
      <c r="F6708" s="112">
        <f t="shared" si="560"/>
        <v>95</v>
      </c>
      <c r="I6708" s="73"/>
    </row>
    <row r="6709" spans="1:9" ht="15.75" thickBot="1" x14ac:dyDescent="0.3">
      <c r="A6709" s="122" t="s">
        <v>28</v>
      </c>
      <c r="B6709" s="44">
        <v>44172</v>
      </c>
      <c r="C6709" s="4">
        <v>19</v>
      </c>
      <c r="D6709" s="26">
        <f t="shared" si="559"/>
        <v>8858</v>
      </c>
      <c r="E6709" s="4">
        <v>0</v>
      </c>
      <c r="F6709" s="112">
        <f t="shared" si="560"/>
        <v>321</v>
      </c>
      <c r="I6709" s="73"/>
    </row>
    <row r="6710" spans="1:9" ht="15.75" thickBot="1" x14ac:dyDescent="0.3">
      <c r="A6710" s="122" t="s">
        <v>24</v>
      </c>
      <c r="B6710" s="44">
        <v>44172</v>
      </c>
      <c r="C6710" s="4">
        <v>32</v>
      </c>
      <c r="D6710" s="26">
        <f t="shared" si="559"/>
        <v>57600</v>
      </c>
      <c r="E6710" s="4">
        <v>1</v>
      </c>
      <c r="F6710" s="112">
        <f t="shared" si="560"/>
        <v>1144</v>
      </c>
      <c r="I6710" s="73"/>
    </row>
    <row r="6711" spans="1:9" ht="15.75" thickBot="1" x14ac:dyDescent="0.3">
      <c r="A6711" s="122" t="s">
        <v>30</v>
      </c>
      <c r="B6711" s="44">
        <v>44172</v>
      </c>
      <c r="C6711" s="4">
        <v>6</v>
      </c>
      <c r="D6711" s="26">
        <f t="shared" si="559"/>
        <v>579</v>
      </c>
      <c r="E6711" s="4">
        <v>0</v>
      </c>
      <c r="F6711" s="112">
        <f t="shared" si="560"/>
        <v>9</v>
      </c>
      <c r="I6711" s="73"/>
    </row>
    <row r="6712" spans="1:9" ht="15.75" thickBot="1" x14ac:dyDescent="0.3">
      <c r="A6712" s="122" t="s">
        <v>26</v>
      </c>
      <c r="B6712" s="44">
        <v>44172</v>
      </c>
      <c r="C6712" s="4">
        <v>473</v>
      </c>
      <c r="D6712" s="26">
        <f t="shared" si="559"/>
        <v>35112</v>
      </c>
      <c r="E6712" s="4">
        <v>1</v>
      </c>
      <c r="F6712" s="112">
        <f t="shared" si="560"/>
        <v>658</v>
      </c>
      <c r="I6712" s="73"/>
    </row>
    <row r="6713" spans="1:9" ht="15.75" thickBot="1" x14ac:dyDescent="0.3">
      <c r="A6713" s="122" t="s">
        <v>25</v>
      </c>
      <c r="B6713" s="44">
        <v>44172</v>
      </c>
      <c r="C6713" s="4">
        <v>93</v>
      </c>
      <c r="D6713" s="26">
        <f t="shared" si="559"/>
        <v>32971</v>
      </c>
      <c r="E6713" s="4">
        <v>0</v>
      </c>
      <c r="F6713" s="112">
        <f t="shared" si="560"/>
        <v>801</v>
      </c>
      <c r="I6713" s="73"/>
    </row>
    <row r="6714" spans="1:9" ht="15.75" thickBot="1" x14ac:dyDescent="0.3">
      <c r="A6714" s="122" t="s">
        <v>41</v>
      </c>
      <c r="B6714" s="44">
        <v>44172</v>
      </c>
      <c r="C6714" s="4">
        <v>13</v>
      </c>
      <c r="D6714" s="26">
        <f t="shared" si="559"/>
        <v>21431</v>
      </c>
      <c r="E6714" s="4">
        <v>0</v>
      </c>
      <c r="F6714" s="112">
        <f t="shared" si="560"/>
        <v>1006</v>
      </c>
      <c r="I6714" s="73"/>
    </row>
    <row r="6715" spans="1:9" ht="15.75" thickBot="1" x14ac:dyDescent="0.3">
      <c r="A6715" s="122" t="s">
        <v>42</v>
      </c>
      <c r="B6715" s="44">
        <v>44172</v>
      </c>
      <c r="C6715" s="4">
        <v>35</v>
      </c>
      <c r="D6715" s="26">
        <f t="shared" si="559"/>
        <v>8499</v>
      </c>
      <c r="E6715" s="4">
        <v>0</v>
      </c>
      <c r="F6715" s="112">
        <f t="shared" si="560"/>
        <v>173</v>
      </c>
      <c r="I6715" s="73"/>
    </row>
    <row r="6716" spans="1:9" ht="15.75" thickBot="1" x14ac:dyDescent="0.3">
      <c r="A6716" s="122" t="s">
        <v>43</v>
      </c>
      <c r="B6716" s="44">
        <v>44172</v>
      </c>
      <c r="C6716" s="4">
        <v>43</v>
      </c>
      <c r="D6716" s="26">
        <f t="shared" si="559"/>
        <v>15144</v>
      </c>
      <c r="E6716" s="4">
        <v>0</v>
      </c>
      <c r="F6716" s="112">
        <f t="shared" si="560"/>
        <v>236</v>
      </c>
      <c r="I6716" s="73"/>
    </row>
    <row r="6717" spans="1:9" ht="15.75" thickBot="1" x14ac:dyDescent="0.3">
      <c r="A6717" s="122" t="s">
        <v>44</v>
      </c>
      <c r="B6717" s="44">
        <v>44172</v>
      </c>
      <c r="C6717" s="4">
        <v>119</v>
      </c>
      <c r="D6717" s="26">
        <f t="shared" si="559"/>
        <v>17416</v>
      </c>
      <c r="E6717" s="4">
        <v>5</v>
      </c>
      <c r="F6717" s="112">
        <f t="shared" si="560"/>
        <v>307</v>
      </c>
      <c r="I6717" s="73"/>
    </row>
    <row r="6718" spans="1:9" ht="15.75" thickBot="1" x14ac:dyDescent="0.3">
      <c r="A6718" s="122" t="s">
        <v>29</v>
      </c>
      <c r="B6718" s="44">
        <v>44172</v>
      </c>
      <c r="C6718" s="4">
        <v>576</v>
      </c>
      <c r="D6718" s="26">
        <f t="shared" si="559"/>
        <v>154795</v>
      </c>
      <c r="E6718" s="4">
        <v>14</v>
      </c>
      <c r="F6718" s="112">
        <f t="shared" si="560"/>
        <v>2424</v>
      </c>
      <c r="I6718" s="73"/>
    </row>
    <row r="6719" spans="1:9" ht="15.75" thickBot="1" x14ac:dyDescent="0.3">
      <c r="A6719" s="122" t="s">
        <v>45</v>
      </c>
      <c r="B6719" s="44">
        <v>44172</v>
      </c>
      <c r="C6719" s="4">
        <v>57</v>
      </c>
      <c r="D6719" s="26">
        <f t="shared" si="559"/>
        <v>16216</v>
      </c>
      <c r="E6719" s="4">
        <v>0</v>
      </c>
      <c r="F6719" s="112">
        <f t="shared" si="560"/>
        <v>200</v>
      </c>
      <c r="I6719" s="73"/>
    </row>
    <row r="6720" spans="1:9" ht="15.75" thickBot="1" x14ac:dyDescent="0.3">
      <c r="A6720" s="122" t="s">
        <v>46</v>
      </c>
      <c r="B6720" s="44">
        <v>44172</v>
      </c>
      <c r="C6720" s="4">
        <v>109</v>
      </c>
      <c r="D6720" s="26">
        <f t="shared" si="559"/>
        <v>16854</v>
      </c>
      <c r="E6720" s="4">
        <v>0</v>
      </c>
      <c r="F6720" s="112">
        <f t="shared" si="560"/>
        <v>238</v>
      </c>
      <c r="I6720" s="73"/>
    </row>
    <row r="6721" spans="1:6" ht="15.75" thickBot="1" x14ac:dyDescent="0.3">
      <c r="A6721" s="124" t="s">
        <v>47</v>
      </c>
      <c r="B6721" s="37">
        <v>44172</v>
      </c>
      <c r="C6721" s="38">
        <v>86</v>
      </c>
      <c r="D6721" s="70">
        <f>C6721+D6697</f>
        <v>67350</v>
      </c>
      <c r="E6721" s="38">
        <v>0</v>
      </c>
      <c r="F6721" s="121">
        <f t="shared" si="560"/>
        <v>1247</v>
      </c>
    </row>
    <row r="6722" spans="1:6" x14ac:dyDescent="0.25">
      <c r="A6722" s="53" t="s">
        <v>22</v>
      </c>
      <c r="B6722" s="40">
        <v>44173</v>
      </c>
      <c r="C6722" s="41">
        <v>836</v>
      </c>
      <c r="D6722" s="114">
        <f t="shared" si="559"/>
        <v>630006</v>
      </c>
      <c r="E6722" s="41">
        <v>39</v>
      </c>
      <c r="F6722" s="111">
        <f t="shared" si="560"/>
        <v>21197</v>
      </c>
    </row>
    <row r="6723" spans="1:6" x14ac:dyDescent="0.25">
      <c r="A6723" s="122" t="s">
        <v>51</v>
      </c>
      <c r="B6723" s="23">
        <v>44173</v>
      </c>
      <c r="C6723" s="4">
        <v>159</v>
      </c>
      <c r="D6723" s="26">
        <f t="shared" si="559"/>
        <v>160996</v>
      </c>
      <c r="E6723" s="4">
        <v>3</v>
      </c>
      <c r="F6723" s="112">
        <f t="shared" si="560"/>
        <v>5273</v>
      </c>
    </row>
    <row r="6724" spans="1:6" x14ac:dyDescent="0.25">
      <c r="A6724" s="122" t="s">
        <v>35</v>
      </c>
      <c r="B6724" s="23">
        <v>44173</v>
      </c>
      <c r="C6724" s="4">
        <v>12</v>
      </c>
      <c r="D6724" s="26">
        <f t="shared" si="559"/>
        <v>2027</v>
      </c>
      <c r="E6724" s="4">
        <v>0</v>
      </c>
      <c r="F6724" s="112">
        <f t="shared" si="560"/>
        <v>17</v>
      </c>
    </row>
    <row r="6725" spans="1:6" x14ac:dyDescent="0.25">
      <c r="A6725" s="122" t="s">
        <v>21</v>
      </c>
      <c r="B6725" s="23">
        <v>44173</v>
      </c>
      <c r="C6725" s="4">
        <v>59</v>
      </c>
      <c r="D6725" s="26">
        <f t="shared" si="559"/>
        <v>20885</v>
      </c>
      <c r="E6725" s="4">
        <v>10</v>
      </c>
      <c r="F6725" s="112">
        <f t="shared" si="560"/>
        <v>600</v>
      </c>
    </row>
    <row r="6726" spans="1:6" x14ac:dyDescent="0.25">
      <c r="A6726" s="122" t="s">
        <v>36</v>
      </c>
      <c r="B6726" s="23">
        <v>44173</v>
      </c>
      <c r="C6726" s="4">
        <v>121</v>
      </c>
      <c r="D6726" s="26">
        <f t="shared" si="559"/>
        <v>24770</v>
      </c>
      <c r="E6726" s="4">
        <v>4</v>
      </c>
      <c r="F6726" s="112">
        <f t="shared" si="560"/>
        <v>411</v>
      </c>
    </row>
    <row r="6727" spans="1:6" x14ac:dyDescent="0.25">
      <c r="A6727" s="122" t="s">
        <v>27</v>
      </c>
      <c r="B6727" s="23">
        <v>44173</v>
      </c>
      <c r="C6727" s="4">
        <v>241</v>
      </c>
      <c r="D6727" s="26">
        <f t="shared" si="559"/>
        <v>117848</v>
      </c>
      <c r="E6727" s="4">
        <v>19</v>
      </c>
      <c r="F6727" s="112">
        <f t="shared" si="560"/>
        <v>2117</v>
      </c>
    </row>
    <row r="6728" spans="1:6" x14ac:dyDescent="0.25">
      <c r="A6728" s="122" t="s">
        <v>37</v>
      </c>
      <c r="B6728" s="23">
        <v>44173</v>
      </c>
      <c r="C6728" s="4">
        <v>127</v>
      </c>
      <c r="D6728" s="26">
        <f t="shared" si="559"/>
        <v>8989</v>
      </c>
      <c r="E6728" s="4">
        <v>9</v>
      </c>
      <c r="F6728" s="112">
        <f t="shared" si="560"/>
        <v>120</v>
      </c>
    </row>
    <row r="6729" spans="1:6" x14ac:dyDescent="0.25">
      <c r="A6729" s="122" t="s">
        <v>38</v>
      </c>
      <c r="B6729" s="23">
        <v>44173</v>
      </c>
      <c r="C6729" s="4">
        <v>137</v>
      </c>
      <c r="D6729" s="26">
        <f t="shared" si="559"/>
        <v>24712</v>
      </c>
      <c r="E6729" s="4">
        <v>6</v>
      </c>
      <c r="F6729" s="112">
        <f t="shared" si="560"/>
        <v>498</v>
      </c>
    </row>
    <row r="6730" spans="1:6" x14ac:dyDescent="0.25">
      <c r="A6730" s="122" t="s">
        <v>48</v>
      </c>
      <c r="B6730" s="23">
        <v>44173</v>
      </c>
      <c r="C6730" s="4">
        <v>4</v>
      </c>
      <c r="D6730" s="26">
        <f t="shared" si="559"/>
        <v>193</v>
      </c>
      <c r="E6730" s="4">
        <v>0</v>
      </c>
      <c r="F6730" s="112">
        <f t="shared" si="560"/>
        <v>3</v>
      </c>
    </row>
    <row r="6731" spans="1:6" x14ac:dyDescent="0.25">
      <c r="A6731" s="122" t="s">
        <v>39</v>
      </c>
      <c r="B6731" s="23">
        <v>44173</v>
      </c>
      <c r="C6731" s="4">
        <v>9</v>
      </c>
      <c r="D6731" s="26">
        <f t="shared" si="559"/>
        <v>18425</v>
      </c>
      <c r="E6731" s="4">
        <v>0</v>
      </c>
      <c r="F6731" s="112">
        <f t="shared" si="560"/>
        <v>852</v>
      </c>
    </row>
    <row r="6732" spans="1:6" x14ac:dyDescent="0.25">
      <c r="A6732" s="122" t="s">
        <v>40</v>
      </c>
      <c r="B6732" s="23">
        <v>44173</v>
      </c>
      <c r="C6732" s="4">
        <v>62</v>
      </c>
      <c r="D6732" s="26">
        <f t="shared" si="559"/>
        <v>6400</v>
      </c>
      <c r="E6732" s="4">
        <v>0</v>
      </c>
      <c r="F6732" s="112">
        <f t="shared" si="560"/>
        <v>95</v>
      </c>
    </row>
    <row r="6733" spans="1:6" x14ac:dyDescent="0.25">
      <c r="A6733" s="122" t="s">
        <v>28</v>
      </c>
      <c r="B6733" s="23">
        <v>44173</v>
      </c>
      <c r="C6733" s="4">
        <v>7</v>
      </c>
      <c r="D6733" s="26">
        <f t="shared" si="559"/>
        <v>8865</v>
      </c>
      <c r="E6733" s="4">
        <v>1</v>
      </c>
      <c r="F6733" s="112">
        <f t="shared" si="560"/>
        <v>322</v>
      </c>
    </row>
    <row r="6734" spans="1:6" x14ac:dyDescent="0.25">
      <c r="A6734" s="122" t="s">
        <v>24</v>
      </c>
      <c r="B6734" s="23">
        <v>44173</v>
      </c>
      <c r="C6734" s="4">
        <v>32</v>
      </c>
      <c r="D6734" s="26">
        <f t="shared" si="559"/>
        <v>57632</v>
      </c>
      <c r="E6734" s="4">
        <v>2</v>
      </c>
      <c r="F6734" s="112">
        <f t="shared" si="560"/>
        <v>1146</v>
      </c>
    </row>
    <row r="6735" spans="1:6" x14ac:dyDescent="0.25">
      <c r="A6735" s="122" t="s">
        <v>30</v>
      </c>
      <c r="B6735" s="23">
        <v>44173</v>
      </c>
      <c r="C6735" s="4">
        <v>11</v>
      </c>
      <c r="D6735" s="26">
        <f t="shared" si="559"/>
        <v>590</v>
      </c>
      <c r="E6735" s="4">
        <v>0</v>
      </c>
      <c r="F6735" s="112">
        <f t="shared" si="560"/>
        <v>9</v>
      </c>
    </row>
    <row r="6736" spans="1:6" x14ac:dyDescent="0.25">
      <c r="A6736" s="122" t="s">
        <v>26</v>
      </c>
      <c r="B6736" s="23">
        <v>44173</v>
      </c>
      <c r="C6736" s="4">
        <v>477</v>
      </c>
      <c r="D6736" s="26">
        <f t="shared" si="559"/>
        <v>35589</v>
      </c>
      <c r="E6736" s="4">
        <v>0</v>
      </c>
      <c r="F6736" s="112">
        <f t="shared" si="560"/>
        <v>658</v>
      </c>
    </row>
    <row r="6737" spans="1:10" x14ac:dyDescent="0.25">
      <c r="A6737" s="122" t="s">
        <v>25</v>
      </c>
      <c r="B6737" s="23">
        <v>44173</v>
      </c>
      <c r="C6737" s="4">
        <v>137</v>
      </c>
      <c r="D6737" s="26">
        <f t="shared" si="559"/>
        <v>33108</v>
      </c>
      <c r="E6737" s="4">
        <v>2</v>
      </c>
      <c r="F6737" s="112">
        <f t="shared" si="560"/>
        <v>803</v>
      </c>
    </row>
    <row r="6738" spans="1:10" x14ac:dyDescent="0.25">
      <c r="A6738" s="122" t="s">
        <v>41</v>
      </c>
      <c r="B6738" s="23">
        <v>44173</v>
      </c>
      <c r="C6738" s="4">
        <v>7</v>
      </c>
      <c r="D6738" s="26">
        <f t="shared" si="559"/>
        <v>21438</v>
      </c>
      <c r="E6738" s="4">
        <v>0</v>
      </c>
      <c r="F6738" s="112">
        <f t="shared" si="560"/>
        <v>1006</v>
      </c>
    </row>
    <row r="6739" spans="1:10" x14ac:dyDescent="0.25">
      <c r="A6739" s="122" t="s">
        <v>42</v>
      </c>
      <c r="B6739" s="23">
        <v>44173</v>
      </c>
      <c r="C6739" s="4">
        <v>107</v>
      </c>
      <c r="D6739" s="26">
        <f t="shared" si="559"/>
        <v>8606</v>
      </c>
      <c r="E6739" s="4">
        <v>0</v>
      </c>
      <c r="F6739" s="112">
        <f t="shared" si="560"/>
        <v>173</v>
      </c>
    </row>
    <row r="6740" spans="1:10" x14ac:dyDescent="0.25">
      <c r="A6740" s="122" t="s">
        <v>43</v>
      </c>
      <c r="B6740" s="23">
        <v>44173</v>
      </c>
      <c r="C6740" s="4">
        <v>87</v>
      </c>
      <c r="D6740" s="26">
        <f t="shared" si="559"/>
        <v>15231</v>
      </c>
      <c r="E6740" s="4">
        <v>0</v>
      </c>
      <c r="F6740" s="112">
        <f t="shared" si="560"/>
        <v>236</v>
      </c>
    </row>
    <row r="6741" spans="1:10" x14ac:dyDescent="0.25">
      <c r="A6741" s="122" t="s">
        <v>44</v>
      </c>
      <c r="B6741" s="23">
        <v>44173</v>
      </c>
      <c r="C6741" s="4">
        <v>238</v>
      </c>
      <c r="D6741" s="26">
        <f t="shared" si="559"/>
        <v>17654</v>
      </c>
      <c r="E6741" s="4">
        <v>2</v>
      </c>
      <c r="F6741" s="112">
        <f t="shared" si="560"/>
        <v>309</v>
      </c>
    </row>
    <row r="6742" spans="1:10" x14ac:dyDescent="0.25">
      <c r="A6742" s="122" t="s">
        <v>29</v>
      </c>
      <c r="B6742" s="23">
        <v>44173</v>
      </c>
      <c r="C6742" s="4">
        <v>559</v>
      </c>
      <c r="D6742" s="26">
        <f t="shared" si="559"/>
        <v>155354</v>
      </c>
      <c r="E6742" s="4">
        <v>21</v>
      </c>
      <c r="F6742" s="112">
        <f t="shared" si="560"/>
        <v>2445</v>
      </c>
    </row>
    <row r="6743" spans="1:10" x14ac:dyDescent="0.25">
      <c r="A6743" s="122" t="s">
        <v>45</v>
      </c>
      <c r="B6743" s="23">
        <v>44173</v>
      </c>
      <c r="C6743" s="4">
        <v>23</v>
      </c>
      <c r="D6743" s="26">
        <f t="shared" si="559"/>
        <v>16239</v>
      </c>
      <c r="E6743" s="4">
        <v>1</v>
      </c>
      <c r="F6743" s="112">
        <f t="shared" si="560"/>
        <v>201</v>
      </c>
    </row>
    <row r="6744" spans="1:10" x14ac:dyDescent="0.25">
      <c r="A6744" s="122" t="s">
        <v>46</v>
      </c>
      <c r="B6744" s="23">
        <v>44173</v>
      </c>
      <c r="C6744" s="4">
        <v>65</v>
      </c>
      <c r="D6744" s="26">
        <f t="shared" si="559"/>
        <v>16919</v>
      </c>
      <c r="E6744" s="4">
        <v>1</v>
      </c>
      <c r="F6744" s="112">
        <f t="shared" si="560"/>
        <v>239</v>
      </c>
    </row>
    <row r="6745" spans="1:10" ht="15.75" thickBot="1" x14ac:dyDescent="0.3">
      <c r="A6745" s="123" t="s">
        <v>47</v>
      </c>
      <c r="B6745" s="44">
        <v>44173</v>
      </c>
      <c r="C6745" s="45">
        <v>93</v>
      </c>
      <c r="D6745" s="115">
        <f>C6745+D6721</f>
        <v>67443</v>
      </c>
      <c r="E6745" s="45">
        <v>0</v>
      </c>
      <c r="F6745" s="113">
        <f t="shared" si="560"/>
        <v>1247</v>
      </c>
    </row>
    <row r="6746" spans="1:10" x14ac:dyDescent="0.25">
      <c r="A6746" s="172" t="s">
        <v>22</v>
      </c>
      <c r="B6746" s="119">
        <v>44174</v>
      </c>
      <c r="C6746" s="39">
        <v>1460</v>
      </c>
      <c r="D6746" s="126">
        <f t="shared" si="559"/>
        <v>631466</v>
      </c>
      <c r="E6746" s="39">
        <v>66</v>
      </c>
      <c r="F6746" s="185">
        <f t="shared" si="560"/>
        <v>21263</v>
      </c>
      <c r="J6746" s="73"/>
    </row>
    <row r="6747" spans="1:10" x14ac:dyDescent="0.25">
      <c r="A6747" s="122" t="s">
        <v>51</v>
      </c>
      <c r="B6747" s="23">
        <v>44174</v>
      </c>
      <c r="C6747" s="4">
        <v>334</v>
      </c>
      <c r="D6747" s="26">
        <f t="shared" si="559"/>
        <v>161330</v>
      </c>
      <c r="E6747" s="4">
        <v>14</v>
      </c>
      <c r="F6747" s="112">
        <f t="shared" si="560"/>
        <v>5287</v>
      </c>
      <c r="J6747" s="73"/>
    </row>
    <row r="6748" spans="1:10" x14ac:dyDescent="0.25">
      <c r="A6748" s="122" t="s">
        <v>35</v>
      </c>
      <c r="B6748" s="23">
        <v>44174</v>
      </c>
      <c r="C6748" s="4">
        <v>3</v>
      </c>
      <c r="D6748" s="26">
        <f t="shared" si="559"/>
        <v>2030</v>
      </c>
      <c r="E6748" s="4">
        <v>0</v>
      </c>
      <c r="F6748" s="112">
        <f t="shared" si="560"/>
        <v>17</v>
      </c>
      <c r="J6748" s="73"/>
    </row>
    <row r="6749" spans="1:10" x14ac:dyDescent="0.25">
      <c r="A6749" s="122" t="s">
        <v>21</v>
      </c>
      <c r="B6749" s="23">
        <v>44174</v>
      </c>
      <c r="C6749" s="4">
        <v>151</v>
      </c>
      <c r="D6749" s="26">
        <f t="shared" si="559"/>
        <v>21036</v>
      </c>
      <c r="E6749" s="4">
        <v>4</v>
      </c>
      <c r="F6749" s="112">
        <f t="shared" si="560"/>
        <v>604</v>
      </c>
      <c r="J6749" s="73"/>
    </row>
    <row r="6750" spans="1:10" x14ac:dyDescent="0.25">
      <c r="A6750" s="122" t="s">
        <v>36</v>
      </c>
      <c r="B6750" s="23">
        <v>44174</v>
      </c>
      <c r="C6750" s="4">
        <v>266</v>
      </c>
      <c r="D6750" s="26">
        <f t="shared" si="559"/>
        <v>25036</v>
      </c>
      <c r="E6750" s="4">
        <v>0</v>
      </c>
      <c r="F6750" s="112">
        <f t="shared" si="560"/>
        <v>411</v>
      </c>
      <c r="J6750" s="73"/>
    </row>
    <row r="6751" spans="1:10" x14ac:dyDescent="0.25">
      <c r="A6751" s="122" t="s">
        <v>27</v>
      </c>
      <c r="B6751" s="23">
        <v>44174</v>
      </c>
      <c r="C6751" s="4">
        <v>251</v>
      </c>
      <c r="D6751" s="26">
        <f t="shared" si="559"/>
        <v>118099</v>
      </c>
      <c r="E6751" s="4">
        <v>24</v>
      </c>
      <c r="F6751" s="112">
        <f t="shared" si="560"/>
        <v>2141</v>
      </c>
      <c r="J6751" s="73"/>
    </row>
    <row r="6752" spans="1:10" x14ac:dyDescent="0.25">
      <c r="A6752" s="122" t="s">
        <v>37</v>
      </c>
      <c r="B6752" s="23">
        <v>44174</v>
      </c>
      <c r="C6752" s="4">
        <v>61</v>
      </c>
      <c r="D6752" s="26">
        <f t="shared" si="559"/>
        <v>9050</v>
      </c>
      <c r="E6752" s="4">
        <v>10</v>
      </c>
      <c r="F6752" s="112">
        <f t="shared" si="560"/>
        <v>130</v>
      </c>
      <c r="J6752" s="73"/>
    </row>
    <row r="6753" spans="1:10" x14ac:dyDescent="0.25">
      <c r="A6753" s="122" t="s">
        <v>38</v>
      </c>
      <c r="B6753" s="23">
        <v>44174</v>
      </c>
      <c r="C6753" s="4">
        <v>103</v>
      </c>
      <c r="D6753" s="26">
        <f t="shared" ref="D6753:D6818" si="561">C6753+D6729</f>
        <v>24815</v>
      </c>
      <c r="E6753" s="4">
        <v>7</v>
      </c>
      <c r="F6753" s="112">
        <f t="shared" si="560"/>
        <v>505</v>
      </c>
      <c r="J6753" s="73"/>
    </row>
    <row r="6754" spans="1:10" x14ac:dyDescent="0.25">
      <c r="A6754" s="122" t="s">
        <v>48</v>
      </c>
      <c r="B6754" s="23">
        <v>44174</v>
      </c>
      <c r="C6754" s="4">
        <v>4</v>
      </c>
      <c r="D6754" s="26">
        <f t="shared" si="561"/>
        <v>197</v>
      </c>
      <c r="E6754" s="4">
        <v>0</v>
      </c>
      <c r="F6754" s="112">
        <f t="shared" ref="F6754:F6818" si="562">E6754+F6730</f>
        <v>3</v>
      </c>
      <c r="J6754" s="73"/>
    </row>
    <row r="6755" spans="1:10" x14ac:dyDescent="0.25">
      <c r="A6755" s="122" t="s">
        <v>39</v>
      </c>
      <c r="B6755" s="23">
        <v>44174</v>
      </c>
      <c r="C6755" s="4">
        <v>4</v>
      </c>
      <c r="D6755" s="26">
        <f t="shared" si="561"/>
        <v>18429</v>
      </c>
      <c r="E6755" s="4">
        <v>0</v>
      </c>
      <c r="F6755" s="112">
        <f t="shared" si="562"/>
        <v>852</v>
      </c>
      <c r="J6755" s="73"/>
    </row>
    <row r="6756" spans="1:10" x14ac:dyDescent="0.25">
      <c r="A6756" s="122" t="s">
        <v>40</v>
      </c>
      <c r="B6756" s="23">
        <v>44174</v>
      </c>
      <c r="C6756" s="4">
        <v>123</v>
      </c>
      <c r="D6756" s="26">
        <f t="shared" si="561"/>
        <v>6523</v>
      </c>
      <c r="E6756" s="4">
        <v>0</v>
      </c>
      <c r="F6756" s="112">
        <f t="shared" si="562"/>
        <v>95</v>
      </c>
      <c r="J6756" s="73"/>
    </row>
    <row r="6757" spans="1:10" x14ac:dyDescent="0.25">
      <c r="A6757" s="122" t="s">
        <v>28</v>
      </c>
      <c r="B6757" s="23">
        <v>44174</v>
      </c>
      <c r="C6757" s="4">
        <v>28</v>
      </c>
      <c r="D6757" s="26">
        <f t="shared" si="561"/>
        <v>8893</v>
      </c>
      <c r="E6757" s="4">
        <v>0</v>
      </c>
      <c r="F6757" s="112">
        <f t="shared" si="562"/>
        <v>322</v>
      </c>
      <c r="J6757" s="73"/>
    </row>
    <row r="6758" spans="1:10" x14ac:dyDescent="0.25">
      <c r="A6758" s="122" t="s">
        <v>24</v>
      </c>
      <c r="B6758" s="23">
        <v>44174</v>
      </c>
      <c r="C6758" s="4">
        <v>108</v>
      </c>
      <c r="D6758" s="26">
        <f t="shared" si="561"/>
        <v>57740</v>
      </c>
      <c r="E6758" s="4">
        <v>18</v>
      </c>
      <c r="F6758" s="112">
        <f t="shared" si="562"/>
        <v>1164</v>
      </c>
      <c r="J6758" s="73"/>
    </row>
    <row r="6759" spans="1:10" x14ac:dyDescent="0.25">
      <c r="A6759" s="122" t="s">
        <v>30</v>
      </c>
      <c r="B6759" s="23">
        <v>44174</v>
      </c>
      <c r="C6759" s="4">
        <v>18</v>
      </c>
      <c r="D6759" s="26">
        <f t="shared" si="561"/>
        <v>608</v>
      </c>
      <c r="E6759" s="4">
        <v>0</v>
      </c>
      <c r="F6759" s="112">
        <f t="shared" si="562"/>
        <v>9</v>
      </c>
      <c r="J6759" s="73"/>
    </row>
    <row r="6760" spans="1:10" x14ac:dyDescent="0.25">
      <c r="A6760" s="122" t="s">
        <v>26</v>
      </c>
      <c r="B6760" s="23">
        <v>44174</v>
      </c>
      <c r="C6760" s="4">
        <v>550</v>
      </c>
      <c r="D6760" s="26">
        <f t="shared" si="561"/>
        <v>36139</v>
      </c>
      <c r="E6760" s="4">
        <v>1</v>
      </c>
      <c r="F6760" s="112">
        <f t="shared" si="562"/>
        <v>659</v>
      </c>
      <c r="J6760" s="73"/>
    </row>
    <row r="6761" spans="1:10" x14ac:dyDescent="0.25">
      <c r="A6761" s="122" t="s">
        <v>25</v>
      </c>
      <c r="B6761" s="23">
        <v>44174</v>
      </c>
      <c r="C6761" s="4">
        <v>128</v>
      </c>
      <c r="D6761" s="26">
        <f t="shared" si="561"/>
        <v>33236</v>
      </c>
      <c r="E6761" s="4">
        <v>5</v>
      </c>
      <c r="F6761" s="112">
        <f t="shared" si="562"/>
        <v>808</v>
      </c>
      <c r="J6761" s="73"/>
    </row>
    <row r="6762" spans="1:10" x14ac:dyDescent="0.25">
      <c r="A6762" s="122" t="s">
        <v>41</v>
      </c>
      <c r="B6762" s="23">
        <v>44174</v>
      </c>
      <c r="C6762" s="4">
        <v>15</v>
      </c>
      <c r="D6762" s="26">
        <f t="shared" si="561"/>
        <v>21453</v>
      </c>
      <c r="E6762" s="4">
        <v>1</v>
      </c>
      <c r="F6762" s="112">
        <f t="shared" si="562"/>
        <v>1007</v>
      </c>
      <c r="J6762" s="73"/>
    </row>
    <row r="6763" spans="1:10" x14ac:dyDescent="0.25">
      <c r="A6763" s="122" t="s">
        <v>42</v>
      </c>
      <c r="B6763" s="23">
        <v>44174</v>
      </c>
      <c r="C6763" s="4">
        <v>197</v>
      </c>
      <c r="D6763" s="26">
        <f t="shared" si="561"/>
        <v>8803</v>
      </c>
      <c r="E6763" s="4">
        <v>1</v>
      </c>
      <c r="F6763" s="112">
        <f t="shared" si="562"/>
        <v>174</v>
      </c>
      <c r="J6763" s="73"/>
    </row>
    <row r="6764" spans="1:10" x14ac:dyDescent="0.25">
      <c r="A6764" s="122" t="s">
        <v>43</v>
      </c>
      <c r="B6764" s="23">
        <v>44174</v>
      </c>
      <c r="C6764" s="4">
        <v>56</v>
      </c>
      <c r="D6764" s="26">
        <f t="shared" si="561"/>
        <v>15287</v>
      </c>
      <c r="E6764" s="4">
        <v>3</v>
      </c>
      <c r="F6764" s="112">
        <f t="shared" si="562"/>
        <v>239</v>
      </c>
      <c r="J6764" s="73"/>
    </row>
    <row r="6765" spans="1:10" x14ac:dyDescent="0.25">
      <c r="A6765" s="122" t="s">
        <v>44</v>
      </c>
      <c r="B6765" s="23">
        <v>44174</v>
      </c>
      <c r="C6765" s="4">
        <v>135</v>
      </c>
      <c r="D6765" s="26">
        <f t="shared" si="561"/>
        <v>17789</v>
      </c>
      <c r="E6765" s="4">
        <v>4</v>
      </c>
      <c r="F6765" s="112">
        <f t="shared" si="562"/>
        <v>313</v>
      </c>
      <c r="J6765" s="73"/>
    </row>
    <row r="6766" spans="1:10" x14ac:dyDescent="0.25">
      <c r="A6766" s="122" t="s">
        <v>29</v>
      </c>
      <c r="B6766" s="23">
        <v>44174</v>
      </c>
      <c r="C6766" s="4">
        <v>996</v>
      </c>
      <c r="D6766" s="26">
        <f t="shared" si="561"/>
        <v>156350</v>
      </c>
      <c r="E6766" s="4">
        <v>37</v>
      </c>
      <c r="F6766" s="112">
        <f t="shared" si="562"/>
        <v>2482</v>
      </c>
      <c r="J6766" s="73"/>
    </row>
    <row r="6767" spans="1:10" x14ac:dyDescent="0.25">
      <c r="A6767" s="122" t="s">
        <v>45</v>
      </c>
      <c r="B6767" s="23">
        <v>44174</v>
      </c>
      <c r="C6767" s="4">
        <v>56</v>
      </c>
      <c r="D6767" s="26">
        <f t="shared" si="561"/>
        <v>16295</v>
      </c>
      <c r="E6767" s="4">
        <v>1</v>
      </c>
      <c r="F6767" s="112">
        <f t="shared" si="562"/>
        <v>202</v>
      </c>
      <c r="J6767" s="73"/>
    </row>
    <row r="6768" spans="1:10" x14ac:dyDescent="0.25">
      <c r="A6768" s="122" t="s">
        <v>46</v>
      </c>
      <c r="B6768" s="23">
        <v>44174</v>
      </c>
      <c r="C6768" s="4">
        <v>89</v>
      </c>
      <c r="D6768" s="26">
        <f t="shared" si="561"/>
        <v>17008</v>
      </c>
      <c r="E6768" s="4">
        <v>2</v>
      </c>
      <c r="F6768" s="112">
        <f t="shared" si="562"/>
        <v>241</v>
      </c>
      <c r="J6768" s="73"/>
    </row>
    <row r="6769" spans="1:10" ht="15.75" thickBot="1" x14ac:dyDescent="0.3">
      <c r="A6769" s="124" t="s">
        <v>47</v>
      </c>
      <c r="B6769" s="37">
        <v>44174</v>
      </c>
      <c r="C6769" s="38">
        <v>167</v>
      </c>
      <c r="D6769" s="70">
        <f t="shared" si="561"/>
        <v>67610</v>
      </c>
      <c r="E6769" s="38">
        <v>10</v>
      </c>
      <c r="F6769" s="121">
        <f t="shared" si="562"/>
        <v>1257</v>
      </c>
    </row>
    <row r="6770" spans="1:10" x14ac:dyDescent="0.25">
      <c r="A6770" s="53" t="s">
        <v>22</v>
      </c>
      <c r="B6770" s="40">
        <v>44175</v>
      </c>
      <c r="C6770" s="41">
        <v>1906</v>
      </c>
      <c r="D6770" s="114">
        <f t="shared" si="561"/>
        <v>633372</v>
      </c>
      <c r="E6770" s="41">
        <v>57</v>
      </c>
      <c r="F6770" s="111">
        <f t="shared" si="562"/>
        <v>21320</v>
      </c>
    </row>
    <row r="6771" spans="1:10" x14ac:dyDescent="0.25">
      <c r="A6771" s="122" t="s">
        <v>51</v>
      </c>
      <c r="B6771" s="23">
        <v>44175</v>
      </c>
      <c r="C6771" s="4">
        <v>402</v>
      </c>
      <c r="D6771" s="26">
        <f t="shared" si="561"/>
        <v>161732</v>
      </c>
      <c r="E6771" s="4">
        <v>3</v>
      </c>
      <c r="F6771" s="112">
        <f t="shared" si="562"/>
        <v>5290</v>
      </c>
      <c r="J6771" s="73"/>
    </row>
    <row r="6772" spans="1:10" x14ac:dyDescent="0.25">
      <c r="A6772" s="122" t="s">
        <v>35</v>
      </c>
      <c r="B6772" s="23">
        <v>44175</v>
      </c>
      <c r="C6772" s="4">
        <v>27</v>
      </c>
      <c r="D6772" s="26">
        <f t="shared" si="561"/>
        <v>2057</v>
      </c>
      <c r="E6772" s="4">
        <v>0</v>
      </c>
      <c r="F6772" s="112">
        <f t="shared" si="562"/>
        <v>17</v>
      </c>
      <c r="J6772" s="73"/>
    </row>
    <row r="6773" spans="1:10" x14ac:dyDescent="0.25">
      <c r="A6773" s="122" t="s">
        <v>21</v>
      </c>
      <c r="B6773" s="23">
        <v>44175</v>
      </c>
      <c r="C6773" s="4">
        <v>155</v>
      </c>
      <c r="D6773" s="26">
        <f t="shared" si="561"/>
        <v>21191</v>
      </c>
      <c r="E6773" s="4">
        <v>2</v>
      </c>
      <c r="F6773" s="112">
        <f t="shared" si="562"/>
        <v>606</v>
      </c>
      <c r="J6773" s="73"/>
    </row>
    <row r="6774" spans="1:10" x14ac:dyDescent="0.25">
      <c r="A6774" s="122" t="s">
        <v>36</v>
      </c>
      <c r="B6774" s="23">
        <v>44175</v>
      </c>
      <c r="C6774" s="4">
        <v>337</v>
      </c>
      <c r="D6774" s="26">
        <f t="shared" si="561"/>
        <v>25373</v>
      </c>
      <c r="E6774" s="4">
        <v>15</v>
      </c>
      <c r="F6774" s="112">
        <f t="shared" si="562"/>
        <v>426</v>
      </c>
      <c r="J6774" s="73"/>
    </row>
    <row r="6775" spans="1:10" x14ac:dyDescent="0.25">
      <c r="A6775" s="122" t="s">
        <v>27</v>
      </c>
      <c r="B6775" s="23">
        <v>44175</v>
      </c>
      <c r="C6775" s="4">
        <v>610</v>
      </c>
      <c r="D6775" s="26">
        <f t="shared" si="561"/>
        <v>118709</v>
      </c>
      <c r="E6775" s="4">
        <v>26</v>
      </c>
      <c r="F6775" s="112">
        <f t="shared" si="562"/>
        <v>2167</v>
      </c>
      <c r="J6775" s="73"/>
    </row>
    <row r="6776" spans="1:10" x14ac:dyDescent="0.25">
      <c r="A6776" s="122" t="s">
        <v>37</v>
      </c>
      <c r="B6776" s="23">
        <v>44175</v>
      </c>
      <c r="C6776" s="4">
        <v>221</v>
      </c>
      <c r="D6776" s="26">
        <f t="shared" si="561"/>
        <v>9271</v>
      </c>
      <c r="E6776" s="4">
        <v>0</v>
      </c>
      <c r="F6776" s="112">
        <f t="shared" si="562"/>
        <v>130</v>
      </c>
      <c r="J6776" s="73"/>
    </row>
    <row r="6777" spans="1:10" x14ac:dyDescent="0.25">
      <c r="A6777" s="122" t="s">
        <v>38</v>
      </c>
      <c r="B6777" s="23">
        <v>44175</v>
      </c>
      <c r="C6777" s="4">
        <v>174</v>
      </c>
      <c r="D6777" s="26">
        <f t="shared" si="561"/>
        <v>24989</v>
      </c>
      <c r="E6777" s="4">
        <v>3</v>
      </c>
      <c r="F6777" s="112">
        <f t="shared" si="562"/>
        <v>508</v>
      </c>
      <c r="J6777" s="73"/>
    </row>
    <row r="6778" spans="1:10" x14ac:dyDescent="0.25">
      <c r="A6778" s="122" t="s">
        <v>48</v>
      </c>
      <c r="B6778" s="23">
        <v>44175</v>
      </c>
      <c r="C6778" s="4">
        <v>-2</v>
      </c>
      <c r="D6778" s="26">
        <f t="shared" si="561"/>
        <v>195</v>
      </c>
      <c r="E6778" s="4">
        <v>0</v>
      </c>
      <c r="F6778" s="112">
        <f t="shared" si="562"/>
        <v>3</v>
      </c>
      <c r="J6778" s="73"/>
    </row>
    <row r="6779" spans="1:10" x14ac:dyDescent="0.25">
      <c r="A6779" s="122" t="s">
        <v>39</v>
      </c>
      <c r="B6779" s="23">
        <v>44175</v>
      </c>
      <c r="C6779" s="4">
        <v>2</v>
      </c>
      <c r="D6779" s="26">
        <f t="shared" si="561"/>
        <v>18431</v>
      </c>
      <c r="E6779" s="4">
        <v>1</v>
      </c>
      <c r="F6779" s="112">
        <f t="shared" si="562"/>
        <v>853</v>
      </c>
      <c r="J6779" s="73"/>
    </row>
    <row r="6780" spans="1:10" x14ac:dyDescent="0.25">
      <c r="A6780" s="122" t="s">
        <v>40</v>
      </c>
      <c r="B6780" s="23">
        <v>44175</v>
      </c>
      <c r="C6780" s="4">
        <v>102</v>
      </c>
      <c r="D6780" s="26">
        <f t="shared" si="561"/>
        <v>6625</v>
      </c>
      <c r="E6780" s="4">
        <v>1</v>
      </c>
      <c r="F6780" s="112">
        <f t="shared" si="562"/>
        <v>96</v>
      </c>
      <c r="J6780" s="73"/>
    </row>
    <row r="6781" spans="1:10" x14ac:dyDescent="0.25">
      <c r="A6781" s="122" t="s">
        <v>28</v>
      </c>
      <c r="B6781" s="23">
        <v>44175</v>
      </c>
      <c r="C6781" s="4">
        <v>9</v>
      </c>
      <c r="D6781" s="26">
        <f t="shared" si="561"/>
        <v>8902</v>
      </c>
      <c r="E6781" s="4">
        <v>0</v>
      </c>
      <c r="F6781" s="112">
        <f t="shared" si="562"/>
        <v>322</v>
      </c>
      <c r="J6781" s="73"/>
    </row>
    <row r="6782" spans="1:10" x14ac:dyDescent="0.25">
      <c r="A6782" s="122" t="s">
        <v>24</v>
      </c>
      <c r="B6782" s="23">
        <v>44175</v>
      </c>
      <c r="C6782" s="4">
        <v>163</v>
      </c>
      <c r="D6782" s="26">
        <f t="shared" si="561"/>
        <v>57903</v>
      </c>
      <c r="E6782" s="4">
        <v>8</v>
      </c>
      <c r="F6782" s="112">
        <f t="shared" si="562"/>
        <v>1172</v>
      </c>
      <c r="J6782" s="73"/>
    </row>
    <row r="6783" spans="1:10" x14ac:dyDescent="0.25">
      <c r="A6783" s="122" t="s">
        <v>30</v>
      </c>
      <c r="B6783" s="23">
        <v>44175</v>
      </c>
      <c r="C6783" s="4">
        <v>8</v>
      </c>
      <c r="D6783" s="26">
        <f t="shared" si="561"/>
        <v>616</v>
      </c>
      <c r="E6783" s="4">
        <v>0</v>
      </c>
      <c r="F6783" s="112">
        <f t="shared" si="562"/>
        <v>9</v>
      </c>
      <c r="J6783" s="73"/>
    </row>
    <row r="6784" spans="1:10" x14ac:dyDescent="0.25">
      <c r="A6784" s="122" t="s">
        <v>26</v>
      </c>
      <c r="B6784" s="23">
        <v>44175</v>
      </c>
      <c r="C6784" s="4">
        <v>368</v>
      </c>
      <c r="D6784" s="26">
        <f t="shared" si="561"/>
        <v>36507</v>
      </c>
      <c r="E6784" s="4">
        <v>4</v>
      </c>
      <c r="F6784" s="112">
        <f t="shared" si="562"/>
        <v>663</v>
      </c>
      <c r="J6784" s="73"/>
    </row>
    <row r="6785" spans="1:10" x14ac:dyDescent="0.25">
      <c r="A6785" s="122" t="s">
        <v>25</v>
      </c>
      <c r="B6785" s="23">
        <v>44175</v>
      </c>
      <c r="C6785" s="4">
        <v>406</v>
      </c>
      <c r="D6785" s="26">
        <f t="shared" si="561"/>
        <v>33642</v>
      </c>
      <c r="E6785" s="4">
        <v>11</v>
      </c>
      <c r="F6785" s="112">
        <f t="shared" si="562"/>
        <v>819</v>
      </c>
      <c r="J6785" s="73"/>
    </row>
    <row r="6786" spans="1:10" x14ac:dyDescent="0.25">
      <c r="A6786" s="122" t="s">
        <v>41</v>
      </c>
      <c r="B6786" s="23">
        <v>44175</v>
      </c>
      <c r="C6786" s="4">
        <v>40</v>
      </c>
      <c r="D6786" s="26">
        <f t="shared" si="561"/>
        <v>21493</v>
      </c>
      <c r="E6786" s="4">
        <v>2</v>
      </c>
      <c r="F6786" s="112">
        <f t="shared" si="562"/>
        <v>1009</v>
      </c>
      <c r="J6786" s="73"/>
    </row>
    <row r="6787" spans="1:10" x14ac:dyDescent="0.25">
      <c r="A6787" s="122" t="s">
        <v>42</v>
      </c>
      <c r="B6787" s="23">
        <v>44175</v>
      </c>
      <c r="C6787" s="4">
        <v>239</v>
      </c>
      <c r="D6787" s="26">
        <f t="shared" si="561"/>
        <v>9042</v>
      </c>
      <c r="E6787" s="4">
        <v>0</v>
      </c>
      <c r="F6787" s="112">
        <f t="shared" si="562"/>
        <v>174</v>
      </c>
      <c r="J6787" s="73"/>
    </row>
    <row r="6788" spans="1:10" x14ac:dyDescent="0.25">
      <c r="A6788" s="122" t="s">
        <v>43</v>
      </c>
      <c r="B6788" s="23">
        <v>44175</v>
      </c>
      <c r="C6788" s="4">
        <v>76</v>
      </c>
      <c r="D6788" s="26">
        <f t="shared" si="561"/>
        <v>15363</v>
      </c>
      <c r="E6788" s="4">
        <v>9</v>
      </c>
      <c r="F6788" s="112">
        <f t="shared" si="562"/>
        <v>248</v>
      </c>
      <c r="J6788" s="73"/>
    </row>
    <row r="6789" spans="1:10" x14ac:dyDescent="0.25">
      <c r="A6789" s="122" t="s">
        <v>44</v>
      </c>
      <c r="B6789" s="23">
        <v>44175</v>
      </c>
      <c r="C6789" s="4">
        <v>320</v>
      </c>
      <c r="D6789" s="26">
        <f t="shared" si="561"/>
        <v>18109</v>
      </c>
      <c r="E6789" s="4">
        <v>5</v>
      </c>
      <c r="F6789" s="112">
        <f t="shared" si="562"/>
        <v>318</v>
      </c>
      <c r="J6789" s="73"/>
    </row>
    <row r="6790" spans="1:10" x14ac:dyDescent="0.25">
      <c r="A6790" s="122" t="s">
        <v>29</v>
      </c>
      <c r="B6790" s="23">
        <v>44175</v>
      </c>
      <c r="C6790" s="4">
        <v>1000</v>
      </c>
      <c r="D6790" s="26">
        <f t="shared" si="561"/>
        <v>157350</v>
      </c>
      <c r="E6790" s="4">
        <v>34</v>
      </c>
      <c r="F6790" s="112">
        <f t="shared" si="562"/>
        <v>2516</v>
      </c>
      <c r="J6790" s="73"/>
    </row>
    <row r="6791" spans="1:10" x14ac:dyDescent="0.25">
      <c r="A6791" s="122" t="s">
        <v>45</v>
      </c>
      <c r="B6791" s="23">
        <v>44175</v>
      </c>
      <c r="C6791" s="4">
        <v>44</v>
      </c>
      <c r="D6791" s="26">
        <f t="shared" si="561"/>
        <v>16339</v>
      </c>
      <c r="E6791" s="4">
        <v>3</v>
      </c>
      <c r="F6791" s="112">
        <f t="shared" si="562"/>
        <v>205</v>
      </c>
      <c r="J6791" s="73"/>
    </row>
    <row r="6792" spans="1:10" x14ac:dyDescent="0.25">
      <c r="A6792" s="122" t="s">
        <v>46</v>
      </c>
      <c r="B6792" s="23">
        <v>44175</v>
      </c>
      <c r="C6792" s="4">
        <v>152</v>
      </c>
      <c r="D6792" s="26">
        <f t="shared" si="561"/>
        <v>17160</v>
      </c>
      <c r="E6792" s="4">
        <v>1</v>
      </c>
      <c r="F6792" s="112">
        <f t="shared" si="562"/>
        <v>242</v>
      </c>
      <c r="J6792" s="73"/>
    </row>
    <row r="6793" spans="1:10" ht="15.75" thickBot="1" x14ac:dyDescent="0.3">
      <c r="A6793" s="123" t="s">
        <v>47</v>
      </c>
      <c r="B6793" s="23">
        <v>44175</v>
      </c>
      <c r="C6793" s="45">
        <v>235</v>
      </c>
      <c r="D6793" s="115">
        <f t="shared" si="561"/>
        <v>67845</v>
      </c>
      <c r="E6793" s="45">
        <v>25</v>
      </c>
      <c r="F6793" s="113">
        <f t="shared" si="562"/>
        <v>1282</v>
      </c>
      <c r="J6793" s="73"/>
    </row>
    <row r="6794" spans="1:10" x14ac:dyDescent="0.25">
      <c r="A6794" s="53" t="s">
        <v>22</v>
      </c>
      <c r="B6794" s="23">
        <v>44176</v>
      </c>
      <c r="C6794" s="39">
        <v>2101</v>
      </c>
      <c r="D6794" s="114">
        <f t="shared" si="561"/>
        <v>635473</v>
      </c>
      <c r="E6794" s="39">
        <v>31</v>
      </c>
      <c r="F6794" s="111">
        <f t="shared" si="562"/>
        <v>21351</v>
      </c>
      <c r="J6794" s="73"/>
    </row>
    <row r="6795" spans="1:10" x14ac:dyDescent="0.25">
      <c r="A6795" s="122" t="s">
        <v>51</v>
      </c>
      <c r="B6795" s="23">
        <v>44176</v>
      </c>
      <c r="C6795" s="4">
        <v>445</v>
      </c>
      <c r="D6795" s="26">
        <f t="shared" si="561"/>
        <v>162177</v>
      </c>
      <c r="E6795" s="4">
        <v>10</v>
      </c>
      <c r="F6795" s="112">
        <f t="shared" si="562"/>
        <v>5300</v>
      </c>
      <c r="J6795" s="73"/>
    </row>
    <row r="6796" spans="1:10" x14ac:dyDescent="0.25">
      <c r="A6796" s="122" t="s">
        <v>35</v>
      </c>
      <c r="B6796" s="23">
        <v>44176</v>
      </c>
      <c r="C6796" s="4">
        <v>3</v>
      </c>
      <c r="D6796" s="26">
        <f t="shared" si="561"/>
        <v>2060</v>
      </c>
      <c r="E6796" s="4">
        <v>0</v>
      </c>
      <c r="F6796" s="112">
        <f t="shared" si="562"/>
        <v>17</v>
      </c>
      <c r="J6796" s="73"/>
    </row>
    <row r="6797" spans="1:10" x14ac:dyDescent="0.25">
      <c r="A6797" s="122" t="s">
        <v>21</v>
      </c>
      <c r="B6797" s="23">
        <v>44176</v>
      </c>
      <c r="C6797" s="4">
        <v>202</v>
      </c>
      <c r="D6797" s="26">
        <f t="shared" si="561"/>
        <v>21393</v>
      </c>
      <c r="E6797" s="4">
        <v>6</v>
      </c>
      <c r="F6797" s="112">
        <f t="shared" si="562"/>
        <v>612</v>
      </c>
      <c r="J6797" s="73"/>
    </row>
    <row r="6798" spans="1:10" x14ac:dyDescent="0.25">
      <c r="A6798" s="122" t="s">
        <v>36</v>
      </c>
      <c r="B6798" s="23">
        <v>44176</v>
      </c>
      <c r="C6798" s="4">
        <v>342</v>
      </c>
      <c r="D6798" s="26">
        <f t="shared" si="561"/>
        <v>25715</v>
      </c>
      <c r="E6798" s="4">
        <v>10</v>
      </c>
      <c r="F6798" s="112">
        <f t="shared" si="562"/>
        <v>436</v>
      </c>
      <c r="J6798" s="73"/>
    </row>
    <row r="6799" spans="1:10" x14ac:dyDescent="0.25">
      <c r="A6799" s="122" t="s">
        <v>27</v>
      </c>
      <c r="B6799" s="23">
        <v>44176</v>
      </c>
      <c r="C6799" s="4">
        <v>532</v>
      </c>
      <c r="D6799" s="26">
        <f t="shared" si="561"/>
        <v>119241</v>
      </c>
      <c r="E6799" s="4">
        <v>36</v>
      </c>
      <c r="F6799" s="112">
        <f t="shared" si="562"/>
        <v>2203</v>
      </c>
      <c r="J6799" s="73"/>
    </row>
    <row r="6800" spans="1:10" x14ac:dyDescent="0.25">
      <c r="A6800" s="122" t="s">
        <v>37</v>
      </c>
      <c r="B6800" s="23">
        <v>44176</v>
      </c>
      <c r="C6800" s="4">
        <v>171</v>
      </c>
      <c r="D6800" s="26">
        <f t="shared" si="561"/>
        <v>9442</v>
      </c>
      <c r="E6800" s="4">
        <v>3</v>
      </c>
      <c r="F6800" s="112">
        <f t="shared" si="562"/>
        <v>133</v>
      </c>
      <c r="J6800" s="73"/>
    </row>
    <row r="6801" spans="1:10" x14ac:dyDescent="0.25">
      <c r="A6801" s="122" t="s">
        <v>38</v>
      </c>
      <c r="B6801" s="23">
        <v>44176</v>
      </c>
      <c r="C6801" s="4">
        <v>350</v>
      </c>
      <c r="D6801" s="26">
        <f t="shared" si="561"/>
        <v>25339</v>
      </c>
      <c r="E6801" s="4">
        <v>9</v>
      </c>
      <c r="F6801" s="112">
        <f t="shared" si="562"/>
        <v>517</v>
      </c>
      <c r="J6801" s="73"/>
    </row>
    <row r="6802" spans="1:10" x14ac:dyDescent="0.25">
      <c r="A6802" s="122" t="s">
        <v>48</v>
      </c>
      <c r="B6802" s="23">
        <v>44176</v>
      </c>
      <c r="C6802" s="4">
        <v>1</v>
      </c>
      <c r="D6802" s="26">
        <f t="shared" si="561"/>
        <v>196</v>
      </c>
      <c r="E6802" s="4">
        <v>0</v>
      </c>
      <c r="F6802" s="112">
        <f t="shared" si="562"/>
        <v>3</v>
      </c>
      <c r="J6802" s="73"/>
    </row>
    <row r="6803" spans="1:10" x14ac:dyDescent="0.25">
      <c r="A6803" s="122" t="s">
        <v>39</v>
      </c>
      <c r="B6803" s="23">
        <v>44176</v>
      </c>
      <c r="C6803" s="4">
        <v>8</v>
      </c>
      <c r="D6803" s="26">
        <f t="shared" si="561"/>
        <v>18439</v>
      </c>
      <c r="E6803" s="4">
        <v>0</v>
      </c>
      <c r="F6803" s="112">
        <f t="shared" si="562"/>
        <v>853</v>
      </c>
      <c r="J6803" s="73"/>
    </row>
    <row r="6804" spans="1:10" x14ac:dyDescent="0.25">
      <c r="A6804" s="122" t="s">
        <v>40</v>
      </c>
      <c r="B6804" s="23">
        <v>44176</v>
      </c>
      <c r="C6804" s="4">
        <v>134</v>
      </c>
      <c r="D6804" s="26">
        <f t="shared" si="561"/>
        <v>6759</v>
      </c>
      <c r="E6804" s="4">
        <v>3</v>
      </c>
      <c r="F6804" s="112">
        <f t="shared" si="562"/>
        <v>99</v>
      </c>
      <c r="J6804" s="73"/>
    </row>
    <row r="6805" spans="1:10" x14ac:dyDescent="0.25">
      <c r="A6805" s="122" t="s">
        <v>28</v>
      </c>
      <c r="B6805" s="23">
        <v>44176</v>
      </c>
      <c r="C6805" s="4">
        <v>3</v>
      </c>
      <c r="D6805" s="26">
        <f t="shared" si="561"/>
        <v>8905</v>
      </c>
      <c r="E6805" s="4">
        <v>1</v>
      </c>
      <c r="F6805" s="112">
        <f t="shared" si="562"/>
        <v>323</v>
      </c>
      <c r="J6805" s="73"/>
    </row>
    <row r="6806" spans="1:10" x14ac:dyDescent="0.25">
      <c r="A6806" s="122" t="s">
        <v>24</v>
      </c>
      <c r="B6806" s="23">
        <v>44176</v>
      </c>
      <c r="C6806" s="4">
        <v>124</v>
      </c>
      <c r="D6806" s="26">
        <f t="shared" si="561"/>
        <v>58027</v>
      </c>
      <c r="E6806" s="4">
        <v>1</v>
      </c>
      <c r="F6806" s="112">
        <f t="shared" si="562"/>
        <v>1173</v>
      </c>
      <c r="J6806" s="73"/>
    </row>
    <row r="6807" spans="1:10" x14ac:dyDescent="0.25">
      <c r="A6807" s="122" t="s">
        <v>30</v>
      </c>
      <c r="B6807" s="23">
        <v>44176</v>
      </c>
      <c r="C6807" s="4">
        <v>20</v>
      </c>
      <c r="D6807" s="26">
        <f t="shared" si="561"/>
        <v>636</v>
      </c>
      <c r="E6807" s="4">
        <v>0</v>
      </c>
      <c r="F6807" s="112">
        <f t="shared" si="562"/>
        <v>9</v>
      </c>
      <c r="J6807" s="73"/>
    </row>
    <row r="6808" spans="1:10" x14ac:dyDescent="0.25">
      <c r="A6808" s="122" t="s">
        <v>26</v>
      </c>
      <c r="B6808" s="23">
        <v>44176</v>
      </c>
      <c r="C6808" s="4">
        <v>183</v>
      </c>
      <c r="D6808" s="26">
        <f t="shared" si="561"/>
        <v>36690</v>
      </c>
      <c r="E6808" s="4">
        <v>12</v>
      </c>
      <c r="F6808" s="112">
        <f t="shared" si="562"/>
        <v>675</v>
      </c>
      <c r="J6808" s="73"/>
    </row>
    <row r="6809" spans="1:10" x14ac:dyDescent="0.25">
      <c r="A6809" s="122" t="s">
        <v>25</v>
      </c>
      <c r="B6809" s="23">
        <v>44176</v>
      </c>
      <c r="C6809" s="4">
        <v>218</v>
      </c>
      <c r="D6809" s="26">
        <f t="shared" si="561"/>
        <v>33860</v>
      </c>
      <c r="E6809" s="4">
        <v>16</v>
      </c>
      <c r="F6809" s="112">
        <f t="shared" si="562"/>
        <v>835</v>
      </c>
      <c r="J6809" s="73"/>
    </row>
    <row r="6810" spans="1:10" x14ac:dyDescent="0.25">
      <c r="A6810" s="122" t="s">
        <v>41</v>
      </c>
      <c r="B6810" s="23">
        <v>44176</v>
      </c>
      <c r="C6810" s="4">
        <v>28</v>
      </c>
      <c r="D6810" s="26">
        <f t="shared" si="561"/>
        <v>21521</v>
      </c>
      <c r="E6810" s="4">
        <v>2</v>
      </c>
      <c r="F6810" s="112">
        <f t="shared" si="562"/>
        <v>1011</v>
      </c>
      <c r="J6810" s="73"/>
    </row>
    <row r="6811" spans="1:10" x14ac:dyDescent="0.25">
      <c r="A6811" s="122" t="s">
        <v>42</v>
      </c>
      <c r="B6811" s="23">
        <v>44176</v>
      </c>
      <c r="C6811" s="4">
        <v>132</v>
      </c>
      <c r="D6811" s="26">
        <f t="shared" si="561"/>
        <v>9174</v>
      </c>
      <c r="E6811" s="4">
        <v>0</v>
      </c>
      <c r="F6811" s="112">
        <f t="shared" si="562"/>
        <v>174</v>
      </c>
      <c r="J6811" s="73"/>
    </row>
    <row r="6812" spans="1:10" x14ac:dyDescent="0.25">
      <c r="A6812" s="122" t="s">
        <v>43</v>
      </c>
      <c r="B6812" s="23">
        <v>44176</v>
      </c>
      <c r="C6812" s="4">
        <v>76</v>
      </c>
      <c r="D6812" s="26">
        <f t="shared" si="561"/>
        <v>15439</v>
      </c>
      <c r="E6812" s="4">
        <v>1</v>
      </c>
      <c r="F6812" s="112">
        <f t="shared" si="562"/>
        <v>249</v>
      </c>
      <c r="J6812" s="73"/>
    </row>
    <row r="6813" spans="1:10" x14ac:dyDescent="0.25">
      <c r="A6813" s="122" t="s">
        <v>44</v>
      </c>
      <c r="B6813" s="23">
        <v>44176</v>
      </c>
      <c r="C6813" s="4">
        <v>296</v>
      </c>
      <c r="D6813" s="26">
        <f t="shared" si="561"/>
        <v>18405</v>
      </c>
      <c r="E6813" s="4">
        <v>5</v>
      </c>
      <c r="F6813" s="112">
        <f t="shared" si="562"/>
        <v>323</v>
      </c>
      <c r="J6813" s="73"/>
    </row>
    <row r="6814" spans="1:10" x14ac:dyDescent="0.25">
      <c r="A6814" s="122" t="s">
        <v>29</v>
      </c>
      <c r="B6814" s="23">
        <v>44176</v>
      </c>
      <c r="C6814" s="4">
        <v>1205</v>
      </c>
      <c r="D6814" s="26">
        <f t="shared" si="561"/>
        <v>158555</v>
      </c>
      <c r="E6814" s="4">
        <v>20</v>
      </c>
      <c r="F6814" s="112">
        <f t="shared" si="562"/>
        <v>2536</v>
      </c>
      <c r="J6814" s="73"/>
    </row>
    <row r="6815" spans="1:10" x14ac:dyDescent="0.25">
      <c r="A6815" s="122" t="s">
        <v>45</v>
      </c>
      <c r="B6815" s="23">
        <v>44176</v>
      </c>
      <c r="C6815" s="4">
        <v>62</v>
      </c>
      <c r="D6815" s="26">
        <f t="shared" si="561"/>
        <v>16401</v>
      </c>
      <c r="E6815" s="4">
        <v>1</v>
      </c>
      <c r="F6815" s="112">
        <f t="shared" si="562"/>
        <v>206</v>
      </c>
      <c r="J6815" s="73"/>
    </row>
    <row r="6816" spans="1:10" x14ac:dyDescent="0.25">
      <c r="A6816" s="122" t="s">
        <v>46</v>
      </c>
      <c r="B6816" s="23">
        <v>44176</v>
      </c>
      <c r="C6816" s="4">
        <v>177</v>
      </c>
      <c r="D6816" s="26">
        <f t="shared" si="561"/>
        <v>17337</v>
      </c>
      <c r="E6816" s="4">
        <v>0</v>
      </c>
      <c r="F6816" s="112">
        <f t="shared" si="562"/>
        <v>242</v>
      </c>
      <c r="J6816" s="73"/>
    </row>
    <row r="6817" spans="1:9" ht="15.75" thickBot="1" x14ac:dyDescent="0.3">
      <c r="A6817" s="123" t="s">
        <v>47</v>
      </c>
      <c r="B6817" s="23">
        <v>44176</v>
      </c>
      <c r="C6817" s="4">
        <v>299</v>
      </c>
      <c r="D6817" s="115">
        <f>C6817+D6793</f>
        <v>68144</v>
      </c>
      <c r="E6817" s="4">
        <v>10</v>
      </c>
      <c r="F6817" s="113">
        <f t="shared" si="562"/>
        <v>1292</v>
      </c>
    </row>
    <row r="6818" spans="1:9" x14ac:dyDescent="0.25">
      <c r="A6818" s="53" t="s">
        <v>22</v>
      </c>
      <c r="B6818" s="23">
        <v>44177</v>
      </c>
      <c r="C6818" s="4">
        <v>1686</v>
      </c>
      <c r="D6818" s="114">
        <f t="shared" si="561"/>
        <v>637159</v>
      </c>
      <c r="E6818" s="4">
        <v>15</v>
      </c>
      <c r="F6818" s="111">
        <f t="shared" si="562"/>
        <v>21366</v>
      </c>
    </row>
    <row r="6819" spans="1:9" x14ac:dyDescent="0.25">
      <c r="A6819" s="122" t="s">
        <v>51</v>
      </c>
      <c r="B6819" s="23">
        <v>44177</v>
      </c>
      <c r="C6819" s="4">
        <v>386</v>
      </c>
      <c r="D6819" s="26">
        <f t="shared" ref="D6819:D6882" si="563">C6819+D6795</f>
        <v>162563</v>
      </c>
      <c r="E6819" s="4">
        <v>4</v>
      </c>
      <c r="F6819" s="112">
        <f t="shared" ref="F6819:F6882" si="564">E6819+F6795</f>
        <v>5304</v>
      </c>
      <c r="I6819" s="73"/>
    </row>
    <row r="6820" spans="1:9" x14ac:dyDescent="0.25">
      <c r="A6820" s="122" t="s">
        <v>35</v>
      </c>
      <c r="B6820" s="23">
        <v>44177</v>
      </c>
      <c r="C6820" s="4">
        <v>55</v>
      </c>
      <c r="D6820" s="26">
        <f t="shared" si="563"/>
        <v>2115</v>
      </c>
      <c r="E6820" s="4">
        <v>0</v>
      </c>
      <c r="F6820" s="112">
        <f t="shared" si="564"/>
        <v>17</v>
      </c>
      <c r="I6820" s="73"/>
    </row>
    <row r="6821" spans="1:9" x14ac:dyDescent="0.25">
      <c r="A6821" s="122" t="s">
        <v>21</v>
      </c>
      <c r="B6821" s="23">
        <v>44177</v>
      </c>
      <c r="C6821" s="4">
        <v>200</v>
      </c>
      <c r="D6821" s="26">
        <f t="shared" si="563"/>
        <v>21593</v>
      </c>
      <c r="E6821" s="4">
        <v>0</v>
      </c>
      <c r="F6821" s="112">
        <f t="shared" si="564"/>
        <v>612</v>
      </c>
      <c r="I6821" s="73"/>
    </row>
    <row r="6822" spans="1:9" x14ac:dyDescent="0.25">
      <c r="A6822" s="122" t="s">
        <v>36</v>
      </c>
      <c r="B6822" s="23">
        <v>44177</v>
      </c>
      <c r="C6822" s="4">
        <v>229</v>
      </c>
      <c r="D6822" s="26">
        <f t="shared" si="563"/>
        <v>25944</v>
      </c>
      <c r="E6822" s="4">
        <v>0</v>
      </c>
      <c r="F6822" s="112">
        <f t="shared" si="564"/>
        <v>436</v>
      </c>
      <c r="I6822" s="73"/>
    </row>
    <row r="6823" spans="1:9" x14ac:dyDescent="0.25">
      <c r="A6823" s="122" t="s">
        <v>27</v>
      </c>
      <c r="B6823" s="23">
        <v>44177</v>
      </c>
      <c r="C6823" s="4">
        <v>291</v>
      </c>
      <c r="D6823" s="26">
        <f t="shared" si="563"/>
        <v>119532</v>
      </c>
      <c r="E6823" s="4">
        <v>23</v>
      </c>
      <c r="F6823" s="112">
        <f t="shared" si="564"/>
        <v>2226</v>
      </c>
      <c r="I6823" s="73"/>
    </row>
    <row r="6824" spans="1:9" x14ac:dyDescent="0.25">
      <c r="A6824" s="122" t="s">
        <v>37</v>
      </c>
      <c r="B6824" s="23">
        <v>44177</v>
      </c>
      <c r="C6824" s="4">
        <v>64</v>
      </c>
      <c r="D6824" s="26">
        <f t="shared" si="563"/>
        <v>9506</v>
      </c>
      <c r="E6824" s="4">
        <v>0</v>
      </c>
      <c r="F6824" s="112">
        <f t="shared" si="564"/>
        <v>133</v>
      </c>
      <c r="I6824" s="73"/>
    </row>
    <row r="6825" spans="1:9" x14ac:dyDescent="0.25">
      <c r="A6825" s="122" t="s">
        <v>38</v>
      </c>
      <c r="B6825" s="23">
        <v>44177</v>
      </c>
      <c r="C6825" s="4">
        <v>246</v>
      </c>
      <c r="D6825" s="26">
        <f t="shared" si="563"/>
        <v>25585</v>
      </c>
      <c r="E6825" s="4">
        <v>4</v>
      </c>
      <c r="F6825" s="112">
        <f t="shared" si="564"/>
        <v>521</v>
      </c>
      <c r="I6825" s="73"/>
    </row>
    <row r="6826" spans="1:9" x14ac:dyDescent="0.25">
      <c r="A6826" s="122" t="s">
        <v>48</v>
      </c>
      <c r="B6826" s="23">
        <v>44177</v>
      </c>
      <c r="C6826" s="4">
        <v>0</v>
      </c>
      <c r="D6826" s="26">
        <f t="shared" si="563"/>
        <v>196</v>
      </c>
      <c r="E6826" s="4">
        <v>0</v>
      </c>
      <c r="F6826" s="112">
        <f t="shared" si="564"/>
        <v>3</v>
      </c>
      <c r="I6826" s="73"/>
    </row>
    <row r="6827" spans="1:9" x14ac:dyDescent="0.25">
      <c r="A6827" s="122" t="s">
        <v>39</v>
      </c>
      <c r="B6827" s="23">
        <v>44177</v>
      </c>
      <c r="C6827" s="4">
        <v>9</v>
      </c>
      <c r="D6827" s="26">
        <f t="shared" si="563"/>
        <v>18448</v>
      </c>
      <c r="E6827" s="4">
        <v>1</v>
      </c>
      <c r="F6827" s="112">
        <f t="shared" si="564"/>
        <v>854</v>
      </c>
      <c r="I6827" s="73"/>
    </row>
    <row r="6828" spans="1:9" x14ac:dyDescent="0.25">
      <c r="A6828" s="122" t="s">
        <v>40</v>
      </c>
      <c r="B6828" s="23">
        <v>44177</v>
      </c>
      <c r="C6828" s="4">
        <v>91</v>
      </c>
      <c r="D6828" s="26">
        <f t="shared" si="563"/>
        <v>6850</v>
      </c>
      <c r="E6828" s="4">
        <v>0</v>
      </c>
      <c r="F6828" s="112">
        <f t="shared" si="564"/>
        <v>99</v>
      </c>
      <c r="I6828" s="73"/>
    </row>
    <row r="6829" spans="1:9" x14ac:dyDescent="0.25">
      <c r="A6829" s="122" t="s">
        <v>28</v>
      </c>
      <c r="B6829" s="23">
        <v>44177</v>
      </c>
      <c r="C6829" s="4">
        <v>18</v>
      </c>
      <c r="D6829" s="26">
        <f t="shared" si="563"/>
        <v>8923</v>
      </c>
      <c r="E6829" s="4">
        <v>1</v>
      </c>
      <c r="F6829" s="112">
        <f t="shared" si="564"/>
        <v>324</v>
      </c>
      <c r="I6829" s="73"/>
    </row>
    <row r="6830" spans="1:9" x14ac:dyDescent="0.25">
      <c r="A6830" s="122" t="s">
        <v>24</v>
      </c>
      <c r="B6830" s="23">
        <v>44177</v>
      </c>
      <c r="C6830" s="4">
        <v>111</v>
      </c>
      <c r="D6830" s="26">
        <f t="shared" si="563"/>
        <v>58138</v>
      </c>
      <c r="E6830" s="4">
        <v>1</v>
      </c>
      <c r="F6830" s="112">
        <f t="shared" si="564"/>
        <v>1174</v>
      </c>
      <c r="I6830" s="73"/>
    </row>
    <row r="6831" spans="1:9" x14ac:dyDescent="0.25">
      <c r="A6831" s="122" t="s">
        <v>30</v>
      </c>
      <c r="B6831" s="23">
        <v>44177</v>
      </c>
      <c r="C6831" s="4">
        <v>19</v>
      </c>
      <c r="D6831" s="26">
        <f t="shared" si="563"/>
        <v>655</v>
      </c>
      <c r="E6831" s="4">
        <v>0</v>
      </c>
      <c r="F6831" s="112">
        <f t="shared" si="564"/>
        <v>9</v>
      </c>
      <c r="I6831" s="73"/>
    </row>
    <row r="6832" spans="1:9" x14ac:dyDescent="0.25">
      <c r="A6832" s="122" t="s">
        <v>26</v>
      </c>
      <c r="B6832" s="23">
        <v>44177</v>
      </c>
      <c r="C6832" s="4">
        <v>126</v>
      </c>
      <c r="D6832" s="26">
        <f t="shared" si="563"/>
        <v>36816</v>
      </c>
      <c r="E6832" s="4">
        <v>0</v>
      </c>
      <c r="F6832" s="112">
        <f t="shared" si="564"/>
        <v>675</v>
      </c>
      <c r="I6832" s="73"/>
    </row>
    <row r="6833" spans="1:9" x14ac:dyDescent="0.25">
      <c r="A6833" s="122" t="s">
        <v>25</v>
      </c>
      <c r="B6833" s="23">
        <v>44177</v>
      </c>
      <c r="C6833" s="4">
        <v>220</v>
      </c>
      <c r="D6833" s="26">
        <f t="shared" si="563"/>
        <v>34080</v>
      </c>
      <c r="E6833" s="4">
        <v>4</v>
      </c>
      <c r="F6833" s="112">
        <f t="shared" si="564"/>
        <v>839</v>
      </c>
      <c r="I6833" s="73"/>
    </row>
    <row r="6834" spans="1:9" x14ac:dyDescent="0.25">
      <c r="A6834" s="122" t="s">
        <v>41</v>
      </c>
      <c r="B6834" s="23">
        <v>44177</v>
      </c>
      <c r="C6834" s="4">
        <v>29</v>
      </c>
      <c r="D6834" s="26">
        <f t="shared" si="563"/>
        <v>21550</v>
      </c>
      <c r="E6834" s="4">
        <v>1</v>
      </c>
      <c r="F6834" s="112">
        <f t="shared" si="564"/>
        <v>1012</v>
      </c>
      <c r="I6834" s="73"/>
    </row>
    <row r="6835" spans="1:9" x14ac:dyDescent="0.25">
      <c r="A6835" s="122" t="s">
        <v>42</v>
      </c>
      <c r="B6835" s="23">
        <v>44177</v>
      </c>
      <c r="C6835" s="4">
        <v>47</v>
      </c>
      <c r="D6835" s="26">
        <f t="shared" si="563"/>
        <v>9221</v>
      </c>
      <c r="E6835" s="4">
        <v>0</v>
      </c>
      <c r="F6835" s="112">
        <f t="shared" si="564"/>
        <v>174</v>
      </c>
      <c r="I6835" s="73"/>
    </row>
    <row r="6836" spans="1:9" x14ac:dyDescent="0.25">
      <c r="A6836" s="122" t="s">
        <v>43</v>
      </c>
      <c r="B6836" s="23">
        <v>44177</v>
      </c>
      <c r="C6836" s="4">
        <v>19</v>
      </c>
      <c r="D6836" s="26">
        <f t="shared" si="563"/>
        <v>15458</v>
      </c>
      <c r="E6836" s="4">
        <v>1</v>
      </c>
      <c r="F6836" s="112">
        <f t="shared" si="564"/>
        <v>250</v>
      </c>
      <c r="I6836" s="73"/>
    </row>
    <row r="6837" spans="1:9" x14ac:dyDescent="0.25">
      <c r="A6837" s="122" t="s">
        <v>44</v>
      </c>
      <c r="B6837" s="23">
        <v>44177</v>
      </c>
      <c r="C6837" s="4">
        <v>229</v>
      </c>
      <c r="D6837" s="26">
        <f t="shared" si="563"/>
        <v>18634</v>
      </c>
      <c r="E6837" s="4">
        <v>5</v>
      </c>
      <c r="F6837" s="112">
        <f t="shared" si="564"/>
        <v>328</v>
      </c>
      <c r="I6837" s="73"/>
    </row>
    <row r="6838" spans="1:9" x14ac:dyDescent="0.25">
      <c r="A6838" s="122" t="s">
        <v>29</v>
      </c>
      <c r="B6838" s="23">
        <v>44177</v>
      </c>
      <c r="C6838" s="4">
        <v>893</v>
      </c>
      <c r="D6838" s="26">
        <f t="shared" si="563"/>
        <v>159448</v>
      </c>
      <c r="E6838" s="4">
        <v>2</v>
      </c>
      <c r="F6838" s="112">
        <f t="shared" si="564"/>
        <v>2538</v>
      </c>
      <c r="I6838" s="73"/>
    </row>
    <row r="6839" spans="1:9" x14ac:dyDescent="0.25">
      <c r="A6839" s="122" t="s">
        <v>45</v>
      </c>
      <c r="B6839" s="23">
        <v>44177</v>
      </c>
      <c r="C6839" s="4">
        <v>42</v>
      </c>
      <c r="D6839" s="26">
        <f t="shared" si="563"/>
        <v>16443</v>
      </c>
      <c r="E6839" s="4">
        <v>0</v>
      </c>
      <c r="F6839" s="112">
        <f t="shared" si="564"/>
        <v>206</v>
      </c>
      <c r="I6839" s="73"/>
    </row>
    <row r="6840" spans="1:9" x14ac:dyDescent="0.25">
      <c r="A6840" s="122" t="s">
        <v>46</v>
      </c>
      <c r="B6840" s="23">
        <v>44177</v>
      </c>
      <c r="C6840" s="4">
        <v>93</v>
      </c>
      <c r="D6840" s="26">
        <f t="shared" si="563"/>
        <v>17430</v>
      </c>
      <c r="E6840" s="4">
        <v>0</v>
      </c>
      <c r="F6840" s="112">
        <f t="shared" si="564"/>
        <v>242</v>
      </c>
      <c r="I6840" s="73"/>
    </row>
    <row r="6841" spans="1:9" ht="15.75" thickBot="1" x14ac:dyDescent="0.3">
      <c r="A6841" s="123" t="s">
        <v>47</v>
      </c>
      <c r="B6841" s="23">
        <v>44177</v>
      </c>
      <c r="C6841" s="4">
        <v>171</v>
      </c>
      <c r="D6841" s="115">
        <f t="shared" si="563"/>
        <v>68315</v>
      </c>
      <c r="E6841" s="4">
        <v>0</v>
      </c>
      <c r="F6841" s="113">
        <f t="shared" si="564"/>
        <v>1292</v>
      </c>
      <c r="I6841" s="73"/>
    </row>
    <row r="6842" spans="1:9" x14ac:dyDescent="0.25">
      <c r="A6842" s="53" t="s">
        <v>22</v>
      </c>
      <c r="B6842" s="23">
        <v>44178</v>
      </c>
      <c r="C6842" s="4">
        <v>870</v>
      </c>
      <c r="D6842" s="114">
        <f t="shared" si="563"/>
        <v>638029</v>
      </c>
      <c r="E6842" s="4">
        <v>49</v>
      </c>
      <c r="F6842" s="111">
        <f t="shared" si="564"/>
        <v>21415</v>
      </c>
    </row>
    <row r="6843" spans="1:9" x14ac:dyDescent="0.25">
      <c r="A6843" s="122" t="s">
        <v>51</v>
      </c>
      <c r="B6843" s="23">
        <v>44178</v>
      </c>
      <c r="C6843" s="4">
        <v>246</v>
      </c>
      <c r="D6843" s="26">
        <f t="shared" si="563"/>
        <v>162809</v>
      </c>
      <c r="E6843" s="4">
        <v>1</v>
      </c>
      <c r="F6843" s="112">
        <f t="shared" si="564"/>
        <v>5305</v>
      </c>
      <c r="I6843" s="73"/>
    </row>
    <row r="6844" spans="1:9" x14ac:dyDescent="0.25">
      <c r="A6844" s="122" t="s">
        <v>35</v>
      </c>
      <c r="B6844" s="23">
        <v>44178</v>
      </c>
      <c r="C6844" s="4">
        <v>22</v>
      </c>
      <c r="D6844" s="26">
        <f t="shared" si="563"/>
        <v>2137</v>
      </c>
      <c r="E6844" s="4">
        <v>0</v>
      </c>
      <c r="F6844" s="112">
        <f t="shared" si="564"/>
        <v>17</v>
      </c>
      <c r="I6844" s="73"/>
    </row>
    <row r="6845" spans="1:9" x14ac:dyDescent="0.25">
      <c r="A6845" s="122" t="s">
        <v>21</v>
      </c>
      <c r="B6845" s="23">
        <v>44178</v>
      </c>
      <c r="C6845" s="4">
        <v>109</v>
      </c>
      <c r="D6845" s="26">
        <f t="shared" si="563"/>
        <v>21702</v>
      </c>
      <c r="E6845" s="4">
        <v>4</v>
      </c>
      <c r="F6845" s="112">
        <f t="shared" si="564"/>
        <v>616</v>
      </c>
      <c r="I6845" s="73"/>
    </row>
    <row r="6846" spans="1:9" x14ac:dyDescent="0.25">
      <c r="A6846" s="122" t="s">
        <v>36</v>
      </c>
      <c r="B6846" s="23">
        <v>44178</v>
      </c>
      <c r="C6846" s="4">
        <v>125</v>
      </c>
      <c r="D6846" s="26">
        <f t="shared" si="563"/>
        <v>26069</v>
      </c>
      <c r="E6846" s="4">
        <v>0</v>
      </c>
      <c r="F6846" s="112">
        <f t="shared" si="564"/>
        <v>436</v>
      </c>
      <c r="I6846" s="73"/>
    </row>
    <row r="6847" spans="1:9" x14ac:dyDescent="0.25">
      <c r="A6847" s="122" t="s">
        <v>27</v>
      </c>
      <c r="B6847" s="23">
        <v>44178</v>
      </c>
      <c r="C6847" s="4">
        <v>249</v>
      </c>
      <c r="D6847" s="26">
        <f t="shared" si="563"/>
        <v>119781</v>
      </c>
      <c r="E6847" s="4">
        <v>30</v>
      </c>
      <c r="F6847" s="112">
        <f t="shared" si="564"/>
        <v>2256</v>
      </c>
      <c r="I6847" s="73"/>
    </row>
    <row r="6848" spans="1:9" x14ac:dyDescent="0.25">
      <c r="A6848" s="122" t="s">
        <v>37</v>
      </c>
      <c r="B6848" s="23">
        <v>44178</v>
      </c>
      <c r="C6848" s="4">
        <v>42</v>
      </c>
      <c r="D6848" s="26">
        <f t="shared" si="563"/>
        <v>9548</v>
      </c>
      <c r="E6848" s="4">
        <v>2</v>
      </c>
      <c r="F6848" s="112">
        <f t="shared" si="564"/>
        <v>135</v>
      </c>
      <c r="I6848" s="73"/>
    </row>
    <row r="6849" spans="1:10" x14ac:dyDescent="0.25">
      <c r="A6849" s="122" t="s">
        <v>38</v>
      </c>
      <c r="B6849" s="23">
        <v>44178</v>
      </c>
      <c r="C6849" s="4">
        <v>134</v>
      </c>
      <c r="D6849" s="26">
        <f t="shared" si="563"/>
        <v>25719</v>
      </c>
      <c r="E6849" s="4">
        <v>0</v>
      </c>
      <c r="F6849" s="112">
        <f t="shared" si="564"/>
        <v>521</v>
      </c>
      <c r="I6849" s="73"/>
    </row>
    <row r="6850" spans="1:10" x14ac:dyDescent="0.25">
      <c r="A6850" s="122" t="s">
        <v>48</v>
      </c>
      <c r="B6850" s="23">
        <v>44178</v>
      </c>
      <c r="C6850" s="4">
        <v>1</v>
      </c>
      <c r="D6850" s="26">
        <f t="shared" si="563"/>
        <v>197</v>
      </c>
      <c r="E6850" s="4">
        <v>0</v>
      </c>
      <c r="F6850" s="112">
        <f t="shared" si="564"/>
        <v>3</v>
      </c>
      <c r="I6850" s="73"/>
    </row>
    <row r="6851" spans="1:10" x14ac:dyDescent="0.25">
      <c r="A6851" s="122" t="s">
        <v>39</v>
      </c>
      <c r="B6851" s="23">
        <v>44178</v>
      </c>
      <c r="C6851" s="4">
        <v>1</v>
      </c>
      <c r="D6851" s="26">
        <f t="shared" si="563"/>
        <v>18449</v>
      </c>
      <c r="E6851" s="4">
        <v>0</v>
      </c>
      <c r="F6851" s="112">
        <f t="shared" si="564"/>
        <v>854</v>
      </c>
      <c r="I6851" s="73"/>
    </row>
    <row r="6852" spans="1:10" x14ac:dyDescent="0.25">
      <c r="A6852" s="122" t="s">
        <v>40</v>
      </c>
      <c r="B6852" s="23">
        <v>44178</v>
      </c>
      <c r="C6852" s="4">
        <v>120</v>
      </c>
      <c r="D6852" s="26">
        <f t="shared" si="563"/>
        <v>6970</v>
      </c>
      <c r="E6852" s="4">
        <v>0</v>
      </c>
      <c r="F6852" s="112">
        <f t="shared" si="564"/>
        <v>99</v>
      </c>
      <c r="I6852" s="73"/>
    </row>
    <row r="6853" spans="1:10" x14ac:dyDescent="0.25">
      <c r="A6853" s="122" t="s">
        <v>28</v>
      </c>
      <c r="B6853" s="23">
        <v>44178</v>
      </c>
      <c r="C6853" s="4">
        <v>11</v>
      </c>
      <c r="D6853" s="26">
        <f t="shared" si="563"/>
        <v>8934</v>
      </c>
      <c r="E6853" s="4">
        <v>1</v>
      </c>
      <c r="F6853" s="112">
        <f t="shared" si="564"/>
        <v>325</v>
      </c>
      <c r="I6853" s="73"/>
    </row>
    <row r="6854" spans="1:10" x14ac:dyDescent="0.25">
      <c r="A6854" s="122" t="s">
        <v>24</v>
      </c>
      <c r="B6854" s="23">
        <v>44178</v>
      </c>
      <c r="C6854" s="4">
        <v>120</v>
      </c>
      <c r="D6854" s="26">
        <f t="shared" si="563"/>
        <v>58258</v>
      </c>
      <c r="E6854" s="4">
        <v>0</v>
      </c>
      <c r="F6854" s="112">
        <f t="shared" si="564"/>
        <v>1174</v>
      </c>
      <c r="I6854" s="73"/>
    </row>
    <row r="6855" spans="1:10" x14ac:dyDescent="0.25">
      <c r="A6855" s="122" t="s">
        <v>30</v>
      </c>
      <c r="B6855" s="23">
        <v>44178</v>
      </c>
      <c r="C6855" s="4">
        <v>28</v>
      </c>
      <c r="D6855" s="26">
        <f t="shared" si="563"/>
        <v>683</v>
      </c>
      <c r="E6855" s="4">
        <v>0</v>
      </c>
      <c r="F6855" s="112">
        <f t="shared" si="564"/>
        <v>9</v>
      </c>
      <c r="I6855" s="73"/>
    </row>
    <row r="6856" spans="1:10" x14ac:dyDescent="0.25">
      <c r="A6856" s="122" t="s">
        <v>26</v>
      </c>
      <c r="B6856" s="23">
        <v>44178</v>
      </c>
      <c r="C6856" s="4">
        <v>104</v>
      </c>
      <c r="D6856" s="26">
        <f t="shared" si="563"/>
        <v>36920</v>
      </c>
      <c r="E6856" s="4">
        <v>0</v>
      </c>
      <c r="F6856" s="112">
        <f t="shared" si="564"/>
        <v>675</v>
      </c>
      <c r="I6856" s="73"/>
    </row>
    <row r="6857" spans="1:10" x14ac:dyDescent="0.25">
      <c r="A6857" s="122" t="s">
        <v>25</v>
      </c>
      <c r="B6857" s="23">
        <v>44178</v>
      </c>
      <c r="C6857" s="4">
        <v>158</v>
      </c>
      <c r="D6857" s="26">
        <f t="shared" si="563"/>
        <v>34238</v>
      </c>
      <c r="E6857" s="4">
        <v>0</v>
      </c>
      <c r="F6857" s="112">
        <f t="shared" si="564"/>
        <v>839</v>
      </c>
      <c r="I6857" s="73"/>
    </row>
    <row r="6858" spans="1:10" x14ac:dyDescent="0.25">
      <c r="A6858" s="122" t="s">
        <v>41</v>
      </c>
      <c r="B6858" s="23">
        <v>44178</v>
      </c>
      <c r="C6858" s="4">
        <v>28</v>
      </c>
      <c r="D6858" s="26">
        <f t="shared" si="563"/>
        <v>21578</v>
      </c>
      <c r="E6858" s="4">
        <v>0</v>
      </c>
      <c r="F6858" s="112">
        <f t="shared" si="564"/>
        <v>1012</v>
      </c>
      <c r="I6858" s="73"/>
    </row>
    <row r="6859" spans="1:10" x14ac:dyDescent="0.25">
      <c r="A6859" s="122" t="s">
        <v>42</v>
      </c>
      <c r="B6859" s="23">
        <v>44178</v>
      </c>
      <c r="C6859" s="4">
        <v>28</v>
      </c>
      <c r="D6859" s="26">
        <f t="shared" si="563"/>
        <v>9249</v>
      </c>
      <c r="E6859" s="4">
        <v>0</v>
      </c>
      <c r="F6859" s="112">
        <f t="shared" si="564"/>
        <v>174</v>
      </c>
      <c r="I6859" s="73"/>
    </row>
    <row r="6860" spans="1:10" x14ac:dyDescent="0.25">
      <c r="A6860" s="122" t="s">
        <v>43</v>
      </c>
      <c r="B6860" s="23">
        <v>44178</v>
      </c>
      <c r="C6860" s="4">
        <v>27</v>
      </c>
      <c r="D6860" s="26">
        <f t="shared" si="563"/>
        <v>15485</v>
      </c>
      <c r="E6860" s="4">
        <v>0</v>
      </c>
      <c r="F6860" s="112">
        <f t="shared" si="564"/>
        <v>250</v>
      </c>
      <c r="I6860" s="73"/>
    </row>
    <row r="6861" spans="1:10" x14ac:dyDescent="0.25">
      <c r="A6861" s="122" t="s">
        <v>44</v>
      </c>
      <c r="B6861" s="23">
        <v>44178</v>
      </c>
      <c r="C6861" s="4">
        <v>203</v>
      </c>
      <c r="D6861" s="26">
        <f t="shared" si="563"/>
        <v>18837</v>
      </c>
      <c r="E6861" s="4">
        <v>2</v>
      </c>
      <c r="F6861" s="112">
        <f t="shared" si="564"/>
        <v>330</v>
      </c>
      <c r="I6861" s="73"/>
      <c r="J6861" s="73"/>
    </row>
    <row r="6862" spans="1:10" x14ac:dyDescent="0.25">
      <c r="A6862" s="122" t="s">
        <v>29</v>
      </c>
      <c r="B6862" s="23">
        <v>44178</v>
      </c>
      <c r="C6862" s="4">
        <v>632</v>
      </c>
      <c r="D6862" s="26">
        <f t="shared" si="563"/>
        <v>160080</v>
      </c>
      <c r="E6862" s="4">
        <v>9</v>
      </c>
      <c r="F6862" s="112">
        <f t="shared" si="564"/>
        <v>2547</v>
      </c>
      <c r="I6862" s="73"/>
      <c r="J6862" s="73"/>
    </row>
    <row r="6863" spans="1:10" x14ac:dyDescent="0.25">
      <c r="A6863" s="122" t="s">
        <v>45</v>
      </c>
      <c r="B6863" s="23">
        <v>44178</v>
      </c>
      <c r="C6863" s="4">
        <v>45</v>
      </c>
      <c r="D6863" s="26">
        <f t="shared" si="563"/>
        <v>16488</v>
      </c>
      <c r="E6863" s="4">
        <v>0</v>
      </c>
      <c r="F6863" s="112">
        <f t="shared" si="564"/>
        <v>206</v>
      </c>
      <c r="I6863" s="73"/>
      <c r="J6863" s="73"/>
    </row>
    <row r="6864" spans="1:10" x14ac:dyDescent="0.25">
      <c r="A6864" s="122" t="s">
        <v>46</v>
      </c>
      <c r="B6864" s="23">
        <v>44178</v>
      </c>
      <c r="C6864" s="4">
        <v>75</v>
      </c>
      <c r="D6864" s="26">
        <f t="shared" si="563"/>
        <v>17505</v>
      </c>
      <c r="E6864" s="4">
        <v>0</v>
      </c>
      <c r="F6864" s="112">
        <f t="shared" si="564"/>
        <v>242</v>
      </c>
      <c r="I6864" s="73"/>
      <c r="J6864" s="73"/>
    </row>
    <row r="6865" spans="1:10" ht="15.75" thickBot="1" x14ac:dyDescent="0.3">
      <c r="A6865" s="123" t="s">
        <v>47</v>
      </c>
      <c r="B6865" s="23">
        <v>44178</v>
      </c>
      <c r="C6865" s="4">
        <v>80</v>
      </c>
      <c r="D6865" s="115">
        <f t="shared" si="563"/>
        <v>68395</v>
      </c>
      <c r="E6865" s="4">
        <v>0</v>
      </c>
      <c r="F6865" s="113">
        <f t="shared" si="564"/>
        <v>1292</v>
      </c>
      <c r="I6865" s="73"/>
      <c r="J6865" s="73"/>
    </row>
    <row r="6866" spans="1:10" x14ac:dyDescent="0.25">
      <c r="A6866" s="53" t="s">
        <v>22</v>
      </c>
      <c r="B6866" s="23">
        <v>44179</v>
      </c>
      <c r="C6866" s="4">
        <v>1532</v>
      </c>
      <c r="D6866" s="114">
        <f t="shared" si="563"/>
        <v>639561</v>
      </c>
      <c r="E6866" s="4">
        <v>121</v>
      </c>
      <c r="F6866" s="111">
        <f t="shared" si="564"/>
        <v>21536</v>
      </c>
      <c r="J6866" s="73"/>
    </row>
    <row r="6867" spans="1:10" x14ac:dyDescent="0.25">
      <c r="A6867" s="122" t="s">
        <v>51</v>
      </c>
      <c r="B6867" s="23">
        <v>44179</v>
      </c>
      <c r="C6867" s="4">
        <v>416</v>
      </c>
      <c r="D6867" s="26">
        <f t="shared" si="563"/>
        <v>163225</v>
      </c>
      <c r="E6867" s="4">
        <v>7</v>
      </c>
      <c r="F6867" s="112">
        <f t="shared" si="564"/>
        <v>5312</v>
      </c>
      <c r="J6867" s="73"/>
    </row>
    <row r="6868" spans="1:10" x14ac:dyDescent="0.25">
      <c r="A6868" s="122" t="s">
        <v>35</v>
      </c>
      <c r="B6868" s="23">
        <v>44179</v>
      </c>
      <c r="C6868" s="4">
        <v>34</v>
      </c>
      <c r="D6868" s="26">
        <f t="shared" si="563"/>
        <v>2171</v>
      </c>
      <c r="E6868" s="4">
        <v>0</v>
      </c>
      <c r="F6868" s="112">
        <f t="shared" si="564"/>
        <v>17</v>
      </c>
      <c r="J6868" s="73"/>
    </row>
    <row r="6869" spans="1:10" x14ac:dyDescent="0.25">
      <c r="A6869" s="122" t="s">
        <v>21</v>
      </c>
      <c r="B6869" s="23">
        <v>44179</v>
      </c>
      <c r="C6869" s="4">
        <v>166</v>
      </c>
      <c r="D6869" s="26">
        <f t="shared" si="563"/>
        <v>21868</v>
      </c>
      <c r="E6869" s="4">
        <v>7</v>
      </c>
      <c r="F6869" s="112">
        <f t="shared" si="564"/>
        <v>623</v>
      </c>
      <c r="J6869" s="73"/>
    </row>
    <row r="6870" spans="1:10" x14ac:dyDescent="0.25">
      <c r="A6870" s="122" t="s">
        <v>36</v>
      </c>
      <c r="B6870" s="23">
        <v>44179</v>
      </c>
      <c r="C6870" s="4">
        <v>232</v>
      </c>
      <c r="D6870" s="26">
        <f t="shared" si="563"/>
        <v>26301</v>
      </c>
      <c r="E6870" s="4">
        <v>13</v>
      </c>
      <c r="F6870" s="112">
        <f t="shared" si="564"/>
        <v>449</v>
      </c>
      <c r="J6870" s="73"/>
    </row>
    <row r="6871" spans="1:10" x14ac:dyDescent="0.25">
      <c r="A6871" s="122" t="s">
        <v>27</v>
      </c>
      <c r="B6871" s="23">
        <v>44179</v>
      </c>
      <c r="C6871" s="4">
        <v>234</v>
      </c>
      <c r="D6871" s="26">
        <f t="shared" si="563"/>
        <v>120015</v>
      </c>
      <c r="E6871" s="4">
        <v>30</v>
      </c>
      <c r="F6871" s="112">
        <f t="shared" si="564"/>
        <v>2286</v>
      </c>
      <c r="J6871" s="73"/>
    </row>
    <row r="6872" spans="1:10" x14ac:dyDescent="0.25">
      <c r="A6872" s="122" t="s">
        <v>37</v>
      </c>
      <c r="B6872" s="23">
        <v>44179</v>
      </c>
      <c r="C6872" s="4">
        <v>92</v>
      </c>
      <c r="D6872" s="26">
        <f t="shared" si="563"/>
        <v>9640</v>
      </c>
      <c r="E6872" s="4">
        <v>2</v>
      </c>
      <c r="F6872" s="112">
        <f t="shared" si="564"/>
        <v>137</v>
      </c>
      <c r="J6872" s="73"/>
    </row>
    <row r="6873" spans="1:10" x14ac:dyDescent="0.25">
      <c r="A6873" s="122" t="s">
        <v>38</v>
      </c>
      <c r="B6873" s="23">
        <v>44179</v>
      </c>
      <c r="C6873" s="4">
        <v>73</v>
      </c>
      <c r="D6873" s="26">
        <f t="shared" si="563"/>
        <v>25792</v>
      </c>
      <c r="E6873" s="4">
        <v>8</v>
      </c>
      <c r="F6873" s="112">
        <f t="shared" si="564"/>
        <v>529</v>
      </c>
      <c r="J6873" s="73"/>
    </row>
    <row r="6874" spans="1:10" x14ac:dyDescent="0.25">
      <c r="A6874" s="122" t="s">
        <v>48</v>
      </c>
      <c r="B6874" s="23">
        <v>44179</v>
      </c>
      <c r="C6874" s="4">
        <v>1</v>
      </c>
      <c r="D6874" s="26">
        <f t="shared" si="563"/>
        <v>198</v>
      </c>
      <c r="E6874" s="4">
        <v>0</v>
      </c>
      <c r="F6874" s="112">
        <f t="shared" si="564"/>
        <v>3</v>
      </c>
      <c r="J6874" s="73"/>
    </row>
    <row r="6875" spans="1:10" x14ac:dyDescent="0.25">
      <c r="A6875" s="122" t="s">
        <v>39</v>
      </c>
      <c r="B6875" s="23">
        <v>44179</v>
      </c>
      <c r="C6875" s="4">
        <v>6</v>
      </c>
      <c r="D6875" s="26">
        <f t="shared" si="563"/>
        <v>18455</v>
      </c>
      <c r="E6875" s="4">
        <v>0</v>
      </c>
      <c r="F6875" s="112">
        <f t="shared" si="564"/>
        <v>854</v>
      </c>
      <c r="J6875" s="73"/>
    </row>
    <row r="6876" spans="1:10" x14ac:dyDescent="0.25">
      <c r="A6876" s="122" t="s">
        <v>40</v>
      </c>
      <c r="B6876" s="23">
        <v>44179</v>
      </c>
      <c r="C6876" s="4">
        <v>148</v>
      </c>
      <c r="D6876" s="26">
        <f t="shared" si="563"/>
        <v>7118</v>
      </c>
      <c r="E6876" s="4">
        <v>5</v>
      </c>
      <c r="F6876" s="112">
        <f t="shared" si="564"/>
        <v>104</v>
      </c>
      <c r="J6876" s="73"/>
    </row>
    <row r="6877" spans="1:10" x14ac:dyDescent="0.25">
      <c r="A6877" s="122" t="s">
        <v>28</v>
      </c>
      <c r="B6877" s="23">
        <v>44179</v>
      </c>
      <c r="C6877" s="4">
        <v>7</v>
      </c>
      <c r="D6877" s="26">
        <f t="shared" si="563"/>
        <v>8941</v>
      </c>
      <c r="E6877" s="4">
        <v>0</v>
      </c>
      <c r="F6877" s="112">
        <f t="shared" si="564"/>
        <v>325</v>
      </c>
      <c r="J6877" s="73"/>
    </row>
    <row r="6878" spans="1:10" x14ac:dyDescent="0.25">
      <c r="A6878" s="122" t="s">
        <v>24</v>
      </c>
      <c r="B6878" s="23">
        <v>44179</v>
      </c>
      <c r="C6878" s="4">
        <v>108</v>
      </c>
      <c r="D6878" s="26">
        <f t="shared" si="563"/>
        <v>58366</v>
      </c>
      <c r="E6878" s="4">
        <v>4</v>
      </c>
      <c r="F6878" s="112">
        <f t="shared" si="564"/>
        <v>1178</v>
      </c>
      <c r="J6878" s="73"/>
    </row>
    <row r="6879" spans="1:10" x14ac:dyDescent="0.25">
      <c r="A6879" s="122" t="s">
        <v>30</v>
      </c>
      <c r="B6879" s="23">
        <v>44179</v>
      </c>
      <c r="C6879" s="4">
        <v>2</v>
      </c>
      <c r="D6879" s="26">
        <f t="shared" si="563"/>
        <v>685</v>
      </c>
      <c r="E6879" s="4">
        <v>1</v>
      </c>
      <c r="F6879" s="112">
        <f t="shared" si="564"/>
        <v>10</v>
      </c>
      <c r="J6879" s="73"/>
    </row>
    <row r="6880" spans="1:10" x14ac:dyDescent="0.25">
      <c r="A6880" s="122" t="s">
        <v>26</v>
      </c>
      <c r="B6880" s="23">
        <v>44179</v>
      </c>
      <c r="C6880" s="4">
        <v>172</v>
      </c>
      <c r="D6880" s="26">
        <f t="shared" si="563"/>
        <v>37092</v>
      </c>
      <c r="E6880" s="4">
        <v>0</v>
      </c>
      <c r="F6880" s="112">
        <f t="shared" si="564"/>
        <v>675</v>
      </c>
      <c r="J6880" s="73"/>
    </row>
    <row r="6881" spans="1:10" x14ac:dyDescent="0.25">
      <c r="A6881" s="122" t="s">
        <v>25</v>
      </c>
      <c r="B6881" s="23">
        <v>44179</v>
      </c>
      <c r="C6881" s="4">
        <v>133</v>
      </c>
      <c r="D6881" s="26">
        <f t="shared" si="563"/>
        <v>34371</v>
      </c>
      <c r="E6881" s="4">
        <v>5</v>
      </c>
      <c r="F6881" s="112">
        <f t="shared" si="564"/>
        <v>844</v>
      </c>
      <c r="J6881" s="73"/>
    </row>
    <row r="6882" spans="1:10" x14ac:dyDescent="0.25">
      <c r="A6882" s="122" t="s">
        <v>41</v>
      </c>
      <c r="B6882" s="23">
        <v>44179</v>
      </c>
      <c r="C6882" s="4">
        <v>36</v>
      </c>
      <c r="D6882" s="26">
        <f t="shared" si="563"/>
        <v>21614</v>
      </c>
      <c r="E6882" s="4">
        <v>2</v>
      </c>
      <c r="F6882" s="112">
        <f t="shared" si="564"/>
        <v>1014</v>
      </c>
      <c r="J6882" s="73"/>
    </row>
    <row r="6883" spans="1:10" x14ac:dyDescent="0.25">
      <c r="A6883" s="122" t="s">
        <v>42</v>
      </c>
      <c r="B6883" s="23">
        <v>44179</v>
      </c>
      <c r="C6883" s="4">
        <v>232</v>
      </c>
      <c r="D6883" s="26">
        <f t="shared" ref="D6883:D6946" si="565">C6883+D6859</f>
        <v>9481</v>
      </c>
      <c r="E6883" s="4">
        <v>22</v>
      </c>
      <c r="F6883" s="112">
        <f t="shared" ref="F6883:F6946" si="566">E6883+F6859</f>
        <v>196</v>
      </c>
      <c r="J6883" s="73"/>
    </row>
    <row r="6884" spans="1:10" x14ac:dyDescent="0.25">
      <c r="A6884" s="122" t="s">
        <v>43</v>
      </c>
      <c r="B6884" s="23">
        <v>44179</v>
      </c>
      <c r="C6884" s="4">
        <v>58</v>
      </c>
      <c r="D6884" s="26">
        <f t="shared" si="565"/>
        <v>15543</v>
      </c>
      <c r="E6884" s="4">
        <v>3</v>
      </c>
      <c r="F6884" s="112">
        <f t="shared" si="566"/>
        <v>253</v>
      </c>
      <c r="J6884" s="73"/>
    </row>
    <row r="6885" spans="1:10" x14ac:dyDescent="0.25">
      <c r="A6885" s="122" t="s">
        <v>44</v>
      </c>
      <c r="B6885" s="23">
        <v>44179</v>
      </c>
      <c r="C6885" s="4">
        <v>177</v>
      </c>
      <c r="D6885" s="26">
        <f t="shared" si="565"/>
        <v>19014</v>
      </c>
      <c r="E6885" s="4">
        <v>5</v>
      </c>
      <c r="F6885" s="112">
        <f t="shared" si="566"/>
        <v>335</v>
      </c>
      <c r="J6885" s="73"/>
    </row>
    <row r="6886" spans="1:10" x14ac:dyDescent="0.25">
      <c r="A6886" s="122" t="s">
        <v>29</v>
      </c>
      <c r="B6886" s="23">
        <v>44179</v>
      </c>
      <c r="C6886" s="4">
        <v>741</v>
      </c>
      <c r="D6886" s="26">
        <f t="shared" si="565"/>
        <v>160821</v>
      </c>
      <c r="E6886" s="4">
        <v>29</v>
      </c>
      <c r="F6886" s="112">
        <f t="shared" si="566"/>
        <v>2576</v>
      </c>
      <c r="J6886" s="73"/>
    </row>
    <row r="6887" spans="1:10" x14ac:dyDescent="0.25">
      <c r="A6887" s="122" t="s">
        <v>45</v>
      </c>
      <c r="B6887" s="23">
        <v>44179</v>
      </c>
      <c r="C6887" s="4">
        <v>44</v>
      </c>
      <c r="D6887" s="26">
        <f t="shared" si="565"/>
        <v>16532</v>
      </c>
      <c r="E6887" s="4">
        <v>2</v>
      </c>
      <c r="F6887" s="112">
        <f t="shared" si="566"/>
        <v>208</v>
      </c>
      <c r="J6887" s="73"/>
    </row>
    <row r="6888" spans="1:10" x14ac:dyDescent="0.25">
      <c r="A6888" s="122" t="s">
        <v>46</v>
      </c>
      <c r="B6888" s="23">
        <v>44179</v>
      </c>
      <c r="C6888" s="4">
        <v>172</v>
      </c>
      <c r="D6888" s="26">
        <f t="shared" si="565"/>
        <v>17677</v>
      </c>
      <c r="E6888" s="4">
        <v>0</v>
      </c>
      <c r="F6888" s="112">
        <f t="shared" si="566"/>
        <v>242</v>
      </c>
      <c r="J6888" s="73"/>
    </row>
    <row r="6889" spans="1:10" ht="15.75" thickBot="1" x14ac:dyDescent="0.3">
      <c r="A6889" s="123" t="s">
        <v>47</v>
      </c>
      <c r="B6889" s="23">
        <v>44179</v>
      </c>
      <c r="C6889" s="4">
        <v>246</v>
      </c>
      <c r="D6889" s="115">
        <f t="shared" si="565"/>
        <v>68641</v>
      </c>
      <c r="E6889" s="4">
        <v>9</v>
      </c>
      <c r="F6889" s="113">
        <f t="shared" si="566"/>
        <v>1301</v>
      </c>
    </row>
    <row r="6890" spans="1:10" x14ac:dyDescent="0.25">
      <c r="A6890" s="53" t="s">
        <v>22</v>
      </c>
      <c r="B6890" s="23">
        <v>44180</v>
      </c>
      <c r="C6890" s="4">
        <v>2226</v>
      </c>
      <c r="D6890" s="114">
        <f t="shared" si="565"/>
        <v>641787</v>
      </c>
      <c r="E6890" s="4">
        <v>25</v>
      </c>
      <c r="F6890" s="111">
        <f t="shared" si="566"/>
        <v>21561</v>
      </c>
    </row>
    <row r="6891" spans="1:10" x14ac:dyDescent="0.25">
      <c r="A6891" s="122" t="s">
        <v>51</v>
      </c>
      <c r="B6891" s="23">
        <v>44180</v>
      </c>
      <c r="C6891" s="4">
        <v>483</v>
      </c>
      <c r="D6891" s="26">
        <f t="shared" si="565"/>
        <v>163708</v>
      </c>
      <c r="E6891" s="4">
        <v>8</v>
      </c>
      <c r="F6891" s="112">
        <f t="shared" si="566"/>
        <v>5320</v>
      </c>
    </row>
    <row r="6892" spans="1:10" x14ac:dyDescent="0.25">
      <c r="A6892" s="122" t="s">
        <v>35</v>
      </c>
      <c r="B6892" s="23">
        <v>44180</v>
      </c>
      <c r="C6892" s="4">
        <v>19</v>
      </c>
      <c r="D6892" s="26">
        <f t="shared" si="565"/>
        <v>2190</v>
      </c>
      <c r="F6892" s="112">
        <f t="shared" si="566"/>
        <v>17</v>
      </c>
    </row>
    <row r="6893" spans="1:10" x14ac:dyDescent="0.25">
      <c r="A6893" s="122" t="s">
        <v>21</v>
      </c>
      <c r="B6893" s="23">
        <v>44180</v>
      </c>
      <c r="C6893" s="4">
        <v>160</v>
      </c>
      <c r="D6893" s="26">
        <f t="shared" si="565"/>
        <v>22028</v>
      </c>
      <c r="E6893" s="4">
        <v>7</v>
      </c>
      <c r="F6893" s="112">
        <f t="shared" si="566"/>
        <v>630</v>
      </c>
    </row>
    <row r="6894" spans="1:10" x14ac:dyDescent="0.25">
      <c r="A6894" s="122" t="s">
        <v>36</v>
      </c>
      <c r="B6894" s="23">
        <v>44180</v>
      </c>
      <c r="C6894" s="4">
        <v>358</v>
      </c>
      <c r="D6894" s="26">
        <f t="shared" si="565"/>
        <v>26659</v>
      </c>
      <c r="E6894" s="4">
        <v>11</v>
      </c>
      <c r="F6894" s="112">
        <f t="shared" si="566"/>
        <v>460</v>
      </c>
    </row>
    <row r="6895" spans="1:10" x14ac:dyDescent="0.25">
      <c r="A6895" s="122" t="s">
        <v>27</v>
      </c>
      <c r="B6895" s="23">
        <v>44180</v>
      </c>
      <c r="C6895" s="4">
        <v>386</v>
      </c>
      <c r="D6895" s="26">
        <f t="shared" si="565"/>
        <v>120401</v>
      </c>
      <c r="E6895" s="4">
        <v>33</v>
      </c>
      <c r="F6895" s="112">
        <f t="shared" si="566"/>
        <v>2319</v>
      </c>
    </row>
    <row r="6896" spans="1:10" x14ac:dyDescent="0.25">
      <c r="A6896" s="122" t="s">
        <v>37</v>
      </c>
      <c r="B6896" s="23">
        <v>44180</v>
      </c>
      <c r="C6896" s="4">
        <v>156</v>
      </c>
      <c r="D6896" s="26">
        <f t="shared" si="565"/>
        <v>9796</v>
      </c>
      <c r="E6896" s="4">
        <v>1</v>
      </c>
      <c r="F6896" s="112">
        <f t="shared" si="566"/>
        <v>138</v>
      </c>
    </row>
    <row r="6897" spans="1:6" x14ac:dyDescent="0.25">
      <c r="A6897" s="122" t="s">
        <v>38</v>
      </c>
      <c r="B6897" s="23">
        <v>44180</v>
      </c>
      <c r="C6897" s="4">
        <v>135</v>
      </c>
      <c r="D6897" s="26">
        <f t="shared" si="565"/>
        <v>25927</v>
      </c>
      <c r="E6897" s="4">
        <v>6</v>
      </c>
      <c r="F6897" s="112">
        <f t="shared" si="566"/>
        <v>535</v>
      </c>
    </row>
    <row r="6898" spans="1:6" x14ac:dyDescent="0.25">
      <c r="A6898" s="122" t="s">
        <v>48</v>
      </c>
      <c r="B6898" s="23">
        <v>44180</v>
      </c>
      <c r="C6898" s="4">
        <v>-1</v>
      </c>
      <c r="D6898" s="26">
        <f t="shared" si="565"/>
        <v>197</v>
      </c>
      <c r="F6898" s="112">
        <f t="shared" si="566"/>
        <v>3</v>
      </c>
    </row>
    <row r="6899" spans="1:6" x14ac:dyDescent="0.25">
      <c r="A6899" s="122" t="s">
        <v>39</v>
      </c>
      <c r="B6899" s="23">
        <v>44180</v>
      </c>
      <c r="C6899" s="4">
        <v>4</v>
      </c>
      <c r="D6899" s="26">
        <f t="shared" si="565"/>
        <v>18459</v>
      </c>
      <c r="F6899" s="112">
        <f t="shared" si="566"/>
        <v>854</v>
      </c>
    </row>
    <row r="6900" spans="1:6" x14ac:dyDescent="0.25">
      <c r="A6900" s="122" t="s">
        <v>40</v>
      </c>
      <c r="B6900" s="23">
        <v>44180</v>
      </c>
      <c r="C6900" s="4">
        <v>163</v>
      </c>
      <c r="D6900" s="26">
        <f t="shared" si="565"/>
        <v>7281</v>
      </c>
      <c r="F6900" s="112">
        <f t="shared" si="566"/>
        <v>104</v>
      </c>
    </row>
    <row r="6901" spans="1:6" x14ac:dyDescent="0.25">
      <c r="A6901" s="122" t="s">
        <v>28</v>
      </c>
      <c r="B6901" s="23">
        <v>44180</v>
      </c>
      <c r="C6901" s="4">
        <v>9</v>
      </c>
      <c r="D6901" s="26">
        <f t="shared" si="565"/>
        <v>8950</v>
      </c>
      <c r="F6901" s="112">
        <f t="shared" si="566"/>
        <v>325</v>
      </c>
    </row>
    <row r="6902" spans="1:6" x14ac:dyDescent="0.25">
      <c r="A6902" s="122" t="s">
        <v>24</v>
      </c>
      <c r="B6902" s="23">
        <v>44180</v>
      </c>
      <c r="C6902" s="4">
        <v>160</v>
      </c>
      <c r="D6902" s="26">
        <f t="shared" si="565"/>
        <v>58526</v>
      </c>
      <c r="E6902" s="4">
        <v>6</v>
      </c>
      <c r="F6902" s="112">
        <f t="shared" si="566"/>
        <v>1184</v>
      </c>
    </row>
    <row r="6903" spans="1:6" x14ac:dyDescent="0.25">
      <c r="A6903" s="122" t="s">
        <v>30</v>
      </c>
      <c r="B6903" s="23">
        <v>44180</v>
      </c>
      <c r="C6903" s="4">
        <v>18</v>
      </c>
      <c r="D6903" s="26">
        <f t="shared" si="565"/>
        <v>703</v>
      </c>
      <c r="E6903" s="4">
        <v>1</v>
      </c>
      <c r="F6903" s="112">
        <f t="shared" si="566"/>
        <v>11</v>
      </c>
    </row>
    <row r="6904" spans="1:6" x14ac:dyDescent="0.25">
      <c r="A6904" s="122" t="s">
        <v>26</v>
      </c>
      <c r="B6904" s="23">
        <v>44180</v>
      </c>
      <c r="C6904" s="4">
        <v>247</v>
      </c>
      <c r="D6904" s="26">
        <f t="shared" si="565"/>
        <v>37339</v>
      </c>
      <c r="E6904" s="4">
        <v>7</v>
      </c>
      <c r="F6904" s="112">
        <f t="shared" si="566"/>
        <v>682</v>
      </c>
    </row>
    <row r="6905" spans="1:6" x14ac:dyDescent="0.25">
      <c r="A6905" s="122" t="s">
        <v>25</v>
      </c>
      <c r="B6905" s="23">
        <v>44180</v>
      </c>
      <c r="C6905" s="4">
        <v>286</v>
      </c>
      <c r="D6905" s="26">
        <f t="shared" si="565"/>
        <v>34657</v>
      </c>
      <c r="E6905" s="4">
        <v>4</v>
      </c>
      <c r="F6905" s="112">
        <f t="shared" si="566"/>
        <v>848</v>
      </c>
    </row>
    <row r="6906" spans="1:6" x14ac:dyDescent="0.25">
      <c r="A6906" s="122" t="s">
        <v>41</v>
      </c>
      <c r="B6906" s="23">
        <v>44180</v>
      </c>
      <c r="C6906" s="4">
        <v>65</v>
      </c>
      <c r="D6906" s="26">
        <f t="shared" si="565"/>
        <v>21679</v>
      </c>
      <c r="E6906" s="4">
        <v>1</v>
      </c>
      <c r="F6906" s="112">
        <f t="shared" si="566"/>
        <v>1015</v>
      </c>
    </row>
    <row r="6907" spans="1:6" x14ac:dyDescent="0.25">
      <c r="A6907" s="122" t="s">
        <v>42</v>
      </c>
      <c r="B6907" s="23">
        <v>44180</v>
      </c>
      <c r="C6907" s="4">
        <v>204</v>
      </c>
      <c r="D6907" s="26">
        <f t="shared" si="565"/>
        <v>9685</v>
      </c>
      <c r="F6907" s="112">
        <f t="shared" si="566"/>
        <v>196</v>
      </c>
    </row>
    <row r="6908" spans="1:6" x14ac:dyDescent="0.25">
      <c r="A6908" s="122" t="s">
        <v>43</v>
      </c>
      <c r="B6908" s="23">
        <v>44180</v>
      </c>
      <c r="C6908" s="4">
        <v>101</v>
      </c>
      <c r="D6908" s="26">
        <f t="shared" si="565"/>
        <v>15644</v>
      </c>
      <c r="E6908" s="4">
        <v>4</v>
      </c>
      <c r="F6908" s="112">
        <f t="shared" si="566"/>
        <v>257</v>
      </c>
    </row>
    <row r="6909" spans="1:6" x14ac:dyDescent="0.25">
      <c r="A6909" s="122" t="s">
        <v>44</v>
      </c>
      <c r="B6909" s="23">
        <v>44180</v>
      </c>
      <c r="C6909" s="4">
        <v>332</v>
      </c>
      <c r="D6909" s="26">
        <f t="shared" si="565"/>
        <v>19346</v>
      </c>
      <c r="E6909" s="4">
        <v>6</v>
      </c>
      <c r="F6909" s="112">
        <f t="shared" si="566"/>
        <v>341</v>
      </c>
    </row>
    <row r="6910" spans="1:6" x14ac:dyDescent="0.25">
      <c r="A6910" s="122" t="s">
        <v>29</v>
      </c>
      <c r="B6910" s="23">
        <v>44180</v>
      </c>
      <c r="C6910" s="4">
        <v>1145</v>
      </c>
      <c r="D6910" s="26">
        <f t="shared" si="565"/>
        <v>161966</v>
      </c>
      <c r="E6910" s="4">
        <v>22</v>
      </c>
      <c r="F6910" s="112">
        <f t="shared" si="566"/>
        <v>2598</v>
      </c>
    </row>
    <row r="6911" spans="1:6" x14ac:dyDescent="0.25">
      <c r="A6911" s="122" t="s">
        <v>45</v>
      </c>
      <c r="B6911" s="23">
        <v>44180</v>
      </c>
      <c r="C6911" s="4">
        <v>39</v>
      </c>
      <c r="D6911" s="26">
        <f t="shared" si="565"/>
        <v>16571</v>
      </c>
      <c r="E6911" s="4">
        <v>2</v>
      </c>
      <c r="F6911" s="112">
        <f t="shared" si="566"/>
        <v>210</v>
      </c>
    </row>
    <row r="6912" spans="1:6" x14ac:dyDescent="0.25">
      <c r="A6912" s="122" t="s">
        <v>46</v>
      </c>
      <c r="B6912" s="23">
        <v>44180</v>
      </c>
      <c r="C6912" s="4">
        <v>72</v>
      </c>
      <c r="D6912" s="26">
        <f t="shared" si="565"/>
        <v>17749</v>
      </c>
      <c r="F6912" s="112">
        <f t="shared" si="566"/>
        <v>242</v>
      </c>
    </row>
    <row r="6913" spans="1:10" ht="15.75" thickBot="1" x14ac:dyDescent="0.3">
      <c r="A6913" s="123" t="s">
        <v>47</v>
      </c>
      <c r="B6913" s="23">
        <v>44180</v>
      </c>
      <c r="C6913" s="4">
        <v>214</v>
      </c>
      <c r="D6913" s="115">
        <f t="shared" si="565"/>
        <v>68855</v>
      </c>
      <c r="E6913" s="4">
        <v>8</v>
      </c>
      <c r="F6913" s="113">
        <f t="shared" si="566"/>
        <v>1309</v>
      </c>
    </row>
    <row r="6914" spans="1:10" x14ac:dyDescent="0.25">
      <c r="A6914" s="53" t="s">
        <v>22</v>
      </c>
      <c r="B6914" s="23">
        <v>44181</v>
      </c>
      <c r="C6914" s="4">
        <v>2321</v>
      </c>
      <c r="D6914" s="114">
        <f t="shared" si="565"/>
        <v>644108</v>
      </c>
      <c r="E6914" s="4">
        <v>38</v>
      </c>
      <c r="F6914" s="111">
        <f t="shared" si="566"/>
        <v>21599</v>
      </c>
    </row>
    <row r="6915" spans="1:10" x14ac:dyDescent="0.25">
      <c r="A6915" s="122" t="s">
        <v>51</v>
      </c>
      <c r="B6915" s="23">
        <v>44181</v>
      </c>
      <c r="C6915" s="4">
        <v>394</v>
      </c>
      <c r="D6915" s="26">
        <f t="shared" si="565"/>
        <v>164102</v>
      </c>
      <c r="E6915" s="4">
        <v>10</v>
      </c>
      <c r="F6915" s="112">
        <f t="shared" si="566"/>
        <v>5330</v>
      </c>
      <c r="J6915" s="73"/>
    </row>
    <row r="6916" spans="1:10" x14ac:dyDescent="0.25">
      <c r="A6916" s="122" t="s">
        <v>35</v>
      </c>
      <c r="B6916" s="23">
        <v>44181</v>
      </c>
      <c r="C6916" s="4">
        <v>20</v>
      </c>
      <c r="D6916" s="26">
        <f t="shared" si="565"/>
        <v>2210</v>
      </c>
      <c r="E6916" s="4">
        <v>0</v>
      </c>
      <c r="F6916" s="112">
        <f t="shared" si="566"/>
        <v>17</v>
      </c>
      <c r="J6916" s="73"/>
    </row>
    <row r="6917" spans="1:10" x14ac:dyDescent="0.25">
      <c r="A6917" s="122" t="s">
        <v>21</v>
      </c>
      <c r="B6917" s="23">
        <v>44181</v>
      </c>
      <c r="C6917" s="4">
        <v>187</v>
      </c>
      <c r="D6917" s="26">
        <f t="shared" si="565"/>
        <v>22215</v>
      </c>
      <c r="E6917" s="4">
        <v>2</v>
      </c>
      <c r="F6917" s="112">
        <f t="shared" si="566"/>
        <v>632</v>
      </c>
      <c r="J6917" s="73"/>
    </row>
    <row r="6918" spans="1:10" x14ac:dyDescent="0.25">
      <c r="A6918" s="122" t="s">
        <v>36</v>
      </c>
      <c r="B6918" s="23">
        <v>44181</v>
      </c>
      <c r="C6918" s="4">
        <v>384</v>
      </c>
      <c r="D6918" s="26">
        <f t="shared" si="565"/>
        <v>27043</v>
      </c>
      <c r="E6918" s="4">
        <v>3</v>
      </c>
      <c r="F6918" s="112">
        <f t="shared" si="566"/>
        <v>463</v>
      </c>
      <c r="J6918" s="73"/>
    </row>
    <row r="6919" spans="1:10" x14ac:dyDescent="0.25">
      <c r="A6919" s="122" t="s">
        <v>27</v>
      </c>
      <c r="B6919" s="23">
        <v>44181</v>
      </c>
      <c r="C6919" s="4">
        <v>528</v>
      </c>
      <c r="D6919" s="26">
        <f t="shared" si="565"/>
        <v>120929</v>
      </c>
      <c r="E6919" s="4">
        <v>21</v>
      </c>
      <c r="F6919" s="112">
        <f t="shared" si="566"/>
        <v>2340</v>
      </c>
      <c r="J6919" s="73"/>
    </row>
    <row r="6920" spans="1:10" x14ac:dyDescent="0.25">
      <c r="A6920" s="122" t="s">
        <v>37</v>
      </c>
      <c r="B6920" s="23">
        <v>44181</v>
      </c>
      <c r="C6920" s="4">
        <v>111</v>
      </c>
      <c r="D6920" s="26">
        <f t="shared" si="565"/>
        <v>9907</v>
      </c>
      <c r="E6920" s="4">
        <v>0</v>
      </c>
      <c r="F6920" s="112">
        <f t="shared" si="566"/>
        <v>138</v>
      </c>
      <c r="J6920" s="73"/>
    </row>
    <row r="6921" spans="1:10" x14ac:dyDescent="0.25">
      <c r="A6921" s="122" t="s">
        <v>38</v>
      </c>
      <c r="B6921" s="23">
        <v>44181</v>
      </c>
      <c r="C6921" s="4">
        <v>242</v>
      </c>
      <c r="D6921" s="26">
        <f t="shared" si="565"/>
        <v>26169</v>
      </c>
      <c r="E6921" s="4">
        <v>8</v>
      </c>
      <c r="F6921" s="112">
        <f t="shared" si="566"/>
        <v>543</v>
      </c>
      <c r="J6921" s="73"/>
    </row>
    <row r="6922" spans="1:10" x14ac:dyDescent="0.25">
      <c r="A6922" s="122" t="s">
        <v>48</v>
      </c>
      <c r="B6922" s="23">
        <v>44181</v>
      </c>
      <c r="C6922" s="4">
        <v>5</v>
      </c>
      <c r="D6922" s="26">
        <f t="shared" si="565"/>
        <v>202</v>
      </c>
      <c r="E6922" s="4">
        <v>0</v>
      </c>
      <c r="F6922" s="112">
        <f t="shared" si="566"/>
        <v>3</v>
      </c>
      <c r="J6922" s="73"/>
    </row>
    <row r="6923" spans="1:10" x14ac:dyDescent="0.25">
      <c r="A6923" s="122" t="s">
        <v>39</v>
      </c>
      <c r="B6923" s="23">
        <v>44181</v>
      </c>
      <c r="C6923" s="4">
        <v>1</v>
      </c>
      <c r="D6923" s="26">
        <f t="shared" si="565"/>
        <v>18460</v>
      </c>
      <c r="E6923" s="4">
        <v>0</v>
      </c>
      <c r="F6923" s="112">
        <f t="shared" si="566"/>
        <v>854</v>
      </c>
      <c r="J6923" s="73"/>
    </row>
    <row r="6924" spans="1:10" x14ac:dyDescent="0.25">
      <c r="A6924" s="122" t="s">
        <v>40</v>
      </c>
      <c r="B6924" s="23">
        <v>44181</v>
      </c>
      <c r="C6924" s="4">
        <v>213</v>
      </c>
      <c r="D6924" s="26">
        <f t="shared" si="565"/>
        <v>7494</v>
      </c>
      <c r="E6924" s="4">
        <v>0</v>
      </c>
      <c r="F6924" s="112">
        <f t="shared" si="566"/>
        <v>104</v>
      </c>
      <c r="J6924" s="73"/>
    </row>
    <row r="6925" spans="1:10" x14ac:dyDescent="0.25">
      <c r="A6925" s="122" t="s">
        <v>28</v>
      </c>
      <c r="B6925" s="23">
        <v>44181</v>
      </c>
      <c r="C6925" s="4">
        <v>13</v>
      </c>
      <c r="D6925" s="26">
        <f t="shared" si="565"/>
        <v>8963</v>
      </c>
      <c r="E6925" s="4">
        <v>4</v>
      </c>
      <c r="F6925" s="112">
        <f t="shared" si="566"/>
        <v>329</v>
      </c>
      <c r="J6925" s="73"/>
    </row>
    <row r="6926" spans="1:10" x14ac:dyDescent="0.25">
      <c r="A6926" s="122" t="s">
        <v>24</v>
      </c>
      <c r="B6926" s="23">
        <v>44181</v>
      </c>
      <c r="C6926" s="4">
        <v>148</v>
      </c>
      <c r="D6926" s="26">
        <f t="shared" si="565"/>
        <v>58674</v>
      </c>
      <c r="E6926" s="4">
        <v>5</v>
      </c>
      <c r="F6926" s="112">
        <f t="shared" si="566"/>
        <v>1189</v>
      </c>
      <c r="J6926" s="73"/>
    </row>
    <row r="6927" spans="1:10" x14ac:dyDescent="0.25">
      <c r="A6927" s="122" t="s">
        <v>30</v>
      </c>
      <c r="B6927" s="23">
        <v>44181</v>
      </c>
      <c r="C6927" s="4">
        <v>45</v>
      </c>
      <c r="D6927" s="26">
        <f t="shared" si="565"/>
        <v>748</v>
      </c>
      <c r="E6927" s="4">
        <v>0</v>
      </c>
      <c r="F6927" s="112">
        <f t="shared" si="566"/>
        <v>11</v>
      </c>
      <c r="J6927" s="73"/>
    </row>
    <row r="6928" spans="1:10" x14ac:dyDescent="0.25">
      <c r="A6928" s="122" t="s">
        <v>26</v>
      </c>
      <c r="B6928" s="23">
        <v>44181</v>
      </c>
      <c r="C6928" s="4">
        <v>-4</v>
      </c>
      <c r="D6928" s="26">
        <f t="shared" si="565"/>
        <v>37335</v>
      </c>
      <c r="E6928" s="4">
        <v>1</v>
      </c>
      <c r="F6928" s="112">
        <f t="shared" si="566"/>
        <v>683</v>
      </c>
      <c r="J6928" s="73"/>
    </row>
    <row r="6929" spans="1:10" x14ac:dyDescent="0.25">
      <c r="A6929" s="122" t="s">
        <v>25</v>
      </c>
      <c r="B6929" s="23">
        <v>44181</v>
      </c>
      <c r="C6929" s="4">
        <v>224</v>
      </c>
      <c r="D6929" s="26">
        <f t="shared" si="565"/>
        <v>34881</v>
      </c>
      <c r="E6929" s="4">
        <v>3</v>
      </c>
      <c r="F6929" s="112">
        <f t="shared" si="566"/>
        <v>851</v>
      </c>
      <c r="J6929" s="73"/>
    </row>
    <row r="6930" spans="1:10" x14ac:dyDescent="0.25">
      <c r="A6930" s="122" t="s">
        <v>41</v>
      </c>
      <c r="B6930" s="23">
        <v>44181</v>
      </c>
      <c r="C6930" s="4">
        <v>53</v>
      </c>
      <c r="D6930" s="26">
        <f t="shared" si="565"/>
        <v>21732</v>
      </c>
      <c r="E6930" s="4">
        <v>5</v>
      </c>
      <c r="F6930" s="112">
        <f t="shared" si="566"/>
        <v>1020</v>
      </c>
      <c r="J6930" s="73"/>
    </row>
    <row r="6931" spans="1:10" x14ac:dyDescent="0.25">
      <c r="A6931" s="122" t="s">
        <v>42</v>
      </c>
      <c r="B6931" s="23">
        <v>44181</v>
      </c>
      <c r="C6931" s="4">
        <v>149</v>
      </c>
      <c r="D6931" s="26">
        <f t="shared" si="565"/>
        <v>9834</v>
      </c>
      <c r="E6931" s="4">
        <v>0</v>
      </c>
      <c r="F6931" s="112">
        <f t="shared" si="566"/>
        <v>196</v>
      </c>
      <c r="J6931" s="73"/>
    </row>
    <row r="6932" spans="1:10" x14ac:dyDescent="0.25">
      <c r="A6932" s="122" t="s">
        <v>43</v>
      </c>
      <c r="B6932" s="23">
        <v>44181</v>
      </c>
      <c r="C6932" s="4">
        <v>84</v>
      </c>
      <c r="D6932" s="26">
        <f t="shared" si="565"/>
        <v>15728</v>
      </c>
      <c r="E6932" s="4">
        <v>11</v>
      </c>
      <c r="F6932" s="112">
        <f t="shared" si="566"/>
        <v>268</v>
      </c>
      <c r="J6932" s="73"/>
    </row>
    <row r="6933" spans="1:10" x14ac:dyDescent="0.25">
      <c r="A6933" s="122" t="s">
        <v>44</v>
      </c>
      <c r="B6933" s="23">
        <v>44181</v>
      </c>
      <c r="C6933" s="4">
        <v>274</v>
      </c>
      <c r="D6933" s="26">
        <f t="shared" si="565"/>
        <v>19620</v>
      </c>
      <c r="E6933" s="4">
        <v>4</v>
      </c>
      <c r="F6933" s="112">
        <f t="shared" si="566"/>
        <v>345</v>
      </c>
      <c r="J6933" s="73"/>
    </row>
    <row r="6934" spans="1:10" x14ac:dyDescent="0.25">
      <c r="A6934" s="122" t="s">
        <v>29</v>
      </c>
      <c r="B6934" s="23">
        <v>44181</v>
      </c>
      <c r="C6934" s="4">
        <v>1121</v>
      </c>
      <c r="D6934" s="26">
        <f t="shared" si="565"/>
        <v>163087</v>
      </c>
      <c r="E6934" s="4">
        <v>43</v>
      </c>
      <c r="F6934" s="112">
        <f t="shared" si="566"/>
        <v>2641</v>
      </c>
      <c r="J6934" s="73"/>
    </row>
    <row r="6935" spans="1:10" x14ac:dyDescent="0.25">
      <c r="A6935" s="122" t="s">
        <v>45</v>
      </c>
      <c r="B6935" s="23">
        <v>44181</v>
      </c>
      <c r="C6935" s="4">
        <v>54</v>
      </c>
      <c r="D6935" s="26">
        <f t="shared" si="565"/>
        <v>16625</v>
      </c>
      <c r="E6935" s="4">
        <v>0</v>
      </c>
      <c r="F6935" s="112">
        <f t="shared" si="566"/>
        <v>210</v>
      </c>
      <c r="J6935" s="73"/>
    </row>
    <row r="6936" spans="1:10" x14ac:dyDescent="0.25">
      <c r="A6936" s="122" t="s">
        <v>46</v>
      </c>
      <c r="B6936" s="23">
        <v>44181</v>
      </c>
      <c r="C6936" s="4">
        <v>48</v>
      </c>
      <c r="D6936" s="26">
        <f t="shared" si="565"/>
        <v>17797</v>
      </c>
      <c r="E6936" s="4">
        <v>0</v>
      </c>
      <c r="F6936" s="112">
        <f t="shared" si="566"/>
        <v>242</v>
      </c>
      <c r="J6936" s="73"/>
    </row>
    <row r="6937" spans="1:10" ht="15.75" thickBot="1" x14ac:dyDescent="0.3">
      <c r="A6937" s="123" t="s">
        <v>47</v>
      </c>
      <c r="B6937" s="23">
        <v>44181</v>
      </c>
      <c r="C6937" s="4">
        <v>228</v>
      </c>
      <c r="D6937" s="115">
        <f t="shared" si="565"/>
        <v>69083</v>
      </c>
      <c r="E6937" s="4">
        <v>4</v>
      </c>
      <c r="F6937" s="113">
        <f t="shared" si="566"/>
        <v>1313</v>
      </c>
      <c r="J6937" s="73"/>
    </row>
    <row r="6938" spans="1:10" x14ac:dyDescent="0.25">
      <c r="A6938" s="53" t="s">
        <v>22</v>
      </c>
      <c r="B6938" s="23">
        <v>44182</v>
      </c>
      <c r="C6938" s="4">
        <v>2250</v>
      </c>
      <c r="D6938" s="114">
        <f t="shared" si="565"/>
        <v>646358</v>
      </c>
      <c r="E6938" s="4">
        <v>55</v>
      </c>
      <c r="F6938" s="111">
        <f t="shared" si="566"/>
        <v>21654</v>
      </c>
      <c r="J6938" s="73"/>
    </row>
    <row r="6939" spans="1:10" x14ac:dyDescent="0.25">
      <c r="A6939" s="122" t="s">
        <v>51</v>
      </c>
      <c r="B6939" s="23">
        <v>44182</v>
      </c>
      <c r="C6939" s="4">
        <v>508</v>
      </c>
      <c r="D6939" s="26">
        <f t="shared" si="565"/>
        <v>164610</v>
      </c>
      <c r="E6939" s="4">
        <v>13</v>
      </c>
      <c r="F6939" s="112">
        <f t="shared" si="566"/>
        <v>5343</v>
      </c>
      <c r="J6939" s="73"/>
    </row>
    <row r="6940" spans="1:10" x14ac:dyDescent="0.25">
      <c r="A6940" s="122" t="s">
        <v>35</v>
      </c>
      <c r="B6940" s="23">
        <v>44182</v>
      </c>
      <c r="C6940" s="4">
        <v>17</v>
      </c>
      <c r="D6940" s="26">
        <f t="shared" si="565"/>
        <v>2227</v>
      </c>
      <c r="E6940" s="4">
        <v>0</v>
      </c>
      <c r="F6940" s="112">
        <f t="shared" si="566"/>
        <v>17</v>
      </c>
      <c r="J6940" s="73"/>
    </row>
    <row r="6941" spans="1:10" x14ac:dyDescent="0.25">
      <c r="A6941" s="122" t="s">
        <v>21</v>
      </c>
      <c r="B6941" s="23">
        <v>44182</v>
      </c>
      <c r="C6941" s="4">
        <v>196</v>
      </c>
      <c r="D6941" s="26">
        <f t="shared" si="565"/>
        <v>22411</v>
      </c>
      <c r="E6941" s="4">
        <v>1</v>
      </c>
      <c r="F6941" s="112">
        <f t="shared" si="566"/>
        <v>633</v>
      </c>
      <c r="J6941" s="73"/>
    </row>
    <row r="6942" spans="1:10" x14ac:dyDescent="0.25">
      <c r="A6942" s="122" t="s">
        <v>36</v>
      </c>
      <c r="B6942" s="23">
        <v>44182</v>
      </c>
      <c r="C6942" s="4">
        <v>417</v>
      </c>
      <c r="D6942" s="26">
        <f t="shared" si="565"/>
        <v>27460</v>
      </c>
      <c r="E6942" s="4">
        <v>6</v>
      </c>
      <c r="F6942" s="112">
        <f t="shared" si="566"/>
        <v>469</v>
      </c>
      <c r="J6942" s="73"/>
    </row>
    <row r="6943" spans="1:10" x14ac:dyDescent="0.25">
      <c r="A6943" s="122" t="s">
        <v>27</v>
      </c>
      <c r="B6943" s="23">
        <v>44182</v>
      </c>
      <c r="C6943" s="4">
        <v>605</v>
      </c>
      <c r="D6943" s="26">
        <f t="shared" si="565"/>
        <v>121534</v>
      </c>
      <c r="E6943" s="4">
        <v>25</v>
      </c>
      <c r="F6943" s="112">
        <f t="shared" si="566"/>
        <v>2365</v>
      </c>
      <c r="J6943" s="73"/>
    </row>
    <row r="6944" spans="1:10" x14ac:dyDescent="0.25">
      <c r="A6944" s="122" t="s">
        <v>37</v>
      </c>
      <c r="B6944" s="23">
        <v>44182</v>
      </c>
      <c r="C6944" s="4">
        <v>118</v>
      </c>
      <c r="D6944" s="26">
        <f t="shared" si="565"/>
        <v>10025</v>
      </c>
      <c r="E6944" s="4">
        <v>0</v>
      </c>
      <c r="F6944" s="112">
        <f t="shared" si="566"/>
        <v>138</v>
      </c>
      <c r="J6944" s="73"/>
    </row>
    <row r="6945" spans="1:10" x14ac:dyDescent="0.25">
      <c r="A6945" s="122" t="s">
        <v>38</v>
      </c>
      <c r="B6945" s="23">
        <v>44182</v>
      </c>
      <c r="C6945" s="4">
        <v>252</v>
      </c>
      <c r="D6945" s="26">
        <f t="shared" si="565"/>
        <v>26421</v>
      </c>
      <c r="E6945" s="4">
        <v>1</v>
      </c>
      <c r="F6945" s="112">
        <f t="shared" si="566"/>
        <v>544</v>
      </c>
      <c r="J6945" s="73"/>
    </row>
    <row r="6946" spans="1:10" x14ac:dyDescent="0.25">
      <c r="A6946" s="122" t="s">
        <v>48</v>
      </c>
      <c r="B6946" s="23">
        <v>44182</v>
      </c>
      <c r="C6946" s="4">
        <v>1</v>
      </c>
      <c r="D6946" s="26">
        <f t="shared" si="565"/>
        <v>203</v>
      </c>
      <c r="E6946" s="4">
        <v>0</v>
      </c>
      <c r="F6946" s="112">
        <f t="shared" si="566"/>
        <v>3</v>
      </c>
      <c r="J6946" s="73"/>
    </row>
    <row r="6947" spans="1:10" x14ac:dyDescent="0.25">
      <c r="A6947" s="122" t="s">
        <v>39</v>
      </c>
      <c r="B6947" s="23">
        <v>44182</v>
      </c>
      <c r="C6947" s="4">
        <v>5</v>
      </c>
      <c r="D6947" s="26">
        <f t="shared" ref="D6947:D7010" si="567">C6947+D6923</f>
        <v>18465</v>
      </c>
      <c r="E6947" s="4">
        <v>1</v>
      </c>
      <c r="F6947" s="112">
        <f t="shared" ref="F6947:F7010" si="568">E6947+F6923</f>
        <v>855</v>
      </c>
      <c r="J6947" s="73"/>
    </row>
    <row r="6948" spans="1:10" x14ac:dyDescent="0.25">
      <c r="A6948" s="122" t="s">
        <v>40</v>
      </c>
      <c r="B6948" s="23">
        <v>44182</v>
      </c>
      <c r="C6948" s="4">
        <v>211</v>
      </c>
      <c r="D6948" s="26">
        <f t="shared" si="567"/>
        <v>7705</v>
      </c>
      <c r="E6948" s="4">
        <v>0</v>
      </c>
      <c r="F6948" s="112">
        <f t="shared" si="568"/>
        <v>104</v>
      </c>
      <c r="J6948" s="73"/>
    </row>
    <row r="6949" spans="1:10" x14ac:dyDescent="0.25">
      <c r="A6949" s="122" t="s">
        <v>28</v>
      </c>
      <c r="B6949" s="23">
        <v>44182</v>
      </c>
      <c r="C6949" s="4">
        <v>14</v>
      </c>
      <c r="D6949" s="26">
        <f t="shared" si="567"/>
        <v>8977</v>
      </c>
      <c r="E6949" s="4">
        <v>0</v>
      </c>
      <c r="F6949" s="112">
        <f t="shared" si="568"/>
        <v>329</v>
      </c>
      <c r="J6949" s="73"/>
    </row>
    <row r="6950" spans="1:10" x14ac:dyDescent="0.25">
      <c r="A6950" s="122" t="s">
        <v>24</v>
      </c>
      <c r="B6950" s="23">
        <v>44182</v>
      </c>
      <c r="C6950" s="4">
        <v>103</v>
      </c>
      <c r="D6950" s="26">
        <f t="shared" si="567"/>
        <v>58777</v>
      </c>
      <c r="E6950" s="4">
        <v>10</v>
      </c>
      <c r="F6950" s="112">
        <f t="shared" si="568"/>
        <v>1199</v>
      </c>
      <c r="J6950" s="73"/>
    </row>
    <row r="6951" spans="1:10" x14ac:dyDescent="0.25">
      <c r="A6951" s="122" t="s">
        <v>30</v>
      </c>
      <c r="B6951" s="23">
        <v>44182</v>
      </c>
      <c r="C6951" s="4">
        <v>40</v>
      </c>
      <c r="D6951" s="26">
        <f t="shared" si="567"/>
        <v>788</v>
      </c>
      <c r="E6951" s="4">
        <v>0</v>
      </c>
      <c r="F6951" s="112">
        <f t="shared" si="568"/>
        <v>11</v>
      </c>
      <c r="J6951" s="73"/>
    </row>
    <row r="6952" spans="1:10" x14ac:dyDescent="0.25">
      <c r="A6952" s="122" t="s">
        <v>26</v>
      </c>
      <c r="B6952" s="23">
        <v>44182</v>
      </c>
      <c r="C6952" s="4">
        <v>184</v>
      </c>
      <c r="D6952" s="26">
        <f t="shared" si="567"/>
        <v>37519</v>
      </c>
      <c r="E6952" s="4">
        <v>0</v>
      </c>
      <c r="F6952" s="112">
        <f t="shared" si="568"/>
        <v>683</v>
      </c>
      <c r="J6952" s="73"/>
    </row>
    <row r="6953" spans="1:10" x14ac:dyDescent="0.25">
      <c r="A6953" s="122" t="s">
        <v>25</v>
      </c>
      <c r="B6953" s="23">
        <v>44182</v>
      </c>
      <c r="C6953" s="4">
        <v>279</v>
      </c>
      <c r="D6953" s="26">
        <f t="shared" si="567"/>
        <v>35160</v>
      </c>
      <c r="E6953" s="4">
        <v>6</v>
      </c>
      <c r="F6953" s="112">
        <f t="shared" si="568"/>
        <v>857</v>
      </c>
      <c r="J6953" s="73"/>
    </row>
    <row r="6954" spans="1:10" x14ac:dyDescent="0.25">
      <c r="A6954" s="122" t="s">
        <v>41</v>
      </c>
      <c r="B6954" s="23">
        <v>44182</v>
      </c>
      <c r="C6954" s="4">
        <v>52</v>
      </c>
      <c r="D6954" s="26">
        <f t="shared" si="567"/>
        <v>21784</v>
      </c>
      <c r="E6954" s="4">
        <v>1</v>
      </c>
      <c r="F6954" s="112">
        <f t="shared" si="568"/>
        <v>1021</v>
      </c>
      <c r="J6954" s="73"/>
    </row>
    <row r="6955" spans="1:10" x14ac:dyDescent="0.25">
      <c r="A6955" s="122" t="s">
        <v>42</v>
      </c>
      <c r="B6955" s="23">
        <v>44182</v>
      </c>
      <c r="C6955" s="4">
        <v>228</v>
      </c>
      <c r="D6955" s="26">
        <f t="shared" si="567"/>
        <v>10062</v>
      </c>
      <c r="E6955" s="4">
        <v>0</v>
      </c>
      <c r="F6955" s="112">
        <f t="shared" si="568"/>
        <v>196</v>
      </c>
      <c r="J6955" s="73"/>
    </row>
    <row r="6956" spans="1:10" x14ac:dyDescent="0.25">
      <c r="A6956" s="122" t="s">
        <v>43</v>
      </c>
      <c r="B6956" s="23">
        <v>44182</v>
      </c>
      <c r="C6956" s="4">
        <v>38</v>
      </c>
      <c r="D6956" s="26">
        <f t="shared" si="567"/>
        <v>15766</v>
      </c>
      <c r="E6956" s="4">
        <v>6</v>
      </c>
      <c r="F6956" s="112">
        <f t="shared" si="568"/>
        <v>274</v>
      </c>
      <c r="J6956" s="73"/>
    </row>
    <row r="6957" spans="1:10" x14ac:dyDescent="0.25">
      <c r="A6957" s="122" t="s">
        <v>44</v>
      </c>
      <c r="B6957" s="23">
        <v>44182</v>
      </c>
      <c r="C6957" s="4">
        <v>315</v>
      </c>
      <c r="D6957" s="26">
        <f t="shared" si="567"/>
        <v>19935</v>
      </c>
      <c r="E6957" s="4">
        <v>4</v>
      </c>
      <c r="F6957" s="112">
        <f t="shared" si="568"/>
        <v>349</v>
      </c>
      <c r="J6957" s="73"/>
    </row>
    <row r="6958" spans="1:10" x14ac:dyDescent="0.25">
      <c r="A6958" s="122" t="s">
        <v>29</v>
      </c>
      <c r="B6958" s="23">
        <v>44182</v>
      </c>
      <c r="C6958" s="4">
        <v>1109</v>
      </c>
      <c r="D6958" s="26">
        <f t="shared" si="567"/>
        <v>164196</v>
      </c>
      <c r="E6958" s="4">
        <v>32</v>
      </c>
      <c r="F6958" s="112">
        <f t="shared" si="568"/>
        <v>2673</v>
      </c>
      <c r="J6958" s="73"/>
    </row>
    <row r="6959" spans="1:10" x14ac:dyDescent="0.25">
      <c r="A6959" s="122" t="s">
        <v>45</v>
      </c>
      <c r="B6959" s="23">
        <v>44182</v>
      </c>
      <c r="C6959" s="4">
        <v>66</v>
      </c>
      <c r="D6959" s="26">
        <f t="shared" si="567"/>
        <v>16691</v>
      </c>
      <c r="E6959" s="4">
        <v>1</v>
      </c>
      <c r="F6959" s="112">
        <f t="shared" si="568"/>
        <v>211</v>
      </c>
      <c r="J6959" s="73"/>
    </row>
    <row r="6960" spans="1:10" x14ac:dyDescent="0.25">
      <c r="A6960" s="122" t="s">
        <v>46</v>
      </c>
      <c r="B6960" s="23">
        <v>44182</v>
      </c>
      <c r="C6960" s="4">
        <v>107</v>
      </c>
      <c r="D6960" s="26">
        <f t="shared" si="567"/>
        <v>17904</v>
      </c>
      <c r="E6960" s="4">
        <v>0</v>
      </c>
      <c r="F6960" s="112">
        <f t="shared" si="568"/>
        <v>242</v>
      </c>
      <c r="J6960" s="73"/>
    </row>
    <row r="6961" spans="1:10" ht="15.75" thickBot="1" x14ac:dyDescent="0.3">
      <c r="A6961" s="124" t="s">
        <v>47</v>
      </c>
      <c r="B6961" s="37">
        <v>44182</v>
      </c>
      <c r="C6961" s="38">
        <v>211</v>
      </c>
      <c r="D6961" s="70">
        <f t="shared" si="567"/>
        <v>69294</v>
      </c>
      <c r="E6961" s="38">
        <v>7</v>
      </c>
      <c r="F6961" s="121">
        <f t="shared" si="568"/>
        <v>1320</v>
      </c>
    </row>
    <row r="6962" spans="1:10" x14ac:dyDescent="0.25">
      <c r="A6962" s="53" t="s">
        <v>22</v>
      </c>
      <c r="B6962" s="40">
        <v>44183</v>
      </c>
      <c r="C6962" s="41">
        <v>2323</v>
      </c>
      <c r="D6962" s="114">
        <f t="shared" si="567"/>
        <v>648681</v>
      </c>
      <c r="E6962" s="41">
        <v>49</v>
      </c>
      <c r="F6962" s="111">
        <f t="shared" si="568"/>
        <v>21703</v>
      </c>
    </row>
    <row r="6963" spans="1:10" x14ac:dyDescent="0.25">
      <c r="A6963" s="122" t="s">
        <v>51</v>
      </c>
      <c r="B6963" s="23">
        <v>44183</v>
      </c>
      <c r="C6963" s="4">
        <v>584</v>
      </c>
      <c r="D6963" s="26">
        <f t="shared" si="567"/>
        <v>165194</v>
      </c>
      <c r="E6963" s="4">
        <v>1</v>
      </c>
      <c r="F6963" s="112">
        <f t="shared" si="568"/>
        <v>5344</v>
      </c>
      <c r="J6963" s="73"/>
    </row>
    <row r="6964" spans="1:10" x14ac:dyDescent="0.25">
      <c r="A6964" s="122" t="s">
        <v>35</v>
      </c>
      <c r="B6964" s="23">
        <v>44183</v>
      </c>
      <c r="C6964" s="4">
        <v>48</v>
      </c>
      <c r="D6964" s="26">
        <f t="shared" si="567"/>
        <v>2275</v>
      </c>
      <c r="E6964" s="4">
        <v>0</v>
      </c>
      <c r="F6964" s="112">
        <f t="shared" si="568"/>
        <v>17</v>
      </c>
      <c r="J6964" s="73"/>
    </row>
    <row r="6965" spans="1:10" x14ac:dyDescent="0.25">
      <c r="A6965" s="122" t="s">
        <v>21</v>
      </c>
      <c r="B6965" s="23">
        <v>44183</v>
      </c>
      <c r="C6965" s="4">
        <v>186</v>
      </c>
      <c r="D6965" s="26">
        <f t="shared" si="567"/>
        <v>22597</v>
      </c>
      <c r="E6965" s="4">
        <v>7</v>
      </c>
      <c r="F6965" s="112">
        <f t="shared" si="568"/>
        <v>640</v>
      </c>
      <c r="J6965" s="73"/>
    </row>
    <row r="6966" spans="1:10" x14ac:dyDescent="0.25">
      <c r="A6966" s="122" t="s">
        <v>36</v>
      </c>
      <c r="B6966" s="23">
        <v>44183</v>
      </c>
      <c r="C6966" s="4">
        <v>233</v>
      </c>
      <c r="D6966" s="26">
        <f t="shared" si="567"/>
        <v>27693</v>
      </c>
      <c r="E6966" s="4">
        <v>4</v>
      </c>
      <c r="F6966" s="112">
        <f t="shared" si="568"/>
        <v>473</v>
      </c>
      <c r="J6966" s="73"/>
    </row>
    <row r="6967" spans="1:10" x14ac:dyDescent="0.25">
      <c r="A6967" s="122" t="s">
        <v>27</v>
      </c>
      <c r="B6967" s="23">
        <v>44183</v>
      </c>
      <c r="C6967" s="4">
        <v>442</v>
      </c>
      <c r="D6967" s="26">
        <f t="shared" si="567"/>
        <v>121976</v>
      </c>
      <c r="E6967" s="4">
        <v>12</v>
      </c>
      <c r="F6967" s="112">
        <f t="shared" si="568"/>
        <v>2377</v>
      </c>
      <c r="J6967" s="73"/>
    </row>
    <row r="6968" spans="1:10" x14ac:dyDescent="0.25">
      <c r="A6968" s="122" t="s">
        <v>37</v>
      </c>
      <c r="B6968" s="23">
        <v>44183</v>
      </c>
      <c r="C6968" s="4">
        <v>175</v>
      </c>
      <c r="D6968" s="26">
        <f t="shared" si="567"/>
        <v>10200</v>
      </c>
      <c r="E6968" s="4">
        <v>3</v>
      </c>
      <c r="F6968" s="112">
        <f t="shared" si="568"/>
        <v>141</v>
      </c>
      <c r="J6968" s="73"/>
    </row>
    <row r="6969" spans="1:10" x14ac:dyDescent="0.25">
      <c r="A6969" s="122" t="s">
        <v>38</v>
      </c>
      <c r="B6969" s="23">
        <v>44183</v>
      </c>
      <c r="C6969" s="4">
        <v>177</v>
      </c>
      <c r="D6969" s="26">
        <f t="shared" si="567"/>
        <v>26598</v>
      </c>
      <c r="E6969" s="4">
        <v>7</v>
      </c>
      <c r="F6969" s="112">
        <f t="shared" si="568"/>
        <v>551</v>
      </c>
      <c r="J6969" s="73"/>
    </row>
    <row r="6970" spans="1:10" x14ac:dyDescent="0.25">
      <c r="A6970" s="122" t="s">
        <v>48</v>
      </c>
      <c r="B6970" s="23">
        <v>44183</v>
      </c>
      <c r="C6970" s="4">
        <v>-2</v>
      </c>
      <c r="D6970" s="26">
        <f t="shared" si="567"/>
        <v>201</v>
      </c>
      <c r="E6970" s="4">
        <v>0</v>
      </c>
      <c r="F6970" s="112">
        <f t="shared" si="568"/>
        <v>3</v>
      </c>
      <c r="J6970" s="73"/>
    </row>
    <row r="6971" spans="1:10" x14ac:dyDescent="0.25">
      <c r="A6971" s="122" t="s">
        <v>39</v>
      </c>
      <c r="B6971" s="23">
        <v>44183</v>
      </c>
      <c r="C6971" s="4">
        <v>13</v>
      </c>
      <c r="D6971" s="26">
        <f t="shared" si="567"/>
        <v>18478</v>
      </c>
      <c r="E6971" s="4">
        <v>1</v>
      </c>
      <c r="F6971" s="112">
        <f t="shared" si="568"/>
        <v>856</v>
      </c>
      <c r="J6971" s="73"/>
    </row>
    <row r="6972" spans="1:10" x14ac:dyDescent="0.25">
      <c r="A6972" s="122" t="s">
        <v>40</v>
      </c>
      <c r="B6972" s="23">
        <v>44183</v>
      </c>
      <c r="C6972" s="4">
        <v>193</v>
      </c>
      <c r="D6972" s="26">
        <f t="shared" si="567"/>
        <v>7898</v>
      </c>
      <c r="E6972" s="4">
        <v>1</v>
      </c>
      <c r="F6972" s="112">
        <f t="shared" si="568"/>
        <v>105</v>
      </c>
      <c r="J6972" s="73"/>
    </row>
    <row r="6973" spans="1:10" x14ac:dyDescent="0.25">
      <c r="A6973" s="122" t="s">
        <v>28</v>
      </c>
      <c r="B6973" s="23">
        <v>44183</v>
      </c>
      <c r="C6973" s="4">
        <v>12</v>
      </c>
      <c r="D6973" s="26">
        <f t="shared" si="567"/>
        <v>8989</v>
      </c>
      <c r="E6973" s="4">
        <v>10</v>
      </c>
      <c r="F6973" s="112">
        <f t="shared" si="568"/>
        <v>339</v>
      </c>
      <c r="J6973" s="73"/>
    </row>
    <row r="6974" spans="1:10" x14ac:dyDescent="0.25">
      <c r="A6974" s="122" t="s">
        <v>24</v>
      </c>
      <c r="B6974" s="23">
        <v>44183</v>
      </c>
      <c r="C6974" s="4">
        <v>95</v>
      </c>
      <c r="D6974" s="26">
        <f t="shared" si="567"/>
        <v>58872</v>
      </c>
      <c r="E6974" s="4">
        <v>0</v>
      </c>
      <c r="F6974" s="112">
        <f t="shared" si="568"/>
        <v>1199</v>
      </c>
      <c r="J6974" s="73"/>
    </row>
    <row r="6975" spans="1:10" x14ac:dyDescent="0.25">
      <c r="A6975" s="122" t="s">
        <v>30</v>
      </c>
      <c r="B6975" s="23">
        <v>44183</v>
      </c>
      <c r="C6975" s="4">
        <v>34</v>
      </c>
      <c r="D6975" s="26">
        <f t="shared" si="567"/>
        <v>822</v>
      </c>
      <c r="E6975" s="4">
        <v>0</v>
      </c>
      <c r="F6975" s="112">
        <f t="shared" si="568"/>
        <v>11</v>
      </c>
      <c r="J6975" s="73"/>
    </row>
    <row r="6976" spans="1:10" x14ac:dyDescent="0.25">
      <c r="A6976" s="122" t="s">
        <v>26</v>
      </c>
      <c r="B6976" s="23">
        <v>44183</v>
      </c>
      <c r="C6976" s="4">
        <v>176</v>
      </c>
      <c r="D6976" s="26">
        <f t="shared" si="567"/>
        <v>37695</v>
      </c>
      <c r="E6976" s="4">
        <v>0</v>
      </c>
      <c r="F6976" s="112">
        <f t="shared" si="568"/>
        <v>683</v>
      </c>
      <c r="J6976" s="73"/>
    </row>
    <row r="6977" spans="1:10" x14ac:dyDescent="0.25">
      <c r="A6977" s="122" t="s">
        <v>25</v>
      </c>
      <c r="B6977" s="23">
        <v>44183</v>
      </c>
      <c r="C6977" s="4">
        <v>197</v>
      </c>
      <c r="D6977" s="26">
        <f t="shared" si="567"/>
        <v>35357</v>
      </c>
      <c r="E6977" s="4">
        <v>5</v>
      </c>
      <c r="F6977" s="112">
        <f t="shared" si="568"/>
        <v>862</v>
      </c>
      <c r="J6977" s="73"/>
    </row>
    <row r="6978" spans="1:10" x14ac:dyDescent="0.25">
      <c r="A6978" s="122" t="s">
        <v>41</v>
      </c>
      <c r="B6978" s="23">
        <v>44183</v>
      </c>
      <c r="C6978" s="4">
        <v>73</v>
      </c>
      <c r="D6978" s="26">
        <f t="shared" si="567"/>
        <v>21857</v>
      </c>
      <c r="E6978" s="4">
        <v>1</v>
      </c>
      <c r="F6978" s="112">
        <f t="shared" si="568"/>
        <v>1022</v>
      </c>
      <c r="J6978" s="73"/>
    </row>
    <row r="6979" spans="1:10" x14ac:dyDescent="0.25">
      <c r="A6979" s="122" t="s">
        <v>42</v>
      </c>
      <c r="B6979" s="23">
        <v>44183</v>
      </c>
      <c r="C6979" s="4">
        <v>195</v>
      </c>
      <c r="D6979" s="26">
        <f t="shared" si="567"/>
        <v>10257</v>
      </c>
      <c r="E6979" s="4">
        <v>0</v>
      </c>
      <c r="F6979" s="112">
        <f t="shared" si="568"/>
        <v>196</v>
      </c>
      <c r="J6979" s="73"/>
    </row>
    <row r="6980" spans="1:10" x14ac:dyDescent="0.25">
      <c r="A6980" s="122" t="s">
        <v>43</v>
      </c>
      <c r="B6980" s="23">
        <v>44183</v>
      </c>
      <c r="C6980" s="4">
        <v>65</v>
      </c>
      <c r="D6980" s="26">
        <f t="shared" si="567"/>
        <v>15831</v>
      </c>
      <c r="E6980" s="4">
        <v>3</v>
      </c>
      <c r="F6980" s="112">
        <f t="shared" si="568"/>
        <v>277</v>
      </c>
      <c r="J6980" s="73"/>
    </row>
    <row r="6981" spans="1:10" x14ac:dyDescent="0.25">
      <c r="A6981" s="122" t="s">
        <v>44</v>
      </c>
      <c r="B6981" s="23">
        <v>44183</v>
      </c>
      <c r="C6981" s="4">
        <v>318</v>
      </c>
      <c r="D6981" s="26">
        <f t="shared" si="567"/>
        <v>20253</v>
      </c>
      <c r="E6981" s="4">
        <v>3</v>
      </c>
      <c r="F6981" s="112">
        <f t="shared" si="568"/>
        <v>352</v>
      </c>
      <c r="J6981" s="73"/>
    </row>
    <row r="6982" spans="1:10" x14ac:dyDescent="0.25">
      <c r="A6982" s="122" t="s">
        <v>29</v>
      </c>
      <c r="B6982" s="23">
        <v>44183</v>
      </c>
      <c r="C6982" s="4">
        <v>1073</v>
      </c>
      <c r="D6982" s="26">
        <f t="shared" si="567"/>
        <v>165269</v>
      </c>
      <c r="E6982" s="4">
        <v>25</v>
      </c>
      <c r="F6982" s="112">
        <f t="shared" si="568"/>
        <v>2698</v>
      </c>
      <c r="J6982" s="73"/>
    </row>
    <row r="6983" spans="1:10" x14ac:dyDescent="0.25">
      <c r="A6983" s="122" t="s">
        <v>45</v>
      </c>
      <c r="B6983" s="23">
        <v>44183</v>
      </c>
      <c r="C6983" s="4">
        <v>75</v>
      </c>
      <c r="D6983" s="26">
        <f t="shared" si="567"/>
        <v>16766</v>
      </c>
      <c r="E6983" s="4">
        <v>2</v>
      </c>
      <c r="F6983" s="112">
        <f t="shared" si="568"/>
        <v>213</v>
      </c>
      <c r="J6983" s="73"/>
    </row>
    <row r="6984" spans="1:10" x14ac:dyDescent="0.25">
      <c r="A6984" s="122" t="s">
        <v>46</v>
      </c>
      <c r="B6984" s="23">
        <v>44183</v>
      </c>
      <c r="C6984" s="4">
        <v>116</v>
      </c>
      <c r="D6984" s="26">
        <f t="shared" si="567"/>
        <v>18020</v>
      </c>
      <c r="E6984" s="4">
        <v>2</v>
      </c>
      <c r="F6984" s="112">
        <f t="shared" si="568"/>
        <v>244</v>
      </c>
      <c r="J6984" s="73"/>
    </row>
    <row r="6985" spans="1:10" ht="15.75" thickBot="1" x14ac:dyDescent="0.3">
      <c r="A6985" s="123" t="s">
        <v>47</v>
      </c>
      <c r="B6985" s="44">
        <v>44183</v>
      </c>
      <c r="C6985" s="45">
        <v>201</v>
      </c>
      <c r="D6985" s="115">
        <f t="shared" si="567"/>
        <v>69495</v>
      </c>
      <c r="E6985" s="45">
        <v>2</v>
      </c>
      <c r="F6985" s="113">
        <f t="shared" si="568"/>
        <v>1322</v>
      </c>
      <c r="J6985" s="73"/>
    </row>
    <row r="6986" spans="1:10" ht="15.75" thickBot="1" x14ac:dyDescent="0.3">
      <c r="A6986" s="53" t="s">
        <v>22</v>
      </c>
      <c r="B6986" s="44">
        <v>44184</v>
      </c>
      <c r="C6986" s="39">
        <v>2180</v>
      </c>
      <c r="D6986" s="114">
        <f t="shared" si="567"/>
        <v>650861</v>
      </c>
      <c r="E6986" s="39">
        <v>32</v>
      </c>
      <c r="F6986" s="111">
        <f t="shared" si="568"/>
        <v>21735</v>
      </c>
    </row>
    <row r="6987" spans="1:10" ht="15.75" thickBot="1" x14ac:dyDescent="0.3">
      <c r="A6987" s="122" t="s">
        <v>51</v>
      </c>
      <c r="B6987" s="44">
        <v>44184</v>
      </c>
      <c r="C6987" s="4">
        <v>501</v>
      </c>
      <c r="D6987" s="26">
        <f t="shared" si="567"/>
        <v>165695</v>
      </c>
      <c r="E6987" s="4">
        <v>3</v>
      </c>
      <c r="F6987" s="112">
        <f t="shared" si="568"/>
        <v>5347</v>
      </c>
      <c r="I6987" s="73"/>
    </row>
    <row r="6988" spans="1:10" ht="15.75" thickBot="1" x14ac:dyDescent="0.3">
      <c r="A6988" s="122" t="s">
        <v>35</v>
      </c>
      <c r="B6988" s="44">
        <v>44184</v>
      </c>
      <c r="C6988" s="4">
        <v>29</v>
      </c>
      <c r="D6988" s="26">
        <f t="shared" si="567"/>
        <v>2304</v>
      </c>
      <c r="E6988" s="4">
        <v>0</v>
      </c>
      <c r="F6988" s="112">
        <f t="shared" si="568"/>
        <v>17</v>
      </c>
      <c r="I6988" s="73"/>
    </row>
    <row r="6989" spans="1:10" ht="15.75" thickBot="1" x14ac:dyDescent="0.3">
      <c r="A6989" s="122" t="s">
        <v>21</v>
      </c>
      <c r="B6989" s="44">
        <v>44184</v>
      </c>
      <c r="C6989" s="4">
        <v>138</v>
      </c>
      <c r="D6989" s="26">
        <f t="shared" si="567"/>
        <v>22735</v>
      </c>
      <c r="E6989" s="4">
        <v>2</v>
      </c>
      <c r="F6989" s="112">
        <f t="shared" si="568"/>
        <v>642</v>
      </c>
      <c r="I6989" s="73"/>
    </row>
    <row r="6990" spans="1:10" ht="15.75" thickBot="1" x14ac:dyDescent="0.3">
      <c r="A6990" s="122" t="s">
        <v>36</v>
      </c>
      <c r="B6990" s="44">
        <v>44184</v>
      </c>
      <c r="C6990" s="4">
        <v>322</v>
      </c>
      <c r="D6990" s="26">
        <f t="shared" si="567"/>
        <v>28015</v>
      </c>
      <c r="E6990" s="4">
        <v>11</v>
      </c>
      <c r="F6990" s="112">
        <f t="shared" si="568"/>
        <v>484</v>
      </c>
      <c r="I6990" s="73"/>
    </row>
    <row r="6991" spans="1:10" ht="15.75" thickBot="1" x14ac:dyDescent="0.3">
      <c r="A6991" s="122" t="s">
        <v>27</v>
      </c>
      <c r="B6991" s="44">
        <v>44184</v>
      </c>
      <c r="C6991" s="4">
        <v>262</v>
      </c>
      <c r="D6991" s="26">
        <f t="shared" si="567"/>
        <v>122238</v>
      </c>
      <c r="E6991" s="4">
        <v>8</v>
      </c>
      <c r="F6991" s="112">
        <f t="shared" si="568"/>
        <v>2385</v>
      </c>
      <c r="I6991" s="73"/>
    </row>
    <row r="6992" spans="1:10" ht="15.75" thickBot="1" x14ac:dyDescent="0.3">
      <c r="A6992" s="122" t="s">
        <v>37</v>
      </c>
      <c r="B6992" s="44">
        <v>44184</v>
      </c>
      <c r="C6992" s="4">
        <v>100</v>
      </c>
      <c r="D6992" s="26">
        <f t="shared" si="567"/>
        <v>10300</v>
      </c>
      <c r="E6992" s="4">
        <v>2</v>
      </c>
      <c r="F6992" s="112">
        <f t="shared" si="568"/>
        <v>143</v>
      </c>
      <c r="I6992" s="73"/>
    </row>
    <row r="6993" spans="1:9" ht="15.75" thickBot="1" x14ac:dyDescent="0.3">
      <c r="A6993" s="122" t="s">
        <v>38</v>
      </c>
      <c r="B6993" s="44">
        <v>44184</v>
      </c>
      <c r="C6993" s="4">
        <v>210</v>
      </c>
      <c r="D6993" s="26">
        <f t="shared" si="567"/>
        <v>26808</v>
      </c>
      <c r="E6993" s="4">
        <v>2</v>
      </c>
      <c r="F6993" s="112">
        <f t="shared" si="568"/>
        <v>553</v>
      </c>
      <c r="I6993" s="73"/>
    </row>
    <row r="6994" spans="1:9" ht="15.75" thickBot="1" x14ac:dyDescent="0.3">
      <c r="A6994" s="122" t="s">
        <v>48</v>
      </c>
      <c r="B6994" s="44">
        <v>44184</v>
      </c>
      <c r="C6994" s="4">
        <v>0</v>
      </c>
      <c r="D6994" s="26">
        <f t="shared" si="567"/>
        <v>201</v>
      </c>
      <c r="E6994" s="4">
        <v>0</v>
      </c>
      <c r="F6994" s="112">
        <f t="shared" si="568"/>
        <v>3</v>
      </c>
      <c r="I6994" s="73"/>
    </row>
    <row r="6995" spans="1:9" ht="15.75" thickBot="1" x14ac:dyDescent="0.3">
      <c r="A6995" s="122" t="s">
        <v>39</v>
      </c>
      <c r="B6995" s="44">
        <v>44184</v>
      </c>
      <c r="C6995" s="4">
        <v>4</v>
      </c>
      <c r="D6995" s="26">
        <f t="shared" si="567"/>
        <v>18482</v>
      </c>
      <c r="E6995" s="4">
        <v>1</v>
      </c>
      <c r="F6995" s="112">
        <f t="shared" si="568"/>
        <v>857</v>
      </c>
      <c r="I6995" s="73"/>
    </row>
    <row r="6996" spans="1:9" ht="15.75" thickBot="1" x14ac:dyDescent="0.3">
      <c r="A6996" s="122" t="s">
        <v>40</v>
      </c>
      <c r="B6996" s="44">
        <v>44184</v>
      </c>
      <c r="C6996" s="4">
        <v>203</v>
      </c>
      <c r="D6996" s="26">
        <f t="shared" si="567"/>
        <v>8101</v>
      </c>
      <c r="E6996" s="4">
        <v>0</v>
      </c>
      <c r="F6996" s="112">
        <f t="shared" si="568"/>
        <v>105</v>
      </c>
      <c r="I6996" s="73"/>
    </row>
    <row r="6997" spans="1:9" ht="15.75" thickBot="1" x14ac:dyDescent="0.3">
      <c r="A6997" s="122" t="s">
        <v>28</v>
      </c>
      <c r="B6997" s="44">
        <v>44184</v>
      </c>
      <c r="C6997" s="4">
        <v>5</v>
      </c>
      <c r="D6997" s="26">
        <f t="shared" si="567"/>
        <v>8994</v>
      </c>
      <c r="E6997" s="4">
        <v>9</v>
      </c>
      <c r="F6997" s="112">
        <f t="shared" si="568"/>
        <v>348</v>
      </c>
      <c r="I6997" s="73"/>
    </row>
    <row r="6998" spans="1:9" ht="15.75" thickBot="1" x14ac:dyDescent="0.3">
      <c r="A6998" s="122" t="s">
        <v>24</v>
      </c>
      <c r="B6998" s="44">
        <v>44184</v>
      </c>
      <c r="C6998" s="4">
        <v>82</v>
      </c>
      <c r="D6998" s="26">
        <f t="shared" si="567"/>
        <v>58954</v>
      </c>
      <c r="E6998" s="4">
        <v>0</v>
      </c>
      <c r="F6998" s="112">
        <f t="shared" si="568"/>
        <v>1199</v>
      </c>
      <c r="I6998" s="73"/>
    </row>
    <row r="6999" spans="1:9" ht="15.75" thickBot="1" x14ac:dyDescent="0.3">
      <c r="A6999" s="122" t="s">
        <v>30</v>
      </c>
      <c r="B6999" s="44">
        <v>44184</v>
      </c>
      <c r="C6999" s="4">
        <v>24</v>
      </c>
      <c r="D6999" s="26">
        <f t="shared" si="567"/>
        <v>846</v>
      </c>
      <c r="E6999" s="4">
        <v>0</v>
      </c>
      <c r="F6999" s="112">
        <f t="shared" si="568"/>
        <v>11</v>
      </c>
      <c r="I6999" s="73"/>
    </row>
    <row r="7000" spans="1:9" ht="15.75" thickBot="1" x14ac:dyDescent="0.3">
      <c r="A7000" s="122" t="s">
        <v>26</v>
      </c>
      <c r="B7000" s="44">
        <v>44184</v>
      </c>
      <c r="C7000" s="4">
        <v>215</v>
      </c>
      <c r="D7000" s="26">
        <f t="shared" si="567"/>
        <v>37910</v>
      </c>
      <c r="E7000" s="4">
        <v>0</v>
      </c>
      <c r="F7000" s="112">
        <f t="shared" si="568"/>
        <v>683</v>
      </c>
      <c r="I7000" s="73"/>
    </row>
    <row r="7001" spans="1:9" ht="15.75" thickBot="1" x14ac:dyDescent="0.3">
      <c r="A7001" s="122" t="s">
        <v>25</v>
      </c>
      <c r="B7001" s="44">
        <v>44184</v>
      </c>
      <c r="C7001" s="4">
        <v>204</v>
      </c>
      <c r="D7001" s="26">
        <f t="shared" si="567"/>
        <v>35561</v>
      </c>
      <c r="E7001" s="4">
        <v>5</v>
      </c>
      <c r="F7001" s="112">
        <f t="shared" si="568"/>
        <v>867</v>
      </c>
      <c r="I7001" s="73"/>
    </row>
    <row r="7002" spans="1:9" ht="15.75" thickBot="1" x14ac:dyDescent="0.3">
      <c r="A7002" s="122" t="s">
        <v>41</v>
      </c>
      <c r="B7002" s="44">
        <v>44184</v>
      </c>
      <c r="C7002" s="4">
        <v>67</v>
      </c>
      <c r="D7002" s="26">
        <f t="shared" si="567"/>
        <v>21924</v>
      </c>
      <c r="E7002" s="4">
        <v>1</v>
      </c>
      <c r="F7002" s="112">
        <f t="shared" si="568"/>
        <v>1023</v>
      </c>
      <c r="I7002" s="73"/>
    </row>
    <row r="7003" spans="1:9" ht="15.75" thickBot="1" x14ac:dyDescent="0.3">
      <c r="A7003" s="122" t="s">
        <v>42</v>
      </c>
      <c r="B7003" s="44">
        <v>44184</v>
      </c>
      <c r="C7003" s="4">
        <v>19</v>
      </c>
      <c r="D7003" s="26">
        <f t="shared" si="567"/>
        <v>10276</v>
      </c>
      <c r="E7003" s="4">
        <v>0</v>
      </c>
      <c r="F7003" s="112">
        <f t="shared" si="568"/>
        <v>196</v>
      </c>
      <c r="I7003" s="73"/>
    </row>
    <row r="7004" spans="1:9" ht="15.75" thickBot="1" x14ac:dyDescent="0.3">
      <c r="A7004" s="122" t="s">
        <v>43</v>
      </c>
      <c r="B7004" s="44">
        <v>44184</v>
      </c>
      <c r="C7004" s="4">
        <v>31</v>
      </c>
      <c r="D7004" s="26">
        <f t="shared" si="567"/>
        <v>15862</v>
      </c>
      <c r="E7004" s="4">
        <v>0</v>
      </c>
      <c r="F7004" s="112">
        <f t="shared" si="568"/>
        <v>277</v>
      </c>
      <c r="I7004" s="73"/>
    </row>
    <row r="7005" spans="1:9" ht="15.75" thickBot="1" x14ac:dyDescent="0.3">
      <c r="A7005" s="122" t="s">
        <v>44</v>
      </c>
      <c r="B7005" s="44">
        <v>44184</v>
      </c>
      <c r="C7005" s="4">
        <v>254</v>
      </c>
      <c r="D7005" s="26">
        <f t="shared" si="567"/>
        <v>20507</v>
      </c>
      <c r="E7005" s="4">
        <v>0</v>
      </c>
      <c r="F7005" s="112">
        <f t="shared" si="568"/>
        <v>352</v>
      </c>
      <c r="I7005" s="73"/>
    </row>
    <row r="7006" spans="1:9" ht="15.75" thickBot="1" x14ac:dyDescent="0.3">
      <c r="A7006" s="122" t="s">
        <v>29</v>
      </c>
      <c r="B7006" s="44">
        <v>44184</v>
      </c>
      <c r="C7006" s="4">
        <v>742</v>
      </c>
      <c r="D7006" s="26">
        <f t="shared" si="567"/>
        <v>166011</v>
      </c>
      <c r="E7006" s="4">
        <v>14</v>
      </c>
      <c r="F7006" s="112">
        <f t="shared" si="568"/>
        <v>2712</v>
      </c>
      <c r="I7006" s="73"/>
    </row>
    <row r="7007" spans="1:9" ht="15.75" thickBot="1" x14ac:dyDescent="0.3">
      <c r="A7007" s="122" t="s">
        <v>45</v>
      </c>
      <c r="B7007" s="44">
        <v>44184</v>
      </c>
      <c r="C7007" s="4">
        <v>28</v>
      </c>
      <c r="D7007" s="26">
        <f t="shared" si="567"/>
        <v>16794</v>
      </c>
      <c r="E7007" s="4">
        <v>0</v>
      </c>
      <c r="F7007" s="112">
        <f t="shared" si="568"/>
        <v>213</v>
      </c>
      <c r="I7007" s="73"/>
    </row>
    <row r="7008" spans="1:9" ht="15.75" thickBot="1" x14ac:dyDescent="0.3">
      <c r="A7008" s="122" t="s">
        <v>46</v>
      </c>
      <c r="B7008" s="44">
        <v>44184</v>
      </c>
      <c r="C7008" s="4">
        <v>69</v>
      </c>
      <c r="D7008" s="26">
        <f t="shared" si="567"/>
        <v>18089</v>
      </c>
      <c r="E7008" s="4">
        <v>0</v>
      </c>
      <c r="F7008" s="112">
        <f t="shared" si="568"/>
        <v>244</v>
      </c>
      <c r="I7008" s="73"/>
    </row>
    <row r="7009" spans="1:9" ht="15.75" thickBot="1" x14ac:dyDescent="0.3">
      <c r="A7009" s="123" t="s">
        <v>47</v>
      </c>
      <c r="B7009" s="44">
        <v>44184</v>
      </c>
      <c r="C7009" s="4">
        <v>106</v>
      </c>
      <c r="D7009" s="115">
        <f t="shared" si="567"/>
        <v>69601</v>
      </c>
      <c r="E7009" s="4">
        <v>0</v>
      </c>
      <c r="F7009" s="113">
        <f t="shared" si="568"/>
        <v>1322</v>
      </c>
      <c r="I7009" s="73"/>
    </row>
    <row r="7010" spans="1:9" ht="15.75" thickBot="1" x14ac:dyDescent="0.3">
      <c r="A7010" s="53" t="s">
        <v>22</v>
      </c>
      <c r="B7010" s="44">
        <v>44185</v>
      </c>
      <c r="C7010" s="4">
        <v>1276</v>
      </c>
      <c r="D7010" s="114">
        <f t="shared" si="567"/>
        <v>652137</v>
      </c>
      <c r="E7010" s="4">
        <v>9</v>
      </c>
      <c r="F7010" s="111">
        <f t="shared" si="568"/>
        <v>21744</v>
      </c>
    </row>
    <row r="7011" spans="1:9" ht="15.75" thickBot="1" x14ac:dyDescent="0.3">
      <c r="A7011" s="122" t="s">
        <v>51</v>
      </c>
      <c r="B7011" s="44">
        <v>44185</v>
      </c>
      <c r="C7011" s="4">
        <v>391</v>
      </c>
      <c r="D7011" s="26">
        <f t="shared" ref="D7011:D7074" si="569">C7011+D6987</f>
        <v>166086</v>
      </c>
      <c r="E7011" s="4">
        <v>7</v>
      </c>
      <c r="F7011" s="112">
        <f t="shared" ref="F7011:F7074" si="570">E7011+F6987</f>
        <v>5354</v>
      </c>
      <c r="I7011" s="73"/>
    </row>
    <row r="7012" spans="1:9" ht="15.75" thickBot="1" x14ac:dyDescent="0.3">
      <c r="A7012" s="122" t="s">
        <v>35</v>
      </c>
      <c r="B7012" s="44">
        <v>44185</v>
      </c>
      <c r="C7012" s="4">
        <v>32</v>
      </c>
      <c r="D7012" s="26">
        <f t="shared" si="569"/>
        <v>2336</v>
      </c>
      <c r="E7012" s="4">
        <v>0</v>
      </c>
      <c r="F7012" s="112">
        <f t="shared" si="570"/>
        <v>17</v>
      </c>
      <c r="I7012" s="73"/>
    </row>
    <row r="7013" spans="1:9" ht="15.75" thickBot="1" x14ac:dyDescent="0.3">
      <c r="A7013" s="122" t="s">
        <v>21</v>
      </c>
      <c r="B7013" s="44">
        <v>44185</v>
      </c>
      <c r="C7013" s="4">
        <v>137</v>
      </c>
      <c r="D7013" s="26">
        <f t="shared" si="569"/>
        <v>22872</v>
      </c>
      <c r="E7013" s="4">
        <v>4</v>
      </c>
      <c r="F7013" s="112">
        <f t="shared" si="570"/>
        <v>646</v>
      </c>
      <c r="I7013" s="73"/>
    </row>
    <row r="7014" spans="1:9" ht="15.75" thickBot="1" x14ac:dyDescent="0.3">
      <c r="A7014" s="122" t="s">
        <v>36</v>
      </c>
      <c r="B7014" s="44">
        <v>44185</v>
      </c>
      <c r="C7014" s="4">
        <v>115</v>
      </c>
      <c r="D7014" s="26">
        <f t="shared" si="569"/>
        <v>28130</v>
      </c>
      <c r="E7014" s="4">
        <v>0</v>
      </c>
      <c r="F7014" s="112">
        <f t="shared" si="570"/>
        <v>484</v>
      </c>
      <c r="I7014" s="73"/>
    </row>
    <row r="7015" spans="1:9" ht="15.75" thickBot="1" x14ac:dyDescent="0.3">
      <c r="A7015" s="122" t="s">
        <v>27</v>
      </c>
      <c r="B7015" s="44">
        <v>44185</v>
      </c>
      <c r="C7015" s="4">
        <v>295</v>
      </c>
      <c r="D7015" s="26">
        <f t="shared" si="569"/>
        <v>122533</v>
      </c>
      <c r="E7015" s="4">
        <v>7</v>
      </c>
      <c r="F7015" s="112">
        <f t="shared" si="570"/>
        <v>2392</v>
      </c>
      <c r="I7015" s="73"/>
    </row>
    <row r="7016" spans="1:9" ht="15.75" thickBot="1" x14ac:dyDescent="0.3">
      <c r="A7016" s="122" t="s">
        <v>37</v>
      </c>
      <c r="B7016" s="44">
        <v>44185</v>
      </c>
      <c r="C7016" s="4">
        <v>149</v>
      </c>
      <c r="D7016" s="26">
        <f t="shared" si="569"/>
        <v>10449</v>
      </c>
      <c r="E7016" s="4">
        <v>0</v>
      </c>
      <c r="F7016" s="112">
        <f t="shared" si="570"/>
        <v>143</v>
      </c>
      <c r="I7016" s="73"/>
    </row>
    <row r="7017" spans="1:9" ht="15.75" thickBot="1" x14ac:dyDescent="0.3">
      <c r="A7017" s="122" t="s">
        <v>38</v>
      </c>
      <c r="B7017" s="44">
        <v>44185</v>
      </c>
      <c r="C7017" s="4">
        <v>157</v>
      </c>
      <c r="D7017" s="26">
        <f t="shared" si="569"/>
        <v>26965</v>
      </c>
      <c r="E7017" s="4">
        <v>0</v>
      </c>
      <c r="F7017" s="112">
        <f t="shared" si="570"/>
        <v>553</v>
      </c>
      <c r="I7017" s="73"/>
    </row>
    <row r="7018" spans="1:9" ht="15.75" thickBot="1" x14ac:dyDescent="0.3">
      <c r="A7018" s="122" t="s">
        <v>48</v>
      </c>
      <c r="B7018" s="44">
        <v>44185</v>
      </c>
      <c r="C7018" s="4">
        <v>3</v>
      </c>
      <c r="D7018" s="26">
        <f t="shared" si="569"/>
        <v>204</v>
      </c>
      <c r="E7018" s="4">
        <v>0</v>
      </c>
      <c r="F7018" s="112">
        <f t="shared" si="570"/>
        <v>3</v>
      </c>
      <c r="I7018" s="73"/>
    </row>
    <row r="7019" spans="1:9" ht="15.75" thickBot="1" x14ac:dyDescent="0.3">
      <c r="A7019" s="122" t="s">
        <v>39</v>
      </c>
      <c r="B7019" s="44">
        <v>44185</v>
      </c>
      <c r="C7019" s="4">
        <v>0</v>
      </c>
      <c r="D7019" s="26">
        <f t="shared" si="569"/>
        <v>18482</v>
      </c>
      <c r="E7019" s="4">
        <v>0</v>
      </c>
      <c r="F7019" s="112">
        <f t="shared" si="570"/>
        <v>857</v>
      </c>
      <c r="I7019" s="73"/>
    </row>
    <row r="7020" spans="1:9" ht="15.75" thickBot="1" x14ac:dyDescent="0.3">
      <c r="A7020" s="122" t="s">
        <v>40</v>
      </c>
      <c r="B7020" s="44">
        <v>44185</v>
      </c>
      <c r="C7020" s="4">
        <v>170</v>
      </c>
      <c r="D7020" s="26">
        <f t="shared" si="569"/>
        <v>8271</v>
      </c>
      <c r="E7020" s="4">
        <v>1</v>
      </c>
      <c r="F7020" s="112">
        <f t="shared" si="570"/>
        <v>106</v>
      </c>
      <c r="I7020" s="73"/>
    </row>
    <row r="7021" spans="1:9" ht="15.75" thickBot="1" x14ac:dyDescent="0.3">
      <c r="A7021" s="122" t="s">
        <v>28</v>
      </c>
      <c r="B7021" s="44">
        <v>44185</v>
      </c>
      <c r="C7021" s="4">
        <v>6</v>
      </c>
      <c r="D7021" s="26">
        <f t="shared" si="569"/>
        <v>9000</v>
      </c>
      <c r="E7021" s="4">
        <v>0</v>
      </c>
      <c r="F7021" s="112">
        <f t="shared" si="570"/>
        <v>348</v>
      </c>
      <c r="I7021" s="73"/>
    </row>
    <row r="7022" spans="1:9" ht="15.75" thickBot="1" x14ac:dyDescent="0.3">
      <c r="A7022" s="122" t="s">
        <v>24</v>
      </c>
      <c r="B7022" s="44">
        <v>44185</v>
      </c>
      <c r="C7022" s="4">
        <v>21</v>
      </c>
      <c r="D7022" s="26">
        <f t="shared" si="569"/>
        <v>58975</v>
      </c>
      <c r="E7022" s="4">
        <v>0</v>
      </c>
      <c r="F7022" s="112">
        <f t="shared" si="570"/>
        <v>1199</v>
      </c>
      <c r="I7022" s="73"/>
    </row>
    <row r="7023" spans="1:9" ht="15.75" thickBot="1" x14ac:dyDescent="0.3">
      <c r="A7023" s="122" t="s">
        <v>30</v>
      </c>
      <c r="B7023" s="44">
        <v>44185</v>
      </c>
      <c r="C7023" s="4">
        <v>13</v>
      </c>
      <c r="D7023" s="26">
        <f t="shared" si="569"/>
        <v>859</v>
      </c>
      <c r="E7023" s="4">
        <v>0</v>
      </c>
      <c r="F7023" s="112">
        <f t="shared" si="570"/>
        <v>11</v>
      </c>
      <c r="I7023" s="73"/>
    </row>
    <row r="7024" spans="1:9" ht="15.75" thickBot="1" x14ac:dyDescent="0.3">
      <c r="A7024" s="122" t="s">
        <v>26</v>
      </c>
      <c r="B7024" s="44">
        <v>44185</v>
      </c>
      <c r="C7024" s="4">
        <v>138</v>
      </c>
      <c r="D7024" s="26">
        <f t="shared" si="569"/>
        <v>38048</v>
      </c>
      <c r="E7024" s="4">
        <v>0</v>
      </c>
      <c r="F7024" s="112">
        <f t="shared" si="570"/>
        <v>683</v>
      </c>
      <c r="I7024" s="73"/>
    </row>
    <row r="7025" spans="1:9" ht="15.75" thickBot="1" x14ac:dyDescent="0.3">
      <c r="A7025" s="122" t="s">
        <v>25</v>
      </c>
      <c r="B7025" s="44">
        <v>44185</v>
      </c>
      <c r="C7025" s="4">
        <v>137</v>
      </c>
      <c r="D7025" s="26">
        <f t="shared" si="569"/>
        <v>35698</v>
      </c>
      <c r="E7025" s="4">
        <v>0</v>
      </c>
      <c r="F7025" s="112">
        <f t="shared" si="570"/>
        <v>867</v>
      </c>
      <c r="I7025" s="73"/>
    </row>
    <row r="7026" spans="1:9" ht="15.75" thickBot="1" x14ac:dyDescent="0.3">
      <c r="A7026" s="122" t="s">
        <v>41</v>
      </c>
      <c r="B7026" s="44">
        <v>44185</v>
      </c>
      <c r="C7026" s="4">
        <v>39</v>
      </c>
      <c r="D7026" s="26">
        <f t="shared" si="569"/>
        <v>21963</v>
      </c>
      <c r="E7026" s="4">
        <v>2</v>
      </c>
      <c r="F7026" s="112">
        <f t="shared" si="570"/>
        <v>1025</v>
      </c>
      <c r="I7026" s="73"/>
    </row>
    <row r="7027" spans="1:9" ht="15.75" thickBot="1" x14ac:dyDescent="0.3">
      <c r="A7027" s="122" t="s">
        <v>42</v>
      </c>
      <c r="B7027" s="44">
        <v>44185</v>
      </c>
      <c r="C7027" s="4">
        <v>21</v>
      </c>
      <c r="D7027" s="26">
        <f t="shared" si="569"/>
        <v>10297</v>
      </c>
      <c r="E7027" s="4">
        <v>0</v>
      </c>
      <c r="F7027" s="112">
        <f t="shared" si="570"/>
        <v>196</v>
      </c>
      <c r="I7027" s="73"/>
    </row>
    <row r="7028" spans="1:9" ht="15.75" thickBot="1" x14ac:dyDescent="0.3">
      <c r="A7028" s="122" t="s">
        <v>43</v>
      </c>
      <c r="B7028" s="44">
        <v>44185</v>
      </c>
      <c r="C7028" s="4">
        <v>34</v>
      </c>
      <c r="D7028" s="26">
        <f t="shared" si="569"/>
        <v>15896</v>
      </c>
      <c r="E7028" s="4">
        <v>1</v>
      </c>
      <c r="F7028" s="112">
        <f t="shared" si="570"/>
        <v>278</v>
      </c>
      <c r="I7028" s="73"/>
    </row>
    <row r="7029" spans="1:9" ht="15.75" thickBot="1" x14ac:dyDescent="0.3">
      <c r="A7029" s="122" t="s">
        <v>44</v>
      </c>
      <c r="B7029" s="44">
        <v>44185</v>
      </c>
      <c r="C7029" s="4">
        <v>157</v>
      </c>
      <c r="D7029" s="26">
        <f t="shared" si="569"/>
        <v>20664</v>
      </c>
      <c r="E7029" s="4">
        <v>2</v>
      </c>
      <c r="F7029" s="112">
        <f t="shared" si="570"/>
        <v>354</v>
      </c>
      <c r="I7029" s="73"/>
    </row>
    <row r="7030" spans="1:9" ht="15.75" thickBot="1" x14ac:dyDescent="0.3">
      <c r="A7030" s="122" t="s">
        <v>29</v>
      </c>
      <c r="B7030" s="44">
        <v>44185</v>
      </c>
      <c r="C7030" s="4">
        <v>680</v>
      </c>
      <c r="D7030" s="26">
        <f t="shared" si="569"/>
        <v>166691</v>
      </c>
      <c r="E7030" s="4">
        <v>16</v>
      </c>
      <c r="F7030" s="112">
        <f t="shared" si="570"/>
        <v>2728</v>
      </c>
      <c r="I7030" s="73"/>
    </row>
    <row r="7031" spans="1:9" ht="15.75" thickBot="1" x14ac:dyDescent="0.3">
      <c r="A7031" s="122" t="s">
        <v>45</v>
      </c>
      <c r="B7031" s="44">
        <v>44185</v>
      </c>
      <c r="C7031" s="4">
        <v>44</v>
      </c>
      <c r="D7031" s="26">
        <f t="shared" si="569"/>
        <v>16838</v>
      </c>
      <c r="E7031" s="4">
        <v>1</v>
      </c>
      <c r="F7031" s="112">
        <f t="shared" si="570"/>
        <v>214</v>
      </c>
      <c r="I7031" s="73"/>
    </row>
    <row r="7032" spans="1:9" ht="15.75" thickBot="1" x14ac:dyDescent="0.3">
      <c r="A7032" s="122" t="s">
        <v>46</v>
      </c>
      <c r="B7032" s="44">
        <v>44185</v>
      </c>
      <c r="C7032" s="4">
        <v>55</v>
      </c>
      <c r="D7032" s="26">
        <f t="shared" si="569"/>
        <v>18144</v>
      </c>
      <c r="E7032" s="4">
        <v>0</v>
      </c>
      <c r="F7032" s="112">
        <f t="shared" si="570"/>
        <v>244</v>
      </c>
      <c r="I7032" s="73"/>
    </row>
    <row r="7033" spans="1:9" ht="15.75" thickBot="1" x14ac:dyDescent="0.3">
      <c r="A7033" s="123" t="s">
        <v>47</v>
      </c>
      <c r="B7033" s="44">
        <v>44185</v>
      </c>
      <c r="C7033" s="4">
        <v>46</v>
      </c>
      <c r="D7033" s="115">
        <f t="shared" si="569"/>
        <v>69647</v>
      </c>
      <c r="E7033" s="4">
        <v>0</v>
      </c>
      <c r="F7033" s="113">
        <f t="shared" si="570"/>
        <v>1322</v>
      </c>
      <c r="I7033" s="73"/>
    </row>
    <row r="7034" spans="1:9" ht="15.75" thickBot="1" x14ac:dyDescent="0.3">
      <c r="A7034" s="53" t="s">
        <v>22</v>
      </c>
      <c r="B7034" s="44">
        <v>44186</v>
      </c>
      <c r="C7034" s="4">
        <v>2049</v>
      </c>
      <c r="D7034" s="114">
        <f t="shared" si="569"/>
        <v>654186</v>
      </c>
      <c r="E7034" s="4">
        <v>48</v>
      </c>
      <c r="F7034" s="111">
        <f t="shared" si="570"/>
        <v>21792</v>
      </c>
      <c r="I7034" s="73"/>
    </row>
    <row r="7035" spans="1:9" ht="15.75" thickBot="1" x14ac:dyDescent="0.3">
      <c r="A7035" s="122" t="s">
        <v>51</v>
      </c>
      <c r="B7035" s="44">
        <v>44186</v>
      </c>
      <c r="C7035" s="4">
        <v>490</v>
      </c>
      <c r="D7035" s="26">
        <f t="shared" si="569"/>
        <v>166576</v>
      </c>
      <c r="E7035" s="4">
        <v>21</v>
      </c>
      <c r="F7035" s="112">
        <f t="shared" si="570"/>
        <v>5375</v>
      </c>
      <c r="I7035" s="73"/>
    </row>
    <row r="7036" spans="1:9" ht="15.75" thickBot="1" x14ac:dyDescent="0.3">
      <c r="A7036" s="122" t="s">
        <v>35</v>
      </c>
      <c r="B7036" s="44">
        <v>44186</v>
      </c>
      <c r="C7036" s="4">
        <v>26</v>
      </c>
      <c r="D7036" s="26">
        <f t="shared" si="569"/>
        <v>2362</v>
      </c>
      <c r="E7036" s="4">
        <v>0</v>
      </c>
      <c r="F7036" s="112">
        <f t="shared" si="570"/>
        <v>17</v>
      </c>
      <c r="I7036" s="73"/>
    </row>
    <row r="7037" spans="1:9" ht="15.75" thickBot="1" x14ac:dyDescent="0.3">
      <c r="A7037" s="122" t="s">
        <v>21</v>
      </c>
      <c r="B7037" s="44">
        <v>44186</v>
      </c>
      <c r="C7037" s="4">
        <v>149</v>
      </c>
      <c r="D7037" s="26">
        <f t="shared" si="569"/>
        <v>23021</v>
      </c>
      <c r="E7037" s="4">
        <v>7</v>
      </c>
      <c r="F7037" s="112">
        <f t="shared" si="570"/>
        <v>653</v>
      </c>
      <c r="I7037" s="73"/>
    </row>
    <row r="7038" spans="1:9" ht="15.75" thickBot="1" x14ac:dyDescent="0.3">
      <c r="A7038" s="122" t="s">
        <v>36</v>
      </c>
      <c r="B7038" s="44">
        <v>44186</v>
      </c>
      <c r="C7038" s="4">
        <v>366</v>
      </c>
      <c r="D7038" s="26">
        <f t="shared" si="569"/>
        <v>28496</v>
      </c>
      <c r="E7038" s="4">
        <v>1</v>
      </c>
      <c r="F7038" s="112">
        <f t="shared" si="570"/>
        <v>485</v>
      </c>
      <c r="I7038" s="73"/>
    </row>
    <row r="7039" spans="1:9" ht="15.75" thickBot="1" x14ac:dyDescent="0.3">
      <c r="A7039" s="122" t="s">
        <v>27</v>
      </c>
      <c r="B7039" s="44">
        <v>44186</v>
      </c>
      <c r="C7039" s="4">
        <v>183</v>
      </c>
      <c r="D7039" s="26">
        <v>122816</v>
      </c>
      <c r="E7039" s="4">
        <v>16</v>
      </c>
      <c r="F7039" s="112">
        <f t="shared" si="570"/>
        <v>2408</v>
      </c>
      <c r="I7039" s="73"/>
    </row>
    <row r="7040" spans="1:9" ht="15.75" thickBot="1" x14ac:dyDescent="0.3">
      <c r="A7040" s="122" t="s">
        <v>37</v>
      </c>
      <c r="B7040" s="44">
        <v>44186</v>
      </c>
      <c r="C7040" s="4">
        <v>262</v>
      </c>
      <c r="D7040" s="26">
        <f t="shared" si="569"/>
        <v>10711</v>
      </c>
      <c r="E7040" s="4">
        <v>4</v>
      </c>
      <c r="F7040" s="112">
        <f t="shared" si="570"/>
        <v>147</v>
      </c>
      <c r="I7040" s="73"/>
    </row>
    <row r="7041" spans="1:9" ht="15.75" thickBot="1" x14ac:dyDescent="0.3">
      <c r="A7041" s="122" t="s">
        <v>38</v>
      </c>
      <c r="B7041" s="44">
        <v>44186</v>
      </c>
      <c r="C7041" s="4">
        <v>38</v>
      </c>
      <c r="D7041" s="26">
        <f t="shared" si="569"/>
        <v>27003</v>
      </c>
      <c r="E7041" s="4">
        <v>7</v>
      </c>
      <c r="F7041" s="112">
        <f t="shared" si="570"/>
        <v>560</v>
      </c>
      <c r="I7041" s="73"/>
    </row>
    <row r="7042" spans="1:9" ht="15.75" thickBot="1" x14ac:dyDescent="0.3">
      <c r="A7042" s="122" t="s">
        <v>48</v>
      </c>
      <c r="B7042" s="44">
        <v>44186</v>
      </c>
      <c r="C7042" s="4">
        <v>-1</v>
      </c>
      <c r="D7042" s="26">
        <f t="shared" si="569"/>
        <v>203</v>
      </c>
      <c r="E7042" s="4">
        <v>0</v>
      </c>
      <c r="F7042" s="112">
        <f t="shared" si="570"/>
        <v>3</v>
      </c>
      <c r="I7042" s="73"/>
    </row>
    <row r="7043" spans="1:9" ht="15.75" thickBot="1" x14ac:dyDescent="0.3">
      <c r="A7043" s="122" t="s">
        <v>39</v>
      </c>
      <c r="B7043" s="44">
        <v>44186</v>
      </c>
      <c r="C7043" s="4">
        <v>0</v>
      </c>
      <c r="D7043" s="26">
        <f t="shared" si="569"/>
        <v>18482</v>
      </c>
      <c r="E7043" s="4">
        <v>0</v>
      </c>
      <c r="F7043" s="112">
        <f t="shared" si="570"/>
        <v>857</v>
      </c>
      <c r="I7043" s="73"/>
    </row>
    <row r="7044" spans="1:9" ht="15.75" thickBot="1" x14ac:dyDescent="0.3">
      <c r="A7044" s="122" t="s">
        <v>40</v>
      </c>
      <c r="B7044" s="44">
        <v>44186</v>
      </c>
      <c r="C7044" s="4">
        <v>161</v>
      </c>
      <c r="D7044" s="26">
        <f t="shared" si="569"/>
        <v>8432</v>
      </c>
      <c r="E7044" s="4">
        <v>10</v>
      </c>
      <c r="F7044" s="112">
        <f t="shared" si="570"/>
        <v>116</v>
      </c>
      <c r="I7044" s="73"/>
    </row>
    <row r="7045" spans="1:9" ht="15.75" thickBot="1" x14ac:dyDescent="0.3">
      <c r="A7045" s="122" t="s">
        <v>28</v>
      </c>
      <c r="B7045" s="44">
        <v>44186</v>
      </c>
      <c r="C7045" s="4">
        <v>14</v>
      </c>
      <c r="D7045" s="26">
        <f t="shared" si="569"/>
        <v>9014</v>
      </c>
      <c r="E7045" s="4">
        <v>10</v>
      </c>
      <c r="F7045" s="112">
        <f t="shared" si="570"/>
        <v>358</v>
      </c>
      <c r="I7045" s="73"/>
    </row>
    <row r="7046" spans="1:9" ht="15.75" thickBot="1" x14ac:dyDescent="0.3">
      <c r="A7046" s="122" t="s">
        <v>24</v>
      </c>
      <c r="B7046" s="44">
        <v>44186</v>
      </c>
      <c r="C7046" s="4">
        <v>76</v>
      </c>
      <c r="D7046" s="26">
        <f t="shared" si="569"/>
        <v>59051</v>
      </c>
      <c r="E7046" s="4">
        <v>0</v>
      </c>
      <c r="F7046" s="112">
        <f t="shared" si="570"/>
        <v>1199</v>
      </c>
      <c r="I7046" s="73"/>
    </row>
    <row r="7047" spans="1:9" ht="15.75" thickBot="1" x14ac:dyDescent="0.3">
      <c r="A7047" s="122" t="s">
        <v>30</v>
      </c>
      <c r="B7047" s="44">
        <v>44186</v>
      </c>
      <c r="C7047" s="4">
        <v>5</v>
      </c>
      <c r="D7047" s="26">
        <f t="shared" si="569"/>
        <v>864</v>
      </c>
      <c r="E7047" s="4">
        <v>0</v>
      </c>
      <c r="F7047" s="112">
        <f t="shared" si="570"/>
        <v>11</v>
      </c>
      <c r="I7047" s="73"/>
    </row>
    <row r="7048" spans="1:9" ht="15.75" thickBot="1" x14ac:dyDescent="0.3">
      <c r="A7048" s="122" t="s">
        <v>26</v>
      </c>
      <c r="B7048" s="44">
        <v>44186</v>
      </c>
      <c r="C7048" s="4">
        <v>268</v>
      </c>
      <c r="D7048" s="26">
        <f t="shared" si="569"/>
        <v>38316</v>
      </c>
      <c r="E7048" s="4">
        <v>0</v>
      </c>
      <c r="F7048" s="112">
        <f t="shared" si="570"/>
        <v>683</v>
      </c>
      <c r="I7048" s="73"/>
    </row>
    <row r="7049" spans="1:9" ht="15.75" thickBot="1" x14ac:dyDescent="0.3">
      <c r="A7049" s="122" t="s">
        <v>25</v>
      </c>
      <c r="B7049" s="44">
        <v>44186</v>
      </c>
      <c r="C7049" s="4">
        <v>199</v>
      </c>
      <c r="D7049" s="26">
        <f t="shared" si="569"/>
        <v>35897</v>
      </c>
      <c r="E7049" s="4">
        <v>4</v>
      </c>
      <c r="F7049" s="112">
        <f t="shared" si="570"/>
        <v>871</v>
      </c>
      <c r="I7049" s="73"/>
    </row>
    <row r="7050" spans="1:9" ht="15.75" thickBot="1" x14ac:dyDescent="0.3">
      <c r="A7050" s="122" t="s">
        <v>41</v>
      </c>
      <c r="B7050" s="44">
        <v>44186</v>
      </c>
      <c r="C7050" s="4">
        <v>8</v>
      </c>
      <c r="D7050" s="26">
        <f t="shared" si="569"/>
        <v>21971</v>
      </c>
      <c r="E7050" s="4">
        <v>2</v>
      </c>
      <c r="F7050" s="112">
        <f t="shared" si="570"/>
        <v>1027</v>
      </c>
      <c r="I7050" s="73"/>
    </row>
    <row r="7051" spans="1:9" ht="15.75" thickBot="1" x14ac:dyDescent="0.3">
      <c r="A7051" s="122" t="s">
        <v>42</v>
      </c>
      <c r="B7051" s="44">
        <v>44186</v>
      </c>
      <c r="C7051" s="4">
        <v>215</v>
      </c>
      <c r="D7051" s="26">
        <f t="shared" si="569"/>
        <v>10512</v>
      </c>
      <c r="E7051" s="4">
        <v>0</v>
      </c>
      <c r="F7051" s="112">
        <f t="shared" si="570"/>
        <v>196</v>
      </c>
      <c r="I7051" s="73"/>
    </row>
    <row r="7052" spans="1:9" ht="15.75" thickBot="1" x14ac:dyDescent="0.3">
      <c r="A7052" s="122" t="s">
        <v>43</v>
      </c>
      <c r="B7052" s="44">
        <v>44186</v>
      </c>
      <c r="C7052" s="4">
        <v>32</v>
      </c>
      <c r="D7052" s="26">
        <f t="shared" si="569"/>
        <v>15928</v>
      </c>
      <c r="E7052" s="4">
        <v>9</v>
      </c>
      <c r="F7052" s="112">
        <f t="shared" si="570"/>
        <v>287</v>
      </c>
      <c r="I7052" s="73"/>
    </row>
    <row r="7053" spans="1:9" ht="15.75" thickBot="1" x14ac:dyDescent="0.3">
      <c r="A7053" s="122" t="s">
        <v>44</v>
      </c>
      <c r="B7053" s="44">
        <v>44186</v>
      </c>
      <c r="C7053" s="4">
        <v>179</v>
      </c>
      <c r="D7053" s="26">
        <f t="shared" si="569"/>
        <v>20843</v>
      </c>
      <c r="E7053" s="4">
        <v>3</v>
      </c>
      <c r="F7053" s="112">
        <f t="shared" si="570"/>
        <v>357</v>
      </c>
      <c r="I7053" s="73"/>
    </row>
    <row r="7054" spans="1:9" ht="15.75" thickBot="1" x14ac:dyDescent="0.3">
      <c r="A7054" s="122" t="s">
        <v>29</v>
      </c>
      <c r="B7054" s="44">
        <v>44186</v>
      </c>
      <c r="C7054" s="4">
        <v>801</v>
      </c>
      <c r="D7054" s="26">
        <f t="shared" si="569"/>
        <v>167492</v>
      </c>
      <c r="E7054" s="4">
        <v>24</v>
      </c>
      <c r="F7054" s="112">
        <f t="shared" si="570"/>
        <v>2752</v>
      </c>
      <c r="I7054" s="73"/>
    </row>
    <row r="7055" spans="1:9" ht="15.75" thickBot="1" x14ac:dyDescent="0.3">
      <c r="A7055" s="122" t="s">
        <v>45</v>
      </c>
      <c r="B7055" s="44">
        <v>44186</v>
      </c>
      <c r="C7055" s="4">
        <v>38</v>
      </c>
      <c r="D7055" s="26">
        <f t="shared" si="569"/>
        <v>16876</v>
      </c>
      <c r="E7055" s="4">
        <v>0</v>
      </c>
      <c r="F7055" s="112">
        <f t="shared" si="570"/>
        <v>214</v>
      </c>
      <c r="I7055" s="73"/>
    </row>
    <row r="7056" spans="1:9" ht="15.75" thickBot="1" x14ac:dyDescent="0.3">
      <c r="A7056" s="122" t="s">
        <v>46</v>
      </c>
      <c r="B7056" s="44">
        <v>44186</v>
      </c>
      <c r="C7056" s="4">
        <v>59</v>
      </c>
      <c r="D7056" s="26">
        <f t="shared" si="569"/>
        <v>18203</v>
      </c>
      <c r="E7056" s="4">
        <v>2</v>
      </c>
      <c r="F7056" s="112">
        <f t="shared" si="570"/>
        <v>246</v>
      </c>
      <c r="I7056" s="73"/>
    </row>
    <row r="7057" spans="1:10" ht="15.75" thickBot="1" x14ac:dyDescent="0.3">
      <c r="A7057" s="124" t="s">
        <v>47</v>
      </c>
      <c r="B7057" s="37">
        <v>44186</v>
      </c>
      <c r="C7057" s="38">
        <v>236</v>
      </c>
      <c r="D7057" s="70">
        <f t="shared" si="569"/>
        <v>69883</v>
      </c>
      <c r="E7057" s="38">
        <v>6</v>
      </c>
      <c r="F7057" s="121">
        <f t="shared" si="570"/>
        <v>1328</v>
      </c>
    </row>
    <row r="7058" spans="1:10" x14ac:dyDescent="0.25">
      <c r="A7058" s="53" t="s">
        <v>22</v>
      </c>
      <c r="B7058" s="40">
        <v>44187</v>
      </c>
      <c r="C7058" s="41">
        <v>3019</v>
      </c>
      <c r="D7058" s="114">
        <f t="shared" si="569"/>
        <v>657205</v>
      </c>
      <c r="E7058" s="41">
        <v>151</v>
      </c>
      <c r="F7058" s="111">
        <f t="shared" si="570"/>
        <v>21943</v>
      </c>
      <c r="J7058" s="73"/>
    </row>
    <row r="7059" spans="1:10" x14ac:dyDescent="0.25">
      <c r="A7059" s="122" t="s">
        <v>51</v>
      </c>
      <c r="B7059" s="23">
        <v>44187</v>
      </c>
      <c r="C7059" s="4">
        <v>712</v>
      </c>
      <c r="D7059" s="26">
        <f t="shared" si="569"/>
        <v>167288</v>
      </c>
      <c r="E7059" s="4">
        <v>17</v>
      </c>
      <c r="F7059" s="112">
        <f t="shared" si="570"/>
        <v>5392</v>
      </c>
      <c r="J7059" s="73"/>
    </row>
    <row r="7060" spans="1:10" x14ac:dyDescent="0.25">
      <c r="A7060" s="122" t="s">
        <v>35</v>
      </c>
      <c r="B7060" s="23">
        <v>44187</v>
      </c>
      <c r="C7060" s="4">
        <v>37</v>
      </c>
      <c r="D7060" s="26">
        <f t="shared" si="569"/>
        <v>2399</v>
      </c>
      <c r="E7060" s="4">
        <v>0</v>
      </c>
      <c r="F7060" s="112">
        <f t="shared" si="570"/>
        <v>17</v>
      </c>
      <c r="J7060" s="73"/>
    </row>
    <row r="7061" spans="1:10" x14ac:dyDescent="0.25">
      <c r="A7061" s="122" t="s">
        <v>21</v>
      </c>
      <c r="B7061" s="23">
        <v>44187</v>
      </c>
      <c r="C7061" s="4">
        <v>191</v>
      </c>
      <c r="D7061" s="26">
        <f t="shared" si="569"/>
        <v>23212</v>
      </c>
      <c r="E7061" s="4">
        <v>0</v>
      </c>
      <c r="F7061" s="112">
        <f t="shared" si="570"/>
        <v>653</v>
      </c>
      <c r="J7061" s="73"/>
    </row>
    <row r="7062" spans="1:10" x14ac:dyDescent="0.25">
      <c r="A7062" s="122" t="s">
        <v>36</v>
      </c>
      <c r="B7062" s="23">
        <v>44187</v>
      </c>
      <c r="C7062" s="4">
        <v>409</v>
      </c>
      <c r="D7062" s="26">
        <f t="shared" si="569"/>
        <v>28905</v>
      </c>
      <c r="E7062" s="4">
        <v>1</v>
      </c>
      <c r="F7062" s="112">
        <f t="shared" si="570"/>
        <v>486</v>
      </c>
      <c r="J7062" s="73"/>
    </row>
    <row r="7063" spans="1:10" x14ac:dyDescent="0.25">
      <c r="A7063" s="122" t="s">
        <v>27</v>
      </c>
      <c r="B7063" s="23">
        <v>44187</v>
      </c>
      <c r="C7063" s="4">
        <v>494</v>
      </c>
      <c r="D7063" s="26">
        <f t="shared" si="569"/>
        <v>123310</v>
      </c>
      <c r="E7063" s="4">
        <v>10</v>
      </c>
      <c r="F7063" s="112">
        <f t="shared" si="570"/>
        <v>2418</v>
      </c>
      <c r="J7063" s="73"/>
    </row>
    <row r="7064" spans="1:10" x14ac:dyDescent="0.25">
      <c r="A7064" s="122" t="s">
        <v>37</v>
      </c>
      <c r="B7064" s="23">
        <v>44187</v>
      </c>
      <c r="C7064" s="4">
        <v>143</v>
      </c>
      <c r="D7064" s="26">
        <f t="shared" si="569"/>
        <v>10854</v>
      </c>
      <c r="E7064" s="4">
        <v>3</v>
      </c>
      <c r="F7064" s="112">
        <f t="shared" si="570"/>
        <v>150</v>
      </c>
      <c r="J7064" s="73"/>
    </row>
    <row r="7065" spans="1:10" x14ac:dyDescent="0.25">
      <c r="A7065" s="122" t="s">
        <v>38</v>
      </c>
      <c r="B7065" s="23">
        <v>44187</v>
      </c>
      <c r="C7065" s="4">
        <v>140</v>
      </c>
      <c r="D7065" s="26">
        <f t="shared" si="569"/>
        <v>27143</v>
      </c>
      <c r="E7065" s="4">
        <v>7</v>
      </c>
      <c r="F7065" s="112">
        <f t="shared" si="570"/>
        <v>567</v>
      </c>
      <c r="J7065" s="73"/>
    </row>
    <row r="7066" spans="1:10" x14ac:dyDescent="0.25">
      <c r="A7066" s="122" t="s">
        <v>48</v>
      </c>
      <c r="B7066" s="23">
        <v>44187</v>
      </c>
      <c r="C7066" s="4">
        <v>7</v>
      </c>
      <c r="D7066" s="26">
        <f t="shared" si="569"/>
        <v>210</v>
      </c>
      <c r="E7066" s="4">
        <v>0</v>
      </c>
      <c r="F7066" s="112">
        <f t="shared" si="570"/>
        <v>3</v>
      </c>
      <c r="J7066" s="73"/>
    </row>
    <row r="7067" spans="1:10" x14ac:dyDescent="0.25">
      <c r="A7067" s="122" t="s">
        <v>39</v>
      </c>
      <c r="B7067" s="23">
        <v>44187</v>
      </c>
      <c r="C7067" s="4">
        <v>3</v>
      </c>
      <c r="D7067" s="26">
        <f t="shared" si="569"/>
        <v>18485</v>
      </c>
      <c r="E7067" s="4">
        <v>0</v>
      </c>
      <c r="F7067" s="112">
        <f t="shared" si="570"/>
        <v>857</v>
      </c>
      <c r="J7067" s="73"/>
    </row>
    <row r="7068" spans="1:10" x14ac:dyDescent="0.25">
      <c r="A7068" s="122" t="s">
        <v>40</v>
      </c>
      <c r="B7068" s="23">
        <v>44187</v>
      </c>
      <c r="C7068" s="4">
        <v>247</v>
      </c>
      <c r="D7068" s="26">
        <f t="shared" si="569"/>
        <v>8679</v>
      </c>
      <c r="E7068" s="4">
        <v>0</v>
      </c>
      <c r="F7068" s="112">
        <f t="shared" si="570"/>
        <v>116</v>
      </c>
      <c r="J7068" s="73"/>
    </row>
    <row r="7069" spans="1:10" x14ac:dyDescent="0.25">
      <c r="A7069" s="122" t="s">
        <v>28</v>
      </c>
      <c r="B7069" s="23">
        <v>44187</v>
      </c>
      <c r="C7069" s="4">
        <v>9</v>
      </c>
      <c r="D7069" s="26">
        <f t="shared" si="569"/>
        <v>9023</v>
      </c>
      <c r="E7069" s="4">
        <v>3</v>
      </c>
      <c r="F7069" s="112">
        <f t="shared" si="570"/>
        <v>361</v>
      </c>
      <c r="J7069" s="73"/>
    </row>
    <row r="7070" spans="1:10" x14ac:dyDescent="0.25">
      <c r="A7070" s="122" t="s">
        <v>24</v>
      </c>
      <c r="B7070" s="23">
        <v>44187</v>
      </c>
      <c r="C7070" s="4">
        <v>138</v>
      </c>
      <c r="D7070" s="26">
        <f t="shared" si="569"/>
        <v>59189</v>
      </c>
      <c r="E7070" s="4">
        <v>18</v>
      </c>
      <c r="F7070" s="112">
        <f t="shared" si="570"/>
        <v>1217</v>
      </c>
      <c r="J7070" s="73"/>
    </row>
    <row r="7071" spans="1:10" x14ac:dyDescent="0.25">
      <c r="A7071" s="122" t="s">
        <v>30</v>
      </c>
      <c r="B7071" s="23">
        <v>44187</v>
      </c>
      <c r="C7071" s="4">
        <v>24</v>
      </c>
      <c r="D7071" s="26">
        <f t="shared" si="569"/>
        <v>888</v>
      </c>
      <c r="E7071" s="4">
        <v>0</v>
      </c>
      <c r="F7071" s="112">
        <f t="shared" si="570"/>
        <v>11</v>
      </c>
      <c r="J7071" s="73"/>
    </row>
    <row r="7072" spans="1:10" x14ac:dyDescent="0.25">
      <c r="A7072" s="122" t="s">
        <v>26</v>
      </c>
      <c r="B7072" s="23">
        <v>44187</v>
      </c>
      <c r="C7072" s="4">
        <v>327</v>
      </c>
      <c r="D7072" s="26">
        <f t="shared" si="569"/>
        <v>38643</v>
      </c>
      <c r="E7072" s="4">
        <v>0</v>
      </c>
      <c r="F7072" s="112">
        <f t="shared" si="570"/>
        <v>683</v>
      </c>
      <c r="J7072" s="73"/>
    </row>
    <row r="7073" spans="1:10" x14ac:dyDescent="0.25">
      <c r="A7073" s="122" t="s">
        <v>25</v>
      </c>
      <c r="B7073" s="23">
        <v>44187</v>
      </c>
      <c r="C7073" s="4">
        <v>396</v>
      </c>
      <c r="D7073" s="26">
        <f t="shared" si="569"/>
        <v>36293</v>
      </c>
      <c r="E7073" s="4">
        <v>4</v>
      </c>
      <c r="F7073" s="112">
        <f t="shared" si="570"/>
        <v>875</v>
      </c>
      <c r="J7073" s="73"/>
    </row>
    <row r="7074" spans="1:10" x14ac:dyDescent="0.25">
      <c r="A7074" s="122" t="s">
        <v>41</v>
      </c>
      <c r="B7074" s="23">
        <v>44187</v>
      </c>
      <c r="C7074" s="4">
        <v>45</v>
      </c>
      <c r="D7074" s="26">
        <f t="shared" si="569"/>
        <v>22016</v>
      </c>
      <c r="E7074" s="4">
        <v>0</v>
      </c>
      <c r="F7074" s="112">
        <f t="shared" si="570"/>
        <v>1027</v>
      </c>
      <c r="J7074" s="73"/>
    </row>
    <row r="7075" spans="1:10" x14ac:dyDescent="0.25">
      <c r="A7075" s="122" t="s">
        <v>42</v>
      </c>
      <c r="B7075" s="23">
        <v>44187</v>
      </c>
      <c r="C7075" s="4">
        <v>153</v>
      </c>
      <c r="D7075" s="26">
        <f t="shared" ref="D7075:D7138" si="571">C7075+D7051</f>
        <v>10665</v>
      </c>
      <c r="E7075" s="4">
        <v>0</v>
      </c>
      <c r="F7075" s="112">
        <f t="shared" ref="F7075:F7138" si="572">E7075+F7051</f>
        <v>196</v>
      </c>
      <c r="J7075" s="73"/>
    </row>
    <row r="7076" spans="1:10" x14ac:dyDescent="0.25">
      <c r="A7076" s="122" t="s">
        <v>43</v>
      </c>
      <c r="B7076" s="23">
        <v>44187</v>
      </c>
      <c r="C7076" s="4">
        <v>13</v>
      </c>
      <c r="D7076" s="26">
        <f t="shared" si="571"/>
        <v>15941</v>
      </c>
      <c r="E7076" s="4">
        <v>0</v>
      </c>
      <c r="F7076" s="112">
        <f t="shared" si="572"/>
        <v>287</v>
      </c>
      <c r="J7076" s="73"/>
    </row>
    <row r="7077" spans="1:10" x14ac:dyDescent="0.25">
      <c r="A7077" s="122" t="s">
        <v>44</v>
      </c>
      <c r="B7077" s="23">
        <v>44187</v>
      </c>
      <c r="C7077" s="4">
        <v>312</v>
      </c>
      <c r="D7077" s="26">
        <f t="shared" si="571"/>
        <v>21155</v>
      </c>
      <c r="E7077" s="4">
        <v>1</v>
      </c>
      <c r="F7077" s="112">
        <f t="shared" si="572"/>
        <v>358</v>
      </c>
      <c r="J7077" s="73"/>
    </row>
    <row r="7078" spans="1:10" x14ac:dyDescent="0.25">
      <c r="A7078" s="122" t="s">
        <v>29</v>
      </c>
      <c r="B7078" s="23">
        <v>44187</v>
      </c>
      <c r="C7078" s="4">
        <v>1180</v>
      </c>
      <c r="D7078" s="26">
        <f t="shared" si="571"/>
        <v>168672</v>
      </c>
      <c r="E7078" s="4">
        <v>37</v>
      </c>
      <c r="F7078" s="112">
        <f t="shared" si="572"/>
        <v>2789</v>
      </c>
      <c r="J7078" s="73"/>
    </row>
    <row r="7079" spans="1:10" x14ac:dyDescent="0.25">
      <c r="A7079" s="122" t="s">
        <v>45</v>
      </c>
      <c r="B7079" s="23">
        <v>44187</v>
      </c>
      <c r="C7079" s="4">
        <v>-43</v>
      </c>
      <c r="D7079" s="26">
        <f t="shared" si="571"/>
        <v>16833</v>
      </c>
      <c r="E7079" s="4">
        <v>0</v>
      </c>
      <c r="F7079" s="112">
        <f t="shared" si="572"/>
        <v>214</v>
      </c>
      <c r="J7079" s="73"/>
    </row>
    <row r="7080" spans="1:10" x14ac:dyDescent="0.25">
      <c r="A7080" s="122" t="s">
        <v>46</v>
      </c>
      <c r="B7080" s="23">
        <v>44187</v>
      </c>
      <c r="C7080" s="4">
        <v>51</v>
      </c>
      <c r="D7080" s="26">
        <f t="shared" si="571"/>
        <v>18254</v>
      </c>
      <c r="E7080" s="4">
        <v>0</v>
      </c>
      <c r="F7080" s="112">
        <f t="shared" si="572"/>
        <v>246</v>
      </c>
      <c r="J7080" s="73"/>
    </row>
    <row r="7081" spans="1:10" ht="15.75" thickBot="1" x14ac:dyDescent="0.3">
      <c r="A7081" s="124" t="s">
        <v>47</v>
      </c>
      <c r="B7081" s="37">
        <v>44187</v>
      </c>
      <c r="C7081" s="38">
        <v>134</v>
      </c>
      <c r="D7081" s="70">
        <f t="shared" si="571"/>
        <v>70017</v>
      </c>
      <c r="E7081" s="38">
        <v>5</v>
      </c>
      <c r="F7081" s="121">
        <f t="shared" si="572"/>
        <v>1333</v>
      </c>
    </row>
    <row r="7082" spans="1:10" x14ac:dyDescent="0.25">
      <c r="A7082" s="53" t="s">
        <v>22</v>
      </c>
      <c r="B7082" s="40">
        <v>44188</v>
      </c>
      <c r="C7082" s="41">
        <v>3467</v>
      </c>
      <c r="D7082" s="114">
        <f t="shared" si="571"/>
        <v>660672</v>
      </c>
      <c r="E7082" s="41">
        <v>12</v>
      </c>
      <c r="F7082" s="111">
        <f t="shared" si="572"/>
        <v>21955</v>
      </c>
    </row>
    <row r="7083" spans="1:10" x14ac:dyDescent="0.25">
      <c r="A7083" s="122" t="s">
        <v>51</v>
      </c>
      <c r="B7083" s="23">
        <v>44188</v>
      </c>
      <c r="C7083" s="4">
        <v>690</v>
      </c>
      <c r="D7083" s="26">
        <f t="shared" si="571"/>
        <v>167978</v>
      </c>
      <c r="E7083" s="4">
        <v>4</v>
      </c>
      <c r="F7083" s="112">
        <f t="shared" si="572"/>
        <v>5396</v>
      </c>
      <c r="I7083" s="73"/>
    </row>
    <row r="7084" spans="1:10" x14ac:dyDescent="0.25">
      <c r="A7084" s="122" t="s">
        <v>35</v>
      </c>
      <c r="B7084" s="23">
        <v>44188</v>
      </c>
      <c r="C7084" s="4">
        <v>18</v>
      </c>
      <c r="D7084" s="26">
        <f t="shared" si="571"/>
        <v>2417</v>
      </c>
      <c r="E7084" s="4">
        <v>0</v>
      </c>
      <c r="F7084" s="112">
        <f t="shared" si="572"/>
        <v>17</v>
      </c>
      <c r="I7084" s="73"/>
    </row>
    <row r="7085" spans="1:10" x14ac:dyDescent="0.25">
      <c r="A7085" s="122" t="s">
        <v>21</v>
      </c>
      <c r="B7085" s="23">
        <v>44188</v>
      </c>
      <c r="C7085" s="4">
        <v>236</v>
      </c>
      <c r="D7085" s="26">
        <f t="shared" si="571"/>
        <v>23448</v>
      </c>
      <c r="E7085" s="4">
        <v>3</v>
      </c>
      <c r="F7085" s="112">
        <f t="shared" si="572"/>
        <v>656</v>
      </c>
      <c r="I7085" s="73"/>
    </row>
    <row r="7086" spans="1:10" x14ac:dyDescent="0.25">
      <c r="A7086" s="122" t="s">
        <v>36</v>
      </c>
      <c r="B7086" s="23">
        <v>44188</v>
      </c>
      <c r="C7086" s="4">
        <v>308</v>
      </c>
      <c r="D7086" s="26">
        <f t="shared" si="571"/>
        <v>29213</v>
      </c>
      <c r="E7086" s="4">
        <v>0</v>
      </c>
      <c r="F7086" s="112">
        <f t="shared" si="572"/>
        <v>486</v>
      </c>
      <c r="I7086" s="73"/>
    </row>
    <row r="7087" spans="1:10" x14ac:dyDescent="0.25">
      <c r="A7087" s="122" t="s">
        <v>27</v>
      </c>
      <c r="B7087" s="23">
        <v>44188</v>
      </c>
      <c r="C7087" s="4">
        <v>575</v>
      </c>
      <c r="D7087" s="26">
        <f t="shared" si="571"/>
        <v>123885</v>
      </c>
      <c r="E7087" s="4">
        <v>12</v>
      </c>
      <c r="F7087" s="112">
        <f t="shared" si="572"/>
        <v>2430</v>
      </c>
      <c r="I7087" s="73"/>
    </row>
    <row r="7088" spans="1:10" x14ac:dyDescent="0.25">
      <c r="A7088" s="122" t="s">
        <v>37</v>
      </c>
      <c r="B7088" s="23">
        <v>44188</v>
      </c>
      <c r="C7088" s="4">
        <v>179</v>
      </c>
      <c r="D7088" s="26">
        <f t="shared" si="571"/>
        <v>11033</v>
      </c>
      <c r="E7088" s="4">
        <v>2</v>
      </c>
      <c r="F7088" s="112">
        <f t="shared" si="572"/>
        <v>152</v>
      </c>
      <c r="I7088" s="73"/>
    </row>
    <row r="7089" spans="1:9" x14ac:dyDescent="0.25">
      <c r="A7089" s="122" t="s">
        <v>38</v>
      </c>
      <c r="B7089" s="23">
        <v>44188</v>
      </c>
      <c r="C7089" s="4">
        <v>278</v>
      </c>
      <c r="D7089" s="26">
        <f t="shared" si="571"/>
        <v>27421</v>
      </c>
      <c r="E7089" s="4">
        <v>2</v>
      </c>
      <c r="F7089" s="112">
        <f t="shared" si="572"/>
        <v>569</v>
      </c>
      <c r="I7089" s="73"/>
    </row>
    <row r="7090" spans="1:9" x14ac:dyDescent="0.25">
      <c r="A7090" s="122" t="s">
        <v>48</v>
      </c>
      <c r="B7090" s="23">
        <v>44188</v>
      </c>
      <c r="C7090" s="4">
        <v>2</v>
      </c>
      <c r="D7090" s="26">
        <f t="shared" si="571"/>
        <v>212</v>
      </c>
      <c r="E7090" s="4">
        <v>0</v>
      </c>
      <c r="F7090" s="112">
        <f t="shared" si="572"/>
        <v>3</v>
      </c>
      <c r="I7090" s="73"/>
    </row>
    <row r="7091" spans="1:9" x14ac:dyDescent="0.25">
      <c r="A7091" s="122" t="s">
        <v>39</v>
      </c>
      <c r="B7091" s="23">
        <v>44188</v>
      </c>
      <c r="C7091" s="4">
        <v>6</v>
      </c>
      <c r="D7091" s="26">
        <f t="shared" si="571"/>
        <v>18491</v>
      </c>
      <c r="E7091" s="4">
        <v>0</v>
      </c>
      <c r="F7091" s="112">
        <f t="shared" si="572"/>
        <v>857</v>
      </c>
      <c r="I7091" s="73"/>
    </row>
    <row r="7092" spans="1:9" x14ac:dyDescent="0.25">
      <c r="A7092" s="122" t="s">
        <v>40</v>
      </c>
      <c r="B7092" s="23">
        <v>44188</v>
      </c>
      <c r="C7092" s="4">
        <v>240</v>
      </c>
      <c r="D7092" s="26">
        <f t="shared" si="571"/>
        <v>8919</v>
      </c>
      <c r="E7092" s="4">
        <v>0</v>
      </c>
      <c r="F7092" s="112">
        <f t="shared" si="572"/>
        <v>116</v>
      </c>
      <c r="I7092" s="73"/>
    </row>
    <row r="7093" spans="1:9" x14ac:dyDescent="0.25">
      <c r="A7093" s="122" t="s">
        <v>28</v>
      </c>
      <c r="B7093" s="23">
        <v>44188</v>
      </c>
      <c r="C7093" s="4">
        <v>17</v>
      </c>
      <c r="D7093" s="26">
        <f t="shared" si="571"/>
        <v>9040</v>
      </c>
      <c r="E7093" s="4">
        <v>0</v>
      </c>
      <c r="F7093" s="112">
        <f t="shared" si="572"/>
        <v>361</v>
      </c>
      <c r="I7093" s="73"/>
    </row>
    <row r="7094" spans="1:9" x14ac:dyDescent="0.25">
      <c r="A7094" s="122" t="s">
        <v>24</v>
      </c>
      <c r="B7094" s="23">
        <v>44188</v>
      </c>
      <c r="C7094" s="4">
        <v>183</v>
      </c>
      <c r="D7094" s="26">
        <f t="shared" si="571"/>
        <v>59372</v>
      </c>
      <c r="E7094" s="4">
        <v>2</v>
      </c>
      <c r="F7094" s="112">
        <f t="shared" si="572"/>
        <v>1219</v>
      </c>
      <c r="I7094" s="73"/>
    </row>
    <row r="7095" spans="1:9" x14ac:dyDescent="0.25">
      <c r="A7095" s="122" t="s">
        <v>30</v>
      </c>
      <c r="B7095" s="23">
        <v>44188</v>
      </c>
      <c r="C7095" s="4">
        <v>8</v>
      </c>
      <c r="D7095" s="26">
        <f t="shared" si="571"/>
        <v>896</v>
      </c>
      <c r="E7095" s="4">
        <v>0</v>
      </c>
      <c r="F7095" s="112">
        <f t="shared" si="572"/>
        <v>11</v>
      </c>
      <c r="I7095" s="73"/>
    </row>
    <row r="7096" spans="1:9" x14ac:dyDescent="0.25">
      <c r="A7096" s="122" t="s">
        <v>26</v>
      </c>
      <c r="B7096" s="23">
        <v>44188</v>
      </c>
      <c r="C7096" s="4">
        <v>234</v>
      </c>
      <c r="D7096" s="26">
        <f t="shared" si="571"/>
        <v>38877</v>
      </c>
      <c r="E7096" s="4">
        <v>7</v>
      </c>
      <c r="F7096" s="112">
        <f t="shared" si="572"/>
        <v>690</v>
      </c>
      <c r="I7096" s="73"/>
    </row>
    <row r="7097" spans="1:9" x14ac:dyDescent="0.25">
      <c r="A7097" s="122" t="s">
        <v>25</v>
      </c>
      <c r="B7097" s="23">
        <v>44188</v>
      </c>
      <c r="C7097" s="4">
        <v>335</v>
      </c>
      <c r="D7097" s="26">
        <f t="shared" si="571"/>
        <v>36628</v>
      </c>
      <c r="E7097" s="4">
        <v>2</v>
      </c>
      <c r="F7097" s="112">
        <f t="shared" si="572"/>
        <v>877</v>
      </c>
      <c r="I7097" s="73"/>
    </row>
    <row r="7098" spans="1:9" x14ac:dyDescent="0.25">
      <c r="A7098" s="122" t="s">
        <v>41</v>
      </c>
      <c r="B7098" s="23">
        <v>44188</v>
      </c>
      <c r="C7098" s="4">
        <v>51</v>
      </c>
      <c r="D7098" s="26">
        <f t="shared" si="571"/>
        <v>22067</v>
      </c>
      <c r="E7098" s="4">
        <v>0</v>
      </c>
      <c r="F7098" s="112">
        <f t="shared" si="572"/>
        <v>1027</v>
      </c>
      <c r="I7098" s="73"/>
    </row>
    <row r="7099" spans="1:9" x14ac:dyDescent="0.25">
      <c r="A7099" s="122" t="s">
        <v>42</v>
      </c>
      <c r="B7099" s="23">
        <v>44188</v>
      </c>
      <c r="C7099" s="4">
        <v>147</v>
      </c>
      <c r="D7099" s="26">
        <f t="shared" si="571"/>
        <v>10812</v>
      </c>
      <c r="E7099" s="4">
        <v>0</v>
      </c>
      <c r="F7099" s="112">
        <f t="shared" si="572"/>
        <v>196</v>
      </c>
      <c r="I7099" s="73"/>
    </row>
    <row r="7100" spans="1:9" x14ac:dyDescent="0.25">
      <c r="A7100" s="122" t="s">
        <v>43</v>
      </c>
      <c r="B7100" s="23">
        <v>44188</v>
      </c>
      <c r="C7100" s="4">
        <v>22</v>
      </c>
      <c r="D7100" s="26">
        <f t="shared" si="571"/>
        <v>15963</v>
      </c>
      <c r="E7100" s="4">
        <v>5</v>
      </c>
      <c r="F7100" s="112">
        <f t="shared" si="572"/>
        <v>292</v>
      </c>
      <c r="I7100" s="73"/>
    </row>
    <row r="7101" spans="1:9" x14ac:dyDescent="0.25">
      <c r="A7101" s="122" t="s">
        <v>44</v>
      </c>
      <c r="B7101" s="23">
        <v>44188</v>
      </c>
      <c r="C7101" s="4">
        <v>301</v>
      </c>
      <c r="D7101" s="26">
        <f t="shared" si="571"/>
        <v>21456</v>
      </c>
      <c r="E7101" s="4">
        <v>1</v>
      </c>
      <c r="F7101" s="112">
        <f t="shared" si="572"/>
        <v>359</v>
      </c>
      <c r="I7101" s="73"/>
    </row>
    <row r="7102" spans="1:9" x14ac:dyDescent="0.25">
      <c r="A7102" s="122" t="s">
        <v>29</v>
      </c>
      <c r="B7102" s="23">
        <v>44188</v>
      </c>
      <c r="C7102" s="4">
        <v>1003</v>
      </c>
      <c r="D7102" s="26">
        <f t="shared" si="571"/>
        <v>169675</v>
      </c>
      <c r="E7102" s="4">
        <v>8</v>
      </c>
      <c r="F7102" s="112">
        <f t="shared" si="572"/>
        <v>2797</v>
      </c>
      <c r="I7102" s="73"/>
    </row>
    <row r="7103" spans="1:9" x14ac:dyDescent="0.25">
      <c r="A7103" s="122" t="s">
        <v>45</v>
      </c>
      <c r="B7103" s="23">
        <v>44188</v>
      </c>
      <c r="C7103" s="4">
        <v>49</v>
      </c>
      <c r="D7103" s="26">
        <f t="shared" si="571"/>
        <v>16882</v>
      </c>
      <c r="E7103" s="4">
        <v>0</v>
      </c>
      <c r="F7103" s="112">
        <f t="shared" si="572"/>
        <v>214</v>
      </c>
      <c r="I7103" s="73"/>
    </row>
    <row r="7104" spans="1:9" x14ac:dyDescent="0.25">
      <c r="A7104" s="122" t="s">
        <v>46</v>
      </c>
      <c r="B7104" s="23">
        <v>44188</v>
      </c>
      <c r="C7104" s="4">
        <v>111</v>
      </c>
      <c r="D7104" s="26">
        <f t="shared" si="571"/>
        <v>18365</v>
      </c>
      <c r="E7104" s="4">
        <v>0</v>
      </c>
      <c r="F7104" s="112">
        <f t="shared" si="572"/>
        <v>246</v>
      </c>
      <c r="I7104" s="73"/>
    </row>
    <row r="7105" spans="1:9" ht="15.75" thickBot="1" x14ac:dyDescent="0.3">
      <c r="A7105" s="123" t="s">
        <v>47</v>
      </c>
      <c r="B7105" s="44">
        <v>44188</v>
      </c>
      <c r="C7105" s="45">
        <v>126</v>
      </c>
      <c r="D7105" s="115">
        <f t="shared" si="571"/>
        <v>70143</v>
      </c>
      <c r="E7105" s="45">
        <v>0</v>
      </c>
      <c r="F7105" s="113">
        <f t="shared" si="572"/>
        <v>1333</v>
      </c>
      <c r="I7105" s="73"/>
    </row>
    <row r="7106" spans="1:9" ht="15.75" thickBot="1" x14ac:dyDescent="0.3">
      <c r="A7106" s="53" t="s">
        <v>22</v>
      </c>
      <c r="B7106" s="44">
        <v>44189</v>
      </c>
      <c r="C7106" s="39">
        <v>2877</v>
      </c>
      <c r="D7106" s="114">
        <f t="shared" si="571"/>
        <v>663549</v>
      </c>
      <c r="E7106" s="39">
        <v>17</v>
      </c>
      <c r="F7106" s="111">
        <f t="shared" si="572"/>
        <v>21972</v>
      </c>
    </row>
    <row r="7107" spans="1:9" x14ac:dyDescent="0.25">
      <c r="A7107" s="122" t="s">
        <v>51</v>
      </c>
      <c r="B7107" s="23">
        <v>44189</v>
      </c>
      <c r="C7107" s="4">
        <v>835</v>
      </c>
      <c r="D7107" s="26">
        <f t="shared" si="571"/>
        <v>168813</v>
      </c>
      <c r="E7107" s="4">
        <v>5</v>
      </c>
      <c r="F7107" s="112">
        <f t="shared" si="572"/>
        <v>5401</v>
      </c>
    </row>
    <row r="7108" spans="1:9" x14ac:dyDescent="0.25">
      <c r="A7108" s="122" t="s">
        <v>35</v>
      </c>
      <c r="B7108" s="23">
        <v>44189</v>
      </c>
      <c r="C7108" s="4">
        <v>76</v>
      </c>
      <c r="D7108" s="26">
        <f t="shared" si="571"/>
        <v>2493</v>
      </c>
      <c r="E7108" s="4">
        <v>0</v>
      </c>
      <c r="F7108" s="112">
        <f t="shared" si="572"/>
        <v>17</v>
      </c>
    </row>
    <row r="7109" spans="1:9" x14ac:dyDescent="0.25">
      <c r="A7109" s="122" t="s">
        <v>21</v>
      </c>
      <c r="B7109" s="23">
        <v>44189</v>
      </c>
      <c r="C7109" s="4">
        <v>176</v>
      </c>
      <c r="D7109" s="26">
        <f t="shared" si="571"/>
        <v>23624</v>
      </c>
      <c r="E7109" s="4">
        <v>3</v>
      </c>
      <c r="F7109" s="112">
        <f t="shared" si="572"/>
        <v>659</v>
      </c>
    </row>
    <row r="7110" spans="1:9" x14ac:dyDescent="0.25">
      <c r="A7110" s="122" t="s">
        <v>36</v>
      </c>
      <c r="B7110" s="23">
        <v>44189</v>
      </c>
      <c r="C7110" s="4">
        <v>250</v>
      </c>
      <c r="D7110" s="26">
        <f t="shared" si="571"/>
        <v>29463</v>
      </c>
      <c r="E7110" s="4">
        <v>0</v>
      </c>
      <c r="F7110" s="112">
        <f t="shared" si="572"/>
        <v>486</v>
      </c>
    </row>
    <row r="7111" spans="1:9" x14ac:dyDescent="0.25">
      <c r="A7111" s="122" t="s">
        <v>27</v>
      </c>
      <c r="B7111" s="23">
        <v>44189</v>
      </c>
      <c r="C7111" s="4">
        <v>660</v>
      </c>
      <c r="D7111" s="26">
        <f t="shared" si="571"/>
        <v>124545</v>
      </c>
      <c r="E7111" s="4">
        <v>15</v>
      </c>
      <c r="F7111" s="112">
        <f t="shared" si="572"/>
        <v>2445</v>
      </c>
    </row>
    <row r="7112" spans="1:9" x14ac:dyDescent="0.25">
      <c r="A7112" s="122" t="s">
        <v>37</v>
      </c>
      <c r="B7112" s="23">
        <v>44189</v>
      </c>
      <c r="C7112" s="4">
        <v>56</v>
      </c>
      <c r="D7112" s="26">
        <f t="shared" si="571"/>
        <v>11089</v>
      </c>
      <c r="E7112" s="4">
        <v>2</v>
      </c>
      <c r="F7112" s="112">
        <f t="shared" si="572"/>
        <v>154</v>
      </c>
    </row>
    <row r="7113" spans="1:9" x14ac:dyDescent="0.25">
      <c r="A7113" s="122" t="s">
        <v>38</v>
      </c>
      <c r="B7113" s="23">
        <v>44189</v>
      </c>
      <c r="C7113" s="4">
        <v>283</v>
      </c>
      <c r="D7113" s="26">
        <f t="shared" si="571"/>
        <v>27704</v>
      </c>
      <c r="E7113" s="4">
        <v>2</v>
      </c>
      <c r="F7113" s="112">
        <f t="shared" si="572"/>
        <v>571</v>
      </c>
    </row>
    <row r="7114" spans="1:9" x14ac:dyDescent="0.25">
      <c r="A7114" s="122" t="s">
        <v>48</v>
      </c>
      <c r="B7114" s="23">
        <v>44189</v>
      </c>
      <c r="C7114" s="4">
        <v>1</v>
      </c>
      <c r="D7114" s="26">
        <f t="shared" si="571"/>
        <v>213</v>
      </c>
      <c r="E7114" s="4">
        <v>0</v>
      </c>
      <c r="F7114" s="112">
        <f t="shared" si="572"/>
        <v>3</v>
      </c>
    </row>
    <row r="7115" spans="1:9" x14ac:dyDescent="0.25">
      <c r="A7115" s="122" t="s">
        <v>39</v>
      </c>
      <c r="B7115" s="23">
        <v>44189</v>
      </c>
      <c r="C7115" s="4">
        <v>3</v>
      </c>
      <c r="D7115" s="26">
        <f t="shared" si="571"/>
        <v>18494</v>
      </c>
      <c r="E7115" s="4">
        <v>0</v>
      </c>
      <c r="F7115" s="112">
        <f t="shared" si="572"/>
        <v>857</v>
      </c>
    </row>
    <row r="7116" spans="1:9" x14ac:dyDescent="0.25">
      <c r="A7116" s="122" t="s">
        <v>40</v>
      </c>
      <c r="B7116" s="23">
        <v>44189</v>
      </c>
      <c r="C7116" s="4">
        <v>276</v>
      </c>
      <c r="D7116" s="26">
        <f t="shared" si="571"/>
        <v>9195</v>
      </c>
      <c r="E7116" s="4">
        <v>0</v>
      </c>
      <c r="F7116" s="112">
        <f t="shared" si="572"/>
        <v>116</v>
      </c>
    </row>
    <row r="7117" spans="1:9" x14ac:dyDescent="0.25">
      <c r="A7117" s="122" t="s">
        <v>28</v>
      </c>
      <c r="B7117" s="23">
        <v>44189</v>
      </c>
      <c r="C7117" s="4">
        <v>10</v>
      </c>
      <c r="D7117" s="26">
        <f t="shared" si="571"/>
        <v>9050</v>
      </c>
      <c r="E7117" s="4">
        <v>13</v>
      </c>
      <c r="F7117" s="112">
        <f t="shared" si="572"/>
        <v>374</v>
      </c>
    </row>
    <row r="7118" spans="1:9" x14ac:dyDescent="0.25">
      <c r="A7118" s="122" t="s">
        <v>24</v>
      </c>
      <c r="B7118" s="23">
        <v>44189</v>
      </c>
      <c r="C7118" s="4">
        <v>111</v>
      </c>
      <c r="D7118" s="26">
        <f t="shared" si="571"/>
        <v>59483</v>
      </c>
      <c r="E7118" s="4">
        <v>0</v>
      </c>
      <c r="F7118" s="112">
        <f t="shared" si="572"/>
        <v>1219</v>
      </c>
    </row>
    <row r="7119" spans="1:9" x14ac:dyDescent="0.25">
      <c r="A7119" s="122" t="s">
        <v>30</v>
      </c>
      <c r="B7119" s="23">
        <v>44189</v>
      </c>
      <c r="C7119" s="4">
        <v>4</v>
      </c>
      <c r="D7119" s="26">
        <f t="shared" si="571"/>
        <v>900</v>
      </c>
      <c r="E7119" s="4">
        <v>0</v>
      </c>
      <c r="F7119" s="112">
        <f t="shared" si="572"/>
        <v>11</v>
      </c>
    </row>
    <row r="7120" spans="1:9" x14ac:dyDescent="0.25">
      <c r="A7120" s="122" t="s">
        <v>26</v>
      </c>
      <c r="B7120" s="23">
        <v>44189</v>
      </c>
      <c r="C7120" s="4">
        <v>225</v>
      </c>
      <c r="D7120" s="26">
        <f t="shared" si="571"/>
        <v>39102</v>
      </c>
      <c r="E7120" s="4">
        <v>0</v>
      </c>
      <c r="F7120" s="112">
        <f t="shared" si="572"/>
        <v>690</v>
      </c>
    </row>
    <row r="7121" spans="1:6" x14ac:dyDescent="0.25">
      <c r="A7121" s="122" t="s">
        <v>25</v>
      </c>
      <c r="B7121" s="23">
        <v>44189</v>
      </c>
      <c r="C7121" s="4">
        <v>234</v>
      </c>
      <c r="D7121" s="26">
        <f t="shared" si="571"/>
        <v>36862</v>
      </c>
      <c r="E7121" s="4">
        <v>3</v>
      </c>
      <c r="F7121" s="112">
        <f t="shared" si="572"/>
        <v>880</v>
      </c>
    </row>
    <row r="7122" spans="1:6" x14ac:dyDescent="0.25">
      <c r="A7122" s="122" t="s">
        <v>41</v>
      </c>
      <c r="B7122" s="23">
        <v>44189</v>
      </c>
      <c r="C7122" s="4">
        <v>67</v>
      </c>
      <c r="D7122" s="26">
        <f t="shared" si="571"/>
        <v>22134</v>
      </c>
      <c r="E7122" s="4">
        <v>1</v>
      </c>
      <c r="F7122" s="112">
        <f t="shared" si="572"/>
        <v>1028</v>
      </c>
    </row>
    <row r="7123" spans="1:6" x14ac:dyDescent="0.25">
      <c r="A7123" s="122" t="s">
        <v>42</v>
      </c>
      <c r="B7123" s="23">
        <v>44189</v>
      </c>
      <c r="C7123" s="4">
        <v>64</v>
      </c>
      <c r="D7123" s="26">
        <f t="shared" si="571"/>
        <v>10876</v>
      </c>
      <c r="E7123" s="4">
        <v>0</v>
      </c>
      <c r="F7123" s="112">
        <f t="shared" si="572"/>
        <v>196</v>
      </c>
    </row>
    <row r="7124" spans="1:6" x14ac:dyDescent="0.25">
      <c r="A7124" s="122" t="s">
        <v>43</v>
      </c>
      <c r="B7124" s="23">
        <v>44189</v>
      </c>
      <c r="C7124" s="4">
        <v>22</v>
      </c>
      <c r="D7124" s="26">
        <f t="shared" si="571"/>
        <v>15985</v>
      </c>
      <c r="E7124" s="4">
        <v>1</v>
      </c>
      <c r="F7124" s="112">
        <f t="shared" si="572"/>
        <v>293</v>
      </c>
    </row>
    <row r="7125" spans="1:6" x14ac:dyDescent="0.25">
      <c r="A7125" s="122" t="s">
        <v>44</v>
      </c>
      <c r="B7125" s="23">
        <v>44189</v>
      </c>
      <c r="C7125" s="4">
        <v>290</v>
      </c>
      <c r="D7125" s="26">
        <f t="shared" si="571"/>
        <v>21746</v>
      </c>
      <c r="E7125" s="4">
        <v>2</v>
      </c>
      <c r="F7125" s="112">
        <f t="shared" si="572"/>
        <v>361</v>
      </c>
    </row>
    <row r="7126" spans="1:6" x14ac:dyDescent="0.25">
      <c r="A7126" s="122" t="s">
        <v>29</v>
      </c>
      <c r="B7126" s="23">
        <v>44189</v>
      </c>
      <c r="C7126" s="4">
        <v>1038</v>
      </c>
      <c r="D7126" s="26">
        <f t="shared" si="571"/>
        <v>170713</v>
      </c>
      <c r="E7126" s="4">
        <v>13</v>
      </c>
      <c r="F7126" s="112">
        <f t="shared" si="572"/>
        <v>2810</v>
      </c>
    </row>
    <row r="7127" spans="1:6" x14ac:dyDescent="0.25">
      <c r="A7127" s="122" t="s">
        <v>45</v>
      </c>
      <c r="B7127" s="23">
        <v>44189</v>
      </c>
      <c r="C7127" s="4">
        <v>73</v>
      </c>
      <c r="D7127" s="26">
        <f t="shared" si="571"/>
        <v>16955</v>
      </c>
      <c r="E7127" s="4">
        <v>0</v>
      </c>
      <c r="F7127" s="112">
        <f t="shared" si="572"/>
        <v>214</v>
      </c>
    </row>
    <row r="7128" spans="1:6" x14ac:dyDescent="0.25">
      <c r="A7128" s="122" t="s">
        <v>46</v>
      </c>
      <c r="B7128" s="23">
        <v>44189</v>
      </c>
      <c r="C7128" s="4">
        <v>71</v>
      </c>
      <c r="D7128" s="26">
        <f t="shared" si="571"/>
        <v>18436</v>
      </c>
      <c r="E7128" s="4">
        <v>0</v>
      </c>
      <c r="F7128" s="112">
        <f t="shared" si="572"/>
        <v>246</v>
      </c>
    </row>
    <row r="7129" spans="1:6" ht="15.75" thickBot="1" x14ac:dyDescent="0.3">
      <c r="A7129" s="123" t="s">
        <v>47</v>
      </c>
      <c r="B7129" s="23">
        <v>44189</v>
      </c>
      <c r="C7129" s="4">
        <v>113</v>
      </c>
      <c r="D7129" s="115">
        <f t="shared" si="571"/>
        <v>70256</v>
      </c>
      <c r="E7129" s="4">
        <v>1</v>
      </c>
      <c r="F7129" s="113">
        <f t="shared" si="572"/>
        <v>1334</v>
      </c>
    </row>
    <row r="7130" spans="1:6" x14ac:dyDescent="0.25">
      <c r="A7130" s="53" t="s">
        <v>22</v>
      </c>
      <c r="B7130" s="23">
        <v>44190</v>
      </c>
      <c r="C7130" s="4">
        <v>1102</v>
      </c>
      <c r="D7130" s="114">
        <f t="shared" si="571"/>
        <v>664651</v>
      </c>
      <c r="E7130" s="4">
        <v>2</v>
      </c>
      <c r="F7130" s="111">
        <f t="shared" si="572"/>
        <v>21974</v>
      </c>
    </row>
    <row r="7131" spans="1:6" x14ac:dyDescent="0.25">
      <c r="A7131" s="122" t="s">
        <v>51</v>
      </c>
      <c r="B7131" s="23">
        <v>44190</v>
      </c>
      <c r="C7131" s="4">
        <v>411</v>
      </c>
      <c r="D7131" s="26">
        <f t="shared" si="571"/>
        <v>169224</v>
      </c>
      <c r="E7131" s="4">
        <v>12</v>
      </c>
      <c r="F7131" s="112">
        <f t="shared" si="572"/>
        <v>5413</v>
      </c>
    </row>
    <row r="7132" spans="1:6" x14ac:dyDescent="0.25">
      <c r="A7132" s="122" t="s">
        <v>35</v>
      </c>
      <c r="B7132" s="23">
        <v>44190</v>
      </c>
      <c r="C7132" s="4">
        <v>14</v>
      </c>
      <c r="D7132" s="26">
        <f t="shared" si="571"/>
        <v>2507</v>
      </c>
      <c r="E7132" s="4">
        <v>0</v>
      </c>
      <c r="F7132" s="112">
        <f t="shared" si="572"/>
        <v>17</v>
      </c>
    </row>
    <row r="7133" spans="1:6" x14ac:dyDescent="0.25">
      <c r="A7133" s="122" t="s">
        <v>21</v>
      </c>
      <c r="B7133" s="23">
        <v>44190</v>
      </c>
      <c r="C7133" s="4">
        <v>90</v>
      </c>
      <c r="D7133" s="26">
        <f t="shared" si="571"/>
        <v>23714</v>
      </c>
      <c r="E7133" s="4">
        <v>7</v>
      </c>
      <c r="F7133" s="112">
        <f t="shared" si="572"/>
        <v>666</v>
      </c>
    </row>
    <row r="7134" spans="1:6" x14ac:dyDescent="0.25">
      <c r="A7134" s="122" t="s">
        <v>36</v>
      </c>
      <c r="B7134" s="23">
        <v>44190</v>
      </c>
      <c r="C7134" s="4">
        <v>48</v>
      </c>
      <c r="D7134" s="26">
        <f t="shared" si="571"/>
        <v>29511</v>
      </c>
      <c r="E7134" s="4">
        <v>0</v>
      </c>
      <c r="F7134" s="112">
        <f t="shared" si="572"/>
        <v>486</v>
      </c>
    </row>
    <row r="7135" spans="1:6" x14ac:dyDescent="0.25">
      <c r="A7135" s="122" t="s">
        <v>27</v>
      </c>
      <c r="B7135" s="23">
        <v>44190</v>
      </c>
      <c r="C7135" s="4">
        <v>158</v>
      </c>
      <c r="D7135" s="26">
        <f t="shared" si="571"/>
        <v>124703</v>
      </c>
      <c r="E7135" s="4">
        <v>3</v>
      </c>
      <c r="F7135" s="112">
        <f t="shared" si="572"/>
        <v>2448</v>
      </c>
    </row>
    <row r="7136" spans="1:6" x14ac:dyDescent="0.25">
      <c r="A7136" s="122" t="s">
        <v>37</v>
      </c>
      <c r="B7136" s="23">
        <v>44190</v>
      </c>
      <c r="C7136" s="4">
        <v>35</v>
      </c>
      <c r="D7136" s="26">
        <f t="shared" si="571"/>
        <v>11124</v>
      </c>
      <c r="E7136" s="4">
        <v>0</v>
      </c>
      <c r="F7136" s="112">
        <f t="shared" si="572"/>
        <v>154</v>
      </c>
    </row>
    <row r="7137" spans="1:6" x14ac:dyDescent="0.25">
      <c r="A7137" s="122" t="s">
        <v>38</v>
      </c>
      <c r="B7137" s="23">
        <v>44190</v>
      </c>
      <c r="C7137" s="4">
        <v>134</v>
      </c>
      <c r="D7137" s="26">
        <f t="shared" si="571"/>
        <v>27838</v>
      </c>
      <c r="E7137" s="4">
        <v>0</v>
      </c>
      <c r="F7137" s="112">
        <f t="shared" si="572"/>
        <v>571</v>
      </c>
    </row>
    <row r="7138" spans="1:6" x14ac:dyDescent="0.25">
      <c r="A7138" s="122" t="s">
        <v>48</v>
      </c>
      <c r="B7138" s="23">
        <v>44190</v>
      </c>
      <c r="C7138" s="4">
        <v>0</v>
      </c>
      <c r="D7138" s="26">
        <f t="shared" si="571"/>
        <v>213</v>
      </c>
      <c r="E7138" s="4">
        <v>0</v>
      </c>
      <c r="F7138" s="112">
        <f t="shared" si="572"/>
        <v>3</v>
      </c>
    </row>
    <row r="7139" spans="1:6" x14ac:dyDescent="0.25">
      <c r="A7139" s="122" t="s">
        <v>39</v>
      </c>
      <c r="B7139" s="23">
        <v>44190</v>
      </c>
      <c r="C7139" s="4">
        <v>4</v>
      </c>
      <c r="D7139" s="26">
        <f t="shared" ref="D7139:D7202" si="573">C7139+D7115</f>
        <v>18498</v>
      </c>
      <c r="E7139" s="4">
        <v>0</v>
      </c>
      <c r="F7139" s="112">
        <f t="shared" ref="F7139:F7202" si="574">E7139+F7115</f>
        <v>857</v>
      </c>
    </row>
    <row r="7140" spans="1:6" x14ac:dyDescent="0.25">
      <c r="A7140" s="122" t="s">
        <v>40</v>
      </c>
      <c r="B7140" s="23">
        <v>44190</v>
      </c>
      <c r="C7140" s="4">
        <v>140</v>
      </c>
      <c r="D7140" s="26">
        <f t="shared" si="573"/>
        <v>9335</v>
      </c>
      <c r="E7140" s="4">
        <v>0</v>
      </c>
      <c r="F7140" s="112">
        <f t="shared" si="574"/>
        <v>116</v>
      </c>
    </row>
    <row r="7141" spans="1:6" x14ac:dyDescent="0.25">
      <c r="A7141" s="122" t="s">
        <v>28</v>
      </c>
      <c r="B7141" s="23">
        <v>44190</v>
      </c>
      <c r="C7141" s="4">
        <v>7</v>
      </c>
      <c r="D7141" s="26">
        <f t="shared" si="573"/>
        <v>9057</v>
      </c>
      <c r="E7141" s="4">
        <v>5</v>
      </c>
      <c r="F7141" s="112">
        <f t="shared" si="574"/>
        <v>379</v>
      </c>
    </row>
    <row r="7142" spans="1:6" x14ac:dyDescent="0.25">
      <c r="A7142" s="122" t="s">
        <v>24</v>
      </c>
      <c r="B7142" s="23">
        <v>44190</v>
      </c>
      <c r="C7142" s="4">
        <v>22</v>
      </c>
      <c r="D7142" s="26">
        <f t="shared" si="573"/>
        <v>59505</v>
      </c>
      <c r="E7142" s="4">
        <v>0</v>
      </c>
      <c r="F7142" s="112">
        <f t="shared" si="574"/>
        <v>1219</v>
      </c>
    </row>
    <row r="7143" spans="1:6" x14ac:dyDescent="0.25">
      <c r="A7143" s="122" t="s">
        <v>30</v>
      </c>
      <c r="B7143" s="23">
        <v>44190</v>
      </c>
      <c r="C7143" s="4">
        <v>45</v>
      </c>
      <c r="D7143" s="26">
        <f t="shared" si="573"/>
        <v>945</v>
      </c>
      <c r="E7143" s="4">
        <v>0</v>
      </c>
      <c r="F7143" s="112">
        <f t="shared" si="574"/>
        <v>11</v>
      </c>
    </row>
    <row r="7144" spans="1:6" x14ac:dyDescent="0.25">
      <c r="A7144" s="122" t="s">
        <v>26</v>
      </c>
      <c r="B7144" s="23">
        <v>44190</v>
      </c>
      <c r="C7144" s="4">
        <v>79</v>
      </c>
      <c r="D7144" s="26">
        <f t="shared" si="573"/>
        <v>39181</v>
      </c>
      <c r="E7144" s="4">
        <v>0</v>
      </c>
      <c r="F7144" s="112">
        <f t="shared" si="574"/>
        <v>690</v>
      </c>
    </row>
    <row r="7145" spans="1:6" x14ac:dyDescent="0.25">
      <c r="A7145" s="122" t="s">
        <v>25</v>
      </c>
      <c r="B7145" s="23">
        <v>44190</v>
      </c>
      <c r="C7145" s="4">
        <v>89</v>
      </c>
      <c r="D7145" s="26">
        <f t="shared" si="573"/>
        <v>36951</v>
      </c>
      <c r="E7145" s="4">
        <v>1</v>
      </c>
      <c r="F7145" s="112">
        <f t="shared" si="574"/>
        <v>881</v>
      </c>
    </row>
    <row r="7146" spans="1:6" x14ac:dyDescent="0.25">
      <c r="A7146" s="122" t="s">
        <v>41</v>
      </c>
      <c r="B7146" s="23">
        <v>44190</v>
      </c>
      <c r="C7146" s="4">
        <v>12</v>
      </c>
      <c r="D7146" s="26">
        <f t="shared" si="573"/>
        <v>22146</v>
      </c>
      <c r="E7146" s="4">
        <v>0</v>
      </c>
      <c r="F7146" s="112">
        <f t="shared" si="574"/>
        <v>1028</v>
      </c>
    </row>
    <row r="7147" spans="1:6" x14ac:dyDescent="0.25">
      <c r="A7147" s="122" t="s">
        <v>42</v>
      </c>
      <c r="B7147" s="23">
        <v>44190</v>
      </c>
      <c r="C7147" s="4">
        <v>2</v>
      </c>
      <c r="D7147" s="26">
        <f t="shared" si="573"/>
        <v>10878</v>
      </c>
      <c r="E7147" s="4">
        <v>0</v>
      </c>
      <c r="F7147" s="112">
        <f t="shared" si="574"/>
        <v>196</v>
      </c>
    </row>
    <row r="7148" spans="1:6" x14ac:dyDescent="0.25">
      <c r="A7148" s="122" t="s">
        <v>43</v>
      </c>
      <c r="B7148" s="23">
        <v>44190</v>
      </c>
      <c r="C7148" s="4">
        <v>3</v>
      </c>
      <c r="D7148" s="26">
        <f t="shared" si="573"/>
        <v>15988</v>
      </c>
      <c r="E7148" s="4">
        <v>0</v>
      </c>
      <c r="F7148" s="112">
        <f t="shared" si="574"/>
        <v>293</v>
      </c>
    </row>
    <row r="7149" spans="1:6" x14ac:dyDescent="0.25">
      <c r="A7149" s="122" t="s">
        <v>44</v>
      </c>
      <c r="B7149" s="23">
        <v>44190</v>
      </c>
      <c r="C7149" s="4">
        <v>92</v>
      </c>
      <c r="D7149" s="26">
        <f t="shared" si="573"/>
        <v>21838</v>
      </c>
      <c r="E7149" s="4">
        <v>0</v>
      </c>
      <c r="F7149" s="112">
        <f t="shared" si="574"/>
        <v>361</v>
      </c>
    </row>
    <row r="7150" spans="1:6" x14ac:dyDescent="0.25">
      <c r="A7150" s="122" t="s">
        <v>29</v>
      </c>
      <c r="B7150" s="23">
        <v>44190</v>
      </c>
      <c r="C7150" s="4">
        <v>228</v>
      </c>
      <c r="D7150" s="26">
        <f t="shared" si="573"/>
        <v>170941</v>
      </c>
      <c r="E7150" s="4">
        <v>0</v>
      </c>
      <c r="F7150" s="112">
        <f t="shared" si="574"/>
        <v>2810</v>
      </c>
    </row>
    <row r="7151" spans="1:6" x14ac:dyDescent="0.25">
      <c r="A7151" s="122" t="s">
        <v>45</v>
      </c>
      <c r="B7151" s="23">
        <v>44190</v>
      </c>
      <c r="C7151" s="4">
        <v>45</v>
      </c>
      <c r="D7151" s="26">
        <f t="shared" si="573"/>
        <v>17000</v>
      </c>
      <c r="E7151" s="4">
        <v>0</v>
      </c>
      <c r="F7151" s="112">
        <f t="shared" si="574"/>
        <v>214</v>
      </c>
    </row>
    <row r="7152" spans="1:6" x14ac:dyDescent="0.25">
      <c r="A7152" s="122" t="s">
        <v>46</v>
      </c>
      <c r="B7152" s="23">
        <v>44190</v>
      </c>
      <c r="C7152" s="4">
        <v>91</v>
      </c>
      <c r="D7152" s="26">
        <f t="shared" si="573"/>
        <v>18527</v>
      </c>
      <c r="E7152" s="4">
        <v>0</v>
      </c>
      <c r="F7152" s="112">
        <f t="shared" si="574"/>
        <v>246</v>
      </c>
    </row>
    <row r="7153" spans="1:9" ht="15.75" thickBot="1" x14ac:dyDescent="0.3">
      <c r="A7153" s="123" t="s">
        <v>47</v>
      </c>
      <c r="B7153" s="23">
        <v>44190</v>
      </c>
      <c r="C7153" s="4">
        <v>23</v>
      </c>
      <c r="D7153" s="115">
        <f t="shared" si="573"/>
        <v>70279</v>
      </c>
      <c r="E7153" s="4">
        <v>0</v>
      </c>
      <c r="F7153" s="113">
        <f t="shared" si="574"/>
        <v>1334</v>
      </c>
    </row>
    <row r="7154" spans="1:9" x14ac:dyDescent="0.25">
      <c r="A7154" s="53" t="s">
        <v>22</v>
      </c>
      <c r="B7154" s="23">
        <v>44191</v>
      </c>
      <c r="C7154" s="4">
        <v>1343</v>
      </c>
      <c r="D7154" s="114">
        <f t="shared" si="573"/>
        <v>665994</v>
      </c>
      <c r="E7154" s="4">
        <v>39</v>
      </c>
      <c r="F7154" s="111">
        <f t="shared" si="574"/>
        <v>22013</v>
      </c>
    </row>
    <row r="7155" spans="1:9" x14ac:dyDescent="0.25">
      <c r="A7155" s="122" t="s">
        <v>51</v>
      </c>
      <c r="B7155" s="23">
        <v>44191</v>
      </c>
      <c r="C7155" s="4">
        <v>375</v>
      </c>
      <c r="D7155" s="26">
        <f t="shared" si="573"/>
        <v>169599</v>
      </c>
      <c r="E7155" s="4">
        <v>2</v>
      </c>
      <c r="F7155" s="112">
        <f t="shared" si="574"/>
        <v>5415</v>
      </c>
      <c r="I7155" s="73"/>
    </row>
    <row r="7156" spans="1:9" x14ac:dyDescent="0.25">
      <c r="A7156" s="122" t="s">
        <v>35</v>
      </c>
      <c r="B7156" s="23">
        <v>44191</v>
      </c>
      <c r="C7156" s="4">
        <v>23</v>
      </c>
      <c r="D7156" s="26">
        <f t="shared" si="573"/>
        <v>2530</v>
      </c>
      <c r="E7156" s="4">
        <v>0</v>
      </c>
      <c r="F7156" s="112">
        <f t="shared" si="574"/>
        <v>17</v>
      </c>
      <c r="I7156" s="73"/>
    </row>
    <row r="7157" spans="1:9" x14ac:dyDescent="0.25">
      <c r="A7157" s="122" t="s">
        <v>21</v>
      </c>
      <c r="B7157" s="23">
        <v>44191</v>
      </c>
      <c r="C7157" s="4">
        <v>63</v>
      </c>
      <c r="D7157" s="26">
        <f t="shared" si="573"/>
        <v>23777</v>
      </c>
      <c r="E7157" s="4">
        <v>4</v>
      </c>
      <c r="F7157" s="112">
        <f t="shared" si="574"/>
        <v>670</v>
      </c>
      <c r="I7157" s="73"/>
    </row>
    <row r="7158" spans="1:9" x14ac:dyDescent="0.25">
      <c r="A7158" s="122" t="s">
        <v>36</v>
      </c>
      <c r="B7158" s="23">
        <v>44191</v>
      </c>
      <c r="C7158" s="4">
        <v>215</v>
      </c>
      <c r="D7158" s="26">
        <f t="shared" si="573"/>
        <v>29726</v>
      </c>
      <c r="E7158" s="4">
        <v>0</v>
      </c>
      <c r="F7158" s="112">
        <f t="shared" si="574"/>
        <v>486</v>
      </c>
      <c r="I7158" s="73"/>
    </row>
    <row r="7159" spans="1:9" x14ac:dyDescent="0.25">
      <c r="A7159" s="122" t="s">
        <v>27</v>
      </c>
      <c r="B7159" s="23">
        <v>44191</v>
      </c>
      <c r="C7159" s="4">
        <v>163</v>
      </c>
      <c r="D7159" s="26">
        <f t="shared" si="573"/>
        <v>124866</v>
      </c>
      <c r="E7159" s="4">
        <v>4</v>
      </c>
      <c r="F7159" s="112">
        <f t="shared" si="574"/>
        <v>2452</v>
      </c>
      <c r="I7159" s="73"/>
    </row>
    <row r="7160" spans="1:9" x14ac:dyDescent="0.25">
      <c r="A7160" s="122" t="s">
        <v>37</v>
      </c>
      <c r="B7160" s="23">
        <v>44191</v>
      </c>
      <c r="C7160" s="4">
        <v>24</v>
      </c>
      <c r="D7160" s="26">
        <f t="shared" si="573"/>
        <v>11148</v>
      </c>
      <c r="E7160" s="4">
        <v>3</v>
      </c>
      <c r="F7160" s="112">
        <f t="shared" si="574"/>
        <v>157</v>
      </c>
      <c r="I7160" s="73"/>
    </row>
    <row r="7161" spans="1:9" x14ac:dyDescent="0.25">
      <c r="A7161" s="122" t="s">
        <v>38</v>
      </c>
      <c r="B7161" s="23">
        <v>44191</v>
      </c>
      <c r="C7161" s="4">
        <v>85</v>
      </c>
      <c r="D7161" s="26">
        <f t="shared" si="573"/>
        <v>27923</v>
      </c>
      <c r="E7161" s="4">
        <v>0</v>
      </c>
      <c r="F7161" s="112">
        <f t="shared" si="574"/>
        <v>571</v>
      </c>
      <c r="I7161" s="73"/>
    </row>
    <row r="7162" spans="1:9" x14ac:dyDescent="0.25">
      <c r="A7162" s="122" t="s">
        <v>48</v>
      </c>
      <c r="B7162" s="23">
        <v>44191</v>
      </c>
      <c r="C7162" s="4">
        <v>0</v>
      </c>
      <c r="D7162" s="26">
        <f t="shared" si="573"/>
        <v>213</v>
      </c>
      <c r="E7162" s="4">
        <v>0</v>
      </c>
      <c r="F7162" s="112">
        <f t="shared" si="574"/>
        <v>3</v>
      </c>
      <c r="I7162" s="73"/>
    </row>
    <row r="7163" spans="1:9" x14ac:dyDescent="0.25">
      <c r="A7163" s="122" t="s">
        <v>39</v>
      </c>
      <c r="B7163" s="23">
        <v>44191</v>
      </c>
      <c r="C7163" s="4">
        <v>2</v>
      </c>
      <c r="D7163" s="26">
        <f t="shared" si="573"/>
        <v>18500</v>
      </c>
      <c r="E7163" s="4">
        <v>0</v>
      </c>
      <c r="F7163" s="112">
        <f t="shared" si="574"/>
        <v>857</v>
      </c>
      <c r="I7163" s="73"/>
    </row>
    <row r="7164" spans="1:9" x14ac:dyDescent="0.25">
      <c r="A7164" s="122" t="s">
        <v>40</v>
      </c>
      <c r="B7164" s="23">
        <v>44191</v>
      </c>
      <c r="C7164" s="4">
        <v>182</v>
      </c>
      <c r="D7164" s="26">
        <f t="shared" si="573"/>
        <v>9517</v>
      </c>
      <c r="E7164" s="4">
        <v>0</v>
      </c>
      <c r="F7164" s="112">
        <f t="shared" si="574"/>
        <v>116</v>
      </c>
      <c r="I7164" s="73"/>
    </row>
    <row r="7165" spans="1:9" x14ac:dyDescent="0.25">
      <c r="A7165" s="122" t="s">
        <v>28</v>
      </c>
      <c r="B7165" s="23">
        <v>44191</v>
      </c>
      <c r="C7165" s="4">
        <v>4</v>
      </c>
      <c r="D7165" s="26">
        <f t="shared" si="573"/>
        <v>9061</v>
      </c>
      <c r="E7165" s="4">
        <v>6</v>
      </c>
      <c r="F7165" s="112">
        <f t="shared" si="574"/>
        <v>385</v>
      </c>
      <c r="I7165" s="73"/>
    </row>
    <row r="7166" spans="1:9" x14ac:dyDescent="0.25">
      <c r="A7166" s="122" t="s">
        <v>24</v>
      </c>
      <c r="B7166" s="23">
        <v>44191</v>
      </c>
      <c r="C7166" s="4">
        <v>53</v>
      </c>
      <c r="D7166" s="26">
        <f t="shared" si="573"/>
        <v>59558</v>
      </c>
      <c r="E7166" s="4">
        <v>1</v>
      </c>
      <c r="F7166" s="112">
        <f t="shared" si="574"/>
        <v>1220</v>
      </c>
      <c r="I7166" s="73"/>
    </row>
    <row r="7167" spans="1:9" x14ac:dyDescent="0.25">
      <c r="A7167" s="122" t="s">
        <v>30</v>
      </c>
      <c r="B7167" s="23">
        <v>44191</v>
      </c>
      <c r="C7167" s="4">
        <v>43</v>
      </c>
      <c r="D7167" s="26">
        <f t="shared" si="573"/>
        <v>988</v>
      </c>
      <c r="E7167" s="4">
        <v>0</v>
      </c>
      <c r="F7167" s="112">
        <f t="shared" si="574"/>
        <v>11</v>
      </c>
      <c r="I7167" s="73"/>
    </row>
    <row r="7168" spans="1:9" x14ac:dyDescent="0.25">
      <c r="A7168" s="122" t="s">
        <v>26</v>
      </c>
      <c r="B7168" s="23">
        <v>44191</v>
      </c>
      <c r="C7168" s="4">
        <v>102</v>
      </c>
      <c r="D7168" s="26">
        <f t="shared" si="573"/>
        <v>39283</v>
      </c>
      <c r="E7168" s="4">
        <v>0</v>
      </c>
      <c r="F7168" s="112">
        <f t="shared" si="574"/>
        <v>690</v>
      </c>
      <c r="I7168" s="73"/>
    </row>
    <row r="7169" spans="1:9" x14ac:dyDescent="0.25">
      <c r="A7169" s="122" t="s">
        <v>25</v>
      </c>
      <c r="B7169" s="23">
        <v>44191</v>
      </c>
      <c r="C7169" s="4">
        <v>163</v>
      </c>
      <c r="D7169" s="26">
        <f t="shared" si="573"/>
        <v>37114</v>
      </c>
      <c r="E7169" s="4">
        <v>2</v>
      </c>
      <c r="F7169" s="112">
        <f t="shared" si="574"/>
        <v>883</v>
      </c>
      <c r="I7169" s="73"/>
    </row>
    <row r="7170" spans="1:9" x14ac:dyDescent="0.25">
      <c r="A7170" s="122" t="s">
        <v>41</v>
      </c>
      <c r="B7170" s="23">
        <v>44191</v>
      </c>
      <c r="C7170" s="4">
        <v>25</v>
      </c>
      <c r="D7170" s="26">
        <f t="shared" si="573"/>
        <v>22171</v>
      </c>
      <c r="E7170" s="4">
        <v>0</v>
      </c>
      <c r="F7170" s="112">
        <f t="shared" si="574"/>
        <v>1028</v>
      </c>
      <c r="I7170" s="73"/>
    </row>
    <row r="7171" spans="1:9" x14ac:dyDescent="0.25">
      <c r="A7171" s="122" t="s">
        <v>42</v>
      </c>
      <c r="B7171" s="23">
        <v>44191</v>
      </c>
      <c r="C7171" s="4">
        <v>12</v>
      </c>
      <c r="D7171" s="26">
        <f t="shared" si="573"/>
        <v>10890</v>
      </c>
      <c r="E7171" s="4">
        <v>0</v>
      </c>
      <c r="F7171" s="112">
        <f t="shared" si="574"/>
        <v>196</v>
      </c>
      <c r="I7171" s="73"/>
    </row>
    <row r="7172" spans="1:9" x14ac:dyDescent="0.25">
      <c r="A7172" s="122" t="s">
        <v>43</v>
      </c>
      <c r="B7172" s="23">
        <v>44191</v>
      </c>
      <c r="C7172" s="4">
        <v>6</v>
      </c>
      <c r="D7172" s="26">
        <f t="shared" si="573"/>
        <v>15994</v>
      </c>
      <c r="E7172" s="4">
        <v>0</v>
      </c>
      <c r="F7172" s="112">
        <f t="shared" si="574"/>
        <v>293</v>
      </c>
      <c r="I7172" s="73"/>
    </row>
    <row r="7173" spans="1:9" x14ac:dyDescent="0.25">
      <c r="A7173" s="122" t="s">
        <v>44</v>
      </c>
      <c r="B7173" s="23">
        <v>44191</v>
      </c>
      <c r="C7173" s="4">
        <v>159</v>
      </c>
      <c r="D7173" s="26">
        <f t="shared" si="573"/>
        <v>21997</v>
      </c>
      <c r="E7173" s="4">
        <v>1</v>
      </c>
      <c r="F7173" s="112">
        <f t="shared" si="574"/>
        <v>362</v>
      </c>
      <c r="I7173" s="73"/>
    </row>
    <row r="7174" spans="1:9" x14ac:dyDescent="0.25">
      <c r="A7174" s="122" t="s">
        <v>29</v>
      </c>
      <c r="B7174" s="23">
        <v>44191</v>
      </c>
      <c r="C7174" s="4">
        <v>423</v>
      </c>
      <c r="D7174" s="26">
        <f t="shared" si="573"/>
        <v>171364</v>
      </c>
      <c r="E7174" s="4">
        <v>17</v>
      </c>
      <c r="F7174" s="112">
        <f t="shared" si="574"/>
        <v>2827</v>
      </c>
      <c r="I7174" s="73"/>
    </row>
    <row r="7175" spans="1:9" x14ac:dyDescent="0.25">
      <c r="A7175" s="122" t="s">
        <v>45</v>
      </c>
      <c r="B7175" s="23">
        <v>44191</v>
      </c>
      <c r="C7175" s="4">
        <v>47</v>
      </c>
      <c r="D7175" s="26">
        <f t="shared" si="573"/>
        <v>17047</v>
      </c>
      <c r="E7175" s="4">
        <v>0</v>
      </c>
      <c r="F7175" s="112">
        <f t="shared" si="574"/>
        <v>214</v>
      </c>
      <c r="I7175" s="73"/>
    </row>
    <row r="7176" spans="1:9" x14ac:dyDescent="0.25">
      <c r="A7176" s="122" t="s">
        <v>46</v>
      </c>
      <c r="B7176" s="23">
        <v>44191</v>
      </c>
      <c r="C7176" s="4">
        <v>124</v>
      </c>
      <c r="D7176" s="26">
        <f t="shared" si="573"/>
        <v>18651</v>
      </c>
      <c r="E7176" s="4">
        <v>0</v>
      </c>
      <c r="F7176" s="112">
        <f t="shared" si="574"/>
        <v>246</v>
      </c>
      <c r="I7176" s="73"/>
    </row>
    <row r="7177" spans="1:9" ht="15.75" thickBot="1" x14ac:dyDescent="0.3">
      <c r="A7177" s="123" t="s">
        <v>47</v>
      </c>
      <c r="B7177" s="23">
        <v>44191</v>
      </c>
      <c r="C7177" s="4">
        <v>77</v>
      </c>
      <c r="D7177" s="115">
        <f t="shared" si="573"/>
        <v>70356</v>
      </c>
      <c r="E7177" s="4">
        <v>0</v>
      </c>
      <c r="F7177" s="113">
        <f t="shared" si="574"/>
        <v>1334</v>
      </c>
      <c r="I7177" s="73"/>
    </row>
    <row r="7178" spans="1:9" x14ac:dyDescent="0.25">
      <c r="A7178" s="53" t="s">
        <v>22</v>
      </c>
      <c r="B7178" s="23">
        <v>44192</v>
      </c>
      <c r="C7178" s="4">
        <v>1996</v>
      </c>
      <c r="D7178" s="114">
        <f t="shared" si="573"/>
        <v>667990</v>
      </c>
      <c r="E7178" s="4">
        <v>110</v>
      </c>
      <c r="F7178" s="111">
        <f t="shared" si="574"/>
        <v>22123</v>
      </c>
      <c r="I7178" s="73"/>
    </row>
    <row r="7179" spans="1:9" x14ac:dyDescent="0.25">
      <c r="A7179" s="122" t="s">
        <v>51</v>
      </c>
      <c r="B7179" s="23">
        <v>44192</v>
      </c>
      <c r="C7179" s="4">
        <v>728</v>
      </c>
      <c r="D7179" s="26">
        <f t="shared" si="573"/>
        <v>170327</v>
      </c>
      <c r="E7179" s="4">
        <v>3</v>
      </c>
      <c r="F7179" s="112">
        <f t="shared" si="574"/>
        <v>5418</v>
      </c>
      <c r="I7179" s="73"/>
    </row>
    <row r="7180" spans="1:9" x14ac:dyDescent="0.25">
      <c r="A7180" s="122" t="s">
        <v>35</v>
      </c>
      <c r="B7180" s="23">
        <v>44192</v>
      </c>
      <c r="C7180" s="4">
        <v>46</v>
      </c>
      <c r="D7180" s="26">
        <f t="shared" si="573"/>
        <v>2576</v>
      </c>
      <c r="E7180" s="4">
        <v>0</v>
      </c>
      <c r="F7180" s="112">
        <f t="shared" si="574"/>
        <v>17</v>
      </c>
      <c r="I7180" s="73"/>
    </row>
    <row r="7181" spans="1:9" x14ac:dyDescent="0.25">
      <c r="A7181" s="122" t="s">
        <v>21</v>
      </c>
      <c r="B7181" s="23">
        <v>44192</v>
      </c>
      <c r="C7181" s="4">
        <v>70</v>
      </c>
      <c r="D7181" s="26">
        <f t="shared" si="573"/>
        <v>23847</v>
      </c>
      <c r="E7181" s="4">
        <v>1</v>
      </c>
      <c r="F7181" s="112">
        <f t="shared" si="574"/>
        <v>671</v>
      </c>
      <c r="I7181" s="73"/>
    </row>
    <row r="7182" spans="1:9" x14ac:dyDescent="0.25">
      <c r="A7182" s="122" t="s">
        <v>36</v>
      </c>
      <c r="B7182" s="23">
        <v>44192</v>
      </c>
      <c r="C7182" s="4">
        <v>155</v>
      </c>
      <c r="D7182" s="26">
        <f t="shared" si="573"/>
        <v>29881</v>
      </c>
      <c r="E7182" s="4">
        <v>1</v>
      </c>
      <c r="F7182" s="112">
        <f t="shared" si="574"/>
        <v>487</v>
      </c>
      <c r="I7182" s="73"/>
    </row>
    <row r="7183" spans="1:9" x14ac:dyDescent="0.25">
      <c r="A7183" s="122" t="s">
        <v>27</v>
      </c>
      <c r="B7183" s="23">
        <v>44192</v>
      </c>
      <c r="C7183" s="4">
        <v>227</v>
      </c>
      <c r="D7183" s="26">
        <f t="shared" si="573"/>
        <v>125093</v>
      </c>
      <c r="E7183" s="4">
        <v>0</v>
      </c>
      <c r="F7183" s="112">
        <f t="shared" si="574"/>
        <v>2452</v>
      </c>
      <c r="I7183" s="73"/>
    </row>
    <row r="7184" spans="1:9" x14ac:dyDescent="0.25">
      <c r="A7184" s="122" t="s">
        <v>37</v>
      </c>
      <c r="B7184" s="23">
        <v>44192</v>
      </c>
      <c r="C7184" s="4">
        <v>235</v>
      </c>
      <c r="D7184" s="26">
        <f t="shared" si="573"/>
        <v>11383</v>
      </c>
      <c r="E7184" s="4">
        <v>0</v>
      </c>
      <c r="F7184" s="112">
        <f t="shared" si="574"/>
        <v>157</v>
      </c>
      <c r="I7184" s="73"/>
    </row>
    <row r="7185" spans="1:9" x14ac:dyDescent="0.25">
      <c r="A7185" s="122" t="s">
        <v>38</v>
      </c>
      <c r="B7185" s="23">
        <v>44192</v>
      </c>
      <c r="C7185" s="4">
        <v>155</v>
      </c>
      <c r="D7185" s="26">
        <f t="shared" si="573"/>
        <v>28078</v>
      </c>
      <c r="E7185" s="4">
        <v>1</v>
      </c>
      <c r="F7185" s="112">
        <f t="shared" si="574"/>
        <v>572</v>
      </c>
      <c r="I7185" s="73"/>
    </row>
    <row r="7186" spans="1:9" x14ac:dyDescent="0.25">
      <c r="A7186" s="122" t="s">
        <v>48</v>
      </c>
      <c r="B7186" s="23">
        <v>44192</v>
      </c>
      <c r="C7186" s="4">
        <v>1</v>
      </c>
      <c r="D7186" s="26">
        <f t="shared" si="573"/>
        <v>214</v>
      </c>
      <c r="E7186" s="4">
        <v>0</v>
      </c>
      <c r="F7186" s="112">
        <f t="shared" si="574"/>
        <v>3</v>
      </c>
      <c r="I7186" s="73"/>
    </row>
    <row r="7187" spans="1:9" x14ac:dyDescent="0.25">
      <c r="A7187" s="122" t="s">
        <v>39</v>
      </c>
      <c r="B7187" s="23">
        <v>44192</v>
      </c>
      <c r="C7187" s="4">
        <v>6</v>
      </c>
      <c r="D7187" s="26">
        <f t="shared" si="573"/>
        <v>18506</v>
      </c>
      <c r="E7187" s="4">
        <v>0</v>
      </c>
      <c r="F7187" s="112">
        <f t="shared" si="574"/>
        <v>857</v>
      </c>
      <c r="I7187" s="73"/>
    </row>
    <row r="7188" spans="1:9" x14ac:dyDescent="0.25">
      <c r="A7188" s="122" t="s">
        <v>40</v>
      </c>
      <c r="B7188" s="23">
        <v>44192</v>
      </c>
      <c r="C7188" s="4">
        <v>189</v>
      </c>
      <c r="D7188" s="26">
        <f t="shared" si="573"/>
        <v>9706</v>
      </c>
      <c r="E7188" s="4">
        <v>0</v>
      </c>
      <c r="F7188" s="112">
        <f t="shared" si="574"/>
        <v>116</v>
      </c>
      <c r="I7188" s="73"/>
    </row>
    <row r="7189" spans="1:9" x14ac:dyDescent="0.25">
      <c r="A7189" s="122" t="s">
        <v>28</v>
      </c>
      <c r="B7189" s="23">
        <v>44192</v>
      </c>
      <c r="C7189" s="4">
        <v>7</v>
      </c>
      <c r="D7189" s="26">
        <f t="shared" si="573"/>
        <v>9068</v>
      </c>
      <c r="E7189" s="4">
        <v>3</v>
      </c>
      <c r="F7189" s="112">
        <f t="shared" si="574"/>
        <v>388</v>
      </c>
      <c r="I7189" s="73"/>
    </row>
    <row r="7190" spans="1:9" x14ac:dyDescent="0.25">
      <c r="A7190" s="122" t="s">
        <v>24</v>
      </c>
      <c r="B7190" s="23">
        <v>44192</v>
      </c>
      <c r="C7190" s="4">
        <v>51</v>
      </c>
      <c r="D7190" s="26">
        <f t="shared" si="573"/>
        <v>59609</v>
      </c>
      <c r="E7190" s="4">
        <v>0</v>
      </c>
      <c r="F7190" s="112">
        <f t="shared" si="574"/>
        <v>1220</v>
      </c>
      <c r="I7190" s="73"/>
    </row>
    <row r="7191" spans="1:9" x14ac:dyDescent="0.25">
      <c r="A7191" s="122" t="s">
        <v>30</v>
      </c>
      <c r="B7191" s="23">
        <v>44192</v>
      </c>
      <c r="C7191" s="4">
        <v>23</v>
      </c>
      <c r="D7191" s="26">
        <f t="shared" si="573"/>
        <v>1011</v>
      </c>
      <c r="E7191" s="4">
        <v>0</v>
      </c>
      <c r="F7191" s="112">
        <f t="shared" si="574"/>
        <v>11</v>
      </c>
      <c r="I7191" s="73"/>
    </row>
    <row r="7192" spans="1:9" x14ac:dyDescent="0.25">
      <c r="A7192" s="122" t="s">
        <v>26</v>
      </c>
      <c r="B7192" s="23">
        <v>44192</v>
      </c>
      <c r="C7192" s="4">
        <v>82</v>
      </c>
      <c r="D7192" s="26">
        <f t="shared" si="573"/>
        <v>39365</v>
      </c>
      <c r="E7192" s="4">
        <v>0</v>
      </c>
      <c r="F7192" s="112">
        <f t="shared" si="574"/>
        <v>690</v>
      </c>
      <c r="I7192" s="73"/>
    </row>
    <row r="7193" spans="1:9" x14ac:dyDescent="0.25">
      <c r="A7193" s="122" t="s">
        <v>25</v>
      </c>
      <c r="B7193" s="23">
        <v>44192</v>
      </c>
      <c r="C7193" s="4">
        <v>163</v>
      </c>
      <c r="D7193" s="26">
        <f t="shared" si="573"/>
        <v>37277</v>
      </c>
      <c r="E7193" s="4">
        <v>1</v>
      </c>
      <c r="F7193" s="112">
        <f t="shared" si="574"/>
        <v>884</v>
      </c>
      <c r="I7193" s="73"/>
    </row>
    <row r="7194" spans="1:9" x14ac:dyDescent="0.25">
      <c r="A7194" s="122" t="s">
        <v>41</v>
      </c>
      <c r="B7194" s="23">
        <v>44192</v>
      </c>
      <c r="C7194" s="4">
        <v>37</v>
      </c>
      <c r="D7194" s="26">
        <f t="shared" si="573"/>
        <v>22208</v>
      </c>
      <c r="E7194" s="4">
        <v>1</v>
      </c>
      <c r="F7194" s="112">
        <f t="shared" si="574"/>
        <v>1029</v>
      </c>
      <c r="I7194" s="73"/>
    </row>
    <row r="7195" spans="1:9" x14ac:dyDescent="0.25">
      <c r="A7195" s="122" t="s">
        <v>42</v>
      </c>
      <c r="B7195" s="23">
        <v>44192</v>
      </c>
      <c r="C7195" s="4">
        <v>10</v>
      </c>
      <c r="D7195" s="26">
        <f t="shared" si="573"/>
        <v>10900</v>
      </c>
      <c r="E7195" s="4">
        <v>0</v>
      </c>
      <c r="F7195" s="112">
        <f t="shared" si="574"/>
        <v>196</v>
      </c>
      <c r="I7195" s="73"/>
    </row>
    <row r="7196" spans="1:9" x14ac:dyDescent="0.25">
      <c r="A7196" s="122" t="s">
        <v>43</v>
      </c>
      <c r="B7196" s="23">
        <v>44192</v>
      </c>
      <c r="C7196" s="4">
        <v>38</v>
      </c>
      <c r="D7196" s="26">
        <f t="shared" si="573"/>
        <v>16032</v>
      </c>
      <c r="E7196" s="4">
        <v>2</v>
      </c>
      <c r="F7196" s="112">
        <f t="shared" si="574"/>
        <v>295</v>
      </c>
      <c r="I7196" s="73"/>
    </row>
    <row r="7197" spans="1:9" x14ac:dyDescent="0.25">
      <c r="A7197" s="122" t="s">
        <v>44</v>
      </c>
      <c r="B7197" s="23">
        <v>44192</v>
      </c>
      <c r="C7197" s="4">
        <v>242</v>
      </c>
      <c r="D7197" s="26">
        <f t="shared" si="573"/>
        <v>22239</v>
      </c>
      <c r="E7197" s="4">
        <v>3</v>
      </c>
      <c r="F7197" s="112">
        <f t="shared" si="574"/>
        <v>365</v>
      </c>
      <c r="I7197" s="73"/>
    </row>
    <row r="7198" spans="1:9" x14ac:dyDescent="0.25">
      <c r="A7198" s="122" t="s">
        <v>29</v>
      </c>
      <c r="B7198" s="23">
        <v>44192</v>
      </c>
      <c r="C7198" s="4">
        <v>406</v>
      </c>
      <c r="D7198" s="26">
        <f t="shared" si="573"/>
        <v>171770</v>
      </c>
      <c r="E7198" s="4">
        <v>16</v>
      </c>
      <c r="F7198" s="112">
        <f t="shared" si="574"/>
        <v>2843</v>
      </c>
      <c r="I7198" s="73"/>
    </row>
    <row r="7199" spans="1:9" x14ac:dyDescent="0.25">
      <c r="A7199" s="122" t="s">
        <v>45</v>
      </c>
      <c r="B7199" s="23">
        <v>44192</v>
      </c>
      <c r="C7199" s="4">
        <v>24</v>
      </c>
      <c r="D7199" s="26">
        <f t="shared" si="573"/>
        <v>17071</v>
      </c>
      <c r="E7199" s="4">
        <v>3</v>
      </c>
      <c r="F7199" s="112">
        <f t="shared" si="574"/>
        <v>217</v>
      </c>
      <c r="I7199" s="73"/>
    </row>
    <row r="7200" spans="1:9" x14ac:dyDescent="0.25">
      <c r="A7200" s="122" t="s">
        <v>46</v>
      </c>
      <c r="B7200" s="23">
        <v>44192</v>
      </c>
      <c r="C7200" s="4">
        <v>88</v>
      </c>
      <c r="D7200" s="26">
        <f t="shared" si="573"/>
        <v>18739</v>
      </c>
      <c r="E7200" s="4">
        <v>2</v>
      </c>
      <c r="F7200" s="112">
        <f t="shared" si="574"/>
        <v>248</v>
      </c>
      <c r="I7200" s="73"/>
    </row>
    <row r="7201" spans="1:9" ht="15.75" thickBot="1" x14ac:dyDescent="0.3">
      <c r="A7201" s="124" t="s">
        <v>47</v>
      </c>
      <c r="B7201" s="37">
        <v>44192</v>
      </c>
      <c r="C7201" s="38">
        <v>51</v>
      </c>
      <c r="D7201" s="70">
        <f t="shared" si="573"/>
        <v>70407</v>
      </c>
      <c r="E7201" s="38">
        <v>1</v>
      </c>
      <c r="F7201" s="121">
        <f t="shared" si="574"/>
        <v>1335</v>
      </c>
    </row>
    <row r="7202" spans="1:9" x14ac:dyDescent="0.25">
      <c r="A7202" s="53" t="s">
        <v>22</v>
      </c>
      <c r="B7202" s="40">
        <v>44193</v>
      </c>
      <c r="C7202" s="41">
        <v>2873</v>
      </c>
      <c r="D7202" s="114">
        <f t="shared" si="573"/>
        <v>670863</v>
      </c>
      <c r="E7202" s="41">
        <v>90</v>
      </c>
      <c r="F7202" s="111">
        <f t="shared" si="574"/>
        <v>22213</v>
      </c>
      <c r="I7202" s="73"/>
    </row>
    <row r="7203" spans="1:9" x14ac:dyDescent="0.25">
      <c r="A7203" s="122" t="s">
        <v>51</v>
      </c>
      <c r="B7203" s="23">
        <v>44193</v>
      </c>
      <c r="C7203" s="4">
        <v>863</v>
      </c>
      <c r="D7203" s="26">
        <f t="shared" ref="D7203:D7249" si="575">C7203+D7179</f>
        <v>171190</v>
      </c>
      <c r="E7203" s="4">
        <v>20</v>
      </c>
      <c r="F7203" s="112">
        <f t="shared" ref="F7203:F7249" si="576">E7203+F7179</f>
        <v>5438</v>
      </c>
      <c r="I7203" s="73"/>
    </row>
    <row r="7204" spans="1:9" x14ac:dyDescent="0.25">
      <c r="A7204" s="122" t="s">
        <v>35</v>
      </c>
      <c r="B7204" s="23">
        <v>44193</v>
      </c>
      <c r="C7204" s="4">
        <v>31</v>
      </c>
      <c r="D7204" s="26">
        <f t="shared" si="575"/>
        <v>2607</v>
      </c>
      <c r="E7204" s="4">
        <v>0</v>
      </c>
      <c r="F7204" s="112">
        <f t="shared" si="576"/>
        <v>17</v>
      </c>
      <c r="I7204" s="73"/>
    </row>
    <row r="7205" spans="1:9" x14ac:dyDescent="0.25">
      <c r="A7205" s="122" t="s">
        <v>21</v>
      </c>
      <c r="B7205" s="23">
        <v>44193</v>
      </c>
      <c r="C7205" s="4">
        <v>121</v>
      </c>
      <c r="D7205" s="26">
        <f t="shared" si="575"/>
        <v>23968</v>
      </c>
      <c r="E7205" s="4">
        <v>7</v>
      </c>
      <c r="F7205" s="112">
        <f t="shared" si="576"/>
        <v>678</v>
      </c>
      <c r="I7205" s="73"/>
    </row>
    <row r="7206" spans="1:9" x14ac:dyDescent="0.25">
      <c r="A7206" s="122" t="s">
        <v>36</v>
      </c>
      <c r="B7206" s="23">
        <v>44193</v>
      </c>
      <c r="C7206" s="4">
        <v>451</v>
      </c>
      <c r="D7206" s="26">
        <f t="shared" si="575"/>
        <v>30332</v>
      </c>
      <c r="E7206" s="4">
        <v>4</v>
      </c>
      <c r="F7206" s="112">
        <f t="shared" si="576"/>
        <v>491</v>
      </c>
      <c r="I7206" s="73"/>
    </row>
    <row r="7207" spans="1:9" x14ac:dyDescent="0.25">
      <c r="A7207" s="122" t="s">
        <v>27</v>
      </c>
      <c r="B7207" s="23">
        <v>44193</v>
      </c>
      <c r="C7207" s="4">
        <v>286</v>
      </c>
      <c r="D7207" s="26">
        <f t="shared" si="575"/>
        <v>125379</v>
      </c>
      <c r="E7207" s="4">
        <v>7</v>
      </c>
      <c r="F7207" s="112">
        <f t="shared" si="576"/>
        <v>2459</v>
      </c>
      <c r="I7207" s="73"/>
    </row>
    <row r="7208" spans="1:9" x14ac:dyDescent="0.25">
      <c r="A7208" s="122" t="s">
        <v>37</v>
      </c>
      <c r="B7208" s="23">
        <v>44193</v>
      </c>
      <c r="C7208" s="4">
        <v>183</v>
      </c>
      <c r="D7208" s="26">
        <f t="shared" si="575"/>
        <v>11566</v>
      </c>
      <c r="E7208" s="4">
        <v>1</v>
      </c>
      <c r="F7208" s="112">
        <f t="shared" si="576"/>
        <v>158</v>
      </c>
      <c r="I7208" s="73"/>
    </row>
    <row r="7209" spans="1:9" x14ac:dyDescent="0.25">
      <c r="A7209" s="122" t="s">
        <v>38</v>
      </c>
      <c r="B7209" s="23">
        <v>44193</v>
      </c>
      <c r="C7209" s="4">
        <v>178</v>
      </c>
      <c r="D7209" s="26">
        <f t="shared" si="575"/>
        <v>28256</v>
      </c>
      <c r="E7209" s="4">
        <v>2</v>
      </c>
      <c r="F7209" s="112">
        <f t="shared" si="576"/>
        <v>574</v>
      </c>
      <c r="I7209" s="73"/>
    </row>
    <row r="7210" spans="1:9" x14ac:dyDescent="0.25">
      <c r="A7210" s="122" t="s">
        <v>48</v>
      </c>
      <c r="B7210" s="23">
        <v>44193</v>
      </c>
      <c r="C7210" s="4">
        <v>7</v>
      </c>
      <c r="D7210" s="26">
        <f t="shared" si="575"/>
        <v>221</v>
      </c>
      <c r="E7210" s="4">
        <v>0</v>
      </c>
      <c r="F7210" s="112">
        <f t="shared" si="576"/>
        <v>3</v>
      </c>
      <c r="I7210" s="73"/>
    </row>
    <row r="7211" spans="1:9" x14ac:dyDescent="0.25">
      <c r="A7211" s="122" t="s">
        <v>39</v>
      </c>
      <c r="B7211" s="23">
        <v>44193</v>
      </c>
      <c r="C7211" s="4">
        <v>3</v>
      </c>
      <c r="D7211" s="26">
        <f t="shared" si="575"/>
        <v>18509</v>
      </c>
      <c r="E7211" s="4">
        <v>1</v>
      </c>
      <c r="F7211" s="112">
        <f t="shared" si="576"/>
        <v>858</v>
      </c>
      <c r="I7211" s="73"/>
    </row>
    <row r="7212" spans="1:9" x14ac:dyDescent="0.25">
      <c r="A7212" s="122" t="s">
        <v>40</v>
      </c>
      <c r="B7212" s="23">
        <v>44193</v>
      </c>
      <c r="C7212" s="4">
        <v>208</v>
      </c>
      <c r="D7212" s="26">
        <f t="shared" si="575"/>
        <v>9914</v>
      </c>
      <c r="E7212" s="4">
        <v>8</v>
      </c>
      <c r="F7212" s="112">
        <f t="shared" si="576"/>
        <v>124</v>
      </c>
      <c r="I7212" s="73"/>
    </row>
    <row r="7213" spans="1:9" x14ac:dyDescent="0.25">
      <c r="A7213" s="122" t="s">
        <v>28</v>
      </c>
      <c r="B7213" s="23">
        <v>44193</v>
      </c>
      <c r="C7213" s="4">
        <v>4</v>
      </c>
      <c r="D7213" s="26">
        <f t="shared" si="575"/>
        <v>9072</v>
      </c>
      <c r="E7213" s="4">
        <v>0</v>
      </c>
      <c r="F7213" s="112">
        <f t="shared" si="576"/>
        <v>388</v>
      </c>
      <c r="I7213" s="73"/>
    </row>
    <row r="7214" spans="1:9" x14ac:dyDescent="0.25">
      <c r="A7214" s="122" t="s">
        <v>24</v>
      </c>
      <c r="B7214" s="23">
        <v>44193</v>
      </c>
      <c r="C7214" s="4">
        <v>77</v>
      </c>
      <c r="D7214" s="26">
        <f t="shared" si="575"/>
        <v>59686</v>
      </c>
      <c r="E7214" s="4">
        <v>3</v>
      </c>
      <c r="F7214" s="112">
        <f t="shared" si="576"/>
        <v>1223</v>
      </c>
      <c r="I7214" s="73"/>
    </row>
    <row r="7215" spans="1:9" x14ac:dyDescent="0.25">
      <c r="A7215" s="122" t="s">
        <v>30</v>
      </c>
      <c r="B7215" s="23">
        <v>44193</v>
      </c>
      <c r="C7215" s="4">
        <v>3</v>
      </c>
      <c r="D7215" s="26">
        <f t="shared" si="575"/>
        <v>1014</v>
      </c>
      <c r="E7215" s="4">
        <v>0</v>
      </c>
      <c r="F7215" s="112">
        <f t="shared" si="576"/>
        <v>11</v>
      </c>
      <c r="I7215" s="73"/>
    </row>
    <row r="7216" spans="1:9" x14ac:dyDescent="0.25">
      <c r="A7216" s="122" t="s">
        <v>26</v>
      </c>
      <c r="B7216" s="23">
        <v>44193</v>
      </c>
      <c r="C7216" s="4">
        <v>206</v>
      </c>
      <c r="D7216" s="26">
        <f t="shared" si="575"/>
        <v>39571</v>
      </c>
      <c r="E7216" s="4">
        <v>0</v>
      </c>
      <c r="F7216" s="112">
        <f t="shared" si="576"/>
        <v>690</v>
      </c>
      <c r="I7216" s="73"/>
    </row>
    <row r="7217" spans="1:9" x14ac:dyDescent="0.25">
      <c r="A7217" s="122" t="s">
        <v>25</v>
      </c>
      <c r="B7217" s="23">
        <v>44193</v>
      </c>
      <c r="C7217" s="4">
        <v>263</v>
      </c>
      <c r="D7217" s="26">
        <f t="shared" si="575"/>
        <v>37540</v>
      </c>
      <c r="E7217" s="4">
        <v>6</v>
      </c>
      <c r="F7217" s="112">
        <f t="shared" si="576"/>
        <v>890</v>
      </c>
      <c r="I7217" s="73"/>
    </row>
    <row r="7218" spans="1:9" x14ac:dyDescent="0.25">
      <c r="A7218" s="122" t="s">
        <v>41</v>
      </c>
      <c r="B7218" s="23">
        <v>44193</v>
      </c>
      <c r="C7218" s="4">
        <v>8</v>
      </c>
      <c r="D7218" s="26">
        <f t="shared" si="575"/>
        <v>22216</v>
      </c>
      <c r="E7218" s="4">
        <v>1</v>
      </c>
      <c r="F7218" s="112">
        <f t="shared" si="576"/>
        <v>1030</v>
      </c>
      <c r="I7218" s="73"/>
    </row>
    <row r="7219" spans="1:9" x14ac:dyDescent="0.25">
      <c r="A7219" s="122" t="s">
        <v>42</v>
      </c>
      <c r="B7219" s="23">
        <v>44193</v>
      </c>
      <c r="C7219" s="4">
        <v>150</v>
      </c>
      <c r="D7219" s="26">
        <f t="shared" si="575"/>
        <v>11050</v>
      </c>
      <c r="E7219" s="4">
        <v>1</v>
      </c>
      <c r="F7219" s="112">
        <f t="shared" si="576"/>
        <v>197</v>
      </c>
      <c r="I7219" s="73"/>
    </row>
    <row r="7220" spans="1:9" x14ac:dyDescent="0.25">
      <c r="A7220" s="122" t="s">
        <v>43</v>
      </c>
      <c r="B7220" s="23">
        <v>44193</v>
      </c>
      <c r="C7220" s="4">
        <v>34</v>
      </c>
      <c r="D7220" s="26">
        <f t="shared" si="575"/>
        <v>16066</v>
      </c>
      <c r="E7220" s="4">
        <v>1</v>
      </c>
      <c r="F7220" s="112">
        <f t="shared" si="576"/>
        <v>296</v>
      </c>
      <c r="I7220" s="73"/>
    </row>
    <row r="7221" spans="1:9" x14ac:dyDescent="0.25">
      <c r="A7221" s="122" t="s">
        <v>44</v>
      </c>
      <c r="B7221" s="23">
        <v>44193</v>
      </c>
      <c r="C7221" s="4">
        <v>265</v>
      </c>
      <c r="D7221" s="26">
        <f t="shared" si="575"/>
        <v>22504</v>
      </c>
      <c r="E7221" s="4">
        <v>9</v>
      </c>
      <c r="F7221" s="112">
        <f t="shared" si="576"/>
        <v>374</v>
      </c>
      <c r="I7221" s="73"/>
    </row>
    <row r="7222" spans="1:9" x14ac:dyDescent="0.25">
      <c r="A7222" s="122" t="s">
        <v>29</v>
      </c>
      <c r="B7222" s="23">
        <v>44193</v>
      </c>
      <c r="C7222" s="4">
        <v>718</v>
      </c>
      <c r="D7222" s="26">
        <f t="shared" si="575"/>
        <v>172488</v>
      </c>
      <c r="E7222" s="4">
        <v>55</v>
      </c>
      <c r="F7222" s="112">
        <f t="shared" si="576"/>
        <v>2898</v>
      </c>
      <c r="I7222" s="73"/>
    </row>
    <row r="7223" spans="1:9" x14ac:dyDescent="0.25">
      <c r="A7223" s="122" t="s">
        <v>45</v>
      </c>
      <c r="B7223" s="23">
        <v>44193</v>
      </c>
      <c r="C7223" s="4">
        <v>61</v>
      </c>
      <c r="D7223" s="26">
        <f t="shared" si="575"/>
        <v>17132</v>
      </c>
      <c r="E7223" s="4">
        <v>0</v>
      </c>
      <c r="F7223" s="112">
        <f t="shared" si="576"/>
        <v>217</v>
      </c>
      <c r="I7223" s="73"/>
    </row>
    <row r="7224" spans="1:9" x14ac:dyDescent="0.25">
      <c r="A7224" s="122" t="s">
        <v>46</v>
      </c>
      <c r="B7224" s="23">
        <v>44193</v>
      </c>
      <c r="C7224" s="4">
        <v>63</v>
      </c>
      <c r="D7224" s="26">
        <f t="shared" si="575"/>
        <v>18802</v>
      </c>
      <c r="E7224" s="4">
        <v>0</v>
      </c>
      <c r="F7224" s="112">
        <f t="shared" si="576"/>
        <v>248</v>
      </c>
      <c r="I7224" s="73"/>
    </row>
    <row r="7225" spans="1:9" x14ac:dyDescent="0.25">
      <c r="A7225" s="124" t="s">
        <v>47</v>
      </c>
      <c r="B7225" s="37">
        <v>44193</v>
      </c>
      <c r="C7225" s="38">
        <v>160</v>
      </c>
      <c r="D7225" s="70">
        <f t="shared" si="575"/>
        <v>70567</v>
      </c>
      <c r="E7225" s="38">
        <v>1</v>
      </c>
      <c r="F7225" s="121">
        <f t="shared" si="576"/>
        <v>1336</v>
      </c>
    </row>
    <row r="7226" spans="1:9" x14ac:dyDescent="0.25">
      <c r="A7226" s="50" t="s">
        <v>22</v>
      </c>
      <c r="B7226" s="23">
        <v>44194</v>
      </c>
      <c r="C7226" s="4">
        <v>4417</v>
      </c>
      <c r="D7226" s="26">
        <f t="shared" si="575"/>
        <v>675280</v>
      </c>
      <c r="E7226" s="4">
        <v>67</v>
      </c>
      <c r="F7226" s="67">
        <f t="shared" si="576"/>
        <v>22280</v>
      </c>
    </row>
    <row r="7227" spans="1:9" x14ac:dyDescent="0.25">
      <c r="A7227" s="50" t="s">
        <v>51</v>
      </c>
      <c r="B7227" s="23">
        <v>44194</v>
      </c>
      <c r="C7227" s="4">
        <v>996</v>
      </c>
      <c r="D7227" s="26">
        <f t="shared" si="575"/>
        <v>172186</v>
      </c>
      <c r="E7227" s="4">
        <v>11</v>
      </c>
      <c r="F7227" s="67">
        <f t="shared" si="576"/>
        <v>5449</v>
      </c>
      <c r="I7227" s="73"/>
    </row>
    <row r="7228" spans="1:9" x14ac:dyDescent="0.25">
      <c r="A7228" s="50" t="s">
        <v>35</v>
      </c>
      <c r="B7228" s="23">
        <v>44194</v>
      </c>
      <c r="C7228" s="4">
        <v>16</v>
      </c>
      <c r="D7228" s="26">
        <f t="shared" si="575"/>
        <v>2623</v>
      </c>
      <c r="E7228" s="4">
        <v>0</v>
      </c>
      <c r="F7228" s="67">
        <f t="shared" si="576"/>
        <v>17</v>
      </c>
      <c r="I7228" s="73"/>
    </row>
    <row r="7229" spans="1:9" x14ac:dyDescent="0.25">
      <c r="A7229" s="50" t="s">
        <v>21</v>
      </c>
      <c r="B7229" s="23">
        <v>44194</v>
      </c>
      <c r="C7229" s="4">
        <v>306</v>
      </c>
      <c r="D7229" s="26">
        <f t="shared" si="575"/>
        <v>24274</v>
      </c>
      <c r="E7229" s="4">
        <v>5</v>
      </c>
      <c r="F7229" s="67">
        <f t="shared" si="576"/>
        <v>683</v>
      </c>
      <c r="I7229" s="73"/>
    </row>
    <row r="7230" spans="1:9" x14ac:dyDescent="0.25">
      <c r="A7230" s="50" t="s">
        <v>36</v>
      </c>
      <c r="B7230" s="23">
        <v>44194</v>
      </c>
      <c r="C7230" s="4">
        <v>606</v>
      </c>
      <c r="D7230" s="26">
        <f t="shared" si="575"/>
        <v>30938</v>
      </c>
      <c r="E7230" s="4">
        <v>2</v>
      </c>
      <c r="F7230" s="67">
        <f t="shared" si="576"/>
        <v>493</v>
      </c>
      <c r="I7230" s="73"/>
    </row>
    <row r="7231" spans="1:9" x14ac:dyDescent="0.25">
      <c r="A7231" s="50" t="s">
        <v>27</v>
      </c>
      <c r="B7231" s="23">
        <v>44194</v>
      </c>
      <c r="C7231" s="4">
        <v>775</v>
      </c>
      <c r="D7231" s="26">
        <f t="shared" si="575"/>
        <v>126154</v>
      </c>
      <c r="E7231" s="4">
        <v>2</v>
      </c>
      <c r="F7231" s="67">
        <f t="shared" si="576"/>
        <v>2461</v>
      </c>
      <c r="I7231" s="73"/>
    </row>
    <row r="7232" spans="1:9" x14ac:dyDescent="0.25">
      <c r="A7232" s="50" t="s">
        <v>37</v>
      </c>
      <c r="B7232" s="23">
        <v>44194</v>
      </c>
      <c r="C7232" s="4">
        <v>216</v>
      </c>
      <c r="D7232" s="26">
        <f t="shared" si="575"/>
        <v>11782</v>
      </c>
      <c r="E7232" s="4">
        <v>5</v>
      </c>
      <c r="F7232" s="67">
        <f t="shared" si="576"/>
        <v>163</v>
      </c>
      <c r="I7232" s="73"/>
    </row>
    <row r="7233" spans="1:9" x14ac:dyDescent="0.25">
      <c r="A7233" s="50" t="s">
        <v>38</v>
      </c>
      <c r="B7233" s="23">
        <v>44194</v>
      </c>
      <c r="C7233" s="4">
        <v>327</v>
      </c>
      <c r="D7233" s="26">
        <f t="shared" si="575"/>
        <v>28583</v>
      </c>
      <c r="E7233" s="4">
        <v>2</v>
      </c>
      <c r="F7233" s="67">
        <f t="shared" si="576"/>
        <v>576</v>
      </c>
      <c r="I7233" s="73"/>
    </row>
    <row r="7234" spans="1:9" x14ac:dyDescent="0.25">
      <c r="A7234" s="50" t="s">
        <v>48</v>
      </c>
      <c r="B7234" s="23">
        <v>44194</v>
      </c>
      <c r="C7234" s="4">
        <v>-9</v>
      </c>
      <c r="D7234" s="26">
        <f t="shared" si="575"/>
        <v>212</v>
      </c>
      <c r="E7234" s="4">
        <v>0</v>
      </c>
      <c r="F7234" s="67">
        <f t="shared" si="576"/>
        <v>3</v>
      </c>
      <c r="I7234" s="73"/>
    </row>
    <row r="7235" spans="1:9" x14ac:dyDescent="0.25">
      <c r="A7235" s="50" t="s">
        <v>39</v>
      </c>
      <c r="B7235" s="23">
        <v>44194</v>
      </c>
      <c r="C7235" s="4">
        <v>14</v>
      </c>
      <c r="D7235" s="26">
        <f t="shared" si="575"/>
        <v>18523</v>
      </c>
      <c r="E7235" s="4">
        <v>0</v>
      </c>
      <c r="F7235" s="67">
        <f t="shared" si="576"/>
        <v>858</v>
      </c>
      <c r="I7235" s="73"/>
    </row>
    <row r="7236" spans="1:9" x14ac:dyDescent="0.25">
      <c r="A7236" s="50" t="s">
        <v>40</v>
      </c>
      <c r="B7236" s="23">
        <v>44194</v>
      </c>
      <c r="C7236" s="4">
        <v>314</v>
      </c>
      <c r="D7236" s="26">
        <f t="shared" si="575"/>
        <v>10228</v>
      </c>
      <c r="E7236" s="4">
        <v>0</v>
      </c>
      <c r="F7236" s="67">
        <f t="shared" si="576"/>
        <v>124</v>
      </c>
      <c r="I7236" s="73"/>
    </row>
    <row r="7237" spans="1:9" x14ac:dyDescent="0.25">
      <c r="A7237" s="50" t="s">
        <v>28</v>
      </c>
      <c r="B7237" s="23">
        <v>44194</v>
      </c>
      <c r="C7237" s="4">
        <v>3</v>
      </c>
      <c r="D7237" s="26">
        <f t="shared" si="575"/>
        <v>9075</v>
      </c>
      <c r="E7237" s="4">
        <v>0</v>
      </c>
      <c r="F7237" s="67">
        <f t="shared" si="576"/>
        <v>388</v>
      </c>
      <c r="I7237" s="73"/>
    </row>
    <row r="7238" spans="1:9" x14ac:dyDescent="0.25">
      <c r="A7238" s="50" t="s">
        <v>24</v>
      </c>
      <c r="B7238" s="23">
        <v>44194</v>
      </c>
      <c r="C7238" s="4">
        <v>161</v>
      </c>
      <c r="D7238" s="26">
        <f t="shared" si="575"/>
        <v>59847</v>
      </c>
      <c r="E7238" s="4">
        <v>7</v>
      </c>
      <c r="F7238" s="67">
        <f t="shared" si="576"/>
        <v>1230</v>
      </c>
      <c r="I7238" s="73"/>
    </row>
    <row r="7239" spans="1:9" x14ac:dyDescent="0.25">
      <c r="A7239" s="50" t="s">
        <v>30</v>
      </c>
      <c r="B7239" s="23">
        <v>44194</v>
      </c>
      <c r="C7239" s="4">
        <v>30</v>
      </c>
      <c r="D7239" s="26">
        <f t="shared" si="575"/>
        <v>1044</v>
      </c>
      <c r="E7239" s="4">
        <v>0</v>
      </c>
      <c r="F7239" s="67">
        <f t="shared" si="576"/>
        <v>11</v>
      </c>
      <c r="I7239" s="73"/>
    </row>
    <row r="7240" spans="1:9" x14ac:dyDescent="0.25">
      <c r="A7240" s="50" t="s">
        <v>26</v>
      </c>
      <c r="B7240" s="23">
        <v>44194</v>
      </c>
      <c r="C7240" s="4">
        <v>558</v>
      </c>
      <c r="D7240" s="26">
        <f t="shared" si="575"/>
        <v>40129</v>
      </c>
      <c r="E7240" s="4">
        <v>0</v>
      </c>
      <c r="F7240" s="67">
        <f t="shared" si="576"/>
        <v>690</v>
      </c>
      <c r="I7240" s="73"/>
    </row>
    <row r="7241" spans="1:9" x14ac:dyDescent="0.25">
      <c r="A7241" s="50" t="s">
        <v>25</v>
      </c>
      <c r="B7241" s="23">
        <v>44194</v>
      </c>
      <c r="C7241" s="4">
        <v>387</v>
      </c>
      <c r="D7241" s="26">
        <f t="shared" si="575"/>
        <v>37927</v>
      </c>
      <c r="E7241" s="4">
        <v>3</v>
      </c>
      <c r="F7241" s="67">
        <f t="shared" si="576"/>
        <v>893</v>
      </c>
      <c r="I7241" s="73"/>
    </row>
    <row r="7242" spans="1:9" x14ac:dyDescent="0.25">
      <c r="A7242" s="50" t="s">
        <v>41</v>
      </c>
      <c r="B7242" s="23">
        <v>44194</v>
      </c>
      <c r="C7242" s="4">
        <v>40</v>
      </c>
      <c r="D7242" s="26">
        <f t="shared" si="575"/>
        <v>22256</v>
      </c>
      <c r="E7242" s="4">
        <v>3</v>
      </c>
      <c r="F7242" s="67">
        <f t="shared" si="576"/>
        <v>1033</v>
      </c>
      <c r="I7242" s="73"/>
    </row>
    <row r="7243" spans="1:9" x14ac:dyDescent="0.25">
      <c r="A7243" s="50" t="s">
        <v>42</v>
      </c>
      <c r="B7243" s="23">
        <v>44194</v>
      </c>
      <c r="C7243" s="4">
        <v>305</v>
      </c>
      <c r="D7243" s="26">
        <f t="shared" si="575"/>
        <v>11355</v>
      </c>
      <c r="E7243" s="4">
        <v>1</v>
      </c>
      <c r="F7243" s="67">
        <f t="shared" si="576"/>
        <v>198</v>
      </c>
      <c r="I7243" s="73"/>
    </row>
    <row r="7244" spans="1:9" x14ac:dyDescent="0.25">
      <c r="A7244" s="50" t="s">
        <v>43</v>
      </c>
      <c r="B7244" s="23">
        <v>44194</v>
      </c>
      <c r="C7244" s="4">
        <v>55</v>
      </c>
      <c r="D7244" s="26">
        <f t="shared" si="575"/>
        <v>16121</v>
      </c>
      <c r="E7244" s="4">
        <v>4</v>
      </c>
      <c r="F7244" s="67">
        <f t="shared" si="576"/>
        <v>300</v>
      </c>
      <c r="I7244" s="73"/>
    </row>
    <row r="7245" spans="1:9" x14ac:dyDescent="0.25">
      <c r="A7245" s="50" t="s">
        <v>44</v>
      </c>
      <c r="B7245" s="23">
        <v>44194</v>
      </c>
      <c r="C7245" s="4">
        <v>397</v>
      </c>
      <c r="D7245" s="26">
        <f t="shared" si="575"/>
        <v>22901</v>
      </c>
      <c r="E7245" s="4">
        <v>4</v>
      </c>
      <c r="F7245" s="67">
        <f t="shared" si="576"/>
        <v>378</v>
      </c>
      <c r="I7245" s="73"/>
    </row>
    <row r="7246" spans="1:9" x14ac:dyDescent="0.25">
      <c r="A7246" s="50" t="s">
        <v>29</v>
      </c>
      <c r="B7246" s="23">
        <v>44194</v>
      </c>
      <c r="C7246" s="4">
        <v>1226</v>
      </c>
      <c r="D7246" s="26">
        <f t="shared" si="575"/>
        <v>173714</v>
      </c>
      <c r="E7246" s="4">
        <v>17</v>
      </c>
      <c r="F7246" s="67">
        <f t="shared" si="576"/>
        <v>2915</v>
      </c>
      <c r="I7246" s="73"/>
    </row>
    <row r="7247" spans="1:9" x14ac:dyDescent="0.25">
      <c r="A7247" s="50" t="s">
        <v>45</v>
      </c>
      <c r="B7247" s="23">
        <v>44194</v>
      </c>
      <c r="C7247" s="4">
        <v>75</v>
      </c>
      <c r="D7247" s="26">
        <f t="shared" si="575"/>
        <v>17207</v>
      </c>
      <c r="E7247" s="4">
        <v>1</v>
      </c>
      <c r="F7247" s="67">
        <f t="shared" si="576"/>
        <v>218</v>
      </c>
      <c r="I7247" s="73"/>
    </row>
    <row r="7248" spans="1:9" x14ac:dyDescent="0.25">
      <c r="A7248" s="50" t="s">
        <v>46</v>
      </c>
      <c r="B7248" s="23">
        <v>44194</v>
      </c>
      <c r="C7248" s="4">
        <v>159</v>
      </c>
      <c r="D7248" s="26">
        <f t="shared" si="575"/>
        <v>18961</v>
      </c>
      <c r="E7248" s="4">
        <v>0</v>
      </c>
      <c r="F7248" s="67">
        <f t="shared" si="576"/>
        <v>248</v>
      </c>
      <c r="I7248" s="73"/>
    </row>
    <row r="7249" spans="1:9" x14ac:dyDescent="0.25">
      <c r="A7249" s="50" t="s">
        <v>47</v>
      </c>
      <c r="B7249" s="23">
        <v>44194</v>
      </c>
      <c r="C7249" s="4">
        <v>276</v>
      </c>
      <c r="D7249" s="26">
        <f t="shared" si="575"/>
        <v>70843</v>
      </c>
      <c r="E7249" s="4">
        <v>17</v>
      </c>
      <c r="F7249" s="67">
        <f t="shared" si="576"/>
        <v>1353</v>
      </c>
      <c r="I7249" s="73"/>
    </row>
    <row r="7250" spans="1:9" x14ac:dyDescent="0.25">
      <c r="A7250" s="50" t="s">
        <v>22</v>
      </c>
      <c r="B7250" s="23">
        <v>44195</v>
      </c>
      <c r="C7250" s="4">
        <v>4761</v>
      </c>
      <c r="D7250" s="26">
        <f t="shared" ref="D7250:D7313" si="577">C7250+D7226</f>
        <v>680041</v>
      </c>
      <c r="E7250" s="4">
        <v>36</v>
      </c>
      <c r="F7250" s="67">
        <f t="shared" ref="F7250:F7313" si="578">E7250+F7226</f>
        <v>22316</v>
      </c>
      <c r="I7250" s="73"/>
    </row>
    <row r="7251" spans="1:9" x14ac:dyDescent="0.25">
      <c r="A7251" s="50" t="s">
        <v>51</v>
      </c>
      <c r="B7251" s="23">
        <v>44195</v>
      </c>
      <c r="C7251" s="4">
        <v>1076</v>
      </c>
      <c r="D7251" s="26">
        <f t="shared" si="577"/>
        <v>173262</v>
      </c>
      <c r="E7251" s="4">
        <v>15</v>
      </c>
      <c r="F7251" s="67">
        <f t="shared" si="578"/>
        <v>5464</v>
      </c>
      <c r="I7251" s="73"/>
    </row>
    <row r="7252" spans="1:9" x14ac:dyDescent="0.25">
      <c r="A7252" s="50" t="s">
        <v>35</v>
      </c>
      <c r="B7252" s="23">
        <v>44195</v>
      </c>
      <c r="C7252" s="4">
        <v>62</v>
      </c>
      <c r="D7252" s="26">
        <f t="shared" si="577"/>
        <v>2685</v>
      </c>
      <c r="E7252" s="4">
        <v>0</v>
      </c>
      <c r="F7252" s="67">
        <f t="shared" si="578"/>
        <v>17</v>
      </c>
      <c r="I7252" s="73"/>
    </row>
    <row r="7253" spans="1:9" x14ac:dyDescent="0.25">
      <c r="A7253" s="50" t="s">
        <v>21</v>
      </c>
      <c r="B7253" s="23">
        <v>44195</v>
      </c>
      <c r="C7253" s="4">
        <v>249</v>
      </c>
      <c r="D7253" s="26">
        <f t="shared" si="577"/>
        <v>24523</v>
      </c>
      <c r="E7253" s="4">
        <v>6</v>
      </c>
      <c r="F7253" s="67">
        <f t="shared" si="578"/>
        <v>689</v>
      </c>
      <c r="I7253" s="73"/>
    </row>
    <row r="7254" spans="1:9" x14ac:dyDescent="0.25">
      <c r="A7254" s="50" t="s">
        <v>36</v>
      </c>
      <c r="B7254" s="23">
        <v>44195</v>
      </c>
      <c r="C7254" s="4">
        <v>538</v>
      </c>
      <c r="D7254" s="26">
        <f t="shared" si="577"/>
        <v>31476</v>
      </c>
      <c r="E7254" s="4">
        <v>0</v>
      </c>
      <c r="F7254" s="67">
        <f t="shared" si="578"/>
        <v>493</v>
      </c>
      <c r="I7254" s="73"/>
    </row>
    <row r="7255" spans="1:9" x14ac:dyDescent="0.25">
      <c r="A7255" s="50" t="s">
        <v>27</v>
      </c>
      <c r="B7255" s="23">
        <v>44195</v>
      </c>
      <c r="C7255" s="4">
        <v>763</v>
      </c>
      <c r="D7255" s="26">
        <f t="shared" si="577"/>
        <v>126917</v>
      </c>
      <c r="E7255" s="4">
        <v>3</v>
      </c>
      <c r="F7255" s="67">
        <f t="shared" si="578"/>
        <v>2464</v>
      </c>
      <c r="I7255" s="73"/>
    </row>
    <row r="7256" spans="1:9" x14ac:dyDescent="0.25">
      <c r="A7256" s="50" t="s">
        <v>37</v>
      </c>
      <c r="B7256" s="23">
        <v>44195</v>
      </c>
      <c r="C7256" s="4">
        <v>118</v>
      </c>
      <c r="D7256" s="26">
        <f t="shared" si="577"/>
        <v>11900</v>
      </c>
      <c r="E7256" s="4">
        <v>6</v>
      </c>
      <c r="F7256" s="67">
        <f t="shared" si="578"/>
        <v>169</v>
      </c>
      <c r="I7256" s="73"/>
    </row>
    <row r="7257" spans="1:9" x14ac:dyDescent="0.25">
      <c r="A7257" s="50" t="s">
        <v>38</v>
      </c>
      <c r="B7257" s="23">
        <v>44195</v>
      </c>
      <c r="C7257" s="4">
        <v>419</v>
      </c>
      <c r="D7257" s="26">
        <f t="shared" si="577"/>
        <v>29002</v>
      </c>
      <c r="E7257" s="4">
        <v>4</v>
      </c>
      <c r="F7257" s="67">
        <f t="shared" si="578"/>
        <v>580</v>
      </c>
      <c r="I7257" s="73"/>
    </row>
    <row r="7258" spans="1:9" x14ac:dyDescent="0.25">
      <c r="A7258" s="50" t="s">
        <v>48</v>
      </c>
      <c r="B7258" s="23">
        <v>44195</v>
      </c>
      <c r="C7258" s="4">
        <v>0</v>
      </c>
      <c r="D7258" s="26">
        <f t="shared" si="577"/>
        <v>212</v>
      </c>
      <c r="E7258" s="4">
        <v>0</v>
      </c>
      <c r="F7258" s="67">
        <f t="shared" si="578"/>
        <v>3</v>
      </c>
      <c r="I7258" s="73"/>
    </row>
    <row r="7259" spans="1:9" x14ac:dyDescent="0.25">
      <c r="A7259" s="50" t="s">
        <v>39</v>
      </c>
      <c r="B7259" s="23">
        <v>44195</v>
      </c>
      <c r="C7259" s="4">
        <v>22</v>
      </c>
      <c r="D7259" s="26">
        <f t="shared" si="577"/>
        <v>18545</v>
      </c>
      <c r="E7259" s="4">
        <v>0</v>
      </c>
      <c r="F7259" s="67">
        <f t="shared" si="578"/>
        <v>858</v>
      </c>
      <c r="I7259" s="73"/>
    </row>
    <row r="7260" spans="1:9" x14ac:dyDescent="0.25">
      <c r="A7260" s="50" t="s">
        <v>40</v>
      </c>
      <c r="B7260" s="23">
        <v>44195</v>
      </c>
      <c r="C7260" s="4">
        <v>321</v>
      </c>
      <c r="D7260" s="26">
        <f t="shared" si="577"/>
        <v>10549</v>
      </c>
      <c r="E7260" s="4">
        <v>0</v>
      </c>
      <c r="F7260" s="67">
        <f t="shared" si="578"/>
        <v>124</v>
      </c>
      <c r="I7260" s="73"/>
    </row>
    <row r="7261" spans="1:9" x14ac:dyDescent="0.25">
      <c r="A7261" s="50" t="s">
        <v>28</v>
      </c>
      <c r="B7261" s="23">
        <v>44195</v>
      </c>
      <c r="C7261" s="4">
        <v>10</v>
      </c>
      <c r="D7261" s="26">
        <f t="shared" si="577"/>
        <v>9085</v>
      </c>
      <c r="E7261" s="4">
        <v>0</v>
      </c>
      <c r="F7261" s="67">
        <f t="shared" si="578"/>
        <v>388</v>
      </c>
      <c r="I7261" s="73"/>
    </row>
    <row r="7262" spans="1:9" x14ac:dyDescent="0.25">
      <c r="A7262" s="50" t="s">
        <v>24</v>
      </c>
      <c r="B7262" s="23">
        <v>44195</v>
      </c>
      <c r="C7262" s="4">
        <v>169</v>
      </c>
      <c r="D7262" s="26">
        <f t="shared" si="577"/>
        <v>60016</v>
      </c>
      <c r="E7262" s="4">
        <v>2</v>
      </c>
      <c r="F7262" s="67">
        <f t="shared" si="578"/>
        <v>1232</v>
      </c>
      <c r="I7262" s="73"/>
    </row>
    <row r="7263" spans="1:9" x14ac:dyDescent="0.25">
      <c r="A7263" s="50" t="s">
        <v>30</v>
      </c>
      <c r="B7263" s="23">
        <v>44195</v>
      </c>
      <c r="C7263" s="4">
        <v>32</v>
      </c>
      <c r="D7263" s="26">
        <f t="shared" si="577"/>
        <v>1076</v>
      </c>
      <c r="E7263" s="4">
        <v>0</v>
      </c>
      <c r="F7263" s="67">
        <f t="shared" si="578"/>
        <v>11</v>
      </c>
      <c r="I7263" s="73"/>
    </row>
    <row r="7264" spans="1:9" x14ac:dyDescent="0.25">
      <c r="A7264" s="50" t="s">
        <v>26</v>
      </c>
      <c r="B7264" s="23">
        <v>44195</v>
      </c>
      <c r="C7264" s="4">
        <v>518</v>
      </c>
      <c r="D7264" s="26">
        <f t="shared" si="577"/>
        <v>40647</v>
      </c>
      <c r="E7264" s="4">
        <v>23</v>
      </c>
      <c r="F7264" s="67">
        <f t="shared" si="578"/>
        <v>713</v>
      </c>
      <c r="I7264" s="73"/>
    </row>
    <row r="7265" spans="1:9" x14ac:dyDescent="0.25">
      <c r="A7265" s="50" t="s">
        <v>25</v>
      </c>
      <c r="B7265" s="23">
        <v>44195</v>
      </c>
      <c r="C7265" s="4">
        <v>387</v>
      </c>
      <c r="D7265" s="26">
        <f t="shared" si="577"/>
        <v>38314</v>
      </c>
      <c r="E7265" s="4">
        <v>7</v>
      </c>
      <c r="F7265" s="67">
        <f t="shared" si="578"/>
        <v>900</v>
      </c>
      <c r="I7265" s="73"/>
    </row>
    <row r="7266" spans="1:9" x14ac:dyDescent="0.25">
      <c r="A7266" s="50" t="s">
        <v>41</v>
      </c>
      <c r="B7266" s="23">
        <v>44195</v>
      </c>
      <c r="C7266" s="4">
        <v>52</v>
      </c>
      <c r="D7266" s="26">
        <f t="shared" si="577"/>
        <v>22308</v>
      </c>
      <c r="E7266" s="4">
        <v>1</v>
      </c>
      <c r="F7266" s="67">
        <f t="shared" si="578"/>
        <v>1034</v>
      </c>
      <c r="I7266" s="73"/>
    </row>
    <row r="7267" spans="1:9" x14ac:dyDescent="0.25">
      <c r="A7267" s="50" t="s">
        <v>42</v>
      </c>
      <c r="B7267" s="23">
        <v>44195</v>
      </c>
      <c r="C7267" s="4">
        <v>148</v>
      </c>
      <c r="D7267" s="26">
        <f t="shared" si="577"/>
        <v>11503</v>
      </c>
      <c r="E7267" s="4">
        <v>0</v>
      </c>
      <c r="F7267" s="67">
        <f t="shared" si="578"/>
        <v>198</v>
      </c>
      <c r="I7267" s="73"/>
    </row>
    <row r="7268" spans="1:9" x14ac:dyDescent="0.25">
      <c r="A7268" s="50" t="s">
        <v>43</v>
      </c>
      <c r="B7268" s="23">
        <v>44195</v>
      </c>
      <c r="C7268" s="4">
        <v>38</v>
      </c>
      <c r="D7268" s="26">
        <f t="shared" si="577"/>
        <v>16159</v>
      </c>
      <c r="E7268" s="4">
        <v>0</v>
      </c>
      <c r="F7268" s="67">
        <f t="shared" si="578"/>
        <v>300</v>
      </c>
      <c r="I7268" s="73"/>
    </row>
    <row r="7269" spans="1:9" x14ac:dyDescent="0.25">
      <c r="A7269" s="50" t="s">
        <v>44</v>
      </c>
      <c r="B7269" s="23">
        <v>44195</v>
      </c>
      <c r="C7269" s="4">
        <v>434</v>
      </c>
      <c r="D7269" s="26">
        <f t="shared" si="577"/>
        <v>23335</v>
      </c>
      <c r="E7269" s="4">
        <v>1</v>
      </c>
      <c r="F7269" s="67">
        <f t="shared" si="578"/>
        <v>379</v>
      </c>
      <c r="I7269" s="73"/>
    </row>
    <row r="7270" spans="1:9" x14ac:dyDescent="0.25">
      <c r="A7270" s="50" t="s">
        <v>29</v>
      </c>
      <c r="B7270" s="23">
        <v>44195</v>
      </c>
      <c r="C7270" s="4">
        <v>1307</v>
      </c>
      <c r="D7270" s="26">
        <f t="shared" si="577"/>
        <v>175021</v>
      </c>
      <c r="E7270" s="4">
        <v>25</v>
      </c>
      <c r="F7270" s="67">
        <f t="shared" si="578"/>
        <v>2940</v>
      </c>
      <c r="I7270" s="73"/>
    </row>
    <row r="7271" spans="1:9" x14ac:dyDescent="0.25">
      <c r="A7271" s="50" t="s">
        <v>45</v>
      </c>
      <c r="B7271" s="23">
        <v>44195</v>
      </c>
      <c r="C7271" s="4">
        <v>123</v>
      </c>
      <c r="D7271" s="26">
        <f t="shared" si="577"/>
        <v>17330</v>
      </c>
      <c r="E7271" s="4">
        <v>0</v>
      </c>
      <c r="F7271" s="67">
        <f t="shared" si="578"/>
        <v>218</v>
      </c>
      <c r="I7271" s="73"/>
    </row>
    <row r="7272" spans="1:9" x14ac:dyDescent="0.25">
      <c r="A7272" s="50" t="s">
        <v>46</v>
      </c>
      <c r="B7272" s="23">
        <v>44195</v>
      </c>
      <c r="C7272" s="4">
        <v>67</v>
      </c>
      <c r="D7272" s="26">
        <f t="shared" si="577"/>
        <v>19028</v>
      </c>
      <c r="E7272" s="4">
        <v>3</v>
      </c>
      <c r="F7272" s="67">
        <f t="shared" si="578"/>
        <v>251</v>
      </c>
      <c r="I7272" s="73"/>
    </row>
    <row r="7273" spans="1:9" x14ac:dyDescent="0.25">
      <c r="A7273" s="50" t="s">
        <v>47</v>
      </c>
      <c r="B7273" s="23">
        <v>44195</v>
      </c>
      <c r="C7273" s="38">
        <v>151</v>
      </c>
      <c r="D7273" s="26">
        <f t="shared" si="577"/>
        <v>70994</v>
      </c>
      <c r="E7273" s="4">
        <v>13</v>
      </c>
      <c r="F7273" s="67">
        <f t="shared" si="578"/>
        <v>1366</v>
      </c>
    </row>
    <row r="7274" spans="1:9" x14ac:dyDescent="0.25">
      <c r="A7274" s="50" t="s">
        <v>22</v>
      </c>
      <c r="B7274" s="201">
        <v>44196</v>
      </c>
      <c r="C7274" s="205">
        <v>4724</v>
      </c>
      <c r="D7274" s="202">
        <f t="shared" si="577"/>
        <v>684765</v>
      </c>
      <c r="E7274" s="4">
        <v>57</v>
      </c>
      <c r="F7274" s="67">
        <f t="shared" si="578"/>
        <v>22373</v>
      </c>
    </row>
    <row r="7275" spans="1:9" x14ac:dyDescent="0.25">
      <c r="A7275" s="50" t="s">
        <v>51</v>
      </c>
      <c r="B7275" s="201">
        <v>44196</v>
      </c>
      <c r="C7275" s="205">
        <v>1337</v>
      </c>
      <c r="D7275" s="202">
        <f t="shared" si="577"/>
        <v>174599</v>
      </c>
      <c r="E7275" s="4">
        <v>5</v>
      </c>
      <c r="F7275" s="67">
        <f t="shared" si="578"/>
        <v>5469</v>
      </c>
      <c r="G7275" s="73"/>
    </row>
    <row r="7276" spans="1:9" x14ac:dyDescent="0.25">
      <c r="A7276" s="50" t="s">
        <v>35</v>
      </c>
      <c r="B7276" s="201">
        <v>44196</v>
      </c>
      <c r="C7276" s="205">
        <v>82</v>
      </c>
      <c r="D7276" s="202">
        <f t="shared" si="577"/>
        <v>2767</v>
      </c>
      <c r="F7276" s="67">
        <f t="shared" si="578"/>
        <v>17</v>
      </c>
      <c r="G7276" s="73"/>
    </row>
    <row r="7277" spans="1:9" x14ac:dyDescent="0.25">
      <c r="A7277" s="50" t="s">
        <v>21</v>
      </c>
      <c r="B7277" s="201">
        <v>44196</v>
      </c>
      <c r="C7277" s="205">
        <v>259</v>
      </c>
      <c r="D7277" s="202">
        <f t="shared" si="577"/>
        <v>24782</v>
      </c>
      <c r="E7277" s="4">
        <v>2</v>
      </c>
      <c r="F7277" s="67">
        <f t="shared" si="578"/>
        <v>691</v>
      </c>
      <c r="G7277" s="73"/>
    </row>
    <row r="7278" spans="1:9" x14ac:dyDescent="0.25">
      <c r="A7278" s="50" t="s">
        <v>36</v>
      </c>
      <c r="B7278" s="201">
        <v>44196</v>
      </c>
      <c r="C7278" s="205">
        <v>455</v>
      </c>
      <c r="D7278" s="202">
        <f t="shared" si="577"/>
        <v>31931</v>
      </c>
      <c r="F7278" s="67">
        <f t="shared" si="578"/>
        <v>493</v>
      </c>
      <c r="G7278" s="73"/>
    </row>
    <row r="7279" spans="1:9" x14ac:dyDescent="0.25">
      <c r="A7279" s="50" t="s">
        <v>27</v>
      </c>
      <c r="B7279" s="201">
        <v>44196</v>
      </c>
      <c r="C7279" s="205">
        <v>780</v>
      </c>
      <c r="D7279" s="202">
        <f t="shared" si="577"/>
        <v>127697</v>
      </c>
      <c r="E7279" s="4">
        <v>5</v>
      </c>
      <c r="F7279" s="67">
        <f t="shared" si="578"/>
        <v>2469</v>
      </c>
      <c r="G7279" s="73"/>
    </row>
    <row r="7280" spans="1:9" x14ac:dyDescent="0.25">
      <c r="A7280" s="50" t="s">
        <v>37</v>
      </c>
      <c r="B7280" s="201">
        <v>44196</v>
      </c>
      <c r="C7280" s="205">
        <v>75</v>
      </c>
      <c r="D7280" s="202">
        <f t="shared" si="577"/>
        <v>11975</v>
      </c>
      <c r="F7280" s="67">
        <f t="shared" si="578"/>
        <v>169</v>
      </c>
      <c r="G7280" s="73"/>
    </row>
    <row r="7281" spans="1:7" x14ac:dyDescent="0.25">
      <c r="A7281" s="50" t="s">
        <v>38</v>
      </c>
      <c r="B7281" s="201">
        <v>44196</v>
      </c>
      <c r="C7281" s="205">
        <v>491</v>
      </c>
      <c r="D7281" s="202">
        <f t="shared" si="577"/>
        <v>29493</v>
      </c>
      <c r="E7281" s="4">
        <v>3</v>
      </c>
      <c r="F7281" s="67">
        <f t="shared" si="578"/>
        <v>583</v>
      </c>
      <c r="G7281" s="73"/>
    </row>
    <row r="7282" spans="1:7" x14ac:dyDescent="0.25">
      <c r="A7282" s="50" t="s">
        <v>48</v>
      </c>
      <c r="B7282" s="201">
        <v>44196</v>
      </c>
      <c r="C7282" s="205">
        <v>6</v>
      </c>
      <c r="D7282" s="202">
        <f t="shared" si="577"/>
        <v>218</v>
      </c>
      <c r="F7282" s="67">
        <f t="shared" si="578"/>
        <v>3</v>
      </c>
      <c r="G7282" s="73"/>
    </row>
    <row r="7283" spans="1:7" x14ac:dyDescent="0.25">
      <c r="A7283" s="50" t="s">
        <v>39</v>
      </c>
      <c r="B7283" s="201">
        <v>44196</v>
      </c>
      <c r="C7283" s="205">
        <v>6</v>
      </c>
      <c r="D7283" s="202">
        <f t="shared" si="577"/>
        <v>18551</v>
      </c>
      <c r="F7283" s="67">
        <f t="shared" si="578"/>
        <v>858</v>
      </c>
      <c r="G7283" s="73"/>
    </row>
    <row r="7284" spans="1:7" x14ac:dyDescent="0.25">
      <c r="A7284" s="50" t="s">
        <v>40</v>
      </c>
      <c r="B7284" s="201">
        <v>44196</v>
      </c>
      <c r="C7284" s="205">
        <v>302</v>
      </c>
      <c r="D7284" s="202">
        <f t="shared" si="577"/>
        <v>10851</v>
      </c>
      <c r="F7284" s="67">
        <f t="shared" si="578"/>
        <v>124</v>
      </c>
      <c r="G7284" s="73"/>
    </row>
    <row r="7285" spans="1:7" x14ac:dyDescent="0.25">
      <c r="A7285" s="50" t="s">
        <v>28</v>
      </c>
      <c r="B7285" s="201">
        <v>44196</v>
      </c>
      <c r="C7285" s="205">
        <v>9</v>
      </c>
      <c r="D7285" s="202">
        <f t="shared" si="577"/>
        <v>9094</v>
      </c>
      <c r="F7285" s="67">
        <f t="shared" si="578"/>
        <v>388</v>
      </c>
      <c r="G7285" s="73"/>
    </row>
    <row r="7286" spans="1:7" x14ac:dyDescent="0.25">
      <c r="A7286" s="50" t="s">
        <v>24</v>
      </c>
      <c r="B7286" s="201">
        <v>44196</v>
      </c>
      <c r="C7286" s="205">
        <v>131</v>
      </c>
      <c r="D7286" s="202">
        <f t="shared" si="577"/>
        <v>60147</v>
      </c>
      <c r="F7286" s="67">
        <f t="shared" si="578"/>
        <v>1232</v>
      </c>
      <c r="G7286" s="73"/>
    </row>
    <row r="7287" spans="1:7" x14ac:dyDescent="0.25">
      <c r="A7287" s="50" t="s">
        <v>30</v>
      </c>
      <c r="B7287" s="201">
        <v>44196</v>
      </c>
      <c r="C7287" s="205">
        <v>6</v>
      </c>
      <c r="D7287" s="202">
        <f t="shared" si="577"/>
        <v>1082</v>
      </c>
      <c r="E7287" s="4">
        <v>1</v>
      </c>
      <c r="F7287" s="67">
        <f t="shared" si="578"/>
        <v>12</v>
      </c>
      <c r="G7287" s="73"/>
    </row>
    <row r="7288" spans="1:7" x14ac:dyDescent="0.25">
      <c r="A7288" s="50" t="s">
        <v>26</v>
      </c>
      <c r="B7288" s="201">
        <v>44196</v>
      </c>
      <c r="C7288" s="205">
        <v>403</v>
      </c>
      <c r="D7288" s="202">
        <f t="shared" si="577"/>
        <v>41050</v>
      </c>
      <c r="F7288" s="67">
        <f t="shared" si="578"/>
        <v>713</v>
      </c>
      <c r="G7288" s="73"/>
    </row>
    <row r="7289" spans="1:7" x14ac:dyDescent="0.25">
      <c r="A7289" s="50" t="s">
        <v>25</v>
      </c>
      <c r="B7289" s="201">
        <v>44196</v>
      </c>
      <c r="C7289" s="205">
        <v>272</v>
      </c>
      <c r="D7289" s="202">
        <f t="shared" si="577"/>
        <v>38586</v>
      </c>
      <c r="E7289" s="4">
        <v>1</v>
      </c>
      <c r="F7289" s="67">
        <f t="shared" si="578"/>
        <v>901</v>
      </c>
      <c r="G7289" s="73"/>
    </row>
    <row r="7290" spans="1:7" x14ac:dyDescent="0.25">
      <c r="A7290" s="50" t="s">
        <v>41</v>
      </c>
      <c r="B7290" s="201">
        <v>44196</v>
      </c>
      <c r="C7290" s="205">
        <v>71</v>
      </c>
      <c r="D7290" s="202">
        <f t="shared" si="577"/>
        <v>22379</v>
      </c>
      <c r="E7290" s="4">
        <v>1</v>
      </c>
      <c r="F7290" s="67">
        <f t="shared" si="578"/>
        <v>1035</v>
      </c>
      <c r="G7290" s="73"/>
    </row>
    <row r="7291" spans="1:7" x14ac:dyDescent="0.25">
      <c r="A7291" s="50" t="s">
        <v>42</v>
      </c>
      <c r="B7291" s="201">
        <v>44196</v>
      </c>
      <c r="C7291" s="205">
        <v>45</v>
      </c>
      <c r="D7291" s="202">
        <f t="shared" si="577"/>
        <v>11548</v>
      </c>
      <c r="F7291" s="67">
        <f t="shared" si="578"/>
        <v>198</v>
      </c>
      <c r="G7291" s="73"/>
    </row>
    <row r="7292" spans="1:7" x14ac:dyDescent="0.25">
      <c r="A7292" s="50" t="s">
        <v>43</v>
      </c>
      <c r="B7292" s="201">
        <v>44196</v>
      </c>
      <c r="C7292" s="205">
        <v>32</v>
      </c>
      <c r="D7292" s="202">
        <f t="shared" si="577"/>
        <v>16191</v>
      </c>
      <c r="F7292" s="67">
        <f t="shared" si="578"/>
        <v>300</v>
      </c>
      <c r="G7292" s="73"/>
    </row>
    <row r="7293" spans="1:7" x14ac:dyDescent="0.25">
      <c r="A7293" s="50" t="s">
        <v>44</v>
      </c>
      <c r="B7293" s="201">
        <v>44196</v>
      </c>
      <c r="C7293" s="205">
        <v>420</v>
      </c>
      <c r="D7293" s="202">
        <f t="shared" si="577"/>
        <v>23755</v>
      </c>
      <c r="E7293" s="4">
        <v>1</v>
      </c>
      <c r="F7293" s="67">
        <f t="shared" si="578"/>
        <v>380</v>
      </c>
      <c r="G7293" s="73"/>
    </row>
    <row r="7294" spans="1:7" x14ac:dyDescent="0.25">
      <c r="A7294" s="50" t="s">
        <v>29</v>
      </c>
      <c r="B7294" s="201">
        <v>44196</v>
      </c>
      <c r="C7294" s="205">
        <v>1354</v>
      </c>
      <c r="D7294" s="202">
        <f t="shared" si="577"/>
        <v>176375</v>
      </c>
      <c r="E7294" s="4">
        <v>6</v>
      </c>
      <c r="F7294" s="67">
        <f t="shared" si="578"/>
        <v>2946</v>
      </c>
      <c r="G7294" s="73"/>
    </row>
    <row r="7295" spans="1:7" x14ac:dyDescent="0.25">
      <c r="A7295" s="50" t="s">
        <v>45</v>
      </c>
      <c r="B7295" s="201">
        <v>44196</v>
      </c>
      <c r="C7295" s="205">
        <v>100</v>
      </c>
      <c r="D7295" s="202">
        <f t="shared" si="577"/>
        <v>17430</v>
      </c>
      <c r="F7295" s="67">
        <f t="shared" si="578"/>
        <v>218</v>
      </c>
      <c r="G7295" s="73"/>
    </row>
    <row r="7296" spans="1:7" x14ac:dyDescent="0.25">
      <c r="A7296" s="50" t="s">
        <v>46</v>
      </c>
      <c r="B7296" s="201">
        <v>44196</v>
      </c>
      <c r="C7296" s="205">
        <v>111</v>
      </c>
      <c r="D7296" s="202">
        <f t="shared" si="577"/>
        <v>19139</v>
      </c>
      <c r="E7296" s="4">
        <v>1</v>
      </c>
      <c r="F7296" s="67">
        <f t="shared" si="578"/>
        <v>252</v>
      </c>
      <c r="G7296" s="73"/>
    </row>
    <row r="7297" spans="1:10" x14ac:dyDescent="0.25">
      <c r="A7297" s="50" t="s">
        <v>47</v>
      </c>
      <c r="B7297" s="201">
        <v>44196</v>
      </c>
      <c r="C7297" s="205">
        <v>116</v>
      </c>
      <c r="D7297" s="202">
        <f t="shared" si="577"/>
        <v>71110</v>
      </c>
      <c r="F7297" s="67">
        <f t="shared" si="578"/>
        <v>1366</v>
      </c>
      <c r="G7297" s="73"/>
    </row>
    <row r="7298" spans="1:10" x14ac:dyDescent="0.25">
      <c r="A7298" s="50" t="s">
        <v>22</v>
      </c>
      <c r="B7298" s="201">
        <v>44197</v>
      </c>
      <c r="C7298" s="39">
        <v>1486</v>
      </c>
      <c r="D7298" s="202">
        <f t="shared" si="577"/>
        <v>686251</v>
      </c>
      <c r="E7298" s="4">
        <v>65</v>
      </c>
      <c r="F7298" s="67">
        <f t="shared" si="578"/>
        <v>22438</v>
      </c>
      <c r="I7298" s="73"/>
    </row>
    <row r="7299" spans="1:10" x14ac:dyDescent="0.25">
      <c r="A7299" s="50" t="s">
        <v>51</v>
      </c>
      <c r="B7299" s="201">
        <v>44197</v>
      </c>
      <c r="C7299" s="4">
        <v>574</v>
      </c>
      <c r="D7299" s="202">
        <f t="shared" si="577"/>
        <v>175173</v>
      </c>
      <c r="E7299" s="4">
        <v>5</v>
      </c>
      <c r="F7299" s="67">
        <f t="shared" si="578"/>
        <v>5474</v>
      </c>
      <c r="G7299" s="73"/>
      <c r="I7299" s="73"/>
      <c r="J7299" s="73"/>
    </row>
    <row r="7300" spans="1:10" x14ac:dyDescent="0.25">
      <c r="A7300" s="50" t="s">
        <v>35</v>
      </c>
      <c r="B7300" s="201">
        <v>44197</v>
      </c>
      <c r="C7300" s="4">
        <v>0</v>
      </c>
      <c r="D7300" s="202">
        <f t="shared" si="577"/>
        <v>2767</v>
      </c>
      <c r="F7300" s="67">
        <f t="shared" si="578"/>
        <v>17</v>
      </c>
      <c r="G7300" s="73"/>
      <c r="I7300" s="73"/>
      <c r="J7300" s="73"/>
    </row>
    <row r="7301" spans="1:10" x14ac:dyDescent="0.25">
      <c r="A7301" s="50" t="s">
        <v>21</v>
      </c>
      <c r="B7301" s="201">
        <v>44197</v>
      </c>
      <c r="C7301" s="4">
        <v>101</v>
      </c>
      <c r="D7301" s="202">
        <f t="shared" si="577"/>
        <v>24883</v>
      </c>
      <c r="E7301" s="4">
        <v>1</v>
      </c>
      <c r="F7301" s="67">
        <f t="shared" si="578"/>
        <v>692</v>
      </c>
      <c r="G7301" s="73"/>
      <c r="I7301" s="73"/>
      <c r="J7301" s="73"/>
    </row>
    <row r="7302" spans="1:10" x14ac:dyDescent="0.25">
      <c r="A7302" s="50" t="s">
        <v>36</v>
      </c>
      <c r="B7302" s="201">
        <v>44197</v>
      </c>
      <c r="C7302" s="4">
        <v>117</v>
      </c>
      <c r="D7302" s="202">
        <f t="shared" si="577"/>
        <v>32048</v>
      </c>
      <c r="F7302" s="67">
        <f t="shared" si="578"/>
        <v>493</v>
      </c>
      <c r="G7302" s="73"/>
      <c r="I7302" s="73"/>
      <c r="J7302" s="73"/>
    </row>
    <row r="7303" spans="1:10" x14ac:dyDescent="0.25">
      <c r="A7303" s="50" t="s">
        <v>27</v>
      </c>
      <c r="B7303" s="201">
        <v>44197</v>
      </c>
      <c r="C7303" s="4">
        <v>244</v>
      </c>
      <c r="D7303" s="202">
        <f t="shared" si="577"/>
        <v>127941</v>
      </c>
      <c r="F7303" s="67">
        <f t="shared" si="578"/>
        <v>2469</v>
      </c>
      <c r="G7303" s="73"/>
      <c r="I7303" s="73"/>
      <c r="J7303" s="73"/>
    </row>
    <row r="7304" spans="1:10" x14ac:dyDescent="0.25">
      <c r="A7304" s="50" t="s">
        <v>37</v>
      </c>
      <c r="B7304" s="201">
        <v>44197</v>
      </c>
      <c r="C7304" s="4">
        <v>40</v>
      </c>
      <c r="D7304" s="202">
        <f t="shared" si="577"/>
        <v>12015</v>
      </c>
      <c r="F7304" s="67">
        <f t="shared" si="578"/>
        <v>169</v>
      </c>
      <c r="G7304" s="73"/>
      <c r="I7304" s="73"/>
      <c r="J7304" s="73"/>
    </row>
    <row r="7305" spans="1:10" x14ac:dyDescent="0.25">
      <c r="A7305" s="50" t="s">
        <v>38</v>
      </c>
      <c r="B7305" s="201">
        <v>44197</v>
      </c>
      <c r="C7305" s="4">
        <v>259</v>
      </c>
      <c r="D7305" s="202">
        <f t="shared" si="577"/>
        <v>29752</v>
      </c>
      <c r="F7305" s="67">
        <f t="shared" si="578"/>
        <v>583</v>
      </c>
      <c r="G7305" s="73"/>
      <c r="I7305" s="73"/>
      <c r="J7305" s="73"/>
    </row>
    <row r="7306" spans="1:10" x14ac:dyDescent="0.25">
      <c r="A7306" s="50" t="s">
        <v>48</v>
      </c>
      <c r="B7306" s="201">
        <v>44197</v>
      </c>
      <c r="C7306" s="4">
        <v>1</v>
      </c>
      <c r="D7306" s="202">
        <f t="shared" si="577"/>
        <v>219</v>
      </c>
      <c r="F7306" s="67">
        <f t="shared" si="578"/>
        <v>3</v>
      </c>
      <c r="G7306" s="73"/>
      <c r="I7306" s="73"/>
      <c r="J7306" s="73"/>
    </row>
    <row r="7307" spans="1:10" x14ac:dyDescent="0.25">
      <c r="A7307" s="50" t="s">
        <v>39</v>
      </c>
      <c r="B7307" s="201">
        <v>44197</v>
      </c>
      <c r="C7307" s="4">
        <v>12</v>
      </c>
      <c r="D7307" s="202">
        <f t="shared" si="577"/>
        <v>18563</v>
      </c>
      <c r="F7307" s="67">
        <f t="shared" si="578"/>
        <v>858</v>
      </c>
      <c r="G7307" s="73"/>
      <c r="I7307" s="73"/>
      <c r="J7307" s="73"/>
    </row>
    <row r="7308" spans="1:10" x14ac:dyDescent="0.25">
      <c r="A7308" s="50" t="s">
        <v>40</v>
      </c>
      <c r="B7308" s="201">
        <v>44197</v>
      </c>
      <c r="C7308" s="4">
        <v>226</v>
      </c>
      <c r="D7308" s="202">
        <f t="shared" si="577"/>
        <v>11077</v>
      </c>
      <c r="F7308" s="67">
        <f t="shared" si="578"/>
        <v>124</v>
      </c>
      <c r="G7308" s="73"/>
      <c r="I7308" s="73"/>
      <c r="J7308" s="73"/>
    </row>
    <row r="7309" spans="1:10" x14ac:dyDescent="0.25">
      <c r="A7309" s="50" t="s">
        <v>28</v>
      </c>
      <c r="B7309" s="201">
        <v>44197</v>
      </c>
      <c r="C7309" s="4">
        <v>18</v>
      </c>
      <c r="D7309" s="202">
        <f t="shared" si="577"/>
        <v>9112</v>
      </c>
      <c r="F7309" s="67">
        <f t="shared" si="578"/>
        <v>388</v>
      </c>
      <c r="G7309" s="73"/>
      <c r="I7309" s="73"/>
      <c r="J7309" s="73"/>
    </row>
    <row r="7310" spans="1:10" x14ac:dyDescent="0.25">
      <c r="A7310" s="50" t="s">
        <v>24</v>
      </c>
      <c r="B7310" s="201">
        <v>44197</v>
      </c>
      <c r="C7310" s="4">
        <v>41</v>
      </c>
      <c r="D7310" s="202">
        <f t="shared" si="577"/>
        <v>60188</v>
      </c>
      <c r="F7310" s="67">
        <f t="shared" si="578"/>
        <v>1232</v>
      </c>
      <c r="G7310" s="73"/>
      <c r="I7310" s="73"/>
      <c r="J7310" s="73"/>
    </row>
    <row r="7311" spans="1:10" x14ac:dyDescent="0.25">
      <c r="A7311" s="50" t="s">
        <v>30</v>
      </c>
      <c r="B7311" s="201">
        <v>44197</v>
      </c>
      <c r="C7311" s="4">
        <v>0</v>
      </c>
      <c r="D7311" s="202">
        <f t="shared" si="577"/>
        <v>1082</v>
      </c>
      <c r="F7311" s="67">
        <f t="shared" si="578"/>
        <v>12</v>
      </c>
      <c r="G7311" s="73"/>
      <c r="I7311" s="73"/>
      <c r="J7311" s="73"/>
    </row>
    <row r="7312" spans="1:10" x14ac:dyDescent="0.25">
      <c r="A7312" s="50" t="s">
        <v>26</v>
      </c>
      <c r="B7312" s="201">
        <v>44197</v>
      </c>
      <c r="C7312" s="4">
        <v>199</v>
      </c>
      <c r="D7312" s="202">
        <f t="shared" si="577"/>
        <v>41249</v>
      </c>
      <c r="F7312" s="67">
        <f t="shared" si="578"/>
        <v>713</v>
      </c>
      <c r="G7312" s="73"/>
      <c r="I7312" s="73"/>
      <c r="J7312" s="73"/>
    </row>
    <row r="7313" spans="1:10" x14ac:dyDescent="0.25">
      <c r="A7313" s="50" t="s">
        <v>25</v>
      </c>
      <c r="B7313" s="201">
        <v>44197</v>
      </c>
      <c r="C7313" s="4">
        <v>114</v>
      </c>
      <c r="D7313" s="202">
        <f t="shared" si="577"/>
        <v>38700</v>
      </c>
      <c r="F7313" s="67">
        <f t="shared" si="578"/>
        <v>901</v>
      </c>
      <c r="G7313" s="73"/>
      <c r="I7313" s="73"/>
      <c r="J7313" s="73"/>
    </row>
    <row r="7314" spans="1:10" x14ac:dyDescent="0.25">
      <c r="A7314" s="50" t="s">
        <v>41</v>
      </c>
      <c r="B7314" s="201">
        <v>44197</v>
      </c>
      <c r="C7314" s="4">
        <v>14</v>
      </c>
      <c r="D7314" s="202">
        <f t="shared" ref="D7314:D7377" si="579">C7314+D7290</f>
        <v>22393</v>
      </c>
      <c r="F7314" s="67">
        <f t="shared" ref="F7314:F7377" si="580">E7314+F7290</f>
        <v>1035</v>
      </c>
      <c r="G7314" s="73"/>
      <c r="I7314" s="73"/>
      <c r="J7314" s="73"/>
    </row>
    <row r="7315" spans="1:10" x14ac:dyDescent="0.25">
      <c r="A7315" s="50" t="s">
        <v>42</v>
      </c>
      <c r="B7315" s="201">
        <v>44197</v>
      </c>
      <c r="C7315" s="4">
        <v>13</v>
      </c>
      <c r="D7315" s="202">
        <f t="shared" si="579"/>
        <v>11561</v>
      </c>
      <c r="F7315" s="67">
        <f t="shared" si="580"/>
        <v>198</v>
      </c>
      <c r="G7315" s="73"/>
      <c r="I7315" s="73"/>
      <c r="J7315" s="73"/>
    </row>
    <row r="7316" spans="1:10" x14ac:dyDescent="0.25">
      <c r="A7316" s="50" t="s">
        <v>43</v>
      </c>
      <c r="B7316" s="201">
        <v>44197</v>
      </c>
      <c r="C7316" s="4">
        <v>8</v>
      </c>
      <c r="D7316" s="202">
        <f t="shared" si="579"/>
        <v>16199</v>
      </c>
      <c r="F7316" s="67">
        <f t="shared" si="580"/>
        <v>300</v>
      </c>
      <c r="G7316" s="73"/>
      <c r="I7316" s="73"/>
      <c r="J7316" s="73"/>
    </row>
    <row r="7317" spans="1:10" x14ac:dyDescent="0.25">
      <c r="A7317" s="50" t="s">
        <v>44</v>
      </c>
      <c r="B7317" s="201">
        <v>44197</v>
      </c>
      <c r="C7317" s="4">
        <v>134</v>
      </c>
      <c r="D7317" s="202">
        <f t="shared" si="579"/>
        <v>23889</v>
      </c>
      <c r="E7317" s="4">
        <v>1</v>
      </c>
      <c r="F7317" s="67">
        <f t="shared" si="580"/>
        <v>381</v>
      </c>
      <c r="G7317" s="73"/>
      <c r="I7317" s="73"/>
      <c r="J7317" s="73"/>
    </row>
    <row r="7318" spans="1:10" x14ac:dyDescent="0.25">
      <c r="A7318" s="50" t="s">
        <v>29</v>
      </c>
      <c r="B7318" s="201">
        <v>44197</v>
      </c>
      <c r="C7318" s="4">
        <v>352</v>
      </c>
      <c r="D7318" s="202">
        <f t="shared" si="579"/>
        <v>176727</v>
      </c>
      <c r="F7318" s="67">
        <f t="shared" si="580"/>
        <v>2946</v>
      </c>
      <c r="G7318" s="73"/>
      <c r="I7318" s="73"/>
      <c r="J7318" s="73"/>
    </row>
    <row r="7319" spans="1:10" x14ac:dyDescent="0.25">
      <c r="A7319" s="50" t="s">
        <v>45</v>
      </c>
      <c r="B7319" s="201">
        <v>44197</v>
      </c>
      <c r="C7319" s="4">
        <v>9</v>
      </c>
      <c r="D7319" s="202">
        <f t="shared" si="579"/>
        <v>17439</v>
      </c>
      <c r="F7319" s="67">
        <f t="shared" si="580"/>
        <v>218</v>
      </c>
      <c r="G7319" s="73"/>
      <c r="I7319" s="73"/>
      <c r="J7319" s="73"/>
    </row>
    <row r="7320" spans="1:10" x14ac:dyDescent="0.25">
      <c r="A7320" s="50" t="s">
        <v>46</v>
      </c>
      <c r="B7320" s="201">
        <v>44197</v>
      </c>
      <c r="C7320" s="4">
        <v>82</v>
      </c>
      <c r="D7320" s="202">
        <f t="shared" si="579"/>
        <v>19221</v>
      </c>
      <c r="F7320" s="67">
        <f t="shared" si="580"/>
        <v>252</v>
      </c>
      <c r="G7320" s="73"/>
      <c r="I7320" s="73"/>
      <c r="J7320" s="73"/>
    </row>
    <row r="7321" spans="1:10" x14ac:dyDescent="0.25">
      <c r="A7321" s="50" t="s">
        <v>47</v>
      </c>
      <c r="B7321" s="201">
        <v>44197</v>
      </c>
      <c r="C7321" s="4">
        <v>35</v>
      </c>
      <c r="D7321" s="202">
        <f t="shared" si="579"/>
        <v>71145</v>
      </c>
      <c r="F7321" s="67">
        <f t="shared" si="580"/>
        <v>1366</v>
      </c>
      <c r="G7321" s="73"/>
      <c r="J7321" s="73"/>
    </row>
    <row r="7322" spans="1:10" x14ac:dyDescent="0.25">
      <c r="A7322" s="50" t="s">
        <v>22</v>
      </c>
      <c r="B7322" s="201">
        <v>44198</v>
      </c>
      <c r="C7322" s="4">
        <v>2098</v>
      </c>
      <c r="D7322" s="202">
        <f t="shared" si="579"/>
        <v>688349</v>
      </c>
      <c r="E7322" s="4">
        <v>13</v>
      </c>
      <c r="F7322" s="67">
        <f t="shared" si="580"/>
        <v>22451</v>
      </c>
      <c r="I7322" s="73"/>
    </row>
    <row r="7323" spans="1:10" x14ac:dyDescent="0.25">
      <c r="A7323" s="50" t="s">
        <v>51</v>
      </c>
      <c r="B7323" s="201">
        <v>44198</v>
      </c>
      <c r="C7323" s="4">
        <v>495</v>
      </c>
      <c r="D7323" s="202">
        <f t="shared" si="579"/>
        <v>175668</v>
      </c>
      <c r="E7323" s="4">
        <v>13</v>
      </c>
      <c r="F7323" s="67">
        <f t="shared" si="580"/>
        <v>5487</v>
      </c>
      <c r="I7323" s="73"/>
    </row>
    <row r="7324" spans="1:10" x14ac:dyDescent="0.25">
      <c r="A7324" s="50" t="s">
        <v>35</v>
      </c>
      <c r="B7324" s="201">
        <v>44198</v>
      </c>
      <c r="C7324" s="4">
        <v>51</v>
      </c>
      <c r="D7324" s="202">
        <f t="shared" si="579"/>
        <v>2818</v>
      </c>
      <c r="E7324" s="4">
        <v>0</v>
      </c>
      <c r="F7324" s="67">
        <f t="shared" si="580"/>
        <v>17</v>
      </c>
      <c r="I7324" s="73"/>
    </row>
    <row r="7325" spans="1:10" x14ac:dyDescent="0.25">
      <c r="A7325" s="50" t="s">
        <v>21</v>
      </c>
      <c r="B7325" s="201">
        <v>44198</v>
      </c>
      <c r="C7325" s="4">
        <v>152</v>
      </c>
      <c r="D7325" s="202">
        <f t="shared" si="579"/>
        <v>25035</v>
      </c>
      <c r="E7325" s="4">
        <v>3</v>
      </c>
      <c r="F7325" s="67">
        <f t="shared" si="580"/>
        <v>695</v>
      </c>
      <c r="I7325" s="73"/>
    </row>
    <row r="7326" spans="1:10" x14ac:dyDescent="0.25">
      <c r="A7326" s="50" t="s">
        <v>36</v>
      </c>
      <c r="B7326" s="201">
        <v>44198</v>
      </c>
      <c r="C7326" s="4">
        <v>204</v>
      </c>
      <c r="D7326" s="202">
        <f t="shared" si="579"/>
        <v>32252</v>
      </c>
      <c r="E7326" s="4">
        <v>1</v>
      </c>
      <c r="F7326" s="67">
        <f t="shared" si="580"/>
        <v>494</v>
      </c>
      <c r="I7326" s="73"/>
    </row>
    <row r="7327" spans="1:10" x14ac:dyDescent="0.25">
      <c r="A7327" s="50" t="s">
        <v>27</v>
      </c>
      <c r="B7327" s="201">
        <v>44198</v>
      </c>
      <c r="C7327" s="4">
        <v>83</v>
      </c>
      <c r="D7327" s="202">
        <f t="shared" si="579"/>
        <v>128024</v>
      </c>
      <c r="E7327" s="4">
        <v>2</v>
      </c>
      <c r="F7327" s="67">
        <f t="shared" si="580"/>
        <v>2471</v>
      </c>
      <c r="I7327" s="73"/>
    </row>
    <row r="7328" spans="1:10" x14ac:dyDescent="0.25">
      <c r="A7328" s="50" t="s">
        <v>37</v>
      </c>
      <c r="B7328" s="201">
        <v>44198</v>
      </c>
      <c r="C7328" s="4">
        <v>103</v>
      </c>
      <c r="D7328" s="202">
        <f t="shared" si="579"/>
        <v>12118</v>
      </c>
      <c r="E7328" s="4">
        <v>0</v>
      </c>
      <c r="F7328" s="67">
        <f t="shared" si="580"/>
        <v>169</v>
      </c>
      <c r="I7328" s="73"/>
    </row>
    <row r="7329" spans="1:9" x14ac:dyDescent="0.25">
      <c r="A7329" s="50" t="s">
        <v>38</v>
      </c>
      <c r="B7329" s="201">
        <v>44198</v>
      </c>
      <c r="C7329" s="4">
        <v>143</v>
      </c>
      <c r="D7329" s="202">
        <f t="shared" si="579"/>
        <v>29895</v>
      </c>
      <c r="E7329" s="4">
        <v>4</v>
      </c>
      <c r="F7329" s="67">
        <f t="shared" si="580"/>
        <v>587</v>
      </c>
      <c r="I7329" s="73"/>
    </row>
    <row r="7330" spans="1:9" x14ac:dyDescent="0.25">
      <c r="A7330" s="50" t="s">
        <v>48</v>
      </c>
      <c r="B7330" s="201">
        <v>44198</v>
      </c>
      <c r="C7330" s="4">
        <v>1</v>
      </c>
      <c r="D7330" s="202">
        <f t="shared" si="579"/>
        <v>220</v>
      </c>
      <c r="E7330" s="4">
        <v>0</v>
      </c>
      <c r="F7330" s="67">
        <f t="shared" si="580"/>
        <v>3</v>
      </c>
      <c r="I7330" s="73"/>
    </row>
    <row r="7331" spans="1:9" x14ac:dyDescent="0.25">
      <c r="A7331" s="50" t="s">
        <v>39</v>
      </c>
      <c r="B7331" s="201">
        <v>44198</v>
      </c>
      <c r="C7331" s="4">
        <v>-1</v>
      </c>
      <c r="D7331" s="202">
        <f t="shared" si="579"/>
        <v>18562</v>
      </c>
      <c r="E7331" s="4">
        <v>0</v>
      </c>
      <c r="F7331" s="67">
        <f t="shared" si="580"/>
        <v>858</v>
      </c>
      <c r="I7331" s="73"/>
    </row>
    <row r="7332" spans="1:9" x14ac:dyDescent="0.25">
      <c r="A7332" s="50" t="s">
        <v>40</v>
      </c>
      <c r="B7332" s="201">
        <v>44198</v>
      </c>
      <c r="C7332" s="4">
        <v>197</v>
      </c>
      <c r="D7332" s="202">
        <f t="shared" si="579"/>
        <v>11274</v>
      </c>
      <c r="E7332" s="4">
        <v>0</v>
      </c>
      <c r="F7332" s="67">
        <f t="shared" si="580"/>
        <v>124</v>
      </c>
      <c r="I7332" s="73"/>
    </row>
    <row r="7333" spans="1:9" x14ac:dyDescent="0.25">
      <c r="A7333" s="50" t="s">
        <v>28</v>
      </c>
      <c r="B7333" s="201">
        <v>44198</v>
      </c>
      <c r="C7333" s="4">
        <v>9</v>
      </c>
      <c r="D7333" s="202">
        <f t="shared" si="579"/>
        <v>9121</v>
      </c>
      <c r="E7333" s="4">
        <v>0</v>
      </c>
      <c r="F7333" s="67">
        <f t="shared" si="580"/>
        <v>388</v>
      </c>
      <c r="I7333" s="73"/>
    </row>
    <row r="7334" spans="1:9" x14ac:dyDescent="0.25">
      <c r="A7334" s="50" t="s">
        <v>24</v>
      </c>
      <c r="B7334" s="201">
        <v>44198</v>
      </c>
      <c r="C7334" s="4">
        <v>65</v>
      </c>
      <c r="D7334" s="202">
        <f t="shared" si="579"/>
        <v>60253</v>
      </c>
      <c r="E7334" s="4">
        <v>0</v>
      </c>
      <c r="F7334" s="67">
        <f t="shared" si="580"/>
        <v>1232</v>
      </c>
      <c r="I7334" s="73"/>
    </row>
    <row r="7335" spans="1:9" x14ac:dyDescent="0.25">
      <c r="A7335" s="50" t="s">
        <v>30</v>
      </c>
      <c r="B7335" s="201">
        <v>44198</v>
      </c>
      <c r="C7335" s="4">
        <v>2</v>
      </c>
      <c r="D7335" s="202">
        <f t="shared" si="579"/>
        <v>1084</v>
      </c>
      <c r="E7335" s="4">
        <v>0</v>
      </c>
      <c r="F7335" s="67">
        <f t="shared" si="580"/>
        <v>12</v>
      </c>
      <c r="I7335" s="73"/>
    </row>
    <row r="7336" spans="1:9" x14ac:dyDescent="0.25">
      <c r="A7336" s="50" t="s">
        <v>26</v>
      </c>
      <c r="B7336" s="201">
        <v>44198</v>
      </c>
      <c r="C7336" s="4">
        <v>305</v>
      </c>
      <c r="D7336" s="202">
        <f t="shared" si="579"/>
        <v>41554</v>
      </c>
      <c r="E7336" s="4">
        <v>0</v>
      </c>
      <c r="F7336" s="67">
        <f t="shared" si="580"/>
        <v>713</v>
      </c>
      <c r="I7336" s="73"/>
    </row>
    <row r="7337" spans="1:9" x14ac:dyDescent="0.25">
      <c r="A7337" s="50" t="s">
        <v>25</v>
      </c>
      <c r="B7337" s="201">
        <v>44198</v>
      </c>
      <c r="C7337" s="4">
        <v>160</v>
      </c>
      <c r="D7337" s="202">
        <f t="shared" si="579"/>
        <v>38860</v>
      </c>
      <c r="E7337" s="4">
        <v>3</v>
      </c>
      <c r="F7337" s="67">
        <f t="shared" si="580"/>
        <v>904</v>
      </c>
      <c r="I7337" s="73"/>
    </row>
    <row r="7338" spans="1:9" x14ac:dyDescent="0.25">
      <c r="A7338" s="50" t="s">
        <v>41</v>
      </c>
      <c r="B7338" s="201">
        <v>44198</v>
      </c>
      <c r="C7338" s="4">
        <v>12</v>
      </c>
      <c r="D7338" s="202">
        <f t="shared" si="579"/>
        <v>22405</v>
      </c>
      <c r="E7338" s="4">
        <v>0</v>
      </c>
      <c r="F7338" s="67">
        <f t="shared" si="580"/>
        <v>1035</v>
      </c>
      <c r="I7338" s="73"/>
    </row>
    <row r="7339" spans="1:9" x14ac:dyDescent="0.25">
      <c r="A7339" s="50" t="s">
        <v>42</v>
      </c>
      <c r="B7339" s="201">
        <v>44198</v>
      </c>
      <c r="C7339" s="4">
        <v>4</v>
      </c>
      <c r="D7339" s="202">
        <f t="shared" si="579"/>
        <v>11565</v>
      </c>
      <c r="E7339" s="4">
        <v>0</v>
      </c>
      <c r="F7339" s="67">
        <f t="shared" si="580"/>
        <v>198</v>
      </c>
      <c r="I7339" s="73"/>
    </row>
    <row r="7340" spans="1:9" x14ac:dyDescent="0.25">
      <c r="A7340" s="50" t="s">
        <v>43</v>
      </c>
      <c r="B7340" s="201">
        <v>44198</v>
      </c>
      <c r="C7340" s="4">
        <v>2</v>
      </c>
      <c r="D7340" s="202">
        <f t="shared" si="579"/>
        <v>16201</v>
      </c>
      <c r="E7340" s="4">
        <v>0</v>
      </c>
      <c r="F7340" s="67">
        <f t="shared" si="580"/>
        <v>300</v>
      </c>
      <c r="I7340" s="73"/>
    </row>
    <row r="7341" spans="1:9" x14ac:dyDescent="0.25">
      <c r="A7341" s="50" t="s">
        <v>44</v>
      </c>
      <c r="B7341" s="201">
        <v>44198</v>
      </c>
      <c r="C7341" s="4">
        <v>305</v>
      </c>
      <c r="D7341" s="202">
        <f t="shared" si="579"/>
        <v>24194</v>
      </c>
      <c r="E7341" s="4">
        <v>2</v>
      </c>
      <c r="F7341" s="67">
        <f t="shared" si="580"/>
        <v>383</v>
      </c>
      <c r="I7341" s="73"/>
    </row>
    <row r="7342" spans="1:9" x14ac:dyDescent="0.25">
      <c r="A7342" s="50" t="s">
        <v>29</v>
      </c>
      <c r="B7342" s="201">
        <v>44198</v>
      </c>
      <c r="C7342" s="4">
        <v>568</v>
      </c>
      <c r="D7342" s="202">
        <f t="shared" si="579"/>
        <v>177295</v>
      </c>
      <c r="E7342" s="4">
        <v>14</v>
      </c>
      <c r="F7342" s="67">
        <f t="shared" si="580"/>
        <v>2960</v>
      </c>
      <c r="I7342" s="73"/>
    </row>
    <row r="7343" spans="1:9" x14ac:dyDescent="0.25">
      <c r="A7343" s="50" t="s">
        <v>45</v>
      </c>
      <c r="B7343" s="201">
        <v>44198</v>
      </c>
      <c r="C7343" s="4">
        <v>128</v>
      </c>
      <c r="D7343" s="202">
        <f t="shared" si="579"/>
        <v>17567</v>
      </c>
      <c r="E7343" s="4">
        <v>0</v>
      </c>
      <c r="F7343" s="67">
        <f t="shared" si="580"/>
        <v>218</v>
      </c>
      <c r="I7343" s="73"/>
    </row>
    <row r="7344" spans="1:9" x14ac:dyDescent="0.25">
      <c r="A7344" s="50" t="s">
        <v>46</v>
      </c>
      <c r="B7344" s="201">
        <v>44198</v>
      </c>
      <c r="C7344" s="4">
        <v>108</v>
      </c>
      <c r="D7344" s="202">
        <f t="shared" si="579"/>
        <v>19329</v>
      </c>
      <c r="E7344" s="4">
        <v>1</v>
      </c>
      <c r="F7344" s="67">
        <f t="shared" si="580"/>
        <v>253</v>
      </c>
      <c r="I7344" s="73"/>
    </row>
    <row r="7345" spans="1:9" x14ac:dyDescent="0.25">
      <c r="A7345" s="50" t="s">
        <v>47</v>
      </c>
      <c r="B7345" s="201">
        <v>44198</v>
      </c>
      <c r="C7345" s="4">
        <v>46</v>
      </c>
      <c r="D7345" s="202">
        <f t="shared" si="579"/>
        <v>71191</v>
      </c>
      <c r="E7345" s="4">
        <v>0</v>
      </c>
      <c r="F7345" s="67">
        <f t="shared" si="580"/>
        <v>1366</v>
      </c>
    </row>
    <row r="7346" spans="1:9" x14ac:dyDescent="0.25">
      <c r="A7346" s="50" t="s">
        <v>22</v>
      </c>
      <c r="B7346" s="201">
        <v>44199</v>
      </c>
      <c r="C7346" s="4">
        <v>2034</v>
      </c>
      <c r="D7346" s="202">
        <f t="shared" si="579"/>
        <v>690383</v>
      </c>
      <c r="E7346" s="4">
        <v>63</v>
      </c>
      <c r="F7346" s="67">
        <f t="shared" si="580"/>
        <v>22514</v>
      </c>
      <c r="I7346" s="73"/>
    </row>
    <row r="7347" spans="1:9" x14ac:dyDescent="0.25">
      <c r="A7347" s="50" t="s">
        <v>51</v>
      </c>
      <c r="B7347" s="201">
        <v>44199</v>
      </c>
      <c r="C7347" s="4">
        <v>827</v>
      </c>
      <c r="D7347" s="202">
        <f t="shared" si="579"/>
        <v>176495</v>
      </c>
      <c r="E7347" s="4">
        <v>2</v>
      </c>
      <c r="F7347" s="67">
        <f t="shared" si="580"/>
        <v>5489</v>
      </c>
      <c r="I7347" s="73"/>
    </row>
    <row r="7348" spans="1:9" x14ac:dyDescent="0.25">
      <c r="A7348" s="50" t="s">
        <v>35</v>
      </c>
      <c r="B7348" s="201">
        <v>44199</v>
      </c>
      <c r="C7348" s="4">
        <v>33</v>
      </c>
      <c r="D7348" s="202">
        <f t="shared" si="579"/>
        <v>2851</v>
      </c>
      <c r="E7348" s="4">
        <v>0</v>
      </c>
      <c r="F7348" s="67">
        <f t="shared" si="580"/>
        <v>17</v>
      </c>
      <c r="I7348" s="73"/>
    </row>
    <row r="7349" spans="1:9" x14ac:dyDescent="0.25">
      <c r="A7349" s="50" t="s">
        <v>21</v>
      </c>
      <c r="B7349" s="201">
        <v>44199</v>
      </c>
      <c r="C7349" s="4">
        <v>113</v>
      </c>
      <c r="D7349" s="202">
        <f t="shared" si="579"/>
        <v>25148</v>
      </c>
      <c r="E7349" s="4">
        <v>2</v>
      </c>
      <c r="F7349" s="67">
        <f t="shared" si="580"/>
        <v>697</v>
      </c>
      <c r="I7349" s="73"/>
    </row>
    <row r="7350" spans="1:9" x14ac:dyDescent="0.25">
      <c r="A7350" s="50" t="s">
        <v>36</v>
      </c>
      <c r="B7350" s="201">
        <v>44199</v>
      </c>
      <c r="C7350" s="4">
        <v>202</v>
      </c>
      <c r="D7350" s="202">
        <f t="shared" si="579"/>
        <v>32454</v>
      </c>
      <c r="E7350" s="4">
        <v>0</v>
      </c>
      <c r="F7350" s="67">
        <f t="shared" si="580"/>
        <v>494</v>
      </c>
      <c r="I7350" s="73"/>
    </row>
    <row r="7351" spans="1:9" x14ac:dyDescent="0.25">
      <c r="A7351" s="50" t="s">
        <v>27</v>
      </c>
      <c r="B7351" s="201">
        <v>44199</v>
      </c>
      <c r="C7351" s="4">
        <v>356</v>
      </c>
      <c r="D7351" s="202">
        <f t="shared" si="579"/>
        <v>128380</v>
      </c>
      <c r="E7351" s="4">
        <v>6</v>
      </c>
      <c r="F7351" s="67">
        <f t="shared" si="580"/>
        <v>2477</v>
      </c>
      <c r="I7351" s="73"/>
    </row>
    <row r="7352" spans="1:9" x14ac:dyDescent="0.25">
      <c r="A7352" s="50" t="s">
        <v>37</v>
      </c>
      <c r="B7352" s="201">
        <v>44199</v>
      </c>
      <c r="C7352" s="4">
        <v>104</v>
      </c>
      <c r="D7352" s="202">
        <f t="shared" si="579"/>
        <v>12222</v>
      </c>
      <c r="E7352" s="4">
        <v>0</v>
      </c>
      <c r="F7352" s="67">
        <f t="shared" si="580"/>
        <v>169</v>
      </c>
      <c r="I7352" s="73"/>
    </row>
    <row r="7353" spans="1:9" x14ac:dyDescent="0.25">
      <c r="A7353" s="50" t="s">
        <v>38</v>
      </c>
      <c r="B7353" s="201">
        <v>44199</v>
      </c>
      <c r="C7353" s="4">
        <v>264</v>
      </c>
      <c r="D7353" s="202">
        <f t="shared" si="579"/>
        <v>30159</v>
      </c>
      <c r="E7353" s="4">
        <v>0</v>
      </c>
      <c r="F7353" s="67">
        <f t="shared" si="580"/>
        <v>587</v>
      </c>
      <c r="I7353" s="73"/>
    </row>
    <row r="7354" spans="1:9" x14ac:dyDescent="0.25">
      <c r="A7354" s="50" t="s">
        <v>48</v>
      </c>
      <c r="B7354" s="201">
        <v>44199</v>
      </c>
      <c r="C7354" s="4">
        <v>1</v>
      </c>
      <c r="D7354" s="202">
        <f t="shared" si="579"/>
        <v>221</v>
      </c>
      <c r="E7354" s="4">
        <v>0</v>
      </c>
      <c r="F7354" s="67">
        <f t="shared" si="580"/>
        <v>3</v>
      </c>
      <c r="I7354" s="73"/>
    </row>
    <row r="7355" spans="1:9" x14ac:dyDescent="0.25">
      <c r="A7355" s="50" t="s">
        <v>39</v>
      </c>
      <c r="B7355" s="201">
        <v>44199</v>
      </c>
      <c r="C7355" s="4">
        <v>5</v>
      </c>
      <c r="D7355" s="202">
        <f t="shared" si="579"/>
        <v>18567</v>
      </c>
      <c r="E7355" s="4">
        <v>0</v>
      </c>
      <c r="F7355" s="67">
        <f t="shared" si="580"/>
        <v>858</v>
      </c>
      <c r="I7355" s="73"/>
    </row>
    <row r="7356" spans="1:9" x14ac:dyDescent="0.25">
      <c r="A7356" s="50" t="s">
        <v>40</v>
      </c>
      <c r="B7356" s="201">
        <v>44199</v>
      </c>
      <c r="C7356" s="4">
        <v>194</v>
      </c>
      <c r="D7356" s="202">
        <f t="shared" si="579"/>
        <v>11468</v>
      </c>
      <c r="E7356" s="4">
        <v>0</v>
      </c>
      <c r="F7356" s="67">
        <f t="shared" si="580"/>
        <v>124</v>
      </c>
      <c r="I7356" s="73"/>
    </row>
    <row r="7357" spans="1:9" x14ac:dyDescent="0.25">
      <c r="A7357" s="50" t="s">
        <v>28</v>
      </c>
      <c r="B7357" s="201">
        <v>44199</v>
      </c>
      <c r="C7357" s="4">
        <v>3</v>
      </c>
      <c r="D7357" s="202">
        <f t="shared" si="579"/>
        <v>9124</v>
      </c>
      <c r="E7357" s="4">
        <v>9</v>
      </c>
      <c r="F7357" s="67">
        <f t="shared" si="580"/>
        <v>397</v>
      </c>
      <c r="I7357" s="73"/>
    </row>
    <row r="7358" spans="1:9" x14ac:dyDescent="0.25">
      <c r="A7358" s="50" t="s">
        <v>24</v>
      </c>
      <c r="B7358" s="201">
        <v>44199</v>
      </c>
      <c r="C7358" s="4">
        <v>77</v>
      </c>
      <c r="D7358" s="202">
        <f t="shared" si="579"/>
        <v>60330</v>
      </c>
      <c r="E7358" s="4">
        <v>1</v>
      </c>
      <c r="F7358" s="67">
        <f t="shared" si="580"/>
        <v>1233</v>
      </c>
      <c r="I7358" s="73"/>
    </row>
    <row r="7359" spans="1:9" x14ac:dyDescent="0.25">
      <c r="A7359" s="50" t="s">
        <v>30</v>
      </c>
      <c r="B7359" s="201">
        <v>44199</v>
      </c>
      <c r="C7359" s="4">
        <v>40</v>
      </c>
      <c r="D7359" s="202">
        <f t="shared" si="579"/>
        <v>1124</v>
      </c>
      <c r="E7359" s="4">
        <v>0</v>
      </c>
      <c r="F7359" s="67">
        <f t="shared" si="580"/>
        <v>12</v>
      </c>
      <c r="I7359" s="73"/>
    </row>
    <row r="7360" spans="1:9" x14ac:dyDescent="0.25">
      <c r="A7360" s="50" t="s">
        <v>26</v>
      </c>
      <c r="B7360" s="201">
        <v>44199</v>
      </c>
      <c r="C7360" s="4">
        <v>372</v>
      </c>
      <c r="D7360" s="202">
        <f t="shared" si="579"/>
        <v>41926</v>
      </c>
      <c r="E7360" s="4">
        <v>2</v>
      </c>
      <c r="F7360" s="67">
        <f t="shared" si="580"/>
        <v>715</v>
      </c>
      <c r="I7360" s="73"/>
    </row>
    <row r="7361" spans="1:9" x14ac:dyDescent="0.25">
      <c r="A7361" s="50" t="s">
        <v>25</v>
      </c>
      <c r="B7361" s="201">
        <v>44199</v>
      </c>
      <c r="C7361" s="4">
        <v>212</v>
      </c>
      <c r="D7361" s="202">
        <f t="shared" si="579"/>
        <v>39072</v>
      </c>
      <c r="E7361" s="4">
        <v>6</v>
      </c>
      <c r="F7361" s="67">
        <f t="shared" si="580"/>
        <v>910</v>
      </c>
      <c r="I7361" s="73"/>
    </row>
    <row r="7362" spans="1:9" x14ac:dyDescent="0.25">
      <c r="A7362" s="50" t="s">
        <v>41</v>
      </c>
      <c r="B7362" s="201">
        <v>44199</v>
      </c>
      <c r="C7362" s="4">
        <v>8</v>
      </c>
      <c r="D7362" s="202">
        <f t="shared" si="579"/>
        <v>22413</v>
      </c>
      <c r="E7362" s="4">
        <v>0</v>
      </c>
      <c r="F7362" s="67">
        <f t="shared" si="580"/>
        <v>1035</v>
      </c>
      <c r="I7362" s="73"/>
    </row>
    <row r="7363" spans="1:9" x14ac:dyDescent="0.25">
      <c r="A7363" s="50" t="s">
        <v>42</v>
      </c>
      <c r="B7363" s="201">
        <v>44199</v>
      </c>
      <c r="C7363" s="4">
        <v>33</v>
      </c>
      <c r="D7363" s="202">
        <f t="shared" si="579"/>
        <v>11598</v>
      </c>
      <c r="E7363" s="4">
        <v>0</v>
      </c>
      <c r="F7363" s="67">
        <f t="shared" si="580"/>
        <v>198</v>
      </c>
      <c r="I7363" s="73"/>
    </row>
    <row r="7364" spans="1:9" x14ac:dyDescent="0.25">
      <c r="A7364" s="50" t="s">
        <v>43</v>
      </c>
      <c r="B7364" s="201">
        <v>44199</v>
      </c>
      <c r="C7364" s="4">
        <v>24</v>
      </c>
      <c r="D7364" s="202">
        <f t="shared" si="579"/>
        <v>16225</v>
      </c>
      <c r="E7364" s="4">
        <v>0</v>
      </c>
      <c r="F7364" s="67">
        <f t="shared" si="580"/>
        <v>300</v>
      </c>
      <c r="I7364" s="73"/>
    </row>
    <row r="7365" spans="1:9" x14ac:dyDescent="0.25">
      <c r="A7365" s="50" t="s">
        <v>44</v>
      </c>
      <c r="B7365" s="201">
        <v>44199</v>
      </c>
      <c r="C7365" s="4">
        <v>207</v>
      </c>
      <c r="D7365" s="202">
        <f t="shared" si="579"/>
        <v>24401</v>
      </c>
      <c r="E7365" s="4">
        <v>6</v>
      </c>
      <c r="F7365" s="67">
        <f t="shared" si="580"/>
        <v>389</v>
      </c>
      <c r="I7365" s="73"/>
    </row>
    <row r="7366" spans="1:9" x14ac:dyDescent="0.25">
      <c r="A7366" s="50" t="s">
        <v>29</v>
      </c>
      <c r="B7366" s="201">
        <v>44199</v>
      </c>
      <c r="C7366" s="4">
        <v>516</v>
      </c>
      <c r="D7366" s="202">
        <f t="shared" si="579"/>
        <v>177811</v>
      </c>
      <c r="E7366" s="4">
        <v>8</v>
      </c>
      <c r="F7366" s="67">
        <f t="shared" si="580"/>
        <v>2968</v>
      </c>
      <c r="I7366" s="73"/>
    </row>
    <row r="7367" spans="1:9" x14ac:dyDescent="0.25">
      <c r="A7367" s="50" t="s">
        <v>45</v>
      </c>
      <c r="B7367" s="201">
        <v>44199</v>
      </c>
      <c r="C7367" s="4">
        <v>50</v>
      </c>
      <c r="D7367" s="202">
        <f t="shared" si="579"/>
        <v>17617</v>
      </c>
      <c r="E7367" s="4">
        <v>1</v>
      </c>
      <c r="F7367" s="67">
        <f t="shared" si="580"/>
        <v>219</v>
      </c>
      <c r="I7367" s="73"/>
    </row>
    <row r="7368" spans="1:9" x14ac:dyDescent="0.25">
      <c r="A7368" s="50" t="s">
        <v>46</v>
      </c>
      <c r="B7368" s="201">
        <v>44199</v>
      </c>
      <c r="C7368" s="4">
        <v>103</v>
      </c>
      <c r="D7368" s="202">
        <f t="shared" si="579"/>
        <v>19432</v>
      </c>
      <c r="E7368" s="4">
        <v>1</v>
      </c>
      <c r="F7368" s="67">
        <f t="shared" si="580"/>
        <v>254</v>
      </c>
      <c r="I7368" s="73"/>
    </row>
    <row r="7369" spans="1:9" x14ac:dyDescent="0.25">
      <c r="A7369" s="50" t="s">
        <v>47</v>
      </c>
      <c r="B7369" s="201">
        <v>44199</v>
      </c>
      <c r="C7369" s="4">
        <v>106</v>
      </c>
      <c r="D7369" s="202">
        <f t="shared" si="579"/>
        <v>71297</v>
      </c>
      <c r="E7369" s="4">
        <v>0</v>
      </c>
      <c r="F7369" s="67">
        <f t="shared" si="580"/>
        <v>1366</v>
      </c>
    </row>
    <row r="7370" spans="1:9" x14ac:dyDescent="0.25">
      <c r="A7370" s="50" t="s">
        <v>22</v>
      </c>
      <c r="B7370" s="201">
        <v>44200</v>
      </c>
      <c r="C7370" s="4">
        <v>2961</v>
      </c>
      <c r="D7370" s="202">
        <f t="shared" si="579"/>
        <v>693344</v>
      </c>
      <c r="E7370" s="4">
        <v>46</v>
      </c>
      <c r="F7370" s="67">
        <f t="shared" si="580"/>
        <v>22560</v>
      </c>
      <c r="I7370" s="73"/>
    </row>
    <row r="7371" spans="1:9" x14ac:dyDescent="0.25">
      <c r="A7371" s="50" t="s">
        <v>51</v>
      </c>
      <c r="B7371" s="201">
        <v>44200</v>
      </c>
      <c r="C7371" s="4">
        <v>1075</v>
      </c>
      <c r="D7371" s="202">
        <f t="shared" si="579"/>
        <v>177570</v>
      </c>
      <c r="E7371" s="4">
        <v>10</v>
      </c>
      <c r="F7371" s="67">
        <f t="shared" si="580"/>
        <v>5499</v>
      </c>
      <c r="I7371" s="73"/>
    </row>
    <row r="7372" spans="1:9" x14ac:dyDescent="0.25">
      <c r="A7372" s="50" t="s">
        <v>35</v>
      </c>
      <c r="B7372" s="201">
        <v>44200</v>
      </c>
      <c r="C7372" s="4">
        <v>18</v>
      </c>
      <c r="D7372" s="202">
        <f t="shared" si="579"/>
        <v>2869</v>
      </c>
      <c r="E7372" s="4">
        <v>0</v>
      </c>
      <c r="F7372" s="67">
        <f t="shared" si="580"/>
        <v>17</v>
      </c>
      <c r="I7372" s="73"/>
    </row>
    <row r="7373" spans="1:9" x14ac:dyDescent="0.25">
      <c r="A7373" s="50" t="s">
        <v>21</v>
      </c>
      <c r="B7373" s="201">
        <v>44200</v>
      </c>
      <c r="C7373" s="4">
        <v>175</v>
      </c>
      <c r="D7373" s="202">
        <f t="shared" si="579"/>
        <v>25323</v>
      </c>
      <c r="E7373" s="4">
        <v>9</v>
      </c>
      <c r="F7373" s="67">
        <f t="shared" si="580"/>
        <v>706</v>
      </c>
      <c r="I7373" s="73"/>
    </row>
    <row r="7374" spans="1:9" x14ac:dyDescent="0.25">
      <c r="A7374" s="50" t="s">
        <v>36</v>
      </c>
      <c r="B7374" s="201">
        <v>44200</v>
      </c>
      <c r="C7374" s="4">
        <v>315</v>
      </c>
      <c r="D7374" s="202">
        <f t="shared" si="579"/>
        <v>32769</v>
      </c>
      <c r="E7374" s="4">
        <v>1</v>
      </c>
      <c r="F7374" s="67">
        <f t="shared" si="580"/>
        <v>495</v>
      </c>
      <c r="I7374" s="73"/>
    </row>
    <row r="7375" spans="1:9" x14ac:dyDescent="0.25">
      <c r="A7375" s="50" t="s">
        <v>27</v>
      </c>
      <c r="B7375" s="201">
        <v>44200</v>
      </c>
      <c r="C7375" s="4">
        <v>302</v>
      </c>
      <c r="D7375" s="202">
        <f t="shared" si="579"/>
        <v>128682</v>
      </c>
      <c r="E7375" s="4">
        <v>12</v>
      </c>
      <c r="F7375" s="67">
        <f t="shared" si="580"/>
        <v>2489</v>
      </c>
      <c r="I7375" s="73"/>
    </row>
    <row r="7376" spans="1:9" x14ac:dyDescent="0.25">
      <c r="A7376" s="50" t="s">
        <v>37</v>
      </c>
      <c r="B7376" s="201">
        <v>44200</v>
      </c>
      <c r="C7376" s="4">
        <v>237</v>
      </c>
      <c r="D7376" s="202">
        <f t="shared" si="579"/>
        <v>12459</v>
      </c>
      <c r="E7376" s="4">
        <v>0</v>
      </c>
      <c r="F7376" s="67">
        <f t="shared" si="580"/>
        <v>169</v>
      </c>
      <c r="I7376" s="73"/>
    </row>
    <row r="7377" spans="1:9" x14ac:dyDescent="0.25">
      <c r="A7377" s="50" t="s">
        <v>38</v>
      </c>
      <c r="B7377" s="201">
        <v>44200</v>
      </c>
      <c r="C7377" s="4">
        <v>258</v>
      </c>
      <c r="D7377" s="202">
        <f t="shared" si="579"/>
        <v>30417</v>
      </c>
      <c r="E7377" s="4">
        <v>2</v>
      </c>
      <c r="F7377" s="67">
        <f t="shared" si="580"/>
        <v>589</v>
      </c>
      <c r="I7377" s="73"/>
    </row>
    <row r="7378" spans="1:9" x14ac:dyDescent="0.25">
      <c r="A7378" s="50" t="s">
        <v>48</v>
      </c>
      <c r="B7378" s="201">
        <v>44200</v>
      </c>
      <c r="C7378" s="4">
        <v>0</v>
      </c>
      <c r="D7378" s="202">
        <f t="shared" ref="D7378:D7442" si="581">C7378+D7354</f>
        <v>221</v>
      </c>
      <c r="E7378" s="4">
        <v>0</v>
      </c>
      <c r="F7378" s="67">
        <f t="shared" ref="F7378:F7442" si="582">E7378+F7354</f>
        <v>3</v>
      </c>
      <c r="I7378" s="73"/>
    </row>
    <row r="7379" spans="1:9" x14ac:dyDescent="0.25">
      <c r="A7379" s="50" t="s">
        <v>39</v>
      </c>
      <c r="B7379" s="201">
        <v>44200</v>
      </c>
      <c r="C7379" s="4">
        <v>2</v>
      </c>
      <c r="D7379" s="202">
        <f t="shared" si="581"/>
        <v>18569</v>
      </c>
      <c r="E7379" s="4">
        <v>1</v>
      </c>
      <c r="F7379" s="67">
        <f t="shared" si="582"/>
        <v>859</v>
      </c>
      <c r="I7379" s="73"/>
    </row>
    <row r="7380" spans="1:9" x14ac:dyDescent="0.25">
      <c r="A7380" s="50" t="s">
        <v>40</v>
      </c>
      <c r="B7380" s="201">
        <v>44200</v>
      </c>
      <c r="C7380" s="4">
        <v>171</v>
      </c>
      <c r="D7380" s="202">
        <f t="shared" si="581"/>
        <v>11639</v>
      </c>
      <c r="E7380" s="4">
        <v>8</v>
      </c>
      <c r="F7380" s="67">
        <f t="shared" si="582"/>
        <v>132</v>
      </c>
      <c r="I7380" s="73"/>
    </row>
    <row r="7381" spans="1:9" x14ac:dyDescent="0.25">
      <c r="A7381" s="50" t="s">
        <v>28</v>
      </c>
      <c r="B7381" s="201">
        <v>44200</v>
      </c>
      <c r="C7381" s="4">
        <v>3</v>
      </c>
      <c r="D7381" s="202">
        <f t="shared" si="581"/>
        <v>9127</v>
      </c>
      <c r="E7381" s="4">
        <v>1</v>
      </c>
      <c r="F7381" s="67">
        <f t="shared" si="582"/>
        <v>398</v>
      </c>
      <c r="I7381" s="73"/>
    </row>
    <row r="7382" spans="1:9" x14ac:dyDescent="0.25">
      <c r="A7382" s="50" t="s">
        <v>24</v>
      </c>
      <c r="B7382" s="201">
        <v>44200</v>
      </c>
      <c r="C7382" s="4">
        <v>69</v>
      </c>
      <c r="D7382" s="202">
        <f t="shared" si="581"/>
        <v>60399</v>
      </c>
      <c r="E7382" s="4">
        <v>0</v>
      </c>
      <c r="F7382" s="67">
        <f t="shared" si="582"/>
        <v>1233</v>
      </c>
      <c r="I7382" s="73"/>
    </row>
    <row r="7383" spans="1:9" x14ac:dyDescent="0.25">
      <c r="A7383" s="50" t="s">
        <v>30</v>
      </c>
      <c r="B7383" s="201">
        <v>44200</v>
      </c>
      <c r="C7383" s="4">
        <v>33</v>
      </c>
      <c r="D7383" s="202">
        <f t="shared" si="581"/>
        <v>1157</v>
      </c>
      <c r="E7383" s="4">
        <v>0</v>
      </c>
      <c r="F7383" s="67">
        <f t="shared" si="582"/>
        <v>12</v>
      </c>
      <c r="I7383" s="73"/>
    </row>
    <row r="7384" spans="1:9" x14ac:dyDescent="0.25">
      <c r="A7384" s="50" t="s">
        <v>26</v>
      </c>
      <c r="B7384" s="201">
        <v>44200</v>
      </c>
      <c r="C7384" s="4">
        <v>305</v>
      </c>
      <c r="D7384" s="202">
        <f t="shared" si="581"/>
        <v>42231</v>
      </c>
      <c r="E7384" s="4">
        <v>0</v>
      </c>
      <c r="F7384" s="67">
        <f t="shared" si="582"/>
        <v>715</v>
      </c>
      <c r="I7384" s="73"/>
    </row>
    <row r="7385" spans="1:9" x14ac:dyDescent="0.25">
      <c r="A7385" s="50" t="s">
        <v>25</v>
      </c>
      <c r="B7385" s="201">
        <v>44200</v>
      </c>
      <c r="C7385" s="4">
        <v>290</v>
      </c>
      <c r="D7385" s="202">
        <f t="shared" si="581"/>
        <v>39362</v>
      </c>
      <c r="E7385" s="4">
        <v>10</v>
      </c>
      <c r="F7385" s="67">
        <f t="shared" si="582"/>
        <v>920</v>
      </c>
      <c r="I7385" s="73"/>
    </row>
    <row r="7386" spans="1:9" x14ac:dyDescent="0.25">
      <c r="A7386" s="50" t="s">
        <v>41</v>
      </c>
      <c r="B7386" s="201">
        <v>44200</v>
      </c>
      <c r="C7386" s="4">
        <v>21</v>
      </c>
      <c r="D7386" s="202">
        <f t="shared" si="581"/>
        <v>22434</v>
      </c>
      <c r="E7386" s="4">
        <v>2</v>
      </c>
      <c r="F7386" s="67">
        <f t="shared" si="582"/>
        <v>1037</v>
      </c>
      <c r="I7386" s="73"/>
    </row>
    <row r="7387" spans="1:9" x14ac:dyDescent="0.25">
      <c r="A7387" s="50" t="s">
        <v>42</v>
      </c>
      <c r="B7387" s="201">
        <v>44200</v>
      </c>
      <c r="C7387" s="4">
        <v>79</v>
      </c>
      <c r="D7387" s="202">
        <f t="shared" si="581"/>
        <v>11677</v>
      </c>
      <c r="E7387" s="4">
        <v>4</v>
      </c>
      <c r="F7387" s="67">
        <f t="shared" si="582"/>
        <v>202</v>
      </c>
      <c r="I7387" s="73"/>
    </row>
    <row r="7388" spans="1:9" x14ac:dyDescent="0.25">
      <c r="A7388" s="50" t="s">
        <v>43</v>
      </c>
      <c r="B7388" s="201">
        <v>44200</v>
      </c>
      <c r="C7388" s="4">
        <v>48</v>
      </c>
      <c r="D7388" s="202">
        <f t="shared" si="581"/>
        <v>16273</v>
      </c>
      <c r="E7388" s="4">
        <v>1</v>
      </c>
      <c r="F7388" s="67">
        <f t="shared" si="582"/>
        <v>301</v>
      </c>
      <c r="I7388" s="73"/>
    </row>
    <row r="7389" spans="1:9" x14ac:dyDescent="0.25">
      <c r="A7389" s="50" t="s">
        <v>44</v>
      </c>
      <c r="B7389" s="201">
        <v>44200</v>
      </c>
      <c r="C7389" s="4">
        <v>309</v>
      </c>
      <c r="D7389" s="202">
        <f t="shared" si="581"/>
        <v>24710</v>
      </c>
      <c r="E7389" s="4">
        <v>11</v>
      </c>
      <c r="F7389" s="67">
        <f t="shared" si="582"/>
        <v>400</v>
      </c>
      <c r="I7389" s="73"/>
    </row>
    <row r="7390" spans="1:9" x14ac:dyDescent="0.25">
      <c r="A7390" s="50" t="s">
        <v>29</v>
      </c>
      <c r="B7390" s="201">
        <v>44200</v>
      </c>
      <c r="C7390" s="4">
        <v>1046</v>
      </c>
      <c r="D7390" s="202">
        <f t="shared" si="581"/>
        <v>178857</v>
      </c>
      <c r="E7390" s="4">
        <v>32</v>
      </c>
      <c r="F7390" s="67">
        <f t="shared" si="582"/>
        <v>3000</v>
      </c>
      <c r="I7390" s="73"/>
    </row>
    <row r="7391" spans="1:9" x14ac:dyDescent="0.25">
      <c r="A7391" s="50" t="s">
        <v>45</v>
      </c>
      <c r="B7391" s="201">
        <v>44200</v>
      </c>
      <c r="C7391" s="4">
        <v>116</v>
      </c>
      <c r="D7391" s="202">
        <f t="shared" si="581"/>
        <v>17733</v>
      </c>
      <c r="E7391" s="4">
        <v>0</v>
      </c>
      <c r="F7391" s="67">
        <f t="shared" si="582"/>
        <v>219</v>
      </c>
      <c r="I7391" s="73"/>
    </row>
    <row r="7392" spans="1:9" x14ac:dyDescent="0.25">
      <c r="A7392" s="50" t="s">
        <v>46</v>
      </c>
      <c r="B7392" s="201">
        <v>44200</v>
      </c>
      <c r="C7392" s="4">
        <v>100</v>
      </c>
      <c r="D7392" s="202">
        <f t="shared" si="581"/>
        <v>19532</v>
      </c>
      <c r="E7392" s="4">
        <v>0</v>
      </c>
      <c r="F7392" s="67">
        <f t="shared" si="582"/>
        <v>254</v>
      </c>
      <c r="I7392" s="73"/>
    </row>
    <row r="7393" spans="1:9" x14ac:dyDescent="0.25">
      <c r="A7393" s="50" t="s">
        <v>47</v>
      </c>
      <c r="B7393" s="201">
        <v>44200</v>
      </c>
      <c r="C7393" s="4">
        <v>289</v>
      </c>
      <c r="D7393" s="202">
        <f t="shared" si="581"/>
        <v>71586</v>
      </c>
      <c r="E7393" s="4">
        <v>2</v>
      </c>
      <c r="F7393" s="67">
        <f t="shared" si="582"/>
        <v>1368</v>
      </c>
    </row>
    <row r="7394" spans="1:9" x14ac:dyDescent="0.25">
      <c r="A7394" s="50" t="s">
        <v>22</v>
      </c>
      <c r="B7394" s="201">
        <v>44201</v>
      </c>
      <c r="C7394" s="4">
        <v>5419</v>
      </c>
      <c r="D7394" s="202">
        <f t="shared" si="581"/>
        <v>698763</v>
      </c>
      <c r="E7394" s="4">
        <v>44</v>
      </c>
      <c r="F7394" s="67">
        <f t="shared" si="582"/>
        <v>22604</v>
      </c>
      <c r="I7394" s="73"/>
    </row>
    <row r="7395" spans="1:9" x14ac:dyDescent="0.25">
      <c r="A7395" s="50" t="s">
        <v>51</v>
      </c>
      <c r="B7395" s="201">
        <v>44201</v>
      </c>
      <c r="C7395" s="4">
        <v>1445</v>
      </c>
      <c r="D7395" s="202">
        <f t="shared" si="581"/>
        <v>179015</v>
      </c>
      <c r="E7395" s="4">
        <v>10</v>
      </c>
      <c r="F7395" s="67">
        <f t="shared" si="582"/>
        <v>5509</v>
      </c>
      <c r="I7395" s="73"/>
    </row>
    <row r="7396" spans="1:9" x14ac:dyDescent="0.25">
      <c r="A7396" s="50" t="s">
        <v>35</v>
      </c>
      <c r="B7396" s="201">
        <v>44201</v>
      </c>
      <c r="C7396" s="4">
        <v>61</v>
      </c>
      <c r="D7396" s="202">
        <f t="shared" si="581"/>
        <v>2930</v>
      </c>
      <c r="E7396" s="4">
        <v>0</v>
      </c>
      <c r="F7396" s="67">
        <f t="shared" si="582"/>
        <v>17</v>
      </c>
      <c r="I7396" s="73"/>
    </row>
    <row r="7397" spans="1:9" x14ac:dyDescent="0.25">
      <c r="A7397" s="50" t="s">
        <v>21</v>
      </c>
      <c r="B7397" s="201">
        <v>44201</v>
      </c>
      <c r="C7397" s="4">
        <v>300</v>
      </c>
      <c r="D7397" s="202">
        <f t="shared" si="581"/>
        <v>25623</v>
      </c>
      <c r="E7397" s="4">
        <v>6</v>
      </c>
      <c r="F7397" s="67">
        <f t="shared" si="582"/>
        <v>712</v>
      </c>
      <c r="I7397" s="73"/>
    </row>
    <row r="7398" spans="1:9" x14ac:dyDescent="0.25">
      <c r="A7398" s="50" t="s">
        <v>36</v>
      </c>
      <c r="B7398" s="201">
        <v>44201</v>
      </c>
      <c r="C7398" s="4">
        <v>583</v>
      </c>
      <c r="D7398" s="202">
        <f t="shared" si="581"/>
        <v>33352</v>
      </c>
      <c r="E7398" s="4">
        <v>1</v>
      </c>
      <c r="F7398" s="67">
        <f t="shared" si="582"/>
        <v>496</v>
      </c>
      <c r="I7398" s="73"/>
    </row>
    <row r="7399" spans="1:9" x14ac:dyDescent="0.25">
      <c r="A7399" s="50" t="s">
        <v>27</v>
      </c>
      <c r="B7399" s="201">
        <v>44201</v>
      </c>
      <c r="C7399" s="4">
        <v>907</v>
      </c>
      <c r="D7399" s="202">
        <f t="shared" si="581"/>
        <v>129589</v>
      </c>
      <c r="E7399" s="4">
        <v>3</v>
      </c>
      <c r="F7399" s="67">
        <f t="shared" si="582"/>
        <v>2492</v>
      </c>
      <c r="I7399" s="73"/>
    </row>
    <row r="7400" spans="1:9" x14ac:dyDescent="0.25">
      <c r="A7400" s="50" t="s">
        <v>37</v>
      </c>
      <c r="B7400" s="201">
        <v>44201</v>
      </c>
      <c r="C7400" s="4">
        <v>176</v>
      </c>
      <c r="D7400" s="202">
        <f t="shared" si="581"/>
        <v>12635</v>
      </c>
      <c r="E7400" s="4">
        <v>0</v>
      </c>
      <c r="F7400" s="67">
        <f t="shared" si="582"/>
        <v>169</v>
      </c>
      <c r="I7400" s="73"/>
    </row>
    <row r="7401" spans="1:9" x14ac:dyDescent="0.25">
      <c r="A7401" s="50" t="s">
        <v>38</v>
      </c>
      <c r="B7401" s="201">
        <v>44201</v>
      </c>
      <c r="C7401" s="4">
        <v>550</v>
      </c>
      <c r="D7401" s="202">
        <f t="shared" si="581"/>
        <v>30967</v>
      </c>
      <c r="E7401" s="4">
        <v>4</v>
      </c>
      <c r="F7401" s="67">
        <f t="shared" si="582"/>
        <v>593</v>
      </c>
      <c r="I7401" s="73"/>
    </row>
    <row r="7402" spans="1:9" x14ac:dyDescent="0.25">
      <c r="A7402" s="50" t="s">
        <v>48</v>
      </c>
      <c r="B7402" s="201">
        <v>44201</v>
      </c>
      <c r="C7402" s="4">
        <v>5</v>
      </c>
      <c r="D7402" s="202">
        <f t="shared" si="581"/>
        <v>226</v>
      </c>
      <c r="E7402" s="4">
        <v>0</v>
      </c>
      <c r="F7402" s="67">
        <f t="shared" si="582"/>
        <v>3</v>
      </c>
      <c r="I7402" s="73"/>
    </row>
    <row r="7403" spans="1:9" x14ac:dyDescent="0.25">
      <c r="A7403" s="50" t="s">
        <v>39</v>
      </c>
      <c r="B7403" s="201">
        <v>44201</v>
      </c>
      <c r="C7403" s="4">
        <v>19</v>
      </c>
      <c r="D7403" s="202">
        <f t="shared" si="581"/>
        <v>18588</v>
      </c>
      <c r="E7403" s="4">
        <v>0</v>
      </c>
      <c r="F7403" s="67">
        <f t="shared" si="582"/>
        <v>859</v>
      </c>
      <c r="I7403" s="73"/>
    </row>
    <row r="7404" spans="1:9" x14ac:dyDescent="0.25">
      <c r="A7404" s="50" t="s">
        <v>40</v>
      </c>
      <c r="B7404" s="201">
        <v>44201</v>
      </c>
      <c r="C7404" s="4">
        <v>300</v>
      </c>
      <c r="D7404" s="202">
        <f t="shared" si="581"/>
        <v>11939</v>
      </c>
      <c r="E7404" s="4">
        <v>5</v>
      </c>
      <c r="F7404" s="67">
        <f t="shared" si="582"/>
        <v>137</v>
      </c>
      <c r="I7404" s="73"/>
    </row>
    <row r="7405" spans="1:9" x14ac:dyDescent="0.25">
      <c r="A7405" s="50" t="s">
        <v>28</v>
      </c>
      <c r="B7405" s="201">
        <v>44201</v>
      </c>
      <c r="C7405" s="4">
        <v>10</v>
      </c>
      <c r="D7405" s="202">
        <f t="shared" si="581"/>
        <v>9137</v>
      </c>
      <c r="E7405" s="4">
        <v>0</v>
      </c>
      <c r="F7405" s="67">
        <f t="shared" si="582"/>
        <v>398</v>
      </c>
      <c r="I7405" s="73"/>
    </row>
    <row r="7406" spans="1:9" x14ac:dyDescent="0.25">
      <c r="A7406" s="50" t="s">
        <v>24</v>
      </c>
      <c r="B7406" s="201">
        <v>44201</v>
      </c>
      <c r="C7406" s="4">
        <v>155</v>
      </c>
      <c r="D7406" s="202">
        <f t="shared" si="581"/>
        <v>60554</v>
      </c>
      <c r="E7406" s="4">
        <v>4</v>
      </c>
      <c r="F7406" s="67">
        <f t="shared" si="582"/>
        <v>1237</v>
      </c>
      <c r="I7406" s="73"/>
    </row>
    <row r="7407" spans="1:9" x14ac:dyDescent="0.25">
      <c r="A7407" s="50" t="s">
        <v>30</v>
      </c>
      <c r="B7407" s="201">
        <v>44201</v>
      </c>
      <c r="C7407" s="4">
        <v>5</v>
      </c>
      <c r="D7407" s="202">
        <f t="shared" si="581"/>
        <v>1162</v>
      </c>
      <c r="E7407" s="4">
        <v>0</v>
      </c>
      <c r="F7407" s="67">
        <f t="shared" si="582"/>
        <v>12</v>
      </c>
      <c r="I7407" s="73"/>
    </row>
    <row r="7408" spans="1:9" x14ac:dyDescent="0.25">
      <c r="A7408" s="50" t="s">
        <v>26</v>
      </c>
      <c r="B7408" s="201">
        <v>44201</v>
      </c>
      <c r="C7408" s="4">
        <v>673</v>
      </c>
      <c r="D7408" s="202">
        <f t="shared" si="581"/>
        <v>42904</v>
      </c>
      <c r="E7408" s="4">
        <v>2</v>
      </c>
      <c r="F7408" s="67">
        <f t="shared" si="582"/>
        <v>717</v>
      </c>
      <c r="I7408" s="73"/>
    </row>
    <row r="7409" spans="1:9" x14ac:dyDescent="0.25">
      <c r="A7409" s="50" t="s">
        <v>25</v>
      </c>
      <c r="B7409" s="201">
        <v>44201</v>
      </c>
      <c r="C7409" s="4">
        <v>382</v>
      </c>
      <c r="D7409" s="202">
        <f t="shared" si="581"/>
        <v>39744</v>
      </c>
      <c r="E7409" s="4">
        <v>10</v>
      </c>
      <c r="F7409" s="67">
        <f t="shared" si="582"/>
        <v>930</v>
      </c>
      <c r="I7409" s="73"/>
    </row>
    <row r="7410" spans="1:9" x14ac:dyDescent="0.25">
      <c r="A7410" s="50" t="s">
        <v>41</v>
      </c>
      <c r="B7410" s="201">
        <v>44201</v>
      </c>
      <c r="C7410" s="4">
        <v>25</v>
      </c>
      <c r="D7410" s="202">
        <f t="shared" si="581"/>
        <v>22459</v>
      </c>
      <c r="E7410" s="4">
        <v>0</v>
      </c>
      <c r="F7410" s="67">
        <f t="shared" si="582"/>
        <v>1037</v>
      </c>
      <c r="I7410" s="73"/>
    </row>
    <row r="7411" spans="1:9" x14ac:dyDescent="0.25">
      <c r="A7411" s="50" t="s">
        <v>42</v>
      </c>
      <c r="B7411" s="201">
        <v>44201</v>
      </c>
      <c r="C7411" s="4">
        <v>210</v>
      </c>
      <c r="D7411" s="202">
        <f t="shared" si="581"/>
        <v>11887</v>
      </c>
      <c r="E7411" s="4">
        <v>2</v>
      </c>
      <c r="F7411" s="67">
        <f t="shared" si="582"/>
        <v>204</v>
      </c>
      <c r="I7411" s="73"/>
    </row>
    <row r="7412" spans="1:9" x14ac:dyDescent="0.25">
      <c r="A7412" s="50" t="s">
        <v>43</v>
      </c>
      <c r="B7412" s="201">
        <v>44201</v>
      </c>
      <c r="C7412" s="4">
        <v>62</v>
      </c>
      <c r="D7412" s="202">
        <f t="shared" si="581"/>
        <v>16335</v>
      </c>
      <c r="E7412" s="4">
        <v>7</v>
      </c>
      <c r="F7412" s="67">
        <f t="shared" si="582"/>
        <v>308</v>
      </c>
      <c r="I7412" s="73"/>
    </row>
    <row r="7413" spans="1:9" x14ac:dyDescent="0.25">
      <c r="A7413" s="50" t="s">
        <v>44</v>
      </c>
      <c r="B7413" s="201">
        <v>44201</v>
      </c>
      <c r="C7413" s="4">
        <v>528</v>
      </c>
      <c r="D7413" s="202">
        <f t="shared" si="581"/>
        <v>25238</v>
      </c>
      <c r="E7413" s="4">
        <v>5</v>
      </c>
      <c r="F7413" s="67">
        <f t="shared" si="582"/>
        <v>405</v>
      </c>
      <c r="I7413" s="73"/>
    </row>
    <row r="7414" spans="1:9" x14ac:dyDescent="0.25">
      <c r="A7414" s="50" t="s">
        <v>29</v>
      </c>
      <c r="B7414" s="201">
        <v>44201</v>
      </c>
      <c r="C7414" s="4">
        <v>1477</v>
      </c>
      <c r="D7414" s="202">
        <f t="shared" si="581"/>
        <v>180334</v>
      </c>
      <c r="E7414" s="4">
        <v>42</v>
      </c>
      <c r="F7414" s="67">
        <f t="shared" si="582"/>
        <v>3042</v>
      </c>
      <c r="I7414" s="73"/>
    </row>
    <row r="7415" spans="1:9" x14ac:dyDescent="0.25">
      <c r="A7415" s="50" t="s">
        <v>45</v>
      </c>
      <c r="B7415" s="201">
        <v>44201</v>
      </c>
      <c r="C7415" s="4">
        <v>118</v>
      </c>
      <c r="D7415" s="202">
        <f t="shared" si="581"/>
        <v>17851</v>
      </c>
      <c r="E7415" s="4">
        <v>0</v>
      </c>
      <c r="F7415" s="67">
        <f t="shared" si="582"/>
        <v>219</v>
      </c>
      <c r="I7415" s="73"/>
    </row>
    <row r="7416" spans="1:9" x14ac:dyDescent="0.25">
      <c r="A7416" s="50" t="s">
        <v>46</v>
      </c>
      <c r="B7416" s="201">
        <v>44201</v>
      </c>
      <c r="C7416" s="4">
        <v>136</v>
      </c>
      <c r="D7416" s="202">
        <f t="shared" si="581"/>
        <v>19668</v>
      </c>
      <c r="E7416" s="4">
        <v>1</v>
      </c>
      <c r="F7416" s="67">
        <f t="shared" si="582"/>
        <v>255</v>
      </c>
      <c r="I7416" s="73"/>
    </row>
    <row r="7417" spans="1:9" x14ac:dyDescent="0.25">
      <c r="A7417" s="50" t="s">
        <v>47</v>
      </c>
      <c r="B7417" s="201">
        <v>44201</v>
      </c>
      <c r="C7417" s="4">
        <v>244</v>
      </c>
      <c r="D7417" s="202">
        <f t="shared" si="581"/>
        <v>71830</v>
      </c>
      <c r="E7417" s="4">
        <v>5</v>
      </c>
      <c r="F7417" s="67">
        <f t="shared" si="582"/>
        <v>1373</v>
      </c>
    </row>
    <row r="7418" spans="1:9" x14ac:dyDescent="0.25">
      <c r="A7418" s="50" t="s">
        <v>22</v>
      </c>
      <c r="B7418" s="201">
        <v>44202</v>
      </c>
      <c r="C7418" s="4">
        <v>5251</v>
      </c>
      <c r="D7418" s="202">
        <f t="shared" si="581"/>
        <v>704014</v>
      </c>
      <c r="E7418" s="4">
        <v>111</v>
      </c>
      <c r="F7418" s="67">
        <f t="shared" si="582"/>
        <v>22715</v>
      </c>
    </row>
    <row r="7419" spans="1:9" x14ac:dyDescent="0.25">
      <c r="A7419" s="50" t="s">
        <v>51</v>
      </c>
      <c r="B7419" s="201">
        <v>44202</v>
      </c>
      <c r="C7419" s="4">
        <v>1418</v>
      </c>
      <c r="D7419" s="202">
        <f t="shared" si="581"/>
        <v>180433</v>
      </c>
      <c r="E7419" s="4">
        <v>27</v>
      </c>
      <c r="F7419" s="67">
        <f t="shared" si="582"/>
        <v>5536</v>
      </c>
      <c r="I7419" s="73"/>
    </row>
    <row r="7420" spans="1:9" x14ac:dyDescent="0.25">
      <c r="A7420" s="50" t="s">
        <v>35</v>
      </c>
      <c r="B7420" s="201">
        <v>44202</v>
      </c>
      <c r="C7420" s="4">
        <v>39</v>
      </c>
      <c r="D7420" s="202">
        <f t="shared" si="581"/>
        <v>2969</v>
      </c>
      <c r="E7420" s="4">
        <v>0</v>
      </c>
      <c r="F7420" s="67">
        <f t="shared" si="582"/>
        <v>17</v>
      </c>
      <c r="I7420" s="73"/>
    </row>
    <row r="7421" spans="1:9" x14ac:dyDescent="0.25">
      <c r="A7421" s="50" t="s">
        <v>21</v>
      </c>
      <c r="B7421" s="201">
        <v>44202</v>
      </c>
      <c r="C7421" s="4">
        <v>274</v>
      </c>
      <c r="D7421" s="202">
        <f t="shared" si="581"/>
        <v>25897</v>
      </c>
      <c r="E7421" s="4">
        <v>3</v>
      </c>
      <c r="F7421" s="67">
        <f t="shared" si="582"/>
        <v>715</v>
      </c>
      <c r="I7421" s="73"/>
    </row>
    <row r="7422" spans="1:9" x14ac:dyDescent="0.25">
      <c r="A7422" s="50" t="s">
        <v>36</v>
      </c>
      <c r="B7422" s="201">
        <v>44202</v>
      </c>
      <c r="C7422" s="4">
        <v>486</v>
      </c>
      <c r="D7422" s="202">
        <f t="shared" si="581"/>
        <v>33838</v>
      </c>
      <c r="E7422" s="4">
        <v>0</v>
      </c>
      <c r="F7422" s="67">
        <f t="shared" si="582"/>
        <v>496</v>
      </c>
      <c r="I7422" s="73"/>
    </row>
    <row r="7423" spans="1:9" x14ac:dyDescent="0.25">
      <c r="A7423" s="50" t="s">
        <v>27</v>
      </c>
      <c r="B7423" s="201">
        <v>44202</v>
      </c>
      <c r="C7423" s="4">
        <v>914</v>
      </c>
      <c r="D7423" s="202">
        <f t="shared" si="581"/>
        <v>130503</v>
      </c>
      <c r="E7423" s="4">
        <v>5</v>
      </c>
      <c r="F7423" s="67">
        <f t="shared" si="582"/>
        <v>2497</v>
      </c>
      <c r="I7423" s="73"/>
    </row>
    <row r="7424" spans="1:9" x14ac:dyDescent="0.25">
      <c r="A7424" s="50" t="s">
        <v>37</v>
      </c>
      <c r="B7424" s="201">
        <v>44202</v>
      </c>
      <c r="C7424" s="4">
        <v>205</v>
      </c>
      <c r="D7424" s="202">
        <f t="shared" si="581"/>
        <v>12840</v>
      </c>
      <c r="E7424" s="4">
        <v>1</v>
      </c>
      <c r="F7424" s="67">
        <f t="shared" si="582"/>
        <v>170</v>
      </c>
      <c r="I7424" s="73"/>
    </row>
    <row r="7425" spans="1:9" x14ac:dyDescent="0.25">
      <c r="A7425" s="50" t="s">
        <v>38</v>
      </c>
      <c r="B7425" s="201">
        <v>44202</v>
      </c>
      <c r="C7425" s="4">
        <v>534</v>
      </c>
      <c r="D7425" s="202">
        <f t="shared" si="581"/>
        <v>31501</v>
      </c>
      <c r="E7425" s="4">
        <v>6</v>
      </c>
      <c r="F7425" s="67">
        <f t="shared" si="582"/>
        <v>599</v>
      </c>
      <c r="I7425" s="73"/>
    </row>
    <row r="7426" spans="1:9" x14ac:dyDescent="0.25">
      <c r="A7426" s="50" t="s">
        <v>48</v>
      </c>
      <c r="B7426" s="201">
        <v>44202</v>
      </c>
      <c r="C7426" s="4">
        <v>7</v>
      </c>
      <c r="D7426" s="202">
        <f t="shared" si="581"/>
        <v>233</v>
      </c>
      <c r="E7426" s="4">
        <v>0</v>
      </c>
      <c r="F7426" s="67">
        <f t="shared" si="582"/>
        <v>3</v>
      </c>
      <c r="I7426" s="73"/>
    </row>
    <row r="7427" spans="1:9" x14ac:dyDescent="0.25">
      <c r="A7427" s="50" t="s">
        <v>39</v>
      </c>
      <c r="B7427" s="201">
        <v>44202</v>
      </c>
      <c r="C7427" s="4">
        <v>14</v>
      </c>
      <c r="D7427" s="202">
        <f t="shared" si="581"/>
        <v>18602</v>
      </c>
      <c r="E7427" s="4">
        <v>0</v>
      </c>
      <c r="F7427" s="67">
        <f t="shared" si="582"/>
        <v>859</v>
      </c>
      <c r="I7427" s="73"/>
    </row>
    <row r="7428" spans="1:9" x14ac:dyDescent="0.25">
      <c r="A7428" s="50" t="s">
        <v>40</v>
      </c>
      <c r="B7428" s="201">
        <v>44202</v>
      </c>
      <c r="C7428" s="4">
        <v>402</v>
      </c>
      <c r="D7428" s="202">
        <f t="shared" si="581"/>
        <v>12341</v>
      </c>
      <c r="E7428" s="4">
        <v>0</v>
      </c>
      <c r="F7428" s="67">
        <f t="shared" si="582"/>
        <v>137</v>
      </c>
      <c r="I7428" s="73"/>
    </row>
    <row r="7429" spans="1:9" x14ac:dyDescent="0.25">
      <c r="A7429" s="50" t="s">
        <v>28</v>
      </c>
      <c r="B7429" s="201">
        <v>44202</v>
      </c>
      <c r="C7429" s="4">
        <v>9</v>
      </c>
      <c r="D7429" s="202">
        <f t="shared" si="581"/>
        <v>9146</v>
      </c>
      <c r="E7429" s="4">
        <v>0</v>
      </c>
      <c r="F7429" s="67">
        <f t="shared" si="582"/>
        <v>398</v>
      </c>
      <c r="I7429" s="73"/>
    </row>
    <row r="7430" spans="1:9" x14ac:dyDescent="0.25">
      <c r="A7430" s="50" t="s">
        <v>24</v>
      </c>
      <c r="B7430" s="201">
        <v>44202</v>
      </c>
      <c r="C7430" s="4">
        <v>157</v>
      </c>
      <c r="D7430" s="202">
        <f t="shared" si="581"/>
        <v>60711</v>
      </c>
      <c r="E7430" s="4">
        <v>2</v>
      </c>
      <c r="F7430" s="67">
        <f t="shared" si="582"/>
        <v>1239</v>
      </c>
      <c r="I7430" s="73"/>
    </row>
    <row r="7431" spans="1:9" x14ac:dyDescent="0.25">
      <c r="A7431" s="50" t="s">
        <v>30</v>
      </c>
      <c r="B7431" s="201">
        <v>44202</v>
      </c>
      <c r="C7431" s="4">
        <v>4</v>
      </c>
      <c r="D7431" s="202">
        <f t="shared" si="581"/>
        <v>1166</v>
      </c>
      <c r="E7431" s="4">
        <v>0</v>
      </c>
      <c r="F7431" s="67">
        <f t="shared" si="582"/>
        <v>12</v>
      </c>
      <c r="I7431" s="73"/>
    </row>
    <row r="7432" spans="1:9" x14ac:dyDescent="0.25">
      <c r="A7432" s="50" t="s">
        <v>26</v>
      </c>
      <c r="B7432" s="201">
        <v>44202</v>
      </c>
      <c r="C7432" s="4">
        <v>568</v>
      </c>
      <c r="D7432" s="202">
        <f t="shared" si="581"/>
        <v>43472</v>
      </c>
      <c r="E7432" s="4">
        <v>0</v>
      </c>
      <c r="F7432" s="67">
        <f t="shared" si="582"/>
        <v>717</v>
      </c>
      <c r="I7432" s="73"/>
    </row>
    <row r="7433" spans="1:9" x14ac:dyDescent="0.25">
      <c r="A7433" s="50" t="s">
        <v>25</v>
      </c>
      <c r="B7433" s="201">
        <v>44202</v>
      </c>
      <c r="C7433" s="4">
        <v>381</v>
      </c>
      <c r="D7433" s="202">
        <f t="shared" si="581"/>
        <v>40125</v>
      </c>
      <c r="E7433" s="4">
        <v>5</v>
      </c>
      <c r="F7433" s="67">
        <f t="shared" si="582"/>
        <v>935</v>
      </c>
      <c r="I7433" s="73"/>
    </row>
    <row r="7434" spans="1:9" x14ac:dyDescent="0.25">
      <c r="A7434" s="50" t="s">
        <v>41</v>
      </c>
      <c r="B7434" s="201">
        <v>44202</v>
      </c>
      <c r="C7434" s="4">
        <v>50</v>
      </c>
      <c r="D7434" s="202">
        <f t="shared" si="581"/>
        <v>22509</v>
      </c>
      <c r="E7434" s="4">
        <v>0</v>
      </c>
      <c r="F7434" s="67">
        <f t="shared" si="582"/>
        <v>1037</v>
      </c>
      <c r="I7434" s="73"/>
    </row>
    <row r="7435" spans="1:9" x14ac:dyDescent="0.25">
      <c r="A7435" s="50" t="s">
        <v>42</v>
      </c>
      <c r="B7435" s="201">
        <v>44202</v>
      </c>
      <c r="C7435" s="4">
        <v>113</v>
      </c>
      <c r="D7435" s="202">
        <f t="shared" si="581"/>
        <v>12000</v>
      </c>
      <c r="E7435" s="4">
        <v>2</v>
      </c>
      <c r="F7435" s="67">
        <f t="shared" si="582"/>
        <v>206</v>
      </c>
      <c r="I7435" s="73"/>
    </row>
    <row r="7436" spans="1:9" x14ac:dyDescent="0.25">
      <c r="A7436" s="50" t="s">
        <v>43</v>
      </c>
      <c r="B7436" s="201">
        <v>44202</v>
      </c>
      <c r="C7436" s="4">
        <v>62</v>
      </c>
      <c r="D7436" s="202">
        <f t="shared" si="581"/>
        <v>16397</v>
      </c>
      <c r="E7436" s="4">
        <v>0</v>
      </c>
      <c r="F7436" s="67">
        <f t="shared" si="582"/>
        <v>308</v>
      </c>
      <c r="I7436" s="73"/>
    </row>
    <row r="7437" spans="1:9" x14ac:dyDescent="0.25">
      <c r="A7437" s="50" t="s">
        <v>44</v>
      </c>
      <c r="B7437" s="201">
        <v>44202</v>
      </c>
      <c r="C7437" s="4">
        <v>461</v>
      </c>
      <c r="D7437" s="202">
        <f t="shared" si="581"/>
        <v>25699</v>
      </c>
      <c r="E7437" s="4">
        <v>7</v>
      </c>
      <c r="F7437" s="67">
        <f t="shared" si="582"/>
        <v>412</v>
      </c>
      <c r="I7437" s="73"/>
    </row>
    <row r="7438" spans="1:9" x14ac:dyDescent="0.25">
      <c r="A7438" s="50" t="s">
        <v>29</v>
      </c>
      <c r="B7438" s="201">
        <v>44202</v>
      </c>
      <c r="C7438" s="4">
        <v>1511</v>
      </c>
      <c r="D7438" s="202">
        <f t="shared" si="581"/>
        <v>181845</v>
      </c>
      <c r="E7438" s="4">
        <v>18</v>
      </c>
      <c r="F7438" s="67">
        <f t="shared" si="582"/>
        <v>3060</v>
      </c>
      <c r="I7438" s="73"/>
    </row>
    <row r="7439" spans="1:9" x14ac:dyDescent="0.25">
      <c r="A7439" s="50" t="s">
        <v>45</v>
      </c>
      <c r="B7439" s="201">
        <v>44202</v>
      </c>
      <c r="C7439" s="4">
        <v>181</v>
      </c>
      <c r="D7439" s="202">
        <f t="shared" si="581"/>
        <v>18032</v>
      </c>
      <c r="E7439" s="4">
        <v>0</v>
      </c>
      <c r="F7439" s="67">
        <f t="shared" si="582"/>
        <v>219</v>
      </c>
      <c r="I7439" s="73"/>
    </row>
    <row r="7440" spans="1:9" x14ac:dyDescent="0.25">
      <c r="A7440" s="50" t="s">
        <v>46</v>
      </c>
      <c r="B7440" s="201">
        <v>44202</v>
      </c>
      <c r="C7440" s="4">
        <v>171</v>
      </c>
      <c r="D7440" s="202">
        <f t="shared" si="581"/>
        <v>19839</v>
      </c>
      <c r="E7440" s="4">
        <v>4</v>
      </c>
      <c r="F7440" s="67">
        <f t="shared" si="582"/>
        <v>259</v>
      </c>
      <c r="I7440" s="73"/>
    </row>
    <row r="7441" spans="1:9" x14ac:dyDescent="0.25">
      <c r="A7441" s="50" t="s">
        <v>47</v>
      </c>
      <c r="B7441" s="201">
        <v>44202</v>
      </c>
      <c r="C7441" s="4">
        <v>229</v>
      </c>
      <c r="D7441" s="202">
        <f t="shared" si="581"/>
        <v>72059</v>
      </c>
      <c r="F7441" s="67">
        <f t="shared" si="582"/>
        <v>1373</v>
      </c>
    </row>
    <row r="7442" spans="1:9" x14ac:dyDescent="0.25">
      <c r="A7442" s="50" t="s">
        <v>22</v>
      </c>
      <c r="B7442" s="201">
        <v>44203</v>
      </c>
      <c r="C7442" s="4">
        <v>5319</v>
      </c>
      <c r="D7442" s="202">
        <f t="shared" si="581"/>
        <v>709333</v>
      </c>
      <c r="E7442" s="4">
        <v>43</v>
      </c>
      <c r="F7442" s="67">
        <f t="shared" si="582"/>
        <v>22758</v>
      </c>
      <c r="I7442" s="73"/>
    </row>
    <row r="7443" spans="1:9" x14ac:dyDescent="0.25">
      <c r="A7443" s="50" t="s">
        <v>51</v>
      </c>
      <c r="B7443" s="201">
        <v>44203</v>
      </c>
      <c r="C7443" s="4">
        <v>1556</v>
      </c>
      <c r="D7443" s="202">
        <f t="shared" ref="D7443:D7506" si="583">C7443+D7419</f>
        <v>181989</v>
      </c>
      <c r="E7443" s="4">
        <v>5</v>
      </c>
      <c r="F7443" s="67">
        <f t="shared" ref="F7443:F7506" si="584">E7443+F7419</f>
        <v>5541</v>
      </c>
      <c r="I7443" s="73"/>
    </row>
    <row r="7444" spans="1:9" x14ac:dyDescent="0.25">
      <c r="A7444" s="50" t="s">
        <v>35</v>
      </c>
      <c r="B7444" s="201">
        <v>44203</v>
      </c>
      <c r="C7444" s="4">
        <v>29</v>
      </c>
      <c r="D7444" s="202">
        <f t="shared" si="583"/>
        <v>2998</v>
      </c>
      <c r="E7444" s="4">
        <v>0</v>
      </c>
      <c r="F7444" s="67">
        <f t="shared" si="584"/>
        <v>17</v>
      </c>
      <c r="I7444" s="73"/>
    </row>
    <row r="7445" spans="1:9" x14ac:dyDescent="0.25">
      <c r="A7445" s="50" t="s">
        <v>21</v>
      </c>
      <c r="B7445" s="201">
        <v>44203</v>
      </c>
      <c r="C7445" s="4">
        <v>318</v>
      </c>
      <c r="D7445" s="202">
        <f t="shared" si="583"/>
        <v>26215</v>
      </c>
      <c r="E7445" s="4">
        <v>10</v>
      </c>
      <c r="F7445" s="67">
        <f t="shared" si="584"/>
        <v>725</v>
      </c>
      <c r="I7445" s="73"/>
    </row>
    <row r="7446" spans="1:9" x14ac:dyDescent="0.25">
      <c r="A7446" s="50" t="s">
        <v>36</v>
      </c>
      <c r="B7446" s="201">
        <v>44203</v>
      </c>
      <c r="C7446" s="4">
        <v>490</v>
      </c>
      <c r="D7446" s="202">
        <f t="shared" si="583"/>
        <v>34328</v>
      </c>
      <c r="E7446" s="4">
        <v>27</v>
      </c>
      <c r="F7446" s="67">
        <f t="shared" si="584"/>
        <v>523</v>
      </c>
      <c r="I7446" s="73"/>
    </row>
    <row r="7447" spans="1:9" x14ac:dyDescent="0.25">
      <c r="A7447" s="50" t="s">
        <v>27</v>
      </c>
      <c r="B7447" s="201">
        <v>44203</v>
      </c>
      <c r="C7447" s="4">
        <v>956</v>
      </c>
      <c r="D7447" s="202">
        <f t="shared" si="583"/>
        <v>131459</v>
      </c>
      <c r="E7447" s="4">
        <v>5</v>
      </c>
      <c r="F7447" s="67">
        <f t="shared" si="584"/>
        <v>2502</v>
      </c>
      <c r="I7447" s="73"/>
    </row>
    <row r="7448" spans="1:9" x14ac:dyDescent="0.25">
      <c r="A7448" s="50" t="s">
        <v>37</v>
      </c>
      <c r="B7448" s="201">
        <v>44203</v>
      </c>
      <c r="C7448" s="4">
        <v>210</v>
      </c>
      <c r="D7448" s="202">
        <f t="shared" si="583"/>
        <v>13050</v>
      </c>
      <c r="E7448" s="4">
        <v>0</v>
      </c>
      <c r="F7448" s="67">
        <f t="shared" si="584"/>
        <v>170</v>
      </c>
      <c r="I7448" s="73"/>
    </row>
    <row r="7449" spans="1:9" x14ac:dyDescent="0.25">
      <c r="A7449" s="50" t="s">
        <v>38</v>
      </c>
      <c r="B7449" s="201">
        <v>44203</v>
      </c>
      <c r="C7449" s="4">
        <v>587</v>
      </c>
      <c r="D7449" s="202">
        <f t="shared" si="583"/>
        <v>32088</v>
      </c>
      <c r="E7449" s="4">
        <v>3</v>
      </c>
      <c r="F7449" s="67">
        <f t="shared" si="584"/>
        <v>602</v>
      </c>
      <c r="I7449" s="73"/>
    </row>
    <row r="7450" spans="1:9" x14ac:dyDescent="0.25">
      <c r="A7450" s="50" t="s">
        <v>48</v>
      </c>
      <c r="B7450" s="201">
        <v>44203</v>
      </c>
      <c r="C7450" s="4">
        <v>5</v>
      </c>
      <c r="D7450" s="202">
        <f t="shared" si="583"/>
        <v>238</v>
      </c>
      <c r="E7450" s="4">
        <v>0</v>
      </c>
      <c r="F7450" s="67">
        <f t="shared" si="584"/>
        <v>3</v>
      </c>
      <c r="I7450" s="73"/>
    </row>
    <row r="7451" spans="1:9" x14ac:dyDescent="0.25">
      <c r="A7451" s="50" t="s">
        <v>39</v>
      </c>
      <c r="B7451" s="201">
        <v>44203</v>
      </c>
      <c r="C7451" s="4">
        <v>15</v>
      </c>
      <c r="D7451" s="202">
        <f t="shared" si="583"/>
        <v>18617</v>
      </c>
      <c r="E7451" s="4">
        <v>0</v>
      </c>
      <c r="F7451" s="67">
        <f t="shared" si="584"/>
        <v>859</v>
      </c>
      <c r="I7451" s="73"/>
    </row>
    <row r="7452" spans="1:9" x14ac:dyDescent="0.25">
      <c r="A7452" s="50" t="s">
        <v>40</v>
      </c>
      <c r="B7452" s="201">
        <v>44203</v>
      </c>
      <c r="C7452" s="4">
        <v>412</v>
      </c>
      <c r="D7452" s="202">
        <f t="shared" si="583"/>
        <v>12753</v>
      </c>
      <c r="E7452" s="4">
        <v>1</v>
      </c>
      <c r="F7452" s="67">
        <f t="shared" si="584"/>
        <v>138</v>
      </c>
      <c r="I7452" s="73"/>
    </row>
    <row r="7453" spans="1:9" x14ac:dyDescent="0.25">
      <c r="A7453" s="50" t="s">
        <v>28</v>
      </c>
      <c r="B7453" s="201">
        <v>44203</v>
      </c>
      <c r="C7453" s="4">
        <v>21</v>
      </c>
      <c r="D7453" s="202">
        <f t="shared" si="583"/>
        <v>9167</v>
      </c>
      <c r="E7453" s="4">
        <v>1</v>
      </c>
      <c r="F7453" s="67">
        <f t="shared" si="584"/>
        <v>399</v>
      </c>
      <c r="I7453" s="73"/>
    </row>
    <row r="7454" spans="1:9" x14ac:dyDescent="0.25">
      <c r="A7454" s="50" t="s">
        <v>24</v>
      </c>
      <c r="B7454" s="201">
        <v>44203</v>
      </c>
      <c r="C7454" s="4">
        <v>178</v>
      </c>
      <c r="D7454" s="202">
        <f t="shared" si="583"/>
        <v>60889</v>
      </c>
      <c r="E7454" s="4">
        <v>0</v>
      </c>
      <c r="F7454" s="67">
        <f t="shared" si="584"/>
        <v>1239</v>
      </c>
      <c r="I7454" s="73"/>
    </row>
    <row r="7455" spans="1:9" x14ac:dyDescent="0.25">
      <c r="A7455" s="50" t="s">
        <v>30</v>
      </c>
      <c r="B7455" s="201">
        <v>44203</v>
      </c>
      <c r="C7455" s="4">
        <v>9</v>
      </c>
      <c r="D7455" s="202">
        <f t="shared" si="583"/>
        <v>1175</v>
      </c>
      <c r="E7455" s="4">
        <v>3</v>
      </c>
      <c r="F7455" s="67">
        <f t="shared" si="584"/>
        <v>15</v>
      </c>
      <c r="I7455" s="73"/>
    </row>
    <row r="7456" spans="1:9" x14ac:dyDescent="0.25">
      <c r="A7456" s="50" t="s">
        <v>26</v>
      </c>
      <c r="B7456" s="201">
        <v>44203</v>
      </c>
      <c r="C7456" s="4">
        <v>592</v>
      </c>
      <c r="D7456" s="202">
        <f t="shared" si="583"/>
        <v>44064</v>
      </c>
      <c r="E7456" s="4">
        <v>0</v>
      </c>
      <c r="F7456" s="67">
        <f t="shared" si="584"/>
        <v>717</v>
      </c>
      <c r="I7456" s="73"/>
    </row>
    <row r="7457" spans="1:9" x14ac:dyDescent="0.25">
      <c r="A7457" s="50" t="s">
        <v>25</v>
      </c>
      <c r="B7457" s="201">
        <v>44203</v>
      </c>
      <c r="C7457" s="4">
        <v>457</v>
      </c>
      <c r="D7457" s="202">
        <f t="shared" si="583"/>
        <v>40582</v>
      </c>
      <c r="E7457" s="4">
        <v>8</v>
      </c>
      <c r="F7457" s="67">
        <f t="shared" si="584"/>
        <v>943</v>
      </c>
      <c r="I7457" s="73"/>
    </row>
    <row r="7458" spans="1:9" x14ac:dyDescent="0.25">
      <c r="A7458" s="50" t="s">
        <v>41</v>
      </c>
      <c r="B7458" s="201">
        <v>44203</v>
      </c>
      <c r="C7458" s="4">
        <v>69</v>
      </c>
      <c r="D7458" s="202">
        <f t="shared" si="583"/>
        <v>22578</v>
      </c>
      <c r="E7458" s="4">
        <v>0</v>
      </c>
      <c r="F7458" s="67">
        <f t="shared" si="584"/>
        <v>1037</v>
      </c>
      <c r="I7458" s="73"/>
    </row>
    <row r="7459" spans="1:9" x14ac:dyDescent="0.25">
      <c r="A7459" s="50" t="s">
        <v>42</v>
      </c>
      <c r="B7459" s="201">
        <v>44203</v>
      </c>
      <c r="C7459" s="4">
        <v>142</v>
      </c>
      <c r="D7459" s="202">
        <f t="shared" si="583"/>
        <v>12142</v>
      </c>
      <c r="E7459" s="4">
        <v>1</v>
      </c>
      <c r="F7459" s="67">
        <f t="shared" si="584"/>
        <v>207</v>
      </c>
      <c r="I7459" s="73"/>
    </row>
    <row r="7460" spans="1:9" x14ac:dyDescent="0.25">
      <c r="A7460" s="50" t="s">
        <v>43</v>
      </c>
      <c r="B7460" s="201">
        <v>44203</v>
      </c>
      <c r="C7460" s="4">
        <v>49</v>
      </c>
      <c r="D7460" s="202">
        <f t="shared" si="583"/>
        <v>16446</v>
      </c>
      <c r="E7460" s="4">
        <v>7</v>
      </c>
      <c r="F7460" s="67">
        <f t="shared" si="584"/>
        <v>315</v>
      </c>
      <c r="I7460" s="73"/>
    </row>
    <row r="7461" spans="1:9" x14ac:dyDescent="0.25">
      <c r="A7461" s="50" t="s">
        <v>44</v>
      </c>
      <c r="B7461" s="201">
        <v>44203</v>
      </c>
      <c r="C7461" s="4">
        <v>461</v>
      </c>
      <c r="D7461" s="202">
        <f t="shared" si="583"/>
        <v>26160</v>
      </c>
      <c r="E7461" s="4">
        <v>3</v>
      </c>
      <c r="F7461" s="67">
        <f t="shared" si="584"/>
        <v>415</v>
      </c>
      <c r="I7461" s="73"/>
    </row>
    <row r="7462" spans="1:9" x14ac:dyDescent="0.25">
      <c r="A7462" s="50" t="s">
        <v>29</v>
      </c>
      <c r="B7462" s="201">
        <v>44203</v>
      </c>
      <c r="C7462" s="4">
        <v>1446</v>
      </c>
      <c r="D7462" s="202">
        <f t="shared" si="583"/>
        <v>183291</v>
      </c>
      <c r="E7462" s="4">
        <v>12</v>
      </c>
      <c r="F7462" s="67">
        <f t="shared" si="584"/>
        <v>3072</v>
      </c>
      <c r="I7462" s="73"/>
    </row>
    <row r="7463" spans="1:9" x14ac:dyDescent="0.25">
      <c r="A7463" s="50" t="s">
        <v>45</v>
      </c>
      <c r="B7463" s="201">
        <v>44203</v>
      </c>
      <c r="C7463" s="4">
        <v>167</v>
      </c>
      <c r="D7463" s="202">
        <f t="shared" si="583"/>
        <v>18199</v>
      </c>
      <c r="E7463" s="4">
        <v>1</v>
      </c>
      <c r="F7463" s="67">
        <f t="shared" si="584"/>
        <v>220</v>
      </c>
      <c r="I7463" s="73"/>
    </row>
    <row r="7464" spans="1:9" x14ac:dyDescent="0.25">
      <c r="A7464" s="50" t="s">
        <v>46</v>
      </c>
      <c r="B7464" s="201">
        <v>44203</v>
      </c>
      <c r="C7464" s="4">
        <v>74</v>
      </c>
      <c r="D7464" s="202">
        <f t="shared" si="583"/>
        <v>19913</v>
      </c>
      <c r="E7464" s="4">
        <v>6</v>
      </c>
      <c r="F7464" s="67">
        <f t="shared" si="584"/>
        <v>265</v>
      </c>
      <c r="I7464" s="73"/>
    </row>
    <row r="7465" spans="1:9" x14ac:dyDescent="0.25">
      <c r="A7465" s="50" t="s">
        <v>47</v>
      </c>
      <c r="B7465" s="201">
        <v>44203</v>
      </c>
      <c r="C7465" s="4">
        <v>273</v>
      </c>
      <c r="D7465" s="202">
        <f t="shared" si="583"/>
        <v>72332</v>
      </c>
      <c r="E7465" s="4">
        <v>10</v>
      </c>
      <c r="F7465" s="67">
        <f t="shared" si="584"/>
        <v>1383</v>
      </c>
      <c r="I7465" s="73"/>
    </row>
    <row r="7466" spans="1:9" x14ac:dyDescent="0.25">
      <c r="A7466" s="50" t="s">
        <v>22</v>
      </c>
      <c r="B7466" s="201">
        <v>44204</v>
      </c>
      <c r="C7466" s="4">
        <v>4937</v>
      </c>
      <c r="D7466" s="202">
        <f t="shared" si="583"/>
        <v>714270</v>
      </c>
      <c r="E7466" s="4">
        <v>60</v>
      </c>
      <c r="F7466" s="67">
        <f t="shared" si="584"/>
        <v>22818</v>
      </c>
    </row>
    <row r="7467" spans="1:9" x14ac:dyDescent="0.25">
      <c r="A7467" s="50" t="s">
        <v>51</v>
      </c>
      <c r="B7467" s="201">
        <v>44204</v>
      </c>
      <c r="C7467" s="4">
        <v>1451</v>
      </c>
      <c r="D7467" s="202">
        <f t="shared" si="583"/>
        <v>183440</v>
      </c>
      <c r="E7467" s="4">
        <v>12</v>
      </c>
      <c r="F7467" s="67">
        <f t="shared" si="584"/>
        <v>5553</v>
      </c>
    </row>
    <row r="7468" spans="1:9" x14ac:dyDescent="0.25">
      <c r="A7468" s="50" t="s">
        <v>35</v>
      </c>
      <c r="B7468" s="201">
        <v>44204</v>
      </c>
      <c r="C7468" s="4">
        <v>55</v>
      </c>
      <c r="D7468" s="202">
        <f t="shared" si="583"/>
        <v>3053</v>
      </c>
      <c r="E7468" s="4">
        <v>0</v>
      </c>
      <c r="F7468" s="67">
        <f t="shared" si="584"/>
        <v>17</v>
      </c>
    </row>
    <row r="7469" spans="1:9" x14ac:dyDescent="0.25">
      <c r="A7469" s="50" t="s">
        <v>21</v>
      </c>
      <c r="B7469" s="201">
        <v>44204</v>
      </c>
      <c r="C7469" s="4">
        <v>298</v>
      </c>
      <c r="D7469" s="202">
        <f t="shared" si="583"/>
        <v>26513</v>
      </c>
      <c r="E7469" s="4">
        <v>2</v>
      </c>
      <c r="F7469" s="67">
        <f t="shared" si="584"/>
        <v>727</v>
      </c>
    </row>
    <row r="7470" spans="1:9" x14ac:dyDescent="0.25">
      <c r="A7470" s="50" t="s">
        <v>36</v>
      </c>
      <c r="B7470" s="201">
        <v>44204</v>
      </c>
      <c r="C7470" s="4">
        <v>468</v>
      </c>
      <c r="D7470" s="202">
        <f t="shared" si="583"/>
        <v>34796</v>
      </c>
      <c r="E7470" s="4">
        <v>9</v>
      </c>
      <c r="F7470" s="67">
        <f t="shared" si="584"/>
        <v>532</v>
      </c>
    </row>
    <row r="7471" spans="1:9" x14ac:dyDescent="0.25">
      <c r="A7471" s="50" t="s">
        <v>27</v>
      </c>
      <c r="B7471" s="201">
        <v>44204</v>
      </c>
      <c r="C7471" s="4">
        <v>991</v>
      </c>
      <c r="D7471" s="202">
        <f t="shared" si="583"/>
        <v>132450</v>
      </c>
      <c r="E7471" s="4">
        <v>5</v>
      </c>
      <c r="F7471" s="67">
        <f t="shared" si="584"/>
        <v>2507</v>
      </c>
    </row>
    <row r="7472" spans="1:9" x14ac:dyDescent="0.25">
      <c r="A7472" s="50" t="s">
        <v>37</v>
      </c>
      <c r="B7472" s="201">
        <v>44204</v>
      </c>
      <c r="C7472" s="4">
        <v>298</v>
      </c>
      <c r="D7472" s="202">
        <f t="shared" si="583"/>
        <v>13348</v>
      </c>
      <c r="E7472" s="4">
        <v>4</v>
      </c>
      <c r="F7472" s="67">
        <f t="shared" si="584"/>
        <v>174</v>
      </c>
    </row>
    <row r="7473" spans="1:6" x14ac:dyDescent="0.25">
      <c r="A7473" s="50" t="s">
        <v>38</v>
      </c>
      <c r="B7473" s="201">
        <v>44204</v>
      </c>
      <c r="C7473" s="4">
        <v>587</v>
      </c>
      <c r="D7473" s="202">
        <f t="shared" si="583"/>
        <v>32675</v>
      </c>
      <c r="E7473" s="4">
        <v>7</v>
      </c>
      <c r="F7473" s="67">
        <f t="shared" si="584"/>
        <v>609</v>
      </c>
    </row>
    <row r="7474" spans="1:6" x14ac:dyDescent="0.25">
      <c r="A7474" s="50" t="s">
        <v>48</v>
      </c>
      <c r="B7474" s="201">
        <v>44204</v>
      </c>
      <c r="C7474" s="4">
        <v>3</v>
      </c>
      <c r="D7474" s="202">
        <f t="shared" si="583"/>
        <v>241</v>
      </c>
      <c r="E7474" s="4">
        <v>0</v>
      </c>
      <c r="F7474" s="67">
        <f t="shared" si="584"/>
        <v>3</v>
      </c>
    </row>
    <row r="7475" spans="1:6" x14ac:dyDescent="0.25">
      <c r="A7475" s="50" t="s">
        <v>39</v>
      </c>
      <c r="B7475" s="201">
        <v>44204</v>
      </c>
      <c r="C7475" s="4">
        <v>41</v>
      </c>
      <c r="D7475" s="202">
        <f t="shared" si="583"/>
        <v>18658</v>
      </c>
      <c r="E7475" s="4">
        <v>0</v>
      </c>
      <c r="F7475" s="67">
        <f t="shared" si="584"/>
        <v>859</v>
      </c>
    </row>
    <row r="7476" spans="1:6" x14ac:dyDescent="0.25">
      <c r="A7476" s="50" t="s">
        <v>40</v>
      </c>
      <c r="B7476" s="201">
        <v>44204</v>
      </c>
      <c r="C7476" s="4">
        <v>330</v>
      </c>
      <c r="D7476" s="202">
        <f t="shared" si="583"/>
        <v>13083</v>
      </c>
      <c r="E7476" s="4">
        <v>4</v>
      </c>
      <c r="F7476" s="67">
        <f t="shared" si="584"/>
        <v>142</v>
      </c>
    </row>
    <row r="7477" spans="1:6" x14ac:dyDescent="0.25">
      <c r="A7477" s="50" t="s">
        <v>28</v>
      </c>
      <c r="B7477" s="201">
        <v>44204</v>
      </c>
      <c r="C7477" s="4">
        <v>17</v>
      </c>
      <c r="D7477" s="202">
        <f t="shared" si="583"/>
        <v>9184</v>
      </c>
      <c r="E7477" s="4">
        <v>0</v>
      </c>
      <c r="F7477" s="67">
        <f t="shared" si="584"/>
        <v>399</v>
      </c>
    </row>
    <row r="7478" spans="1:6" x14ac:dyDescent="0.25">
      <c r="A7478" s="50" t="s">
        <v>24</v>
      </c>
      <c r="B7478" s="201">
        <v>44204</v>
      </c>
      <c r="C7478" s="4">
        <v>180</v>
      </c>
      <c r="D7478" s="202">
        <f t="shared" si="583"/>
        <v>61069</v>
      </c>
      <c r="E7478" s="4">
        <v>6</v>
      </c>
      <c r="F7478" s="67">
        <f t="shared" si="584"/>
        <v>1245</v>
      </c>
    </row>
    <row r="7479" spans="1:6" x14ac:dyDescent="0.25">
      <c r="A7479" s="50" t="s">
        <v>30</v>
      </c>
      <c r="B7479" s="201">
        <v>44204</v>
      </c>
      <c r="C7479" s="4">
        <v>4</v>
      </c>
      <c r="D7479" s="202">
        <f t="shared" si="583"/>
        <v>1179</v>
      </c>
      <c r="E7479" s="4">
        <v>0</v>
      </c>
      <c r="F7479" s="67">
        <f t="shared" si="584"/>
        <v>15</v>
      </c>
    </row>
    <row r="7480" spans="1:6" x14ac:dyDescent="0.25">
      <c r="A7480" s="50" t="s">
        <v>26</v>
      </c>
      <c r="B7480" s="201">
        <v>44204</v>
      </c>
      <c r="C7480" s="4">
        <v>506</v>
      </c>
      <c r="D7480" s="202">
        <f t="shared" si="583"/>
        <v>44570</v>
      </c>
      <c r="E7480" s="4">
        <v>0</v>
      </c>
      <c r="F7480" s="67">
        <f t="shared" si="584"/>
        <v>717</v>
      </c>
    </row>
    <row r="7481" spans="1:6" x14ac:dyDescent="0.25">
      <c r="A7481" s="50" t="s">
        <v>25</v>
      </c>
      <c r="B7481" s="201">
        <v>44204</v>
      </c>
      <c r="C7481" s="4">
        <v>464</v>
      </c>
      <c r="D7481" s="202">
        <f t="shared" si="583"/>
        <v>41046</v>
      </c>
      <c r="E7481" s="4">
        <v>10</v>
      </c>
      <c r="F7481" s="67">
        <f t="shared" si="584"/>
        <v>953</v>
      </c>
    </row>
    <row r="7482" spans="1:6" x14ac:dyDescent="0.25">
      <c r="A7482" s="50" t="s">
        <v>41</v>
      </c>
      <c r="B7482" s="201">
        <v>44204</v>
      </c>
      <c r="C7482" s="4">
        <v>38</v>
      </c>
      <c r="D7482" s="202">
        <f t="shared" si="583"/>
        <v>22616</v>
      </c>
      <c r="E7482" s="4">
        <v>1</v>
      </c>
      <c r="F7482" s="67">
        <f t="shared" si="584"/>
        <v>1038</v>
      </c>
    </row>
    <row r="7483" spans="1:6" x14ac:dyDescent="0.25">
      <c r="A7483" s="50" t="s">
        <v>42</v>
      </c>
      <c r="B7483" s="201">
        <v>44204</v>
      </c>
      <c r="C7483" s="4">
        <v>138</v>
      </c>
      <c r="D7483" s="202">
        <f t="shared" si="583"/>
        <v>12280</v>
      </c>
      <c r="E7483" s="4">
        <v>0</v>
      </c>
      <c r="F7483" s="67">
        <f t="shared" si="584"/>
        <v>207</v>
      </c>
    </row>
    <row r="7484" spans="1:6" x14ac:dyDescent="0.25">
      <c r="A7484" s="50" t="s">
        <v>43</v>
      </c>
      <c r="B7484" s="201">
        <v>44204</v>
      </c>
      <c r="C7484" s="4">
        <v>74</v>
      </c>
      <c r="D7484" s="202">
        <f t="shared" si="583"/>
        <v>16520</v>
      </c>
      <c r="E7484" s="4">
        <v>5</v>
      </c>
      <c r="F7484" s="67">
        <f t="shared" si="584"/>
        <v>320</v>
      </c>
    </row>
    <row r="7485" spans="1:6" x14ac:dyDescent="0.25">
      <c r="A7485" s="50" t="s">
        <v>44</v>
      </c>
      <c r="B7485" s="201">
        <v>44204</v>
      </c>
      <c r="C7485" s="4">
        <v>414</v>
      </c>
      <c r="D7485" s="202">
        <f t="shared" si="583"/>
        <v>26574</v>
      </c>
      <c r="E7485" s="4">
        <v>4</v>
      </c>
      <c r="F7485" s="67">
        <f t="shared" si="584"/>
        <v>419</v>
      </c>
    </row>
    <row r="7486" spans="1:6" x14ac:dyDescent="0.25">
      <c r="A7486" s="50" t="s">
        <v>29</v>
      </c>
      <c r="B7486" s="201">
        <v>44204</v>
      </c>
      <c r="C7486" s="4">
        <v>1428</v>
      </c>
      <c r="D7486" s="202">
        <f t="shared" si="583"/>
        <v>184719</v>
      </c>
      <c r="E7486" s="4">
        <v>11</v>
      </c>
      <c r="F7486" s="67">
        <f t="shared" si="584"/>
        <v>3083</v>
      </c>
    </row>
    <row r="7487" spans="1:6" x14ac:dyDescent="0.25">
      <c r="A7487" s="50" t="s">
        <v>45</v>
      </c>
      <c r="B7487" s="201">
        <v>44204</v>
      </c>
      <c r="C7487" s="4">
        <v>228</v>
      </c>
      <c r="D7487" s="202">
        <f t="shared" si="583"/>
        <v>18427</v>
      </c>
      <c r="E7487" s="4">
        <v>2</v>
      </c>
      <c r="F7487" s="67">
        <f t="shared" si="584"/>
        <v>222</v>
      </c>
    </row>
    <row r="7488" spans="1:6" x14ac:dyDescent="0.25">
      <c r="A7488" s="50" t="s">
        <v>46</v>
      </c>
      <c r="B7488" s="201">
        <v>44204</v>
      </c>
      <c r="C7488" s="4">
        <v>127</v>
      </c>
      <c r="D7488" s="202">
        <f t="shared" si="583"/>
        <v>20040</v>
      </c>
      <c r="E7488" s="4">
        <v>9</v>
      </c>
      <c r="F7488" s="67">
        <f t="shared" si="584"/>
        <v>274</v>
      </c>
    </row>
    <row r="7489" spans="1:9" x14ac:dyDescent="0.25">
      <c r="A7489" s="50" t="s">
        <v>47</v>
      </c>
      <c r="B7489" s="201">
        <v>44204</v>
      </c>
      <c r="C7489" s="4">
        <v>269</v>
      </c>
      <c r="D7489" s="202">
        <f t="shared" si="583"/>
        <v>72601</v>
      </c>
      <c r="E7489" s="4">
        <v>0</v>
      </c>
      <c r="F7489" s="67">
        <f t="shared" si="584"/>
        <v>1383</v>
      </c>
    </row>
    <row r="7490" spans="1:9" x14ac:dyDescent="0.25">
      <c r="A7490" s="50" t="s">
        <v>22</v>
      </c>
      <c r="B7490" s="201">
        <v>44205</v>
      </c>
      <c r="C7490" s="4">
        <v>4389</v>
      </c>
      <c r="D7490" s="202">
        <f t="shared" si="583"/>
        <v>718659</v>
      </c>
      <c r="E7490" s="4">
        <v>68</v>
      </c>
      <c r="F7490" s="67">
        <f t="shared" si="584"/>
        <v>22886</v>
      </c>
    </row>
    <row r="7491" spans="1:9" x14ac:dyDescent="0.25">
      <c r="A7491" s="50" t="s">
        <v>51</v>
      </c>
      <c r="B7491" s="201">
        <v>44205</v>
      </c>
      <c r="C7491" s="4">
        <v>1350</v>
      </c>
      <c r="D7491" s="202">
        <f t="shared" si="583"/>
        <v>184790</v>
      </c>
      <c r="E7491" s="4">
        <v>4</v>
      </c>
      <c r="F7491" s="67">
        <f t="shared" si="584"/>
        <v>5557</v>
      </c>
      <c r="I7491" s="73"/>
    </row>
    <row r="7492" spans="1:9" x14ac:dyDescent="0.25">
      <c r="A7492" s="50" t="s">
        <v>35</v>
      </c>
      <c r="B7492" s="201">
        <v>44205</v>
      </c>
      <c r="C7492" s="4">
        <v>69</v>
      </c>
      <c r="D7492" s="202">
        <f t="shared" si="583"/>
        <v>3122</v>
      </c>
      <c r="E7492" s="4">
        <v>0</v>
      </c>
      <c r="F7492" s="67">
        <f t="shared" si="584"/>
        <v>17</v>
      </c>
      <c r="I7492" s="73"/>
    </row>
    <row r="7493" spans="1:9" x14ac:dyDescent="0.25">
      <c r="A7493" s="50" t="s">
        <v>21</v>
      </c>
      <c r="B7493" s="201">
        <v>44205</v>
      </c>
      <c r="C7493" s="4">
        <v>225</v>
      </c>
      <c r="D7493" s="202">
        <f t="shared" si="583"/>
        <v>26738</v>
      </c>
      <c r="E7493" s="4">
        <v>1</v>
      </c>
      <c r="F7493" s="67">
        <f t="shared" si="584"/>
        <v>728</v>
      </c>
      <c r="I7493" s="73"/>
    </row>
    <row r="7494" spans="1:9" x14ac:dyDescent="0.25">
      <c r="A7494" s="50" t="s">
        <v>36</v>
      </c>
      <c r="B7494" s="201">
        <v>44205</v>
      </c>
      <c r="C7494" s="4">
        <v>330</v>
      </c>
      <c r="D7494" s="202">
        <f t="shared" si="583"/>
        <v>35126</v>
      </c>
      <c r="E7494" s="4">
        <v>0</v>
      </c>
      <c r="F7494" s="67">
        <f t="shared" si="584"/>
        <v>532</v>
      </c>
      <c r="I7494" s="73"/>
    </row>
    <row r="7495" spans="1:9" x14ac:dyDescent="0.25">
      <c r="A7495" s="50" t="s">
        <v>27</v>
      </c>
      <c r="B7495" s="201">
        <v>44205</v>
      </c>
      <c r="C7495" s="4">
        <v>628</v>
      </c>
      <c r="D7495" s="202">
        <f t="shared" si="583"/>
        <v>133078</v>
      </c>
      <c r="E7495" s="4">
        <v>2</v>
      </c>
      <c r="F7495" s="67">
        <f t="shared" si="584"/>
        <v>2509</v>
      </c>
      <c r="I7495" s="73"/>
    </row>
    <row r="7496" spans="1:9" x14ac:dyDescent="0.25">
      <c r="A7496" s="50" t="s">
        <v>37</v>
      </c>
      <c r="B7496" s="201">
        <v>44205</v>
      </c>
      <c r="C7496" s="4">
        <v>298</v>
      </c>
      <c r="D7496" s="202">
        <f t="shared" si="583"/>
        <v>13646</v>
      </c>
      <c r="E7496" s="4">
        <v>0</v>
      </c>
      <c r="F7496" s="67">
        <f t="shared" si="584"/>
        <v>174</v>
      </c>
      <c r="I7496" s="73"/>
    </row>
    <row r="7497" spans="1:9" x14ac:dyDescent="0.25">
      <c r="A7497" s="50" t="s">
        <v>38</v>
      </c>
      <c r="B7497" s="201">
        <v>44205</v>
      </c>
      <c r="C7497" s="4">
        <v>516</v>
      </c>
      <c r="D7497" s="202">
        <f t="shared" si="583"/>
        <v>33191</v>
      </c>
      <c r="E7497" s="4">
        <v>1</v>
      </c>
      <c r="F7497" s="67">
        <f t="shared" si="584"/>
        <v>610</v>
      </c>
      <c r="I7497" s="73"/>
    </row>
    <row r="7498" spans="1:9" x14ac:dyDescent="0.25">
      <c r="A7498" s="50" t="s">
        <v>48</v>
      </c>
      <c r="B7498" s="201">
        <v>44205</v>
      </c>
      <c r="C7498" s="4">
        <v>18</v>
      </c>
      <c r="D7498" s="202">
        <f t="shared" si="583"/>
        <v>259</v>
      </c>
      <c r="E7498" s="4">
        <v>0</v>
      </c>
      <c r="F7498" s="67">
        <f t="shared" si="584"/>
        <v>3</v>
      </c>
      <c r="I7498" s="73"/>
    </row>
    <row r="7499" spans="1:9" x14ac:dyDescent="0.25">
      <c r="A7499" s="50" t="s">
        <v>39</v>
      </c>
      <c r="B7499" s="201">
        <v>44205</v>
      </c>
      <c r="C7499" s="4">
        <v>8</v>
      </c>
      <c r="D7499" s="202">
        <f t="shared" si="583"/>
        <v>18666</v>
      </c>
      <c r="E7499" s="4">
        <v>0</v>
      </c>
      <c r="F7499" s="67">
        <f t="shared" si="584"/>
        <v>859</v>
      </c>
      <c r="I7499" s="73"/>
    </row>
    <row r="7500" spans="1:9" x14ac:dyDescent="0.25">
      <c r="A7500" s="50" t="s">
        <v>40</v>
      </c>
      <c r="B7500" s="201">
        <v>44205</v>
      </c>
      <c r="C7500" s="4">
        <v>315</v>
      </c>
      <c r="D7500" s="202">
        <f t="shared" si="583"/>
        <v>13398</v>
      </c>
      <c r="E7500" s="4">
        <v>13</v>
      </c>
      <c r="F7500" s="67">
        <f t="shared" si="584"/>
        <v>155</v>
      </c>
      <c r="I7500" s="73"/>
    </row>
    <row r="7501" spans="1:9" x14ac:dyDescent="0.25">
      <c r="A7501" s="50" t="s">
        <v>28</v>
      </c>
      <c r="B7501" s="201">
        <v>44205</v>
      </c>
      <c r="C7501" s="4">
        <v>15</v>
      </c>
      <c r="D7501" s="202">
        <f t="shared" si="583"/>
        <v>9199</v>
      </c>
      <c r="E7501" s="4">
        <v>2</v>
      </c>
      <c r="F7501" s="67">
        <f t="shared" si="584"/>
        <v>401</v>
      </c>
      <c r="I7501" s="73"/>
    </row>
    <row r="7502" spans="1:9" x14ac:dyDescent="0.25">
      <c r="A7502" s="50" t="s">
        <v>24</v>
      </c>
      <c r="B7502" s="201">
        <v>44205</v>
      </c>
      <c r="C7502" s="4">
        <v>145</v>
      </c>
      <c r="D7502" s="202">
        <f t="shared" si="583"/>
        <v>61214</v>
      </c>
      <c r="E7502" s="4">
        <v>1</v>
      </c>
      <c r="F7502" s="67">
        <f t="shared" si="584"/>
        <v>1246</v>
      </c>
      <c r="I7502" s="73"/>
    </row>
    <row r="7503" spans="1:9" x14ac:dyDescent="0.25">
      <c r="A7503" s="50" t="s">
        <v>30</v>
      </c>
      <c r="B7503" s="201">
        <v>44205</v>
      </c>
      <c r="C7503" s="4">
        <v>156</v>
      </c>
      <c r="D7503" s="202">
        <f t="shared" si="583"/>
        <v>1335</v>
      </c>
      <c r="E7503" s="4">
        <v>1</v>
      </c>
      <c r="F7503" s="67">
        <f t="shared" si="584"/>
        <v>16</v>
      </c>
      <c r="I7503" s="73"/>
    </row>
    <row r="7504" spans="1:9" x14ac:dyDescent="0.25">
      <c r="A7504" s="50" t="s">
        <v>26</v>
      </c>
      <c r="B7504" s="201">
        <v>44205</v>
      </c>
      <c r="C7504" s="4">
        <v>351</v>
      </c>
      <c r="D7504" s="202">
        <f t="shared" si="583"/>
        <v>44921</v>
      </c>
      <c r="E7504" s="4">
        <v>38</v>
      </c>
      <c r="F7504" s="67">
        <f t="shared" si="584"/>
        <v>755</v>
      </c>
      <c r="I7504" s="73"/>
    </row>
    <row r="7505" spans="1:9" x14ac:dyDescent="0.25">
      <c r="A7505" s="50" t="s">
        <v>25</v>
      </c>
      <c r="B7505" s="201">
        <v>44205</v>
      </c>
      <c r="C7505" s="4">
        <v>237</v>
      </c>
      <c r="D7505" s="202">
        <f t="shared" si="583"/>
        <v>41283</v>
      </c>
      <c r="E7505" s="4">
        <v>3</v>
      </c>
      <c r="F7505" s="67">
        <f t="shared" si="584"/>
        <v>956</v>
      </c>
      <c r="I7505" s="73"/>
    </row>
    <row r="7506" spans="1:9" x14ac:dyDescent="0.25">
      <c r="A7506" s="50" t="s">
        <v>41</v>
      </c>
      <c r="B7506" s="201">
        <v>44205</v>
      </c>
      <c r="C7506" s="4">
        <v>73</v>
      </c>
      <c r="D7506" s="202">
        <f t="shared" si="583"/>
        <v>22689</v>
      </c>
      <c r="E7506" s="4">
        <v>0</v>
      </c>
      <c r="F7506" s="67">
        <f t="shared" si="584"/>
        <v>1038</v>
      </c>
      <c r="I7506" s="73"/>
    </row>
    <row r="7507" spans="1:9" x14ac:dyDescent="0.25">
      <c r="A7507" s="50" t="s">
        <v>42</v>
      </c>
      <c r="B7507" s="201">
        <v>44205</v>
      </c>
      <c r="C7507" s="4">
        <v>79</v>
      </c>
      <c r="D7507" s="202">
        <f t="shared" ref="D7507:D7513" si="585">C7507+D7483</f>
        <v>12359</v>
      </c>
      <c r="E7507" s="4">
        <v>0</v>
      </c>
      <c r="F7507" s="67">
        <f t="shared" ref="F7507:F7513" si="586">E7507+F7483</f>
        <v>207</v>
      </c>
      <c r="I7507" s="73"/>
    </row>
    <row r="7508" spans="1:9" x14ac:dyDescent="0.25">
      <c r="A7508" s="50" t="s">
        <v>43</v>
      </c>
      <c r="B7508" s="201">
        <v>44205</v>
      </c>
      <c r="C7508" s="4">
        <v>16</v>
      </c>
      <c r="D7508" s="202">
        <f t="shared" si="585"/>
        <v>16536</v>
      </c>
      <c r="E7508" s="4">
        <v>1</v>
      </c>
      <c r="F7508" s="67">
        <f t="shared" si="586"/>
        <v>321</v>
      </c>
      <c r="I7508" s="73"/>
    </row>
    <row r="7509" spans="1:9" x14ac:dyDescent="0.25">
      <c r="A7509" s="50" t="s">
        <v>44</v>
      </c>
      <c r="B7509" s="201">
        <v>44205</v>
      </c>
      <c r="C7509" s="4">
        <v>365</v>
      </c>
      <c r="D7509" s="202">
        <f t="shared" si="585"/>
        <v>26939</v>
      </c>
      <c r="E7509" s="4">
        <v>2</v>
      </c>
      <c r="F7509" s="67">
        <f t="shared" si="586"/>
        <v>421</v>
      </c>
      <c r="I7509" s="73"/>
    </row>
    <row r="7510" spans="1:9" x14ac:dyDescent="0.25">
      <c r="A7510" s="50" t="s">
        <v>29</v>
      </c>
      <c r="B7510" s="201">
        <v>44205</v>
      </c>
      <c r="C7510" s="4">
        <v>1171</v>
      </c>
      <c r="D7510" s="202">
        <f t="shared" si="585"/>
        <v>185890</v>
      </c>
      <c r="E7510" s="4">
        <v>2</v>
      </c>
      <c r="F7510" s="67">
        <f t="shared" si="586"/>
        <v>3085</v>
      </c>
      <c r="I7510" s="73"/>
    </row>
    <row r="7511" spans="1:9" x14ac:dyDescent="0.25">
      <c r="A7511" s="50" t="s">
        <v>45</v>
      </c>
      <c r="B7511" s="201">
        <v>44205</v>
      </c>
      <c r="C7511" s="4">
        <v>125</v>
      </c>
      <c r="D7511" s="202">
        <f t="shared" si="585"/>
        <v>18552</v>
      </c>
      <c r="E7511" s="4">
        <v>3</v>
      </c>
      <c r="F7511" s="67">
        <f t="shared" si="586"/>
        <v>225</v>
      </c>
      <c r="I7511" s="73"/>
    </row>
    <row r="7512" spans="1:9" x14ac:dyDescent="0.25">
      <c r="A7512" s="50" t="s">
        <v>46</v>
      </c>
      <c r="B7512" s="201">
        <v>44205</v>
      </c>
      <c r="C7512" s="4">
        <v>57</v>
      </c>
      <c r="D7512" s="202">
        <f t="shared" si="585"/>
        <v>20097</v>
      </c>
      <c r="E7512" s="4">
        <v>0</v>
      </c>
      <c r="F7512" s="67">
        <f t="shared" si="586"/>
        <v>274</v>
      </c>
      <c r="I7512" s="73"/>
    </row>
    <row r="7513" spans="1:9" x14ac:dyDescent="0.25">
      <c r="A7513" s="50" t="s">
        <v>47</v>
      </c>
      <c r="B7513" s="201">
        <v>44205</v>
      </c>
      <c r="C7513" s="4">
        <v>121</v>
      </c>
      <c r="D7513" s="202">
        <f t="shared" si="585"/>
        <v>72722</v>
      </c>
      <c r="E7513" s="4">
        <v>0</v>
      </c>
      <c r="F7513" s="67">
        <f t="shared" si="586"/>
        <v>1383</v>
      </c>
      <c r="I7513" s="73"/>
    </row>
    <row r="7514" spans="1:9" x14ac:dyDescent="0.25">
      <c r="A7514" s="50" t="s">
        <v>22</v>
      </c>
      <c r="B7514" s="201">
        <v>44206</v>
      </c>
      <c r="C7514" s="4">
        <v>3295</v>
      </c>
      <c r="D7514" s="202">
        <f>C7514+D7490</f>
        <v>721954</v>
      </c>
      <c r="E7514" s="4">
        <v>50</v>
      </c>
      <c r="F7514" s="67">
        <f>E7514+F7490</f>
        <v>22936</v>
      </c>
      <c r="I7514" s="73"/>
    </row>
    <row r="7515" spans="1:9" x14ac:dyDescent="0.25">
      <c r="A7515" s="50" t="s">
        <v>51</v>
      </c>
      <c r="B7515" s="201">
        <v>44206</v>
      </c>
      <c r="C7515" s="4">
        <v>1247</v>
      </c>
      <c r="D7515" s="202">
        <f t="shared" ref="D7515:D7537" si="587">C7515+D7491</f>
        <v>186037</v>
      </c>
      <c r="E7515" s="4">
        <v>3</v>
      </c>
      <c r="F7515" s="67">
        <f t="shared" ref="F7515:F7537" si="588">E7515+F7491</f>
        <v>5560</v>
      </c>
      <c r="I7515" s="73"/>
    </row>
    <row r="7516" spans="1:9" x14ac:dyDescent="0.25">
      <c r="A7516" s="50" t="s">
        <v>35</v>
      </c>
      <c r="B7516" s="201">
        <v>44206</v>
      </c>
      <c r="C7516" s="4">
        <v>51</v>
      </c>
      <c r="D7516" s="202">
        <f t="shared" si="587"/>
        <v>3173</v>
      </c>
      <c r="E7516" s="4">
        <v>0</v>
      </c>
      <c r="F7516" s="67">
        <f t="shared" si="588"/>
        <v>17</v>
      </c>
      <c r="I7516" s="73"/>
    </row>
    <row r="7517" spans="1:9" x14ac:dyDescent="0.25">
      <c r="A7517" s="50" t="s">
        <v>21</v>
      </c>
      <c r="B7517" s="201">
        <v>44206</v>
      </c>
      <c r="C7517" s="4">
        <v>191</v>
      </c>
      <c r="D7517" s="202">
        <f t="shared" si="587"/>
        <v>26929</v>
      </c>
      <c r="E7517" s="4">
        <v>2</v>
      </c>
      <c r="F7517" s="67">
        <f t="shared" si="588"/>
        <v>730</v>
      </c>
      <c r="I7517" s="73"/>
    </row>
    <row r="7518" spans="1:9" x14ac:dyDescent="0.25">
      <c r="A7518" s="50" t="s">
        <v>36</v>
      </c>
      <c r="B7518" s="201">
        <v>44206</v>
      </c>
      <c r="C7518" s="4">
        <v>194</v>
      </c>
      <c r="D7518" s="202">
        <f t="shared" si="587"/>
        <v>35320</v>
      </c>
      <c r="E7518" s="4">
        <v>3</v>
      </c>
      <c r="F7518" s="67">
        <f t="shared" si="588"/>
        <v>535</v>
      </c>
      <c r="I7518" s="73"/>
    </row>
    <row r="7519" spans="1:9" x14ac:dyDescent="0.25">
      <c r="A7519" s="50" t="s">
        <v>27</v>
      </c>
      <c r="B7519" s="201">
        <v>44206</v>
      </c>
      <c r="C7519" s="4">
        <v>466</v>
      </c>
      <c r="D7519" s="202">
        <f t="shared" si="587"/>
        <v>133544</v>
      </c>
      <c r="E7519" s="4">
        <v>0</v>
      </c>
      <c r="F7519" s="67">
        <f t="shared" si="588"/>
        <v>2509</v>
      </c>
      <c r="I7519" s="73"/>
    </row>
    <row r="7520" spans="1:9" x14ac:dyDescent="0.25">
      <c r="A7520" s="50" t="s">
        <v>37</v>
      </c>
      <c r="B7520" s="201">
        <v>44206</v>
      </c>
      <c r="C7520" s="4">
        <v>119</v>
      </c>
      <c r="D7520" s="202">
        <f t="shared" si="587"/>
        <v>13765</v>
      </c>
      <c r="E7520" s="4">
        <v>0</v>
      </c>
      <c r="F7520" s="67">
        <f t="shared" si="588"/>
        <v>174</v>
      </c>
      <c r="I7520" s="73"/>
    </row>
    <row r="7521" spans="1:9" x14ac:dyDescent="0.25">
      <c r="A7521" s="50" t="s">
        <v>38</v>
      </c>
      <c r="B7521" s="201">
        <v>44206</v>
      </c>
      <c r="C7521" s="4">
        <v>350</v>
      </c>
      <c r="D7521" s="202">
        <f t="shared" si="587"/>
        <v>33541</v>
      </c>
      <c r="E7521" s="4">
        <v>3</v>
      </c>
      <c r="F7521" s="67">
        <f t="shared" si="588"/>
        <v>613</v>
      </c>
      <c r="I7521" s="73"/>
    </row>
    <row r="7522" spans="1:9" x14ac:dyDescent="0.25">
      <c r="A7522" s="50" t="s">
        <v>48</v>
      </c>
      <c r="B7522" s="201">
        <v>44206</v>
      </c>
      <c r="C7522" s="4">
        <v>32</v>
      </c>
      <c r="D7522" s="202">
        <f t="shared" si="587"/>
        <v>291</v>
      </c>
      <c r="E7522" s="4">
        <v>0</v>
      </c>
      <c r="F7522" s="67">
        <f t="shared" si="588"/>
        <v>3</v>
      </c>
      <c r="I7522" s="73"/>
    </row>
    <row r="7523" spans="1:9" x14ac:dyDescent="0.25">
      <c r="A7523" s="50" t="s">
        <v>39</v>
      </c>
      <c r="B7523" s="201">
        <v>44206</v>
      </c>
      <c r="C7523" s="4">
        <v>20</v>
      </c>
      <c r="D7523" s="202">
        <f t="shared" si="587"/>
        <v>18686</v>
      </c>
      <c r="E7523" s="4">
        <v>0</v>
      </c>
      <c r="F7523" s="67">
        <f t="shared" si="588"/>
        <v>859</v>
      </c>
      <c r="I7523" s="73"/>
    </row>
    <row r="7524" spans="1:9" x14ac:dyDescent="0.25">
      <c r="A7524" s="50" t="s">
        <v>40</v>
      </c>
      <c r="B7524" s="201">
        <v>44206</v>
      </c>
      <c r="C7524" s="4">
        <v>102</v>
      </c>
      <c r="D7524" s="202">
        <f t="shared" si="587"/>
        <v>13500</v>
      </c>
      <c r="E7524" s="4">
        <v>3</v>
      </c>
      <c r="F7524" s="67">
        <f t="shared" si="588"/>
        <v>158</v>
      </c>
      <c r="I7524" s="73"/>
    </row>
    <row r="7525" spans="1:9" x14ac:dyDescent="0.25">
      <c r="A7525" s="50" t="s">
        <v>28</v>
      </c>
      <c r="B7525" s="201">
        <v>44206</v>
      </c>
      <c r="C7525" s="4">
        <v>15</v>
      </c>
      <c r="D7525" s="202">
        <f t="shared" si="587"/>
        <v>9214</v>
      </c>
      <c r="E7525" s="4">
        <v>0</v>
      </c>
      <c r="F7525" s="67">
        <f t="shared" si="588"/>
        <v>401</v>
      </c>
      <c r="I7525" s="73"/>
    </row>
    <row r="7526" spans="1:9" x14ac:dyDescent="0.25">
      <c r="A7526" s="50" t="s">
        <v>24</v>
      </c>
      <c r="B7526" s="201">
        <v>44206</v>
      </c>
      <c r="C7526" s="4">
        <v>76</v>
      </c>
      <c r="D7526" s="202">
        <f t="shared" si="587"/>
        <v>61290</v>
      </c>
      <c r="E7526" s="4">
        <v>0</v>
      </c>
      <c r="F7526" s="67">
        <f t="shared" si="588"/>
        <v>1246</v>
      </c>
      <c r="I7526" s="73"/>
    </row>
    <row r="7527" spans="1:9" x14ac:dyDescent="0.25">
      <c r="A7527" s="50" t="s">
        <v>30</v>
      </c>
      <c r="B7527" s="201">
        <v>44206</v>
      </c>
      <c r="C7527" s="4">
        <v>110</v>
      </c>
      <c r="D7527" s="202">
        <f t="shared" si="587"/>
        <v>1445</v>
      </c>
      <c r="E7527" s="4">
        <v>0</v>
      </c>
      <c r="F7527" s="67">
        <f t="shared" si="588"/>
        <v>16</v>
      </c>
      <c r="I7527" s="73"/>
    </row>
    <row r="7528" spans="1:9" x14ac:dyDescent="0.25">
      <c r="A7528" s="50" t="s">
        <v>26</v>
      </c>
      <c r="B7528" s="201">
        <v>44206</v>
      </c>
      <c r="C7528" s="4">
        <v>229</v>
      </c>
      <c r="D7528" s="202">
        <f t="shared" si="587"/>
        <v>45150</v>
      </c>
      <c r="E7528" s="4">
        <v>0</v>
      </c>
      <c r="F7528" s="67">
        <f t="shared" si="588"/>
        <v>755</v>
      </c>
      <c r="I7528" s="73"/>
    </row>
    <row r="7529" spans="1:9" x14ac:dyDescent="0.25">
      <c r="A7529" s="50" t="s">
        <v>25</v>
      </c>
      <c r="B7529" s="201">
        <v>44206</v>
      </c>
      <c r="C7529" s="4">
        <v>201</v>
      </c>
      <c r="D7529" s="202">
        <f t="shared" si="587"/>
        <v>41484</v>
      </c>
      <c r="E7529" s="4">
        <v>4</v>
      </c>
      <c r="F7529" s="67">
        <f t="shared" si="588"/>
        <v>960</v>
      </c>
      <c r="I7529" s="73"/>
    </row>
    <row r="7530" spans="1:9" x14ac:dyDescent="0.25">
      <c r="A7530" s="50" t="s">
        <v>41</v>
      </c>
      <c r="B7530" s="201">
        <v>44206</v>
      </c>
      <c r="C7530" s="4">
        <v>21</v>
      </c>
      <c r="D7530" s="202">
        <f t="shared" si="587"/>
        <v>22710</v>
      </c>
      <c r="E7530" s="4">
        <v>0</v>
      </c>
      <c r="F7530" s="67">
        <f t="shared" si="588"/>
        <v>1038</v>
      </c>
      <c r="I7530" s="73"/>
    </row>
    <row r="7531" spans="1:9" x14ac:dyDescent="0.25">
      <c r="A7531" s="50" t="s">
        <v>42</v>
      </c>
      <c r="B7531" s="201">
        <v>44206</v>
      </c>
      <c r="C7531" s="4">
        <v>23</v>
      </c>
      <c r="D7531" s="202">
        <f t="shared" si="587"/>
        <v>12382</v>
      </c>
      <c r="E7531" s="4">
        <v>0</v>
      </c>
      <c r="F7531" s="67">
        <f t="shared" si="588"/>
        <v>207</v>
      </c>
      <c r="I7531" s="73"/>
    </row>
    <row r="7532" spans="1:9" x14ac:dyDescent="0.25">
      <c r="A7532" s="50" t="s">
        <v>43</v>
      </c>
      <c r="B7532" s="201">
        <v>44206</v>
      </c>
      <c r="C7532" s="4">
        <v>8</v>
      </c>
      <c r="D7532" s="202">
        <f t="shared" si="587"/>
        <v>16544</v>
      </c>
      <c r="E7532" s="4">
        <v>0</v>
      </c>
      <c r="F7532" s="67">
        <f t="shared" si="588"/>
        <v>321</v>
      </c>
      <c r="I7532" s="73"/>
    </row>
    <row r="7533" spans="1:9" x14ac:dyDescent="0.25">
      <c r="A7533" s="50" t="s">
        <v>44</v>
      </c>
      <c r="B7533" s="201">
        <v>44206</v>
      </c>
      <c r="C7533" s="4">
        <v>255</v>
      </c>
      <c r="D7533" s="202">
        <f t="shared" si="587"/>
        <v>27194</v>
      </c>
      <c r="E7533" s="4">
        <v>4</v>
      </c>
      <c r="F7533" s="67">
        <f t="shared" si="588"/>
        <v>425</v>
      </c>
      <c r="I7533" s="73"/>
    </row>
    <row r="7534" spans="1:9" x14ac:dyDescent="0.25">
      <c r="A7534" s="50" t="s">
        <v>29</v>
      </c>
      <c r="B7534" s="201">
        <v>44206</v>
      </c>
      <c r="C7534" s="4">
        <v>548</v>
      </c>
      <c r="D7534" s="202">
        <f t="shared" si="587"/>
        <v>186438</v>
      </c>
      <c r="E7534" s="4">
        <v>4</v>
      </c>
      <c r="F7534" s="67">
        <f t="shared" si="588"/>
        <v>3089</v>
      </c>
      <c r="I7534" s="73"/>
    </row>
    <row r="7535" spans="1:9" x14ac:dyDescent="0.25">
      <c r="A7535" s="50" t="s">
        <v>45</v>
      </c>
      <c r="B7535" s="201">
        <v>44206</v>
      </c>
      <c r="C7535" s="4">
        <v>65</v>
      </c>
      <c r="D7535" s="202">
        <f t="shared" si="587"/>
        <v>18617</v>
      </c>
      <c r="E7535" s="4">
        <v>1</v>
      </c>
      <c r="F7535" s="67">
        <f t="shared" si="588"/>
        <v>226</v>
      </c>
      <c r="I7535" s="73"/>
    </row>
    <row r="7536" spans="1:9" x14ac:dyDescent="0.25">
      <c r="A7536" s="50" t="s">
        <v>46</v>
      </c>
      <c r="B7536" s="201">
        <v>44206</v>
      </c>
      <c r="C7536" s="4">
        <v>74</v>
      </c>
      <c r="D7536" s="202">
        <f t="shared" si="587"/>
        <v>20171</v>
      </c>
      <c r="E7536" s="4">
        <v>0</v>
      </c>
      <c r="F7536" s="67">
        <f t="shared" si="588"/>
        <v>274</v>
      </c>
      <c r="I7536" s="73"/>
    </row>
    <row r="7537" spans="1:9" x14ac:dyDescent="0.25">
      <c r="A7537" s="50" t="s">
        <v>47</v>
      </c>
      <c r="B7537" s="201">
        <v>44206</v>
      </c>
      <c r="C7537" s="4">
        <v>116</v>
      </c>
      <c r="D7537" s="202">
        <f t="shared" si="587"/>
        <v>72838</v>
      </c>
      <c r="E7537" s="4">
        <v>1</v>
      </c>
      <c r="F7537" s="67">
        <f t="shared" si="588"/>
        <v>1384</v>
      </c>
    </row>
    <row r="7538" spans="1:9" x14ac:dyDescent="0.25">
      <c r="A7538" s="50" t="s">
        <v>22</v>
      </c>
      <c r="B7538" s="201">
        <v>44207</v>
      </c>
      <c r="C7538" s="4">
        <v>3180</v>
      </c>
      <c r="D7538" s="202">
        <f>C7538+D7514</f>
        <v>725134</v>
      </c>
      <c r="E7538" s="4">
        <v>91</v>
      </c>
      <c r="F7538" s="67">
        <f>E7538+F7514</f>
        <v>23027</v>
      </c>
      <c r="G7538">
        <v>61</v>
      </c>
      <c r="H7538">
        <v>29</v>
      </c>
      <c r="I7538" s="73">
        <f t="shared" ref="I7538:I7560" si="589">H7538+G7538</f>
        <v>90</v>
      </c>
    </row>
    <row r="7539" spans="1:9" x14ac:dyDescent="0.25">
      <c r="A7539" s="50" t="s">
        <v>51</v>
      </c>
      <c r="B7539" s="201">
        <v>44207</v>
      </c>
      <c r="C7539" s="4">
        <v>915</v>
      </c>
      <c r="D7539" s="202">
        <f t="shared" ref="D7539:D7602" si="590">C7539+D7515</f>
        <v>186952</v>
      </c>
      <c r="E7539" s="4">
        <v>7</v>
      </c>
      <c r="F7539" s="67">
        <f t="shared" ref="F7539:F7602" si="591">E7539+F7515</f>
        <v>5567</v>
      </c>
      <c r="G7539">
        <v>6</v>
      </c>
      <c r="H7539">
        <v>1</v>
      </c>
      <c r="I7539" s="73">
        <f t="shared" si="589"/>
        <v>7</v>
      </c>
    </row>
    <row r="7540" spans="1:9" x14ac:dyDescent="0.25">
      <c r="A7540" s="50" t="s">
        <v>35</v>
      </c>
      <c r="B7540" s="201">
        <v>44207</v>
      </c>
      <c r="C7540" s="4">
        <v>31</v>
      </c>
      <c r="D7540" s="202">
        <f t="shared" si="590"/>
        <v>3204</v>
      </c>
      <c r="E7540" s="4">
        <v>0</v>
      </c>
      <c r="F7540" s="67">
        <f t="shared" si="591"/>
        <v>17</v>
      </c>
      <c r="I7540" s="73">
        <f t="shared" si="589"/>
        <v>0</v>
      </c>
    </row>
    <row r="7541" spans="1:9" x14ac:dyDescent="0.25">
      <c r="A7541" s="50" t="s">
        <v>21</v>
      </c>
      <c r="B7541" s="201">
        <v>44207</v>
      </c>
      <c r="C7541" s="4">
        <v>154</v>
      </c>
      <c r="D7541" s="202">
        <f t="shared" si="590"/>
        <v>27083</v>
      </c>
      <c r="E7541" s="4">
        <v>3</v>
      </c>
      <c r="F7541" s="67">
        <f t="shared" si="591"/>
        <v>733</v>
      </c>
      <c r="G7541">
        <v>1</v>
      </c>
      <c r="H7541">
        <v>2</v>
      </c>
      <c r="I7541" s="73">
        <f t="shared" si="589"/>
        <v>3</v>
      </c>
    </row>
    <row r="7542" spans="1:9" x14ac:dyDescent="0.25">
      <c r="A7542" s="50" t="s">
        <v>36</v>
      </c>
      <c r="B7542" s="201">
        <v>44207</v>
      </c>
      <c r="C7542" s="4">
        <v>505</v>
      </c>
      <c r="D7542" s="202">
        <f t="shared" si="590"/>
        <v>35825</v>
      </c>
      <c r="E7542" s="4">
        <v>7</v>
      </c>
      <c r="F7542" s="67">
        <f t="shared" si="591"/>
        <v>542</v>
      </c>
      <c r="G7542">
        <v>5</v>
      </c>
      <c r="H7542">
        <v>2</v>
      </c>
      <c r="I7542" s="73">
        <f t="shared" si="589"/>
        <v>7</v>
      </c>
    </row>
    <row r="7543" spans="1:9" x14ac:dyDescent="0.25">
      <c r="A7543" s="50" t="s">
        <v>27</v>
      </c>
      <c r="B7543" s="201">
        <v>44207</v>
      </c>
      <c r="C7543" s="4">
        <v>297</v>
      </c>
      <c r="D7543" s="202">
        <f t="shared" si="590"/>
        <v>133841</v>
      </c>
      <c r="E7543" s="4">
        <v>5</v>
      </c>
      <c r="F7543" s="67">
        <f t="shared" si="591"/>
        <v>2514</v>
      </c>
      <c r="G7543">
        <v>2</v>
      </c>
      <c r="H7543">
        <v>3</v>
      </c>
      <c r="I7543" s="73">
        <f t="shared" si="589"/>
        <v>5</v>
      </c>
    </row>
    <row r="7544" spans="1:9" x14ac:dyDescent="0.25">
      <c r="A7544" s="50" t="s">
        <v>37</v>
      </c>
      <c r="B7544" s="201">
        <v>44207</v>
      </c>
      <c r="C7544" s="4">
        <v>169</v>
      </c>
      <c r="D7544" s="202">
        <f t="shared" si="590"/>
        <v>13934</v>
      </c>
      <c r="E7544" s="4">
        <v>7</v>
      </c>
      <c r="F7544" s="67">
        <f t="shared" si="591"/>
        <v>181</v>
      </c>
      <c r="G7544">
        <v>2</v>
      </c>
      <c r="H7544">
        <v>5</v>
      </c>
      <c r="I7544" s="73">
        <f t="shared" si="589"/>
        <v>7</v>
      </c>
    </row>
    <row r="7545" spans="1:9" x14ac:dyDescent="0.25">
      <c r="A7545" s="50" t="s">
        <v>38</v>
      </c>
      <c r="B7545" s="201">
        <v>44207</v>
      </c>
      <c r="C7545" s="4">
        <v>179</v>
      </c>
      <c r="D7545" s="202">
        <f t="shared" si="590"/>
        <v>33720</v>
      </c>
      <c r="E7545" s="4">
        <v>1</v>
      </c>
      <c r="F7545" s="67">
        <f t="shared" si="591"/>
        <v>614</v>
      </c>
      <c r="G7545">
        <v>1</v>
      </c>
      <c r="I7545" s="73">
        <f t="shared" si="589"/>
        <v>1</v>
      </c>
    </row>
    <row r="7546" spans="1:9" x14ac:dyDescent="0.25">
      <c r="A7546" s="50" t="s">
        <v>48</v>
      </c>
      <c r="B7546" s="201">
        <v>44207</v>
      </c>
      <c r="C7546" s="4">
        <v>21</v>
      </c>
      <c r="D7546" s="202">
        <f t="shared" si="590"/>
        <v>312</v>
      </c>
      <c r="E7546" s="4">
        <v>0</v>
      </c>
      <c r="F7546" s="67">
        <f t="shared" si="591"/>
        <v>3</v>
      </c>
      <c r="I7546" s="73">
        <f t="shared" si="589"/>
        <v>0</v>
      </c>
    </row>
    <row r="7547" spans="1:9" x14ac:dyDescent="0.25">
      <c r="A7547" s="50" t="s">
        <v>39</v>
      </c>
      <c r="B7547" s="201">
        <v>44207</v>
      </c>
      <c r="C7547" s="4">
        <v>17</v>
      </c>
      <c r="D7547" s="202">
        <f t="shared" si="590"/>
        <v>18703</v>
      </c>
      <c r="E7547" s="4">
        <v>0</v>
      </c>
      <c r="F7547" s="67">
        <f t="shared" si="591"/>
        <v>859</v>
      </c>
      <c r="I7547" s="73">
        <f t="shared" si="589"/>
        <v>0</v>
      </c>
    </row>
    <row r="7548" spans="1:9" x14ac:dyDescent="0.25">
      <c r="A7548" s="50" t="s">
        <v>40</v>
      </c>
      <c r="B7548" s="201">
        <v>44207</v>
      </c>
      <c r="C7548" s="4">
        <v>203</v>
      </c>
      <c r="D7548" s="202">
        <f t="shared" si="590"/>
        <v>13703</v>
      </c>
      <c r="E7548" s="4">
        <v>1</v>
      </c>
      <c r="F7548" s="67">
        <f t="shared" si="591"/>
        <v>159</v>
      </c>
      <c r="H7548">
        <v>1</v>
      </c>
      <c r="I7548" s="73">
        <f t="shared" si="589"/>
        <v>1</v>
      </c>
    </row>
    <row r="7549" spans="1:9" x14ac:dyDescent="0.25">
      <c r="A7549" s="50" t="s">
        <v>28</v>
      </c>
      <c r="B7549" s="201">
        <v>44207</v>
      </c>
      <c r="C7549" s="4">
        <v>13</v>
      </c>
      <c r="D7549" s="202">
        <f t="shared" si="590"/>
        <v>9227</v>
      </c>
      <c r="E7549" s="4">
        <v>0</v>
      </c>
      <c r="F7549" s="67">
        <f t="shared" si="591"/>
        <v>401</v>
      </c>
      <c r="I7549" s="73">
        <f t="shared" si="589"/>
        <v>0</v>
      </c>
    </row>
    <row r="7550" spans="1:9" x14ac:dyDescent="0.25">
      <c r="A7550" s="50" t="s">
        <v>24</v>
      </c>
      <c r="B7550" s="201">
        <v>44207</v>
      </c>
      <c r="C7550" s="4">
        <v>105</v>
      </c>
      <c r="D7550" s="202">
        <f t="shared" si="590"/>
        <v>61395</v>
      </c>
      <c r="E7550" s="4">
        <v>3</v>
      </c>
      <c r="F7550" s="67">
        <f t="shared" si="591"/>
        <v>1249</v>
      </c>
      <c r="G7550">
        <v>2</v>
      </c>
      <c r="H7550">
        <v>1</v>
      </c>
      <c r="I7550" s="73">
        <f t="shared" si="589"/>
        <v>3</v>
      </c>
    </row>
    <row r="7551" spans="1:9" x14ac:dyDescent="0.25">
      <c r="A7551" s="50" t="s">
        <v>30</v>
      </c>
      <c r="B7551" s="201">
        <v>44207</v>
      </c>
      <c r="C7551" s="4">
        <v>25</v>
      </c>
      <c r="D7551" s="202">
        <f t="shared" si="590"/>
        <v>1470</v>
      </c>
      <c r="E7551" s="4">
        <v>0</v>
      </c>
      <c r="F7551" s="67">
        <f t="shared" si="591"/>
        <v>16</v>
      </c>
      <c r="I7551" s="73">
        <f t="shared" si="589"/>
        <v>0</v>
      </c>
    </row>
    <row r="7552" spans="1:9" x14ac:dyDescent="0.25">
      <c r="A7552" s="50" t="s">
        <v>26</v>
      </c>
      <c r="B7552" s="201">
        <v>44207</v>
      </c>
      <c r="C7552" s="4">
        <v>405</v>
      </c>
      <c r="D7552" s="202">
        <f t="shared" si="590"/>
        <v>45555</v>
      </c>
      <c r="E7552" s="4">
        <v>1</v>
      </c>
      <c r="F7552" s="67">
        <f t="shared" si="591"/>
        <v>756</v>
      </c>
      <c r="H7552">
        <v>1</v>
      </c>
      <c r="I7552" s="73">
        <f t="shared" si="589"/>
        <v>1</v>
      </c>
    </row>
    <row r="7553" spans="1:10" x14ac:dyDescent="0.25">
      <c r="A7553" s="50" t="s">
        <v>25</v>
      </c>
      <c r="B7553" s="201">
        <v>44207</v>
      </c>
      <c r="C7553" s="4">
        <v>350</v>
      </c>
      <c r="D7553" s="202">
        <f t="shared" si="590"/>
        <v>41834</v>
      </c>
      <c r="E7553" s="4">
        <v>11</v>
      </c>
      <c r="F7553" s="67">
        <f t="shared" si="591"/>
        <v>971</v>
      </c>
      <c r="G7553">
        <v>6</v>
      </c>
      <c r="H7553">
        <v>5</v>
      </c>
      <c r="I7553" s="73">
        <f t="shared" si="589"/>
        <v>11</v>
      </c>
    </row>
    <row r="7554" spans="1:10" x14ac:dyDescent="0.25">
      <c r="A7554" s="50" t="s">
        <v>41</v>
      </c>
      <c r="B7554" s="201">
        <v>44207</v>
      </c>
      <c r="C7554" s="4">
        <v>49</v>
      </c>
      <c r="D7554" s="202">
        <f t="shared" si="590"/>
        <v>22759</v>
      </c>
      <c r="E7554" s="4">
        <v>1</v>
      </c>
      <c r="F7554" s="67">
        <f t="shared" si="591"/>
        <v>1039</v>
      </c>
      <c r="G7554">
        <v>1</v>
      </c>
      <c r="I7554" s="73">
        <f t="shared" si="589"/>
        <v>1</v>
      </c>
    </row>
    <row r="7555" spans="1:10" x14ac:dyDescent="0.25">
      <c r="A7555" s="50" t="s">
        <v>42</v>
      </c>
      <c r="B7555" s="201">
        <v>44207</v>
      </c>
      <c r="C7555" s="4">
        <v>86</v>
      </c>
      <c r="D7555" s="202">
        <f t="shared" si="590"/>
        <v>12468</v>
      </c>
      <c r="E7555" s="4">
        <v>2</v>
      </c>
      <c r="F7555" s="67">
        <f t="shared" si="591"/>
        <v>209</v>
      </c>
      <c r="G7555">
        <v>2</v>
      </c>
      <c r="I7555" s="73">
        <f t="shared" si="589"/>
        <v>2</v>
      </c>
    </row>
    <row r="7556" spans="1:10" x14ac:dyDescent="0.25">
      <c r="A7556" s="50" t="s">
        <v>43</v>
      </c>
      <c r="B7556" s="201">
        <v>44207</v>
      </c>
      <c r="C7556" s="4">
        <v>69</v>
      </c>
      <c r="D7556" s="202">
        <f t="shared" si="590"/>
        <v>16613</v>
      </c>
      <c r="E7556" s="4">
        <v>4</v>
      </c>
      <c r="F7556" s="67">
        <f t="shared" si="591"/>
        <v>325</v>
      </c>
      <c r="G7556">
        <v>1</v>
      </c>
      <c r="H7556">
        <v>3</v>
      </c>
      <c r="I7556" s="73">
        <f t="shared" si="589"/>
        <v>4</v>
      </c>
    </row>
    <row r="7557" spans="1:10" x14ac:dyDescent="0.25">
      <c r="A7557" s="50" t="s">
        <v>44</v>
      </c>
      <c r="B7557" s="201">
        <v>44207</v>
      </c>
      <c r="C7557" s="4">
        <v>342</v>
      </c>
      <c r="D7557" s="202">
        <f t="shared" si="590"/>
        <v>27536</v>
      </c>
      <c r="E7557" s="4">
        <v>4</v>
      </c>
      <c r="F7557" s="67">
        <f t="shared" si="591"/>
        <v>429</v>
      </c>
      <c r="G7557">
        <v>2</v>
      </c>
      <c r="H7557">
        <v>2</v>
      </c>
      <c r="I7557" s="73">
        <f t="shared" si="589"/>
        <v>4</v>
      </c>
    </row>
    <row r="7558" spans="1:10" x14ac:dyDescent="0.25">
      <c r="A7558" s="50" t="s">
        <v>29</v>
      </c>
      <c r="B7558" s="201">
        <v>44207</v>
      </c>
      <c r="C7558" s="4">
        <v>1072</v>
      </c>
      <c r="D7558" s="202">
        <f t="shared" si="590"/>
        <v>187510</v>
      </c>
      <c r="E7558" s="4">
        <v>10</v>
      </c>
      <c r="F7558" s="67">
        <f t="shared" si="591"/>
        <v>3099</v>
      </c>
      <c r="G7558">
        <v>9</v>
      </c>
      <c r="H7558">
        <v>1</v>
      </c>
      <c r="I7558" s="73">
        <f t="shared" si="589"/>
        <v>10</v>
      </c>
    </row>
    <row r="7559" spans="1:10" x14ac:dyDescent="0.25">
      <c r="A7559" s="50" t="s">
        <v>45</v>
      </c>
      <c r="B7559" s="201">
        <v>44207</v>
      </c>
      <c r="C7559" s="4">
        <v>171</v>
      </c>
      <c r="D7559" s="202">
        <f t="shared" si="590"/>
        <v>18788</v>
      </c>
      <c r="E7559" s="4">
        <v>0</v>
      </c>
      <c r="F7559" s="67">
        <f t="shared" si="591"/>
        <v>226</v>
      </c>
      <c r="I7559" s="73">
        <f t="shared" si="589"/>
        <v>0</v>
      </c>
    </row>
    <row r="7560" spans="1:10" x14ac:dyDescent="0.25">
      <c r="A7560" s="50" t="s">
        <v>46</v>
      </c>
      <c r="B7560" s="201">
        <v>44207</v>
      </c>
      <c r="C7560" s="4">
        <v>85</v>
      </c>
      <c r="D7560" s="202">
        <f t="shared" si="590"/>
        <v>20256</v>
      </c>
      <c r="E7560" s="4">
        <v>3</v>
      </c>
      <c r="F7560" s="67">
        <f t="shared" si="591"/>
        <v>277</v>
      </c>
      <c r="G7560">
        <v>2</v>
      </c>
      <c r="H7560">
        <v>1</v>
      </c>
      <c r="I7560" s="73">
        <f t="shared" si="589"/>
        <v>3</v>
      </c>
    </row>
    <row r="7561" spans="1:10" x14ac:dyDescent="0.25">
      <c r="A7561" s="50" t="s">
        <v>47</v>
      </c>
      <c r="B7561" s="201">
        <v>44207</v>
      </c>
      <c r="C7561" s="4">
        <v>261</v>
      </c>
      <c r="D7561" s="202">
        <f t="shared" si="590"/>
        <v>73099</v>
      </c>
      <c r="E7561" s="4">
        <v>0</v>
      </c>
      <c r="F7561" s="67">
        <f t="shared" si="591"/>
        <v>1384</v>
      </c>
      <c r="I7561" s="73">
        <f>H7561+G7561</f>
        <v>0</v>
      </c>
    </row>
    <row r="7562" spans="1:10" x14ac:dyDescent="0.25">
      <c r="A7562" s="50" t="s">
        <v>22</v>
      </c>
      <c r="B7562" s="201">
        <v>44208</v>
      </c>
      <c r="C7562" s="4">
        <v>5409</v>
      </c>
      <c r="D7562" s="202">
        <f>C7562+D7538</f>
        <v>730543</v>
      </c>
      <c r="E7562" s="4">
        <v>76</v>
      </c>
      <c r="F7562" s="67">
        <f>E7562+F7538</f>
        <v>23103</v>
      </c>
      <c r="G7562">
        <v>41</v>
      </c>
      <c r="H7562">
        <v>34</v>
      </c>
      <c r="I7562">
        <v>1</v>
      </c>
      <c r="J7562" s="73">
        <f t="shared" ref="J7562:J7584" si="592">I7562+H7562+G7562</f>
        <v>76</v>
      </c>
    </row>
    <row r="7563" spans="1:10" x14ac:dyDescent="0.25">
      <c r="A7563" s="50" t="s">
        <v>51</v>
      </c>
      <c r="B7563" s="201">
        <v>44208</v>
      </c>
      <c r="C7563" s="4">
        <v>1558</v>
      </c>
      <c r="D7563" s="202">
        <f t="shared" si="590"/>
        <v>188510</v>
      </c>
      <c r="E7563" s="4">
        <v>23</v>
      </c>
      <c r="F7563" s="67">
        <f t="shared" si="591"/>
        <v>5590</v>
      </c>
      <c r="G7563">
        <v>10</v>
      </c>
      <c r="H7563">
        <v>12</v>
      </c>
      <c r="I7563">
        <v>1</v>
      </c>
      <c r="J7563" s="73">
        <f t="shared" si="592"/>
        <v>23</v>
      </c>
    </row>
    <row r="7564" spans="1:10" x14ac:dyDescent="0.25">
      <c r="A7564" s="50" t="s">
        <v>35</v>
      </c>
      <c r="B7564" s="201">
        <v>44208</v>
      </c>
      <c r="C7564" s="4">
        <v>82</v>
      </c>
      <c r="D7564" s="202">
        <f t="shared" si="590"/>
        <v>3286</v>
      </c>
      <c r="E7564" s="4">
        <v>0</v>
      </c>
      <c r="F7564" s="67">
        <f t="shared" si="591"/>
        <v>17</v>
      </c>
      <c r="J7564" s="73">
        <f t="shared" si="592"/>
        <v>0</v>
      </c>
    </row>
    <row r="7565" spans="1:10" x14ac:dyDescent="0.25">
      <c r="A7565" s="50" t="s">
        <v>21</v>
      </c>
      <c r="B7565" s="201">
        <v>44208</v>
      </c>
      <c r="C7565" s="4">
        <v>267</v>
      </c>
      <c r="D7565" s="202">
        <f t="shared" si="590"/>
        <v>27350</v>
      </c>
      <c r="E7565" s="4">
        <v>6</v>
      </c>
      <c r="F7565" s="67">
        <f t="shared" si="591"/>
        <v>739</v>
      </c>
      <c r="G7565">
        <v>3</v>
      </c>
      <c r="H7565">
        <v>3</v>
      </c>
      <c r="J7565" s="73">
        <f t="shared" si="592"/>
        <v>6</v>
      </c>
    </row>
    <row r="7566" spans="1:10" x14ac:dyDescent="0.25">
      <c r="A7566" s="50" t="s">
        <v>36</v>
      </c>
      <c r="B7566" s="201">
        <v>44208</v>
      </c>
      <c r="C7566" s="4">
        <v>602</v>
      </c>
      <c r="D7566" s="202">
        <f t="shared" si="590"/>
        <v>36427</v>
      </c>
      <c r="E7566" s="4">
        <v>2</v>
      </c>
      <c r="F7566" s="67">
        <f t="shared" si="591"/>
        <v>544</v>
      </c>
      <c r="H7566">
        <v>2</v>
      </c>
      <c r="J7566" s="73">
        <f t="shared" si="592"/>
        <v>2</v>
      </c>
    </row>
    <row r="7567" spans="1:10" x14ac:dyDescent="0.25">
      <c r="A7567" s="50" t="s">
        <v>27</v>
      </c>
      <c r="B7567" s="201">
        <v>44208</v>
      </c>
      <c r="C7567" s="4">
        <v>790</v>
      </c>
      <c r="D7567" s="202">
        <f t="shared" si="590"/>
        <v>134631</v>
      </c>
      <c r="E7567" s="4">
        <v>7</v>
      </c>
      <c r="F7567" s="67">
        <f t="shared" si="591"/>
        <v>2521</v>
      </c>
      <c r="G7567">
        <v>7</v>
      </c>
      <c r="J7567" s="73">
        <f t="shared" si="592"/>
        <v>7</v>
      </c>
    </row>
    <row r="7568" spans="1:10" x14ac:dyDescent="0.25">
      <c r="A7568" s="50" t="s">
        <v>37</v>
      </c>
      <c r="B7568" s="201">
        <v>44208</v>
      </c>
      <c r="C7568" s="4">
        <v>248</v>
      </c>
      <c r="D7568" s="202">
        <f t="shared" si="590"/>
        <v>14182</v>
      </c>
      <c r="E7568" s="4">
        <v>0</v>
      </c>
      <c r="F7568" s="67">
        <f t="shared" si="591"/>
        <v>181</v>
      </c>
      <c r="J7568" s="73">
        <f t="shared" si="592"/>
        <v>0</v>
      </c>
    </row>
    <row r="7569" spans="1:10" x14ac:dyDescent="0.25">
      <c r="A7569" s="50" t="s">
        <v>38</v>
      </c>
      <c r="B7569" s="201">
        <v>44208</v>
      </c>
      <c r="C7569" s="4">
        <v>485</v>
      </c>
      <c r="D7569" s="202">
        <f t="shared" si="590"/>
        <v>34205</v>
      </c>
      <c r="E7569" s="4">
        <v>4</v>
      </c>
      <c r="F7569" s="67">
        <f t="shared" si="591"/>
        <v>618</v>
      </c>
      <c r="H7569">
        <v>4</v>
      </c>
      <c r="J7569" s="73">
        <f t="shared" si="592"/>
        <v>4</v>
      </c>
    </row>
    <row r="7570" spans="1:10" x14ac:dyDescent="0.25">
      <c r="A7570" s="50" t="s">
        <v>48</v>
      </c>
      <c r="B7570" s="201">
        <v>44208</v>
      </c>
      <c r="C7570" s="4">
        <v>59</v>
      </c>
      <c r="D7570" s="202">
        <f t="shared" si="590"/>
        <v>371</v>
      </c>
      <c r="E7570" s="4">
        <v>0</v>
      </c>
      <c r="F7570" s="67">
        <f t="shared" si="591"/>
        <v>3</v>
      </c>
      <c r="J7570" s="73">
        <f t="shared" si="592"/>
        <v>0</v>
      </c>
    </row>
    <row r="7571" spans="1:10" x14ac:dyDescent="0.25">
      <c r="A7571" s="50" t="s">
        <v>39</v>
      </c>
      <c r="B7571" s="201">
        <v>44208</v>
      </c>
      <c r="C7571" s="4">
        <v>16</v>
      </c>
      <c r="D7571" s="202">
        <f t="shared" si="590"/>
        <v>18719</v>
      </c>
      <c r="E7571" s="4">
        <v>1</v>
      </c>
      <c r="F7571" s="67">
        <f t="shared" si="591"/>
        <v>860</v>
      </c>
      <c r="H7571">
        <v>1</v>
      </c>
      <c r="J7571" s="73">
        <f t="shared" si="592"/>
        <v>1</v>
      </c>
    </row>
    <row r="7572" spans="1:10" x14ac:dyDescent="0.25">
      <c r="A7572" s="50" t="s">
        <v>40</v>
      </c>
      <c r="B7572" s="201">
        <v>44208</v>
      </c>
      <c r="C7572" s="4">
        <v>352</v>
      </c>
      <c r="D7572" s="202">
        <f t="shared" si="590"/>
        <v>14055</v>
      </c>
      <c r="E7572" s="4">
        <v>15</v>
      </c>
      <c r="F7572" s="67">
        <f t="shared" si="591"/>
        <v>174</v>
      </c>
      <c r="G7572">
        <v>8</v>
      </c>
      <c r="H7572">
        <v>7</v>
      </c>
      <c r="J7572" s="73">
        <f t="shared" si="592"/>
        <v>15</v>
      </c>
    </row>
    <row r="7573" spans="1:10" x14ac:dyDescent="0.25">
      <c r="A7573" s="50" t="s">
        <v>28</v>
      </c>
      <c r="B7573" s="201">
        <v>44208</v>
      </c>
      <c r="C7573" s="4">
        <v>9</v>
      </c>
      <c r="D7573" s="202">
        <f t="shared" si="590"/>
        <v>9236</v>
      </c>
      <c r="E7573" s="4">
        <v>0</v>
      </c>
      <c r="F7573" s="67">
        <f t="shared" si="591"/>
        <v>401</v>
      </c>
      <c r="J7573" s="73">
        <f t="shared" si="592"/>
        <v>0</v>
      </c>
    </row>
    <row r="7574" spans="1:10" x14ac:dyDescent="0.25">
      <c r="A7574" s="50" t="s">
        <v>24</v>
      </c>
      <c r="B7574" s="201">
        <v>44208</v>
      </c>
      <c r="C7574" s="4">
        <v>196</v>
      </c>
      <c r="D7574" s="202">
        <f t="shared" si="590"/>
        <v>61591</v>
      </c>
      <c r="E7574" s="4">
        <v>13</v>
      </c>
      <c r="F7574" s="67">
        <f t="shared" si="591"/>
        <v>1262</v>
      </c>
      <c r="G7574">
        <v>8</v>
      </c>
      <c r="H7574">
        <v>5</v>
      </c>
      <c r="J7574" s="73">
        <f t="shared" si="592"/>
        <v>13</v>
      </c>
    </row>
    <row r="7575" spans="1:10" x14ac:dyDescent="0.25">
      <c r="A7575" s="50" t="s">
        <v>30</v>
      </c>
      <c r="B7575" s="201">
        <v>44208</v>
      </c>
      <c r="C7575" s="4">
        <v>50</v>
      </c>
      <c r="D7575" s="202">
        <f t="shared" si="590"/>
        <v>1520</v>
      </c>
      <c r="E7575" s="4">
        <v>4</v>
      </c>
      <c r="F7575" s="67">
        <f t="shared" si="591"/>
        <v>20</v>
      </c>
      <c r="G7575">
        <v>2</v>
      </c>
      <c r="H7575">
        <v>2</v>
      </c>
      <c r="J7575" s="73">
        <f t="shared" si="592"/>
        <v>4</v>
      </c>
    </row>
    <row r="7576" spans="1:10" x14ac:dyDescent="0.25">
      <c r="A7576" s="50" t="s">
        <v>26</v>
      </c>
      <c r="B7576" s="201">
        <v>44208</v>
      </c>
      <c r="C7576" s="4">
        <v>647</v>
      </c>
      <c r="D7576" s="202">
        <f t="shared" si="590"/>
        <v>46202</v>
      </c>
      <c r="E7576" s="4">
        <v>0</v>
      </c>
      <c r="F7576" s="67">
        <f t="shared" si="591"/>
        <v>756</v>
      </c>
      <c r="J7576" s="73">
        <f t="shared" si="592"/>
        <v>0</v>
      </c>
    </row>
    <row r="7577" spans="1:10" x14ac:dyDescent="0.25">
      <c r="A7577" s="50" t="s">
        <v>25</v>
      </c>
      <c r="B7577" s="201">
        <v>44208</v>
      </c>
      <c r="C7577" s="4">
        <v>413</v>
      </c>
      <c r="D7577" s="202">
        <f t="shared" si="590"/>
        <v>42247</v>
      </c>
      <c r="E7577" s="4">
        <v>7</v>
      </c>
      <c r="F7577" s="67">
        <f t="shared" si="591"/>
        <v>978</v>
      </c>
      <c r="G7577">
        <v>3</v>
      </c>
      <c r="H7577">
        <v>4</v>
      </c>
      <c r="J7577" s="73">
        <f t="shared" si="592"/>
        <v>7</v>
      </c>
    </row>
    <row r="7578" spans="1:10" x14ac:dyDescent="0.25">
      <c r="A7578" s="50" t="s">
        <v>41</v>
      </c>
      <c r="B7578" s="201">
        <v>44208</v>
      </c>
      <c r="C7578" s="4">
        <v>37</v>
      </c>
      <c r="D7578" s="202">
        <f t="shared" si="590"/>
        <v>22796</v>
      </c>
      <c r="E7578" s="4">
        <v>1</v>
      </c>
      <c r="F7578" s="67">
        <f t="shared" si="591"/>
        <v>1040</v>
      </c>
      <c r="G7578">
        <v>1</v>
      </c>
      <c r="J7578" s="73">
        <f t="shared" si="592"/>
        <v>1</v>
      </c>
    </row>
    <row r="7579" spans="1:10" x14ac:dyDescent="0.25">
      <c r="A7579" s="50" t="s">
        <v>42</v>
      </c>
      <c r="B7579" s="201">
        <v>44208</v>
      </c>
      <c r="C7579" s="4">
        <v>208</v>
      </c>
      <c r="D7579" s="202">
        <f t="shared" si="590"/>
        <v>12676</v>
      </c>
      <c r="E7579" s="4">
        <v>0</v>
      </c>
      <c r="F7579" s="67">
        <f t="shared" si="591"/>
        <v>209</v>
      </c>
      <c r="J7579" s="73">
        <f t="shared" si="592"/>
        <v>0</v>
      </c>
    </row>
    <row r="7580" spans="1:10" x14ac:dyDescent="0.25">
      <c r="A7580" s="50" t="s">
        <v>43</v>
      </c>
      <c r="B7580" s="201">
        <v>44208</v>
      </c>
      <c r="C7580" s="4">
        <v>51</v>
      </c>
      <c r="D7580" s="202">
        <f t="shared" si="590"/>
        <v>16664</v>
      </c>
      <c r="E7580" s="4">
        <v>0</v>
      </c>
      <c r="F7580" s="67">
        <f t="shared" si="591"/>
        <v>325</v>
      </c>
      <c r="J7580" s="73">
        <f t="shared" si="592"/>
        <v>0</v>
      </c>
    </row>
    <row r="7581" spans="1:10" x14ac:dyDescent="0.25">
      <c r="A7581" s="50" t="s">
        <v>44</v>
      </c>
      <c r="B7581" s="201">
        <v>44208</v>
      </c>
      <c r="C7581" s="4">
        <v>393</v>
      </c>
      <c r="D7581" s="202">
        <f t="shared" si="590"/>
        <v>27929</v>
      </c>
      <c r="E7581" s="4">
        <v>3</v>
      </c>
      <c r="F7581" s="67">
        <f t="shared" si="591"/>
        <v>432</v>
      </c>
      <c r="G7581">
        <v>1</v>
      </c>
      <c r="H7581">
        <v>2</v>
      </c>
      <c r="J7581" s="73">
        <f t="shared" si="592"/>
        <v>3</v>
      </c>
    </row>
    <row r="7582" spans="1:10" x14ac:dyDescent="0.25">
      <c r="A7582" s="50" t="s">
        <v>29</v>
      </c>
      <c r="B7582" s="201">
        <v>44208</v>
      </c>
      <c r="C7582" s="4">
        <v>1434</v>
      </c>
      <c r="D7582" s="202">
        <f t="shared" si="590"/>
        <v>188944</v>
      </c>
      <c r="E7582" s="4">
        <v>12</v>
      </c>
      <c r="F7582" s="67">
        <f t="shared" si="591"/>
        <v>3111</v>
      </c>
      <c r="G7582">
        <v>12</v>
      </c>
      <c r="H7582">
        <v>1</v>
      </c>
      <c r="J7582" s="73">
        <f t="shared" si="592"/>
        <v>13</v>
      </c>
    </row>
    <row r="7583" spans="1:10" x14ac:dyDescent="0.25">
      <c r="A7583" s="50" t="s">
        <v>45</v>
      </c>
      <c r="B7583" s="201">
        <v>44208</v>
      </c>
      <c r="C7583" s="4">
        <v>99</v>
      </c>
      <c r="D7583" s="202">
        <f t="shared" si="590"/>
        <v>18887</v>
      </c>
      <c r="E7583" s="4">
        <v>1</v>
      </c>
      <c r="F7583" s="67">
        <f t="shared" si="591"/>
        <v>227</v>
      </c>
      <c r="G7583">
        <v>1</v>
      </c>
      <c r="J7583" s="73">
        <f t="shared" si="592"/>
        <v>1</v>
      </c>
    </row>
    <row r="7584" spans="1:10" x14ac:dyDescent="0.25">
      <c r="A7584" s="50" t="s">
        <v>46</v>
      </c>
      <c r="B7584" s="201">
        <v>44208</v>
      </c>
      <c r="C7584" s="4">
        <v>141</v>
      </c>
      <c r="D7584" s="202">
        <f t="shared" si="590"/>
        <v>20397</v>
      </c>
      <c r="E7584" s="4">
        <v>6</v>
      </c>
      <c r="F7584" s="67">
        <f t="shared" si="591"/>
        <v>283</v>
      </c>
      <c r="G7584">
        <v>4</v>
      </c>
      <c r="H7584">
        <v>2</v>
      </c>
      <c r="J7584" s="73">
        <f t="shared" si="592"/>
        <v>6</v>
      </c>
    </row>
    <row r="7585" spans="1:10" x14ac:dyDescent="0.25">
      <c r="A7585" s="50" t="s">
        <v>47</v>
      </c>
      <c r="B7585" s="201">
        <v>44208</v>
      </c>
      <c r="C7585" s="4">
        <v>237</v>
      </c>
      <c r="D7585" s="202">
        <f t="shared" si="590"/>
        <v>73336</v>
      </c>
      <c r="E7585" s="4">
        <v>12</v>
      </c>
      <c r="F7585" s="67">
        <f t="shared" si="591"/>
        <v>1396</v>
      </c>
      <c r="G7585">
        <v>6</v>
      </c>
      <c r="H7585">
        <v>6</v>
      </c>
      <c r="J7585" s="73">
        <f>I7585+H7585+G7585</f>
        <v>12</v>
      </c>
    </row>
    <row r="7586" spans="1:10" x14ac:dyDescent="0.25">
      <c r="A7586" s="50" t="s">
        <v>22</v>
      </c>
      <c r="B7586" s="201">
        <v>44209</v>
      </c>
      <c r="C7586" s="4">
        <v>4859</v>
      </c>
      <c r="D7586" s="202">
        <f>C7586+D7562</f>
        <v>735402</v>
      </c>
      <c r="E7586" s="4">
        <v>53</v>
      </c>
      <c r="F7586" s="67">
        <f>E7586+F7562</f>
        <v>23156</v>
      </c>
      <c r="G7586">
        <v>35</v>
      </c>
      <c r="H7586">
        <v>18</v>
      </c>
      <c r="I7586">
        <f>H7586+G7586</f>
        <v>53</v>
      </c>
    </row>
    <row r="7587" spans="1:10" x14ac:dyDescent="0.25">
      <c r="A7587" s="50" t="s">
        <v>51</v>
      </c>
      <c r="B7587" s="201">
        <v>44209</v>
      </c>
      <c r="C7587" s="4">
        <v>1204</v>
      </c>
      <c r="D7587" s="202">
        <f t="shared" si="590"/>
        <v>189714</v>
      </c>
      <c r="E7587" s="4">
        <v>7</v>
      </c>
      <c r="F7587" s="67">
        <f t="shared" si="591"/>
        <v>5597</v>
      </c>
      <c r="G7587">
        <v>4</v>
      </c>
      <c r="H7587">
        <v>3</v>
      </c>
      <c r="I7587" s="73">
        <f t="shared" ref="I7587:I7609" si="593">H7587+G7587</f>
        <v>7</v>
      </c>
    </row>
    <row r="7588" spans="1:10" x14ac:dyDescent="0.25">
      <c r="A7588" s="50" t="s">
        <v>35</v>
      </c>
      <c r="B7588" s="201">
        <v>44209</v>
      </c>
      <c r="C7588" s="4">
        <v>70</v>
      </c>
      <c r="D7588" s="202">
        <f t="shared" si="590"/>
        <v>3356</v>
      </c>
      <c r="E7588" s="4">
        <v>0</v>
      </c>
      <c r="F7588" s="67">
        <f t="shared" si="591"/>
        <v>17</v>
      </c>
      <c r="I7588" s="73">
        <f t="shared" si="593"/>
        <v>0</v>
      </c>
    </row>
    <row r="7589" spans="1:10" x14ac:dyDescent="0.25">
      <c r="A7589" s="50" t="s">
        <v>21</v>
      </c>
      <c r="B7589" s="201">
        <v>44209</v>
      </c>
      <c r="C7589" s="4">
        <v>288</v>
      </c>
      <c r="D7589" s="202">
        <f t="shared" si="590"/>
        <v>27638</v>
      </c>
      <c r="E7589" s="4">
        <v>6</v>
      </c>
      <c r="F7589" s="67">
        <f t="shared" si="591"/>
        <v>745</v>
      </c>
      <c r="G7589">
        <v>3</v>
      </c>
      <c r="H7589">
        <v>3</v>
      </c>
      <c r="I7589" s="73">
        <f t="shared" si="593"/>
        <v>6</v>
      </c>
    </row>
    <row r="7590" spans="1:10" x14ac:dyDescent="0.25">
      <c r="A7590" s="50" t="s">
        <v>36</v>
      </c>
      <c r="B7590" s="201">
        <v>44209</v>
      </c>
      <c r="C7590" s="4">
        <v>528</v>
      </c>
      <c r="D7590" s="202">
        <f t="shared" si="590"/>
        <v>36955</v>
      </c>
      <c r="E7590" s="4">
        <v>3</v>
      </c>
      <c r="F7590" s="67">
        <f t="shared" si="591"/>
        <v>547</v>
      </c>
      <c r="G7590">
        <v>2</v>
      </c>
      <c r="H7590">
        <v>1</v>
      </c>
      <c r="I7590" s="73">
        <f t="shared" si="593"/>
        <v>3</v>
      </c>
    </row>
    <row r="7591" spans="1:10" x14ac:dyDescent="0.25">
      <c r="A7591" s="50" t="s">
        <v>27</v>
      </c>
      <c r="B7591" s="201">
        <v>44209</v>
      </c>
      <c r="C7591" s="4">
        <v>818</v>
      </c>
      <c r="D7591" s="202">
        <f t="shared" si="590"/>
        <v>135449</v>
      </c>
      <c r="E7591" s="4">
        <v>10</v>
      </c>
      <c r="F7591" s="67">
        <f t="shared" si="591"/>
        <v>2531</v>
      </c>
      <c r="G7591">
        <v>5</v>
      </c>
      <c r="H7591">
        <v>5</v>
      </c>
      <c r="I7591" s="73">
        <f t="shared" si="593"/>
        <v>10</v>
      </c>
    </row>
    <row r="7592" spans="1:10" x14ac:dyDescent="0.25">
      <c r="A7592" s="50" t="s">
        <v>37</v>
      </c>
      <c r="B7592" s="201">
        <v>44209</v>
      </c>
      <c r="C7592" s="4">
        <v>395</v>
      </c>
      <c r="D7592" s="202">
        <f t="shared" si="590"/>
        <v>14577</v>
      </c>
      <c r="E7592" s="4">
        <v>0</v>
      </c>
      <c r="F7592" s="67">
        <f t="shared" si="591"/>
        <v>181</v>
      </c>
      <c r="I7592" s="73">
        <f t="shared" si="593"/>
        <v>0</v>
      </c>
    </row>
    <row r="7593" spans="1:10" x14ac:dyDescent="0.25">
      <c r="A7593" s="50" t="s">
        <v>38</v>
      </c>
      <c r="B7593" s="201">
        <v>44209</v>
      </c>
      <c r="C7593" s="4">
        <v>581</v>
      </c>
      <c r="D7593" s="202">
        <f t="shared" si="590"/>
        <v>34786</v>
      </c>
      <c r="E7593" s="4">
        <v>6</v>
      </c>
      <c r="F7593" s="67">
        <f t="shared" si="591"/>
        <v>624</v>
      </c>
      <c r="G7593">
        <v>1</v>
      </c>
      <c r="H7593">
        <v>6</v>
      </c>
      <c r="I7593" s="73">
        <f t="shared" si="593"/>
        <v>7</v>
      </c>
    </row>
    <row r="7594" spans="1:10" x14ac:dyDescent="0.25">
      <c r="A7594" s="50" t="s">
        <v>48</v>
      </c>
      <c r="B7594" s="201">
        <v>44209</v>
      </c>
      <c r="C7594" s="4">
        <v>54</v>
      </c>
      <c r="D7594" s="202">
        <f t="shared" si="590"/>
        <v>425</v>
      </c>
      <c r="E7594" s="4">
        <v>0</v>
      </c>
      <c r="F7594" s="67">
        <f t="shared" si="591"/>
        <v>3</v>
      </c>
      <c r="I7594" s="73">
        <f t="shared" si="593"/>
        <v>0</v>
      </c>
    </row>
    <row r="7595" spans="1:10" x14ac:dyDescent="0.25">
      <c r="A7595" s="50" t="s">
        <v>39</v>
      </c>
      <c r="B7595" s="201">
        <v>44209</v>
      </c>
      <c r="C7595" s="4">
        <v>17</v>
      </c>
      <c r="D7595" s="202">
        <f t="shared" si="590"/>
        <v>18736</v>
      </c>
      <c r="E7595" s="4">
        <v>0</v>
      </c>
      <c r="F7595" s="67">
        <f t="shared" si="591"/>
        <v>860</v>
      </c>
      <c r="I7595" s="73">
        <f t="shared" si="593"/>
        <v>0</v>
      </c>
    </row>
    <row r="7596" spans="1:10" x14ac:dyDescent="0.25">
      <c r="A7596" s="50" t="s">
        <v>40</v>
      </c>
      <c r="B7596" s="201">
        <v>44209</v>
      </c>
      <c r="C7596" s="4">
        <v>229</v>
      </c>
      <c r="D7596" s="202">
        <f t="shared" si="590"/>
        <v>14284</v>
      </c>
      <c r="E7596" s="4">
        <v>0</v>
      </c>
      <c r="F7596" s="67">
        <f t="shared" si="591"/>
        <v>174</v>
      </c>
      <c r="I7596" s="73">
        <f t="shared" si="593"/>
        <v>0</v>
      </c>
    </row>
    <row r="7597" spans="1:10" x14ac:dyDescent="0.25">
      <c r="A7597" s="50" t="s">
        <v>28</v>
      </c>
      <c r="B7597" s="201">
        <v>44209</v>
      </c>
      <c r="C7597" s="4">
        <v>11</v>
      </c>
      <c r="D7597" s="202">
        <f t="shared" si="590"/>
        <v>9247</v>
      </c>
      <c r="E7597" s="4">
        <v>0</v>
      </c>
      <c r="F7597" s="67">
        <f t="shared" si="591"/>
        <v>401</v>
      </c>
      <c r="I7597" s="73">
        <f t="shared" si="593"/>
        <v>0</v>
      </c>
    </row>
    <row r="7598" spans="1:10" x14ac:dyDescent="0.25">
      <c r="A7598" s="50" t="s">
        <v>24</v>
      </c>
      <c r="B7598" s="201">
        <v>44209</v>
      </c>
      <c r="C7598" s="4">
        <v>150</v>
      </c>
      <c r="D7598" s="202">
        <f t="shared" si="590"/>
        <v>61741</v>
      </c>
      <c r="E7598" s="4">
        <v>6</v>
      </c>
      <c r="F7598" s="67">
        <f t="shared" si="591"/>
        <v>1268</v>
      </c>
      <c r="G7598">
        <v>3</v>
      </c>
      <c r="H7598">
        <v>3</v>
      </c>
      <c r="I7598" s="73">
        <f t="shared" si="593"/>
        <v>6</v>
      </c>
    </row>
    <row r="7599" spans="1:10" x14ac:dyDescent="0.25">
      <c r="A7599" s="50" t="s">
        <v>30</v>
      </c>
      <c r="B7599" s="201">
        <v>44209</v>
      </c>
      <c r="C7599" s="4">
        <v>27</v>
      </c>
      <c r="D7599" s="202">
        <f t="shared" si="590"/>
        <v>1547</v>
      </c>
      <c r="E7599" s="4">
        <v>6</v>
      </c>
      <c r="F7599" s="67">
        <f t="shared" si="591"/>
        <v>26</v>
      </c>
      <c r="G7599">
        <v>4</v>
      </c>
      <c r="H7599">
        <v>2</v>
      </c>
      <c r="I7599" s="73">
        <f t="shared" si="593"/>
        <v>6</v>
      </c>
    </row>
    <row r="7600" spans="1:10" x14ac:dyDescent="0.25">
      <c r="A7600" s="50" t="s">
        <v>26</v>
      </c>
      <c r="B7600" s="201">
        <v>44209</v>
      </c>
      <c r="C7600" s="4">
        <v>463</v>
      </c>
      <c r="D7600" s="202">
        <f t="shared" si="590"/>
        <v>46665</v>
      </c>
      <c r="E7600" s="4">
        <v>0</v>
      </c>
      <c r="F7600" s="67">
        <f t="shared" si="591"/>
        <v>756</v>
      </c>
      <c r="I7600" s="73">
        <f t="shared" si="593"/>
        <v>0</v>
      </c>
    </row>
    <row r="7601" spans="1:10" x14ac:dyDescent="0.25">
      <c r="A7601" s="50" t="s">
        <v>25</v>
      </c>
      <c r="B7601" s="201">
        <v>44209</v>
      </c>
      <c r="C7601" s="4">
        <v>393</v>
      </c>
      <c r="D7601" s="202">
        <f t="shared" si="590"/>
        <v>42640</v>
      </c>
      <c r="E7601" s="4">
        <v>5</v>
      </c>
      <c r="F7601" s="67">
        <f t="shared" si="591"/>
        <v>983</v>
      </c>
      <c r="G7601">
        <v>4</v>
      </c>
      <c r="H7601">
        <v>1</v>
      </c>
      <c r="I7601" s="73">
        <f t="shared" si="593"/>
        <v>5</v>
      </c>
    </row>
    <row r="7602" spans="1:10" x14ac:dyDescent="0.25">
      <c r="A7602" s="50" t="s">
        <v>41</v>
      </c>
      <c r="B7602" s="201">
        <v>44209</v>
      </c>
      <c r="C7602" s="4">
        <v>67</v>
      </c>
      <c r="D7602" s="202">
        <f t="shared" si="590"/>
        <v>22863</v>
      </c>
      <c r="E7602" s="4">
        <v>0</v>
      </c>
      <c r="F7602" s="67">
        <f t="shared" si="591"/>
        <v>1040</v>
      </c>
      <c r="I7602" s="73">
        <f t="shared" si="593"/>
        <v>0</v>
      </c>
    </row>
    <row r="7603" spans="1:10" x14ac:dyDescent="0.25">
      <c r="A7603" s="50" t="s">
        <v>42</v>
      </c>
      <c r="B7603" s="201">
        <v>44209</v>
      </c>
      <c r="C7603" s="4">
        <v>163</v>
      </c>
      <c r="D7603" s="202">
        <f t="shared" ref="D7603:D7609" si="594">C7603+D7579</f>
        <v>12839</v>
      </c>
      <c r="E7603" s="4">
        <v>3</v>
      </c>
      <c r="F7603" s="67">
        <f t="shared" ref="F7603:F7609" si="595">E7603+F7579</f>
        <v>212</v>
      </c>
      <c r="H7603">
        <v>3</v>
      </c>
      <c r="I7603" s="73">
        <f t="shared" si="593"/>
        <v>3</v>
      </c>
    </row>
    <row r="7604" spans="1:10" x14ac:dyDescent="0.25">
      <c r="A7604" s="50" t="s">
        <v>43</v>
      </c>
      <c r="B7604" s="201">
        <v>44209</v>
      </c>
      <c r="C7604" s="4">
        <v>38</v>
      </c>
      <c r="D7604" s="202">
        <f t="shared" si="594"/>
        <v>16702</v>
      </c>
      <c r="E7604" s="4">
        <v>1</v>
      </c>
      <c r="F7604" s="67">
        <f t="shared" si="595"/>
        <v>326</v>
      </c>
      <c r="H7604">
        <v>1</v>
      </c>
      <c r="I7604" s="73">
        <f t="shared" si="593"/>
        <v>1</v>
      </c>
    </row>
    <row r="7605" spans="1:10" x14ac:dyDescent="0.25">
      <c r="A7605" s="50" t="s">
        <v>44</v>
      </c>
      <c r="B7605" s="201">
        <v>44209</v>
      </c>
      <c r="C7605" s="4">
        <v>323</v>
      </c>
      <c r="D7605" s="202">
        <f t="shared" si="594"/>
        <v>28252</v>
      </c>
      <c r="E7605" s="4">
        <v>4</v>
      </c>
      <c r="F7605" s="67">
        <f t="shared" si="595"/>
        <v>436</v>
      </c>
      <c r="G7605">
        <v>2</v>
      </c>
      <c r="H7605">
        <v>2</v>
      </c>
      <c r="I7605" s="73">
        <f t="shared" si="593"/>
        <v>4</v>
      </c>
    </row>
    <row r="7606" spans="1:10" x14ac:dyDescent="0.25">
      <c r="A7606" s="50" t="s">
        <v>29</v>
      </c>
      <c r="B7606" s="201">
        <v>44209</v>
      </c>
      <c r="C7606" s="4">
        <v>1502</v>
      </c>
      <c r="D7606" s="202">
        <f t="shared" si="594"/>
        <v>190446</v>
      </c>
      <c r="E7606" s="4">
        <v>18</v>
      </c>
      <c r="F7606" s="67">
        <f t="shared" si="595"/>
        <v>3129</v>
      </c>
      <c r="G7606">
        <v>10</v>
      </c>
      <c r="H7606">
        <v>8</v>
      </c>
      <c r="I7606" s="73">
        <f t="shared" si="593"/>
        <v>18</v>
      </c>
    </row>
    <row r="7607" spans="1:10" x14ac:dyDescent="0.25">
      <c r="A7607" s="50" t="s">
        <v>45</v>
      </c>
      <c r="B7607" s="201">
        <v>44209</v>
      </c>
      <c r="C7607" s="4">
        <v>165</v>
      </c>
      <c r="D7607" s="202">
        <f t="shared" si="594"/>
        <v>19052</v>
      </c>
      <c r="E7607" s="4">
        <v>2</v>
      </c>
      <c r="F7607" s="67">
        <f t="shared" si="595"/>
        <v>229</v>
      </c>
      <c r="G7607">
        <v>1</v>
      </c>
      <c r="H7607">
        <v>1</v>
      </c>
      <c r="I7607" s="73">
        <f t="shared" si="593"/>
        <v>2</v>
      </c>
    </row>
    <row r="7608" spans="1:10" x14ac:dyDescent="0.25">
      <c r="A7608" s="50" t="s">
        <v>46</v>
      </c>
      <c r="B7608" s="201">
        <v>44209</v>
      </c>
      <c r="C7608" s="4">
        <v>101</v>
      </c>
      <c r="D7608" s="202">
        <f t="shared" si="594"/>
        <v>20498</v>
      </c>
      <c r="E7608" s="4">
        <v>1</v>
      </c>
      <c r="F7608" s="67">
        <f t="shared" si="595"/>
        <v>284</v>
      </c>
      <c r="G7608">
        <v>1</v>
      </c>
      <c r="I7608" s="73">
        <f t="shared" si="593"/>
        <v>1</v>
      </c>
    </row>
    <row r="7609" spans="1:10" x14ac:dyDescent="0.25">
      <c r="A7609" s="50" t="s">
        <v>47</v>
      </c>
      <c r="B7609" s="201">
        <v>44209</v>
      </c>
      <c r="C7609" s="4">
        <v>279</v>
      </c>
      <c r="D7609" s="202">
        <f t="shared" si="594"/>
        <v>73615</v>
      </c>
      <c r="E7609" s="4">
        <v>3</v>
      </c>
      <c r="F7609" s="67">
        <f t="shared" si="595"/>
        <v>1399</v>
      </c>
      <c r="G7609">
        <v>1</v>
      </c>
      <c r="H7609">
        <v>2</v>
      </c>
      <c r="I7609" s="73">
        <f t="shared" si="593"/>
        <v>3</v>
      </c>
    </row>
    <row r="7610" spans="1:10" x14ac:dyDescent="0.25">
      <c r="A7610" s="50" t="s">
        <v>22</v>
      </c>
      <c r="B7610" s="201">
        <v>44210</v>
      </c>
      <c r="C7610" s="4">
        <v>5185</v>
      </c>
      <c r="D7610" s="202">
        <f>C7610+D7586</f>
        <v>740587</v>
      </c>
      <c r="E7610" s="4">
        <v>53</v>
      </c>
      <c r="F7610" s="67">
        <f>E7610+F7586</f>
        <v>23209</v>
      </c>
      <c r="G7610">
        <v>32</v>
      </c>
      <c r="H7610">
        <v>20</v>
      </c>
      <c r="I7610">
        <v>1</v>
      </c>
      <c r="J7610">
        <f>I7610+H7610+G7610</f>
        <v>53</v>
      </c>
    </row>
    <row r="7611" spans="1:10" x14ac:dyDescent="0.25">
      <c r="A7611" s="50" t="s">
        <v>51</v>
      </c>
      <c r="B7611" s="201">
        <v>44210</v>
      </c>
      <c r="C7611" s="4">
        <v>1367</v>
      </c>
      <c r="D7611" s="202">
        <f t="shared" ref="D7611:D7674" si="596">C7611+D7587</f>
        <v>191081</v>
      </c>
      <c r="E7611" s="4">
        <v>6</v>
      </c>
      <c r="F7611" s="67">
        <f t="shared" ref="F7611:F7674" si="597">E7611+F7587</f>
        <v>5603</v>
      </c>
      <c r="G7611">
        <v>4</v>
      </c>
      <c r="H7611">
        <v>2</v>
      </c>
      <c r="J7611" s="73">
        <f t="shared" ref="J7611:J7633" si="598">I7611+H7611+G7611</f>
        <v>6</v>
      </c>
    </row>
    <row r="7612" spans="1:10" x14ac:dyDescent="0.25">
      <c r="A7612" s="50" t="s">
        <v>35</v>
      </c>
      <c r="B7612" s="201">
        <v>44210</v>
      </c>
      <c r="C7612" s="4">
        <v>78</v>
      </c>
      <c r="D7612" s="202">
        <f t="shared" si="596"/>
        <v>3434</v>
      </c>
      <c r="E7612" s="4">
        <v>0</v>
      </c>
      <c r="F7612" s="67">
        <f t="shared" si="597"/>
        <v>17</v>
      </c>
      <c r="J7612" s="73">
        <f t="shared" si="598"/>
        <v>0</v>
      </c>
    </row>
    <row r="7613" spans="1:10" x14ac:dyDescent="0.25">
      <c r="A7613" s="50" t="s">
        <v>21</v>
      </c>
      <c r="B7613" s="201">
        <v>44210</v>
      </c>
      <c r="C7613" s="4">
        <v>304</v>
      </c>
      <c r="D7613" s="202">
        <f t="shared" si="596"/>
        <v>27942</v>
      </c>
      <c r="E7613" s="4">
        <v>3</v>
      </c>
      <c r="F7613" s="67">
        <f t="shared" si="597"/>
        <v>748</v>
      </c>
      <c r="G7613">
        <v>1</v>
      </c>
      <c r="H7613">
        <v>2</v>
      </c>
      <c r="J7613" s="73">
        <f t="shared" si="598"/>
        <v>3</v>
      </c>
    </row>
    <row r="7614" spans="1:10" x14ac:dyDescent="0.25">
      <c r="A7614" s="50" t="s">
        <v>36</v>
      </c>
      <c r="B7614" s="201">
        <v>44210</v>
      </c>
      <c r="C7614" s="4">
        <v>543</v>
      </c>
      <c r="D7614" s="202">
        <f t="shared" si="596"/>
        <v>37498</v>
      </c>
      <c r="E7614" s="4">
        <v>12</v>
      </c>
      <c r="F7614" s="67">
        <f t="shared" si="597"/>
        <v>559</v>
      </c>
      <c r="G7614">
        <v>9</v>
      </c>
      <c r="H7614">
        <v>3</v>
      </c>
      <c r="J7614" s="73">
        <f t="shared" si="598"/>
        <v>12</v>
      </c>
    </row>
    <row r="7615" spans="1:10" x14ac:dyDescent="0.25">
      <c r="A7615" s="50" t="s">
        <v>27</v>
      </c>
      <c r="B7615" s="201">
        <v>44210</v>
      </c>
      <c r="C7615" s="4">
        <v>770</v>
      </c>
      <c r="D7615" s="202">
        <f t="shared" si="596"/>
        <v>136219</v>
      </c>
      <c r="E7615" s="4">
        <v>15</v>
      </c>
      <c r="F7615" s="67">
        <f t="shared" si="597"/>
        <v>2546</v>
      </c>
      <c r="G7615">
        <v>8</v>
      </c>
      <c r="H7615">
        <v>6</v>
      </c>
      <c r="I7615">
        <v>1</v>
      </c>
      <c r="J7615" s="73">
        <f t="shared" si="598"/>
        <v>15</v>
      </c>
    </row>
    <row r="7616" spans="1:10" x14ac:dyDescent="0.25">
      <c r="A7616" s="50" t="s">
        <v>37</v>
      </c>
      <c r="B7616" s="201">
        <v>44210</v>
      </c>
      <c r="C7616" s="4">
        <v>415</v>
      </c>
      <c r="D7616" s="202">
        <f t="shared" si="596"/>
        <v>14992</v>
      </c>
      <c r="E7616" s="4">
        <v>0</v>
      </c>
      <c r="F7616" s="67">
        <f t="shared" si="597"/>
        <v>181</v>
      </c>
      <c r="J7616" s="73">
        <f t="shared" si="598"/>
        <v>0</v>
      </c>
    </row>
    <row r="7617" spans="1:10" x14ac:dyDescent="0.25">
      <c r="A7617" s="50" t="s">
        <v>38</v>
      </c>
      <c r="B7617" s="201">
        <v>44210</v>
      </c>
      <c r="C7617" s="4">
        <v>539</v>
      </c>
      <c r="D7617" s="202">
        <f t="shared" si="596"/>
        <v>35325</v>
      </c>
      <c r="E7617" s="4">
        <v>2</v>
      </c>
      <c r="F7617" s="67">
        <f t="shared" si="597"/>
        <v>626</v>
      </c>
      <c r="H7617">
        <v>2</v>
      </c>
      <c r="J7617" s="73">
        <f t="shared" si="598"/>
        <v>2</v>
      </c>
    </row>
    <row r="7618" spans="1:10" x14ac:dyDescent="0.25">
      <c r="A7618" s="50" t="s">
        <v>48</v>
      </c>
      <c r="B7618" s="201">
        <v>44210</v>
      </c>
      <c r="C7618" s="4">
        <v>75</v>
      </c>
      <c r="D7618" s="202">
        <f t="shared" si="596"/>
        <v>500</v>
      </c>
      <c r="E7618" s="4">
        <v>0</v>
      </c>
      <c r="F7618" s="67">
        <f t="shared" si="597"/>
        <v>3</v>
      </c>
      <c r="J7618" s="73">
        <f t="shared" si="598"/>
        <v>0</v>
      </c>
    </row>
    <row r="7619" spans="1:10" x14ac:dyDescent="0.25">
      <c r="A7619" s="50" t="s">
        <v>39</v>
      </c>
      <c r="B7619" s="201">
        <v>44210</v>
      </c>
      <c r="C7619" s="4">
        <v>23</v>
      </c>
      <c r="D7619" s="202">
        <f t="shared" si="596"/>
        <v>18759</v>
      </c>
      <c r="E7619" s="4">
        <v>0</v>
      </c>
      <c r="F7619" s="67">
        <f t="shared" si="597"/>
        <v>860</v>
      </c>
      <c r="J7619" s="73">
        <f t="shared" si="598"/>
        <v>0</v>
      </c>
    </row>
    <row r="7620" spans="1:10" x14ac:dyDescent="0.25">
      <c r="A7620" s="50" t="s">
        <v>40</v>
      </c>
      <c r="B7620" s="201">
        <v>44210</v>
      </c>
      <c r="C7620" s="4">
        <v>255</v>
      </c>
      <c r="D7620" s="202">
        <f t="shared" si="596"/>
        <v>14539</v>
      </c>
      <c r="E7620" s="4">
        <v>0</v>
      </c>
      <c r="F7620" s="67">
        <f t="shared" si="597"/>
        <v>174</v>
      </c>
      <c r="J7620" s="73">
        <f t="shared" si="598"/>
        <v>0</v>
      </c>
    </row>
    <row r="7621" spans="1:10" x14ac:dyDescent="0.25">
      <c r="A7621" s="50" t="s">
        <v>28</v>
      </c>
      <c r="B7621" s="201">
        <v>44210</v>
      </c>
      <c r="C7621" s="4">
        <v>12</v>
      </c>
      <c r="D7621" s="202">
        <f t="shared" si="596"/>
        <v>9259</v>
      </c>
      <c r="E7621" s="4">
        <v>0</v>
      </c>
      <c r="F7621" s="67">
        <f t="shared" si="597"/>
        <v>401</v>
      </c>
      <c r="J7621" s="73">
        <f t="shared" si="598"/>
        <v>0</v>
      </c>
    </row>
    <row r="7622" spans="1:10" x14ac:dyDescent="0.25">
      <c r="A7622" s="50" t="s">
        <v>24</v>
      </c>
      <c r="B7622" s="201">
        <v>44210</v>
      </c>
      <c r="C7622" s="4">
        <v>162</v>
      </c>
      <c r="D7622" s="202">
        <f t="shared" si="596"/>
        <v>61903</v>
      </c>
      <c r="E7622" s="4">
        <v>7</v>
      </c>
      <c r="F7622" s="67">
        <f t="shared" si="597"/>
        <v>1275</v>
      </c>
      <c r="G7622">
        <v>2</v>
      </c>
      <c r="H7622">
        <v>4</v>
      </c>
      <c r="I7622">
        <v>1</v>
      </c>
      <c r="J7622" s="73">
        <f t="shared" si="598"/>
        <v>7</v>
      </c>
    </row>
    <row r="7623" spans="1:10" x14ac:dyDescent="0.25">
      <c r="A7623" s="50" t="s">
        <v>30</v>
      </c>
      <c r="B7623" s="201">
        <v>44210</v>
      </c>
      <c r="C7623" s="4">
        <v>215</v>
      </c>
      <c r="D7623" s="202">
        <f t="shared" si="596"/>
        <v>1762</v>
      </c>
      <c r="E7623" s="4">
        <v>7</v>
      </c>
      <c r="F7623" s="67">
        <f t="shared" si="597"/>
        <v>33</v>
      </c>
      <c r="G7623">
        <v>6</v>
      </c>
      <c r="H7623">
        <v>1</v>
      </c>
      <c r="J7623" s="73">
        <f t="shared" si="598"/>
        <v>7</v>
      </c>
    </row>
    <row r="7624" spans="1:10" x14ac:dyDescent="0.25">
      <c r="A7624" s="50" t="s">
        <v>26</v>
      </c>
      <c r="B7624" s="201">
        <v>44210</v>
      </c>
      <c r="C7624" s="4">
        <v>532</v>
      </c>
      <c r="D7624" s="202">
        <f t="shared" si="596"/>
        <v>47197</v>
      </c>
      <c r="E7624" s="4">
        <v>0</v>
      </c>
      <c r="F7624" s="67">
        <f t="shared" si="597"/>
        <v>756</v>
      </c>
      <c r="J7624" s="73">
        <f t="shared" si="598"/>
        <v>0</v>
      </c>
    </row>
    <row r="7625" spans="1:10" x14ac:dyDescent="0.25">
      <c r="A7625" s="50" t="s">
        <v>25</v>
      </c>
      <c r="B7625" s="201">
        <v>44210</v>
      </c>
      <c r="C7625" s="4">
        <v>437</v>
      </c>
      <c r="D7625" s="202">
        <f t="shared" si="596"/>
        <v>43077</v>
      </c>
      <c r="E7625" s="4">
        <v>10</v>
      </c>
      <c r="F7625" s="67">
        <f t="shared" si="597"/>
        <v>993</v>
      </c>
      <c r="G7625">
        <v>5</v>
      </c>
      <c r="H7625">
        <v>5</v>
      </c>
      <c r="J7625" s="73">
        <f t="shared" si="598"/>
        <v>10</v>
      </c>
    </row>
    <row r="7626" spans="1:10" x14ac:dyDescent="0.25">
      <c r="A7626" s="50" t="s">
        <v>41</v>
      </c>
      <c r="B7626" s="201">
        <v>44210</v>
      </c>
      <c r="C7626" s="4">
        <v>57</v>
      </c>
      <c r="D7626" s="202">
        <f t="shared" si="596"/>
        <v>22920</v>
      </c>
      <c r="E7626" s="4">
        <v>0</v>
      </c>
      <c r="F7626" s="67">
        <f t="shared" si="597"/>
        <v>1040</v>
      </c>
      <c r="J7626" s="73">
        <f t="shared" si="598"/>
        <v>0</v>
      </c>
    </row>
    <row r="7627" spans="1:10" x14ac:dyDescent="0.25">
      <c r="A7627" s="50" t="s">
        <v>42</v>
      </c>
      <c r="B7627" s="201">
        <v>44210</v>
      </c>
      <c r="C7627" s="4">
        <v>78</v>
      </c>
      <c r="D7627" s="202">
        <f t="shared" si="596"/>
        <v>12917</v>
      </c>
      <c r="E7627" s="4">
        <v>1</v>
      </c>
      <c r="F7627" s="67">
        <f t="shared" si="597"/>
        <v>213</v>
      </c>
      <c r="G7627">
        <v>1</v>
      </c>
      <c r="J7627" s="73">
        <f t="shared" si="598"/>
        <v>1</v>
      </c>
    </row>
    <row r="7628" spans="1:10" x14ac:dyDescent="0.25">
      <c r="A7628" s="50" t="s">
        <v>43</v>
      </c>
      <c r="B7628" s="201">
        <v>44210</v>
      </c>
      <c r="C7628" s="4">
        <v>58</v>
      </c>
      <c r="D7628" s="202">
        <f t="shared" si="596"/>
        <v>16760</v>
      </c>
      <c r="E7628" s="4">
        <v>1</v>
      </c>
      <c r="F7628" s="67">
        <f t="shared" si="597"/>
        <v>327</v>
      </c>
      <c r="G7628">
        <v>1</v>
      </c>
      <c r="J7628" s="73">
        <f t="shared" si="598"/>
        <v>1</v>
      </c>
    </row>
    <row r="7629" spans="1:10" x14ac:dyDescent="0.25">
      <c r="A7629" s="50" t="s">
        <v>44</v>
      </c>
      <c r="B7629" s="201">
        <v>44210</v>
      </c>
      <c r="C7629" s="4">
        <v>285</v>
      </c>
      <c r="D7629" s="202">
        <f t="shared" si="596"/>
        <v>28537</v>
      </c>
      <c r="E7629" s="4">
        <v>3</v>
      </c>
      <c r="F7629" s="67">
        <f t="shared" si="597"/>
        <v>439</v>
      </c>
      <c r="G7629">
        <v>1</v>
      </c>
      <c r="H7629">
        <v>2</v>
      </c>
      <c r="J7629" s="73">
        <f t="shared" si="598"/>
        <v>3</v>
      </c>
    </row>
    <row r="7630" spans="1:10" x14ac:dyDescent="0.25">
      <c r="A7630" s="50" t="s">
        <v>29</v>
      </c>
      <c r="B7630" s="201">
        <v>44210</v>
      </c>
      <c r="C7630" s="4">
        <v>1395</v>
      </c>
      <c r="D7630" s="202">
        <f t="shared" si="596"/>
        <v>191841</v>
      </c>
      <c r="E7630" s="4">
        <v>19</v>
      </c>
      <c r="F7630" s="67">
        <f t="shared" si="597"/>
        <v>3148</v>
      </c>
      <c r="G7630">
        <v>13</v>
      </c>
      <c r="H7630">
        <v>6</v>
      </c>
      <c r="J7630" s="73">
        <f t="shared" si="598"/>
        <v>19</v>
      </c>
    </row>
    <row r="7631" spans="1:10" x14ac:dyDescent="0.25">
      <c r="A7631" s="50" t="s">
        <v>45</v>
      </c>
      <c r="B7631" s="201">
        <v>44210</v>
      </c>
      <c r="C7631" s="4">
        <v>198</v>
      </c>
      <c r="D7631" s="202">
        <f t="shared" si="596"/>
        <v>19250</v>
      </c>
      <c r="E7631" s="4">
        <v>0</v>
      </c>
      <c r="F7631" s="67">
        <f t="shared" si="597"/>
        <v>229</v>
      </c>
      <c r="J7631" s="73">
        <f t="shared" si="598"/>
        <v>0</v>
      </c>
    </row>
    <row r="7632" spans="1:10" x14ac:dyDescent="0.25">
      <c r="A7632" s="50" t="s">
        <v>46</v>
      </c>
      <c r="B7632" s="201">
        <v>44210</v>
      </c>
      <c r="C7632" s="4">
        <v>72</v>
      </c>
      <c r="D7632" s="202">
        <f t="shared" si="596"/>
        <v>20570</v>
      </c>
      <c r="E7632" s="4">
        <v>3</v>
      </c>
      <c r="F7632" s="67">
        <f t="shared" si="597"/>
        <v>287</v>
      </c>
      <c r="G7632">
        <v>3</v>
      </c>
      <c r="J7632" s="73">
        <f t="shared" si="598"/>
        <v>3</v>
      </c>
    </row>
    <row r="7633" spans="1:10" x14ac:dyDescent="0.25">
      <c r="A7633" s="50" t="s">
        <v>47</v>
      </c>
      <c r="B7633" s="201">
        <v>44210</v>
      </c>
      <c r="C7633" s="4">
        <v>231</v>
      </c>
      <c r="D7633" s="202">
        <f t="shared" si="596"/>
        <v>73846</v>
      </c>
      <c r="E7633" s="4">
        <v>0</v>
      </c>
      <c r="F7633" s="67">
        <f t="shared" si="597"/>
        <v>1399</v>
      </c>
      <c r="J7633" s="73">
        <f t="shared" si="598"/>
        <v>0</v>
      </c>
    </row>
    <row r="7634" spans="1:10" x14ac:dyDescent="0.25">
      <c r="A7634" s="50" t="s">
        <v>22</v>
      </c>
      <c r="B7634" s="201">
        <v>44211</v>
      </c>
      <c r="C7634" s="4">
        <v>4742</v>
      </c>
      <c r="D7634" s="202">
        <f>C7634+D7610</f>
        <v>745329</v>
      </c>
      <c r="E7634" s="4">
        <v>42</v>
      </c>
      <c r="F7634" s="67">
        <f>E7634+F7610</f>
        <v>23251</v>
      </c>
      <c r="G7634">
        <v>23</v>
      </c>
      <c r="H7634">
        <v>18</v>
      </c>
      <c r="I7634">
        <v>1</v>
      </c>
      <c r="J7634">
        <f>I7634+H7634+G7634</f>
        <v>42</v>
      </c>
    </row>
    <row r="7635" spans="1:10" x14ac:dyDescent="0.25">
      <c r="A7635" s="50" t="s">
        <v>51</v>
      </c>
      <c r="B7635" s="201">
        <v>44211</v>
      </c>
      <c r="C7635" s="4">
        <v>1306</v>
      </c>
      <c r="D7635" s="202">
        <f t="shared" si="596"/>
        <v>192387</v>
      </c>
      <c r="E7635" s="4">
        <v>5</v>
      </c>
      <c r="F7635" s="67">
        <f t="shared" si="597"/>
        <v>5608</v>
      </c>
      <c r="G7635">
        <v>3</v>
      </c>
      <c r="H7635">
        <v>2</v>
      </c>
      <c r="J7635" s="73">
        <f t="shared" ref="J7635:J7657" si="599">I7635+H7635+G7635</f>
        <v>5</v>
      </c>
    </row>
    <row r="7636" spans="1:10" x14ac:dyDescent="0.25">
      <c r="A7636" s="50" t="s">
        <v>35</v>
      </c>
      <c r="B7636" s="201">
        <v>44211</v>
      </c>
      <c r="C7636" s="4">
        <v>395</v>
      </c>
      <c r="D7636" s="202">
        <f t="shared" si="596"/>
        <v>3829</v>
      </c>
      <c r="E7636" s="4">
        <v>0</v>
      </c>
      <c r="F7636" s="67">
        <f t="shared" si="597"/>
        <v>17</v>
      </c>
      <c r="J7636" s="73">
        <f t="shared" si="599"/>
        <v>0</v>
      </c>
    </row>
    <row r="7637" spans="1:10" x14ac:dyDescent="0.25">
      <c r="A7637" s="50" t="s">
        <v>21</v>
      </c>
      <c r="B7637" s="201">
        <v>44211</v>
      </c>
      <c r="C7637" s="4">
        <v>226</v>
      </c>
      <c r="D7637" s="202">
        <f t="shared" si="596"/>
        <v>28168</v>
      </c>
      <c r="E7637" s="4">
        <v>3</v>
      </c>
      <c r="F7637" s="67">
        <f t="shared" si="597"/>
        <v>751</v>
      </c>
      <c r="G7637">
        <v>1</v>
      </c>
      <c r="H7637">
        <v>2</v>
      </c>
      <c r="J7637" s="73">
        <f t="shared" si="599"/>
        <v>3</v>
      </c>
    </row>
    <row r="7638" spans="1:10" x14ac:dyDescent="0.25">
      <c r="A7638" s="50" t="s">
        <v>36</v>
      </c>
      <c r="B7638" s="201">
        <v>44211</v>
      </c>
      <c r="C7638" s="4">
        <v>408</v>
      </c>
      <c r="D7638" s="202">
        <f t="shared" si="596"/>
        <v>37906</v>
      </c>
      <c r="E7638" s="4">
        <v>0</v>
      </c>
      <c r="F7638" s="67">
        <f t="shared" si="597"/>
        <v>559</v>
      </c>
      <c r="J7638" s="73">
        <f t="shared" si="599"/>
        <v>0</v>
      </c>
    </row>
    <row r="7639" spans="1:10" x14ac:dyDescent="0.25">
      <c r="A7639" s="50" t="s">
        <v>27</v>
      </c>
      <c r="B7639" s="201">
        <v>44211</v>
      </c>
      <c r="C7639" s="4">
        <v>649</v>
      </c>
      <c r="D7639" s="202">
        <f t="shared" si="596"/>
        <v>136868</v>
      </c>
      <c r="E7639" s="4">
        <v>0</v>
      </c>
      <c r="F7639" s="67">
        <f t="shared" si="597"/>
        <v>2546</v>
      </c>
      <c r="J7639" s="73">
        <f t="shared" si="599"/>
        <v>0</v>
      </c>
    </row>
    <row r="7640" spans="1:10" x14ac:dyDescent="0.25">
      <c r="A7640" s="50" t="s">
        <v>37</v>
      </c>
      <c r="B7640" s="201">
        <v>44211</v>
      </c>
      <c r="C7640" s="4">
        <v>235</v>
      </c>
      <c r="D7640" s="202">
        <f t="shared" si="596"/>
        <v>15227</v>
      </c>
      <c r="E7640" s="4">
        <v>0</v>
      </c>
      <c r="F7640" s="67">
        <f t="shared" si="597"/>
        <v>181</v>
      </c>
      <c r="J7640" s="73">
        <f t="shared" si="599"/>
        <v>0</v>
      </c>
    </row>
    <row r="7641" spans="1:10" x14ac:dyDescent="0.25">
      <c r="A7641" s="50" t="s">
        <v>38</v>
      </c>
      <c r="B7641" s="201">
        <v>44211</v>
      </c>
      <c r="C7641" s="4">
        <v>537</v>
      </c>
      <c r="D7641" s="202">
        <f t="shared" si="596"/>
        <v>35862</v>
      </c>
      <c r="E7641" s="4">
        <v>1</v>
      </c>
      <c r="F7641" s="67">
        <f t="shared" si="597"/>
        <v>627</v>
      </c>
      <c r="G7641">
        <v>1</v>
      </c>
      <c r="J7641" s="73">
        <f t="shared" si="599"/>
        <v>1</v>
      </c>
    </row>
    <row r="7642" spans="1:10" x14ac:dyDescent="0.25">
      <c r="A7642" s="50" t="s">
        <v>48</v>
      </c>
      <c r="B7642" s="201">
        <v>44211</v>
      </c>
      <c r="C7642" s="4">
        <v>58</v>
      </c>
      <c r="D7642" s="202">
        <f t="shared" si="596"/>
        <v>558</v>
      </c>
      <c r="E7642" s="4">
        <v>1</v>
      </c>
      <c r="F7642" s="67">
        <f t="shared" si="597"/>
        <v>4</v>
      </c>
      <c r="G7642">
        <v>1</v>
      </c>
      <c r="J7642" s="73">
        <f t="shared" si="599"/>
        <v>1</v>
      </c>
    </row>
    <row r="7643" spans="1:10" x14ac:dyDescent="0.25">
      <c r="A7643" s="50" t="s">
        <v>39</v>
      </c>
      <c r="B7643" s="201">
        <v>44211</v>
      </c>
      <c r="C7643" s="4">
        <v>21</v>
      </c>
      <c r="D7643" s="202">
        <f t="shared" si="596"/>
        <v>18780</v>
      </c>
      <c r="E7643" s="4">
        <v>1</v>
      </c>
      <c r="F7643" s="67">
        <f t="shared" si="597"/>
        <v>861</v>
      </c>
      <c r="G7643">
        <v>1</v>
      </c>
      <c r="J7643" s="73">
        <f t="shared" si="599"/>
        <v>1</v>
      </c>
    </row>
    <row r="7644" spans="1:10" x14ac:dyDescent="0.25">
      <c r="A7644" s="50" t="s">
        <v>40</v>
      </c>
      <c r="B7644" s="201">
        <v>44211</v>
      </c>
      <c r="C7644" s="4">
        <v>195</v>
      </c>
      <c r="D7644" s="202">
        <f t="shared" si="596"/>
        <v>14734</v>
      </c>
      <c r="E7644" s="4">
        <v>10</v>
      </c>
      <c r="F7644" s="67">
        <f t="shared" si="597"/>
        <v>184</v>
      </c>
      <c r="G7644">
        <v>5</v>
      </c>
      <c r="H7644">
        <v>5</v>
      </c>
      <c r="J7644" s="73">
        <f t="shared" si="599"/>
        <v>10</v>
      </c>
    </row>
    <row r="7645" spans="1:10" x14ac:dyDescent="0.25">
      <c r="A7645" s="50" t="s">
        <v>28</v>
      </c>
      <c r="B7645" s="201">
        <v>44211</v>
      </c>
      <c r="C7645" s="4">
        <v>13</v>
      </c>
      <c r="D7645" s="202">
        <f t="shared" si="596"/>
        <v>9272</v>
      </c>
      <c r="E7645" s="4">
        <v>0</v>
      </c>
      <c r="F7645" s="67">
        <f t="shared" si="597"/>
        <v>401</v>
      </c>
      <c r="J7645" s="73">
        <f t="shared" si="599"/>
        <v>0</v>
      </c>
    </row>
    <row r="7646" spans="1:10" x14ac:dyDescent="0.25">
      <c r="A7646" s="50" t="s">
        <v>24</v>
      </c>
      <c r="B7646" s="201">
        <v>44211</v>
      </c>
      <c r="C7646" s="4">
        <v>135</v>
      </c>
      <c r="D7646" s="202">
        <f t="shared" si="596"/>
        <v>62038</v>
      </c>
      <c r="E7646" s="4">
        <v>4</v>
      </c>
      <c r="F7646" s="67">
        <f t="shared" si="597"/>
        <v>1279</v>
      </c>
      <c r="G7646">
        <v>2</v>
      </c>
      <c r="H7646">
        <v>2</v>
      </c>
      <c r="J7646" s="73">
        <f t="shared" si="599"/>
        <v>4</v>
      </c>
    </row>
    <row r="7647" spans="1:10" x14ac:dyDescent="0.25">
      <c r="A7647" s="50" t="s">
        <v>30</v>
      </c>
      <c r="B7647" s="201">
        <v>44211</v>
      </c>
      <c r="C7647" s="4">
        <v>104</v>
      </c>
      <c r="D7647" s="202">
        <f t="shared" si="596"/>
        <v>1866</v>
      </c>
      <c r="E7647" s="4">
        <v>3</v>
      </c>
      <c r="F7647" s="67">
        <f t="shared" si="597"/>
        <v>36</v>
      </c>
      <c r="G7647">
        <v>2</v>
      </c>
      <c r="H7647">
        <v>1</v>
      </c>
      <c r="J7647" s="73">
        <f t="shared" si="599"/>
        <v>3</v>
      </c>
    </row>
    <row r="7648" spans="1:10" x14ac:dyDescent="0.25">
      <c r="A7648" s="50" t="s">
        <v>26</v>
      </c>
      <c r="B7648" s="201">
        <v>44211</v>
      </c>
      <c r="C7648" s="4">
        <v>515</v>
      </c>
      <c r="D7648" s="202">
        <f t="shared" si="596"/>
        <v>47712</v>
      </c>
      <c r="E7648" s="4">
        <v>1</v>
      </c>
      <c r="F7648" s="67">
        <f t="shared" si="597"/>
        <v>757</v>
      </c>
      <c r="H7648">
        <v>1</v>
      </c>
      <c r="J7648" s="73">
        <f t="shared" si="599"/>
        <v>1</v>
      </c>
    </row>
    <row r="7649" spans="1:10" x14ac:dyDescent="0.25">
      <c r="A7649" s="50" t="s">
        <v>25</v>
      </c>
      <c r="B7649" s="201">
        <v>44211</v>
      </c>
      <c r="C7649" s="4">
        <v>334</v>
      </c>
      <c r="D7649" s="202">
        <f t="shared" si="596"/>
        <v>43411</v>
      </c>
      <c r="E7649" s="4">
        <v>4</v>
      </c>
      <c r="F7649" s="67">
        <f t="shared" si="597"/>
        <v>997</v>
      </c>
      <c r="G7649">
        <v>3</v>
      </c>
      <c r="H7649">
        <v>1</v>
      </c>
      <c r="J7649" s="73">
        <f t="shared" si="599"/>
        <v>4</v>
      </c>
    </row>
    <row r="7650" spans="1:10" x14ac:dyDescent="0.25">
      <c r="A7650" s="50" t="s">
        <v>41</v>
      </c>
      <c r="B7650" s="201">
        <v>44211</v>
      </c>
      <c r="C7650" s="4">
        <v>59</v>
      </c>
      <c r="D7650" s="202">
        <f t="shared" si="596"/>
        <v>22979</v>
      </c>
      <c r="E7650" s="4">
        <v>0</v>
      </c>
      <c r="F7650" s="67">
        <f t="shared" si="597"/>
        <v>1040</v>
      </c>
      <c r="J7650" s="73">
        <f t="shared" si="599"/>
        <v>0</v>
      </c>
    </row>
    <row r="7651" spans="1:10" x14ac:dyDescent="0.25">
      <c r="A7651" s="50" t="s">
        <v>42</v>
      </c>
      <c r="B7651" s="201">
        <v>44211</v>
      </c>
      <c r="C7651" s="4">
        <v>111</v>
      </c>
      <c r="D7651" s="202">
        <f t="shared" si="596"/>
        <v>13028</v>
      </c>
      <c r="E7651" s="4">
        <v>1</v>
      </c>
      <c r="F7651" s="67">
        <f t="shared" si="597"/>
        <v>214</v>
      </c>
      <c r="G7651">
        <v>1</v>
      </c>
      <c r="J7651" s="73">
        <f t="shared" si="599"/>
        <v>1</v>
      </c>
    </row>
    <row r="7652" spans="1:10" x14ac:dyDescent="0.25">
      <c r="A7652" s="50" t="s">
        <v>43</v>
      </c>
      <c r="B7652" s="201">
        <v>44211</v>
      </c>
      <c r="C7652" s="4">
        <v>33</v>
      </c>
      <c r="D7652" s="202">
        <f t="shared" si="596"/>
        <v>16793</v>
      </c>
      <c r="E7652" s="4">
        <v>1</v>
      </c>
      <c r="F7652" s="67">
        <f t="shared" si="597"/>
        <v>328</v>
      </c>
      <c r="G7652">
        <v>1</v>
      </c>
      <c r="J7652" s="73">
        <f t="shared" si="599"/>
        <v>1</v>
      </c>
    </row>
    <row r="7653" spans="1:10" x14ac:dyDescent="0.25">
      <c r="A7653" s="50" t="s">
        <v>44</v>
      </c>
      <c r="B7653" s="201">
        <v>44211</v>
      </c>
      <c r="C7653" s="4">
        <v>332</v>
      </c>
      <c r="D7653" s="202">
        <f t="shared" si="596"/>
        <v>28869</v>
      </c>
      <c r="E7653" s="4">
        <v>10</v>
      </c>
      <c r="F7653" s="67">
        <f t="shared" si="597"/>
        <v>449</v>
      </c>
      <c r="G7653">
        <v>6</v>
      </c>
      <c r="H7653">
        <v>3</v>
      </c>
      <c r="I7653">
        <v>1</v>
      </c>
      <c r="J7653" s="73">
        <f t="shared" si="599"/>
        <v>10</v>
      </c>
    </row>
    <row r="7654" spans="1:10" x14ac:dyDescent="0.25">
      <c r="A7654" s="50" t="s">
        <v>29</v>
      </c>
      <c r="B7654" s="201">
        <v>44211</v>
      </c>
      <c r="C7654" s="4">
        <v>1488</v>
      </c>
      <c r="D7654" s="202">
        <f t="shared" si="596"/>
        <v>193329</v>
      </c>
      <c r="E7654" s="4">
        <v>6</v>
      </c>
      <c r="F7654" s="67">
        <f t="shared" si="597"/>
        <v>3154</v>
      </c>
      <c r="H7654">
        <v>6</v>
      </c>
      <c r="J7654" s="73">
        <f t="shared" si="599"/>
        <v>6</v>
      </c>
    </row>
    <row r="7655" spans="1:10" x14ac:dyDescent="0.25">
      <c r="A7655" s="50" t="s">
        <v>45</v>
      </c>
      <c r="B7655" s="201">
        <v>44211</v>
      </c>
      <c r="C7655" s="4">
        <v>92</v>
      </c>
      <c r="D7655" s="202">
        <f t="shared" si="596"/>
        <v>19342</v>
      </c>
      <c r="E7655" s="4">
        <v>0</v>
      </c>
      <c r="F7655" s="67">
        <f t="shared" si="597"/>
        <v>229</v>
      </c>
      <c r="J7655" s="73">
        <f t="shared" si="599"/>
        <v>0</v>
      </c>
    </row>
    <row r="7656" spans="1:10" x14ac:dyDescent="0.25">
      <c r="A7656" s="50" t="s">
        <v>46</v>
      </c>
      <c r="B7656" s="201">
        <v>44211</v>
      </c>
      <c r="C7656" s="4">
        <v>91</v>
      </c>
      <c r="D7656" s="202">
        <f t="shared" si="596"/>
        <v>20661</v>
      </c>
      <c r="E7656" s="4">
        <v>9</v>
      </c>
      <c r="F7656" s="67">
        <f t="shared" si="597"/>
        <v>296</v>
      </c>
      <c r="G7656">
        <v>2</v>
      </c>
      <c r="H7656">
        <v>7</v>
      </c>
      <c r="J7656" s="73">
        <f t="shared" si="599"/>
        <v>9</v>
      </c>
    </row>
    <row r="7657" spans="1:10" x14ac:dyDescent="0.25">
      <c r="A7657" s="50" t="s">
        <v>47</v>
      </c>
      <c r="B7657" s="201">
        <v>44211</v>
      </c>
      <c r="C7657" s="4">
        <v>253</v>
      </c>
      <c r="D7657" s="202">
        <f t="shared" si="596"/>
        <v>74099</v>
      </c>
      <c r="E7657" s="4">
        <v>1</v>
      </c>
      <c r="F7657" s="67">
        <f t="shared" si="597"/>
        <v>1400</v>
      </c>
      <c r="H7657">
        <v>1</v>
      </c>
      <c r="J7657" s="73">
        <f t="shared" si="599"/>
        <v>1</v>
      </c>
    </row>
    <row r="7658" spans="1:10" x14ac:dyDescent="0.25">
      <c r="A7658" s="50" t="s">
        <v>22</v>
      </c>
      <c r="B7658" s="201">
        <v>44212</v>
      </c>
      <c r="C7658" s="4">
        <v>3531</v>
      </c>
      <c r="D7658" s="202">
        <f>C7658+D7634</f>
        <v>748860</v>
      </c>
      <c r="E7658" s="4">
        <v>21</v>
      </c>
      <c r="F7658" s="67">
        <f>E7658+F7634</f>
        <v>23272</v>
      </c>
      <c r="G7658">
        <v>12</v>
      </c>
      <c r="H7658">
        <v>9</v>
      </c>
      <c r="I7658" s="73">
        <f t="shared" ref="I7658:I7680" si="600">H7658+G7658</f>
        <v>21</v>
      </c>
    </row>
    <row r="7659" spans="1:10" x14ac:dyDescent="0.25">
      <c r="A7659" s="50" t="s">
        <v>51</v>
      </c>
      <c r="B7659" s="201">
        <v>44212</v>
      </c>
      <c r="C7659" s="4">
        <v>1144</v>
      </c>
      <c r="D7659" s="202">
        <f t="shared" si="596"/>
        <v>193531</v>
      </c>
      <c r="E7659" s="4">
        <v>6</v>
      </c>
      <c r="F7659" s="67">
        <f t="shared" si="597"/>
        <v>5614</v>
      </c>
      <c r="G7659">
        <v>2</v>
      </c>
      <c r="H7659">
        <v>4</v>
      </c>
      <c r="I7659" s="73">
        <f t="shared" si="600"/>
        <v>6</v>
      </c>
    </row>
    <row r="7660" spans="1:10" x14ac:dyDescent="0.25">
      <c r="A7660" s="50" t="s">
        <v>35</v>
      </c>
      <c r="B7660" s="201">
        <v>44212</v>
      </c>
      <c r="C7660" s="4">
        <v>235</v>
      </c>
      <c r="D7660" s="202">
        <f t="shared" si="596"/>
        <v>4064</v>
      </c>
      <c r="E7660" s="4">
        <v>0</v>
      </c>
      <c r="F7660" s="67">
        <f t="shared" si="597"/>
        <v>17</v>
      </c>
      <c r="I7660" s="73">
        <f t="shared" si="600"/>
        <v>0</v>
      </c>
    </row>
    <row r="7661" spans="1:10" x14ac:dyDescent="0.25">
      <c r="A7661" s="50" t="s">
        <v>21</v>
      </c>
      <c r="B7661" s="201">
        <v>44212</v>
      </c>
      <c r="C7661" s="4">
        <v>170</v>
      </c>
      <c r="D7661" s="202">
        <f t="shared" si="596"/>
        <v>28338</v>
      </c>
      <c r="E7661" s="4">
        <v>1</v>
      </c>
      <c r="F7661" s="67">
        <f t="shared" si="597"/>
        <v>752</v>
      </c>
      <c r="H7661">
        <v>1</v>
      </c>
      <c r="I7661" s="73">
        <f t="shared" si="600"/>
        <v>1</v>
      </c>
    </row>
    <row r="7662" spans="1:10" x14ac:dyDescent="0.25">
      <c r="A7662" s="50" t="s">
        <v>36</v>
      </c>
      <c r="B7662" s="201">
        <v>44212</v>
      </c>
      <c r="C7662" s="4">
        <v>181</v>
      </c>
      <c r="D7662" s="202">
        <f t="shared" si="596"/>
        <v>38087</v>
      </c>
      <c r="E7662" s="4">
        <v>2</v>
      </c>
      <c r="F7662" s="67">
        <f t="shared" si="597"/>
        <v>561</v>
      </c>
      <c r="H7662">
        <v>2</v>
      </c>
      <c r="I7662" s="73">
        <f t="shared" si="600"/>
        <v>2</v>
      </c>
    </row>
    <row r="7663" spans="1:10" x14ac:dyDescent="0.25">
      <c r="A7663" s="50" t="s">
        <v>27</v>
      </c>
      <c r="B7663" s="201">
        <v>44212</v>
      </c>
      <c r="C7663" s="4">
        <v>536</v>
      </c>
      <c r="D7663" s="202">
        <f t="shared" si="596"/>
        <v>137404</v>
      </c>
      <c r="E7663" s="4">
        <v>4</v>
      </c>
      <c r="F7663" s="67">
        <f t="shared" si="597"/>
        <v>2550</v>
      </c>
      <c r="G7663">
        <v>3</v>
      </c>
      <c r="H7663">
        <v>1</v>
      </c>
      <c r="I7663" s="73">
        <f t="shared" si="600"/>
        <v>4</v>
      </c>
    </row>
    <row r="7664" spans="1:10" x14ac:dyDescent="0.25">
      <c r="A7664" s="50" t="s">
        <v>37</v>
      </c>
      <c r="B7664" s="201">
        <v>44212</v>
      </c>
      <c r="C7664" s="4">
        <v>78</v>
      </c>
      <c r="D7664" s="202">
        <f t="shared" si="596"/>
        <v>15305</v>
      </c>
      <c r="E7664" s="4">
        <v>0</v>
      </c>
      <c r="F7664" s="67">
        <f t="shared" si="597"/>
        <v>181</v>
      </c>
      <c r="I7664" s="73">
        <f t="shared" si="600"/>
        <v>0</v>
      </c>
    </row>
    <row r="7665" spans="1:9" x14ac:dyDescent="0.25">
      <c r="A7665" s="50" t="s">
        <v>38</v>
      </c>
      <c r="B7665" s="201">
        <v>44212</v>
      </c>
      <c r="C7665" s="4">
        <v>314</v>
      </c>
      <c r="D7665" s="202">
        <f t="shared" si="596"/>
        <v>36176</v>
      </c>
      <c r="E7665" s="4">
        <v>5</v>
      </c>
      <c r="F7665" s="67">
        <f t="shared" si="597"/>
        <v>632</v>
      </c>
      <c r="G7665">
        <v>3</v>
      </c>
      <c r="H7665">
        <v>2</v>
      </c>
      <c r="I7665" s="73">
        <f t="shared" si="600"/>
        <v>5</v>
      </c>
    </row>
    <row r="7666" spans="1:9" x14ac:dyDescent="0.25">
      <c r="A7666" s="50" t="s">
        <v>48</v>
      </c>
      <c r="B7666" s="201">
        <v>44212</v>
      </c>
      <c r="C7666" s="4">
        <v>29</v>
      </c>
      <c r="D7666" s="202">
        <f t="shared" si="596"/>
        <v>587</v>
      </c>
      <c r="E7666" s="4">
        <v>0</v>
      </c>
      <c r="F7666" s="67">
        <f t="shared" si="597"/>
        <v>4</v>
      </c>
      <c r="I7666" s="73">
        <f t="shared" si="600"/>
        <v>0</v>
      </c>
    </row>
    <row r="7667" spans="1:9" x14ac:dyDescent="0.25">
      <c r="A7667" s="50" t="s">
        <v>39</v>
      </c>
      <c r="B7667" s="201">
        <v>44212</v>
      </c>
      <c r="C7667" s="4">
        <v>21</v>
      </c>
      <c r="D7667" s="202">
        <f t="shared" si="596"/>
        <v>18801</v>
      </c>
      <c r="E7667" s="4">
        <v>2</v>
      </c>
      <c r="F7667" s="67">
        <f t="shared" si="597"/>
        <v>863</v>
      </c>
      <c r="G7667">
        <v>1</v>
      </c>
      <c r="H7667">
        <v>1</v>
      </c>
      <c r="I7667" s="73">
        <f t="shared" si="600"/>
        <v>2</v>
      </c>
    </row>
    <row r="7668" spans="1:9" x14ac:dyDescent="0.25">
      <c r="A7668" s="50" t="s">
        <v>40</v>
      </c>
      <c r="B7668" s="201">
        <v>44212</v>
      </c>
      <c r="C7668" s="4">
        <v>110</v>
      </c>
      <c r="D7668" s="202">
        <f t="shared" si="596"/>
        <v>14844</v>
      </c>
      <c r="E7668" s="4">
        <v>1</v>
      </c>
      <c r="F7668" s="67">
        <f t="shared" si="597"/>
        <v>185</v>
      </c>
      <c r="H7668">
        <v>1</v>
      </c>
      <c r="I7668" s="73">
        <f t="shared" si="600"/>
        <v>1</v>
      </c>
    </row>
    <row r="7669" spans="1:9" x14ac:dyDescent="0.25">
      <c r="A7669" s="50" t="s">
        <v>28</v>
      </c>
      <c r="B7669" s="201">
        <v>44212</v>
      </c>
      <c r="C7669" s="4">
        <v>12</v>
      </c>
      <c r="D7669" s="202">
        <f t="shared" si="596"/>
        <v>9284</v>
      </c>
      <c r="E7669" s="4">
        <v>0</v>
      </c>
      <c r="F7669" s="67">
        <f t="shared" si="597"/>
        <v>401</v>
      </c>
      <c r="I7669" s="73">
        <f t="shared" si="600"/>
        <v>0</v>
      </c>
    </row>
    <row r="7670" spans="1:9" x14ac:dyDescent="0.25">
      <c r="A7670" s="50" t="s">
        <v>24</v>
      </c>
      <c r="B7670" s="201">
        <v>44212</v>
      </c>
      <c r="C7670" s="4">
        <v>135</v>
      </c>
      <c r="D7670" s="202">
        <f t="shared" si="596"/>
        <v>62173</v>
      </c>
      <c r="E7670" s="4">
        <v>5</v>
      </c>
      <c r="F7670" s="67">
        <f t="shared" si="597"/>
        <v>1284</v>
      </c>
      <c r="G7670">
        <v>5</v>
      </c>
      <c r="I7670" s="73">
        <f t="shared" si="600"/>
        <v>5</v>
      </c>
    </row>
    <row r="7671" spans="1:9" x14ac:dyDescent="0.25">
      <c r="A7671" s="50" t="s">
        <v>30</v>
      </c>
      <c r="B7671" s="201">
        <v>44212</v>
      </c>
      <c r="C7671" s="4">
        <v>144</v>
      </c>
      <c r="D7671" s="202">
        <f t="shared" si="596"/>
        <v>2010</v>
      </c>
      <c r="E7671" s="4">
        <v>3</v>
      </c>
      <c r="F7671" s="67">
        <f t="shared" si="597"/>
        <v>39</v>
      </c>
      <c r="G7671">
        <v>3</v>
      </c>
      <c r="I7671" s="73">
        <f t="shared" si="600"/>
        <v>3</v>
      </c>
    </row>
    <row r="7672" spans="1:9" x14ac:dyDescent="0.25">
      <c r="A7672" s="50" t="s">
        <v>26</v>
      </c>
      <c r="B7672" s="201">
        <v>44212</v>
      </c>
      <c r="C7672" s="4">
        <v>280</v>
      </c>
      <c r="D7672" s="202">
        <f t="shared" si="596"/>
        <v>47992</v>
      </c>
      <c r="E7672" s="4">
        <v>0</v>
      </c>
      <c r="F7672" s="67">
        <f t="shared" si="597"/>
        <v>757</v>
      </c>
      <c r="I7672" s="73">
        <f t="shared" si="600"/>
        <v>0</v>
      </c>
    </row>
    <row r="7673" spans="1:9" x14ac:dyDescent="0.25">
      <c r="A7673" s="50" t="s">
        <v>25</v>
      </c>
      <c r="B7673" s="201">
        <v>44212</v>
      </c>
      <c r="C7673" s="4">
        <v>296</v>
      </c>
      <c r="D7673" s="202">
        <f t="shared" si="596"/>
        <v>43707</v>
      </c>
      <c r="E7673" s="4">
        <v>1</v>
      </c>
      <c r="F7673" s="67">
        <f t="shared" si="597"/>
        <v>998</v>
      </c>
      <c r="G7673">
        <v>1</v>
      </c>
      <c r="I7673" s="73">
        <f t="shared" si="600"/>
        <v>1</v>
      </c>
    </row>
    <row r="7674" spans="1:9" x14ac:dyDescent="0.25">
      <c r="A7674" s="50" t="s">
        <v>41</v>
      </c>
      <c r="B7674" s="201">
        <v>44212</v>
      </c>
      <c r="C7674" s="4">
        <v>64</v>
      </c>
      <c r="D7674" s="202">
        <f t="shared" si="596"/>
        <v>23043</v>
      </c>
      <c r="E7674" s="4">
        <v>0</v>
      </c>
      <c r="F7674" s="67">
        <f t="shared" si="597"/>
        <v>1040</v>
      </c>
      <c r="I7674" s="73">
        <f t="shared" si="600"/>
        <v>0</v>
      </c>
    </row>
    <row r="7675" spans="1:9" x14ac:dyDescent="0.25">
      <c r="A7675" s="50" t="s">
        <v>42</v>
      </c>
      <c r="B7675" s="201">
        <v>44212</v>
      </c>
      <c r="C7675" s="4">
        <v>60</v>
      </c>
      <c r="D7675" s="202">
        <f t="shared" ref="D7675:D7681" si="601">C7675+D7651</f>
        <v>13088</v>
      </c>
      <c r="E7675" s="4">
        <v>0</v>
      </c>
      <c r="F7675" s="67">
        <f t="shared" ref="F7675:F7681" si="602">E7675+F7651</f>
        <v>214</v>
      </c>
      <c r="I7675" s="73">
        <f t="shared" si="600"/>
        <v>0</v>
      </c>
    </row>
    <row r="7676" spans="1:9" x14ac:dyDescent="0.25">
      <c r="A7676" s="50" t="s">
        <v>43</v>
      </c>
      <c r="B7676" s="201">
        <v>44212</v>
      </c>
      <c r="C7676" s="4">
        <v>24</v>
      </c>
      <c r="D7676" s="202">
        <f t="shared" si="601"/>
        <v>16817</v>
      </c>
      <c r="E7676" s="4">
        <v>0</v>
      </c>
      <c r="F7676" s="67">
        <f t="shared" si="602"/>
        <v>328</v>
      </c>
      <c r="I7676" s="73">
        <f t="shared" si="600"/>
        <v>0</v>
      </c>
    </row>
    <row r="7677" spans="1:9" x14ac:dyDescent="0.25">
      <c r="A7677" s="50" t="s">
        <v>44</v>
      </c>
      <c r="B7677" s="201">
        <v>44212</v>
      </c>
      <c r="C7677" s="4">
        <v>244</v>
      </c>
      <c r="D7677" s="202">
        <f t="shared" si="601"/>
        <v>29113</v>
      </c>
      <c r="E7677" s="4">
        <v>2</v>
      </c>
      <c r="F7677" s="67">
        <f t="shared" si="602"/>
        <v>451</v>
      </c>
      <c r="G7677">
        <v>1</v>
      </c>
      <c r="H7677">
        <v>1</v>
      </c>
      <c r="I7677" s="73">
        <f t="shared" si="600"/>
        <v>2</v>
      </c>
    </row>
    <row r="7678" spans="1:9" x14ac:dyDescent="0.25">
      <c r="A7678" s="50" t="s">
        <v>29</v>
      </c>
      <c r="B7678" s="201">
        <v>44212</v>
      </c>
      <c r="C7678" s="4">
        <v>1078</v>
      </c>
      <c r="D7678" s="202">
        <f t="shared" si="601"/>
        <v>194407</v>
      </c>
      <c r="E7678" s="4">
        <v>12</v>
      </c>
      <c r="F7678" s="67">
        <f t="shared" si="602"/>
        <v>3166</v>
      </c>
      <c r="G7678">
        <v>6</v>
      </c>
      <c r="H7678">
        <v>6</v>
      </c>
      <c r="I7678" s="73">
        <f t="shared" si="600"/>
        <v>12</v>
      </c>
    </row>
    <row r="7679" spans="1:9" x14ac:dyDescent="0.25">
      <c r="A7679" s="50" t="s">
        <v>45</v>
      </c>
      <c r="B7679" s="201">
        <v>44212</v>
      </c>
      <c r="C7679" s="4">
        <v>113</v>
      </c>
      <c r="D7679" s="202">
        <f t="shared" si="601"/>
        <v>19455</v>
      </c>
      <c r="E7679" s="4">
        <v>0</v>
      </c>
      <c r="F7679" s="67">
        <f t="shared" si="602"/>
        <v>229</v>
      </c>
      <c r="I7679" s="73">
        <f t="shared" si="600"/>
        <v>0</v>
      </c>
    </row>
    <row r="7680" spans="1:9" x14ac:dyDescent="0.25">
      <c r="A7680" s="50" t="s">
        <v>46</v>
      </c>
      <c r="B7680" s="201">
        <v>44212</v>
      </c>
      <c r="C7680" s="4">
        <v>39</v>
      </c>
      <c r="D7680" s="202">
        <f t="shared" si="601"/>
        <v>20700</v>
      </c>
      <c r="E7680" s="4">
        <v>3</v>
      </c>
      <c r="F7680" s="67">
        <f t="shared" si="602"/>
        <v>299</v>
      </c>
      <c r="G7680">
        <v>2</v>
      </c>
      <c r="H7680">
        <v>1</v>
      </c>
      <c r="I7680" s="73">
        <f t="shared" si="600"/>
        <v>3</v>
      </c>
    </row>
    <row r="7681" spans="1:10" x14ac:dyDescent="0.25">
      <c r="A7681" s="50" t="s">
        <v>47</v>
      </c>
      <c r="B7681" s="201">
        <v>44212</v>
      </c>
      <c r="C7681" s="4">
        <v>94</v>
      </c>
      <c r="D7681" s="202">
        <f t="shared" si="601"/>
        <v>74193</v>
      </c>
      <c r="E7681" s="4">
        <v>0</v>
      </c>
      <c r="F7681" s="67">
        <f t="shared" si="602"/>
        <v>1400</v>
      </c>
      <c r="I7681">
        <f>H7681+G7681</f>
        <v>0</v>
      </c>
    </row>
    <row r="7682" spans="1:10" x14ac:dyDescent="0.25">
      <c r="A7682" s="50" t="s">
        <v>22</v>
      </c>
      <c r="B7682" s="201">
        <v>44213</v>
      </c>
      <c r="C7682" s="4">
        <v>2598</v>
      </c>
      <c r="D7682" s="202">
        <f>C7682+D7658</f>
        <v>751458</v>
      </c>
      <c r="E7682" s="4">
        <v>76</v>
      </c>
      <c r="F7682" s="67">
        <f>E7682+F7658</f>
        <v>23348</v>
      </c>
      <c r="G7682">
        <v>35</v>
      </c>
      <c r="H7682">
        <v>40</v>
      </c>
      <c r="I7682">
        <v>1</v>
      </c>
      <c r="J7682" s="73">
        <f t="shared" ref="J7682:J7704" si="603">I7682+H7682+G7682</f>
        <v>76</v>
      </c>
    </row>
    <row r="7683" spans="1:10" x14ac:dyDescent="0.25">
      <c r="A7683" s="50" t="s">
        <v>51</v>
      </c>
      <c r="B7683" s="201">
        <v>44213</v>
      </c>
      <c r="C7683" s="4">
        <v>1157</v>
      </c>
      <c r="D7683" s="202">
        <f t="shared" ref="D7683:D7746" si="604">C7683+D7659</f>
        <v>194688</v>
      </c>
      <c r="E7683" s="4">
        <v>8</v>
      </c>
      <c r="F7683" s="67">
        <f t="shared" ref="F7683:F7746" si="605">E7683+F7659</f>
        <v>5622</v>
      </c>
      <c r="G7683">
        <v>4</v>
      </c>
      <c r="H7683">
        <v>2</v>
      </c>
      <c r="I7683">
        <v>2</v>
      </c>
      <c r="J7683" s="73">
        <f t="shared" si="603"/>
        <v>8</v>
      </c>
    </row>
    <row r="7684" spans="1:10" x14ac:dyDescent="0.25">
      <c r="A7684" s="50" t="s">
        <v>35</v>
      </c>
      <c r="B7684" s="201">
        <v>44213</v>
      </c>
      <c r="C7684" s="4">
        <v>117</v>
      </c>
      <c r="D7684" s="202">
        <f t="shared" si="604"/>
        <v>4181</v>
      </c>
      <c r="E7684" s="4">
        <v>0</v>
      </c>
      <c r="F7684" s="67">
        <f t="shared" si="605"/>
        <v>17</v>
      </c>
      <c r="J7684" s="73">
        <f t="shared" si="603"/>
        <v>0</v>
      </c>
    </row>
    <row r="7685" spans="1:10" x14ac:dyDescent="0.25">
      <c r="A7685" s="50" t="s">
        <v>21</v>
      </c>
      <c r="B7685" s="201">
        <v>44213</v>
      </c>
      <c r="C7685" s="4">
        <v>173</v>
      </c>
      <c r="D7685" s="202">
        <f t="shared" si="604"/>
        <v>28511</v>
      </c>
      <c r="E7685" s="4">
        <v>1</v>
      </c>
      <c r="F7685" s="67">
        <f t="shared" si="605"/>
        <v>753</v>
      </c>
      <c r="G7685">
        <v>1</v>
      </c>
      <c r="J7685" s="73">
        <f t="shared" si="603"/>
        <v>1</v>
      </c>
    </row>
    <row r="7686" spans="1:10" x14ac:dyDescent="0.25">
      <c r="A7686" s="50" t="s">
        <v>36</v>
      </c>
      <c r="B7686" s="201">
        <v>44213</v>
      </c>
      <c r="C7686" s="4">
        <v>151</v>
      </c>
      <c r="D7686" s="202">
        <f t="shared" si="604"/>
        <v>38238</v>
      </c>
      <c r="E7686" s="4">
        <v>1</v>
      </c>
      <c r="F7686" s="67">
        <f t="shared" si="605"/>
        <v>562</v>
      </c>
      <c r="G7686">
        <v>1</v>
      </c>
      <c r="J7686" s="73">
        <f t="shared" si="603"/>
        <v>1</v>
      </c>
    </row>
    <row r="7687" spans="1:10" x14ac:dyDescent="0.25">
      <c r="A7687" s="50" t="s">
        <v>27</v>
      </c>
      <c r="B7687" s="201">
        <v>44213</v>
      </c>
      <c r="C7687" s="4">
        <v>336</v>
      </c>
      <c r="D7687" s="202">
        <f t="shared" si="604"/>
        <v>137740</v>
      </c>
      <c r="E7687" s="4">
        <v>1</v>
      </c>
      <c r="F7687" s="67">
        <f t="shared" si="605"/>
        <v>2551</v>
      </c>
      <c r="H7687">
        <v>1</v>
      </c>
      <c r="J7687" s="73">
        <f t="shared" si="603"/>
        <v>1</v>
      </c>
    </row>
    <row r="7688" spans="1:10" x14ac:dyDescent="0.25">
      <c r="A7688" s="50" t="s">
        <v>37</v>
      </c>
      <c r="B7688" s="201">
        <v>44213</v>
      </c>
      <c r="C7688" s="4">
        <v>162</v>
      </c>
      <c r="D7688" s="202">
        <f t="shared" si="604"/>
        <v>15467</v>
      </c>
      <c r="E7688" s="4">
        <v>1</v>
      </c>
      <c r="F7688" s="67">
        <f t="shared" si="605"/>
        <v>182</v>
      </c>
      <c r="H7688">
        <v>1</v>
      </c>
      <c r="J7688" s="73">
        <f t="shared" si="603"/>
        <v>1</v>
      </c>
    </row>
    <row r="7689" spans="1:10" x14ac:dyDescent="0.25">
      <c r="A7689" s="50" t="s">
        <v>38</v>
      </c>
      <c r="B7689" s="201">
        <v>44213</v>
      </c>
      <c r="C7689" s="4">
        <v>315</v>
      </c>
      <c r="D7689" s="202">
        <f t="shared" si="604"/>
        <v>36491</v>
      </c>
      <c r="E7689" s="4">
        <v>3</v>
      </c>
      <c r="F7689" s="67">
        <f t="shared" si="605"/>
        <v>635</v>
      </c>
      <c r="G7689">
        <v>2</v>
      </c>
      <c r="I7689">
        <v>1</v>
      </c>
      <c r="J7689" s="73">
        <f t="shared" si="603"/>
        <v>3</v>
      </c>
    </row>
    <row r="7690" spans="1:10" x14ac:dyDescent="0.25">
      <c r="A7690" s="50" t="s">
        <v>48</v>
      </c>
      <c r="B7690" s="201">
        <v>44213</v>
      </c>
      <c r="C7690" s="4">
        <v>76</v>
      </c>
      <c r="D7690" s="202">
        <f t="shared" si="604"/>
        <v>663</v>
      </c>
      <c r="E7690" s="4">
        <v>2</v>
      </c>
      <c r="F7690" s="67">
        <f t="shared" si="605"/>
        <v>6</v>
      </c>
      <c r="G7690">
        <v>1</v>
      </c>
      <c r="I7690">
        <v>1</v>
      </c>
      <c r="J7690" s="73">
        <f t="shared" si="603"/>
        <v>2</v>
      </c>
    </row>
    <row r="7691" spans="1:10" x14ac:dyDescent="0.25">
      <c r="A7691" s="50" t="s">
        <v>39</v>
      </c>
      <c r="B7691" s="201">
        <v>44213</v>
      </c>
      <c r="C7691" s="4">
        <v>60</v>
      </c>
      <c r="D7691" s="202">
        <f t="shared" si="604"/>
        <v>18861</v>
      </c>
      <c r="E7691" s="4">
        <v>0</v>
      </c>
      <c r="F7691" s="67">
        <f t="shared" si="605"/>
        <v>863</v>
      </c>
      <c r="J7691" s="73">
        <f t="shared" si="603"/>
        <v>0</v>
      </c>
    </row>
    <row r="7692" spans="1:10" x14ac:dyDescent="0.25">
      <c r="A7692" s="50" t="s">
        <v>40</v>
      </c>
      <c r="B7692" s="201">
        <v>44213</v>
      </c>
      <c r="C7692" s="4">
        <v>151</v>
      </c>
      <c r="D7692" s="202">
        <f t="shared" si="604"/>
        <v>14995</v>
      </c>
      <c r="E7692" s="4">
        <v>3</v>
      </c>
      <c r="F7692" s="67">
        <f t="shared" si="605"/>
        <v>188</v>
      </c>
      <c r="G7692">
        <v>2</v>
      </c>
      <c r="H7692">
        <v>1</v>
      </c>
      <c r="J7692" s="73">
        <f t="shared" si="603"/>
        <v>3</v>
      </c>
    </row>
    <row r="7693" spans="1:10" x14ac:dyDescent="0.25">
      <c r="A7693" s="50" t="s">
        <v>28</v>
      </c>
      <c r="B7693" s="201">
        <v>44213</v>
      </c>
      <c r="C7693" s="4">
        <v>24</v>
      </c>
      <c r="D7693" s="202">
        <f t="shared" si="604"/>
        <v>9308</v>
      </c>
      <c r="E7693" s="4">
        <v>0</v>
      </c>
      <c r="F7693" s="67">
        <f t="shared" si="605"/>
        <v>401</v>
      </c>
      <c r="J7693" s="73">
        <f t="shared" si="603"/>
        <v>0</v>
      </c>
    </row>
    <row r="7694" spans="1:10" x14ac:dyDescent="0.25">
      <c r="A7694" s="50" t="s">
        <v>24</v>
      </c>
      <c r="B7694" s="201">
        <v>44213</v>
      </c>
      <c r="C7694" s="4">
        <v>47</v>
      </c>
      <c r="D7694" s="202">
        <f t="shared" si="604"/>
        <v>62220</v>
      </c>
      <c r="E7694" s="4">
        <v>3</v>
      </c>
      <c r="F7694" s="67">
        <f t="shared" si="605"/>
        <v>1287</v>
      </c>
      <c r="G7694">
        <v>2</v>
      </c>
      <c r="H7694">
        <v>1</v>
      </c>
      <c r="J7694" s="73">
        <f t="shared" si="603"/>
        <v>3</v>
      </c>
    </row>
    <row r="7695" spans="1:10" x14ac:dyDescent="0.25">
      <c r="A7695" s="50" t="s">
        <v>30</v>
      </c>
      <c r="B7695" s="201">
        <v>44213</v>
      </c>
      <c r="C7695" s="4">
        <v>170</v>
      </c>
      <c r="D7695" s="202">
        <f t="shared" si="604"/>
        <v>2180</v>
      </c>
      <c r="E7695" s="4">
        <v>0</v>
      </c>
      <c r="F7695" s="67">
        <f t="shared" si="605"/>
        <v>39</v>
      </c>
      <c r="J7695" s="73">
        <f t="shared" si="603"/>
        <v>0</v>
      </c>
    </row>
    <row r="7696" spans="1:10" x14ac:dyDescent="0.25">
      <c r="A7696" s="50" t="s">
        <v>26</v>
      </c>
      <c r="B7696" s="201">
        <v>44213</v>
      </c>
      <c r="C7696" s="4">
        <v>218</v>
      </c>
      <c r="D7696" s="202">
        <f t="shared" si="604"/>
        <v>48210</v>
      </c>
      <c r="E7696" s="4">
        <v>0</v>
      </c>
      <c r="F7696" s="67">
        <f t="shared" si="605"/>
        <v>757</v>
      </c>
      <c r="J7696" s="73">
        <f t="shared" si="603"/>
        <v>0</v>
      </c>
    </row>
    <row r="7697" spans="1:14" x14ac:dyDescent="0.25">
      <c r="A7697" s="50" t="s">
        <v>25</v>
      </c>
      <c r="B7697" s="201">
        <v>44213</v>
      </c>
      <c r="C7697" s="4">
        <v>177</v>
      </c>
      <c r="D7697" s="202">
        <f t="shared" si="604"/>
        <v>43884</v>
      </c>
      <c r="E7697" s="4">
        <v>4</v>
      </c>
      <c r="F7697" s="67">
        <f t="shared" si="605"/>
        <v>1002</v>
      </c>
      <c r="G7697">
        <v>2</v>
      </c>
      <c r="H7697">
        <v>2</v>
      </c>
      <c r="J7697" s="73">
        <f t="shared" si="603"/>
        <v>4</v>
      </c>
    </row>
    <row r="7698" spans="1:14" x14ac:dyDescent="0.25">
      <c r="A7698" s="50" t="s">
        <v>41</v>
      </c>
      <c r="B7698" s="201">
        <v>44213</v>
      </c>
      <c r="C7698" s="4">
        <v>42</v>
      </c>
      <c r="D7698" s="202">
        <f t="shared" si="604"/>
        <v>23085</v>
      </c>
      <c r="E7698" s="4">
        <v>0</v>
      </c>
      <c r="F7698" s="67">
        <f t="shared" si="605"/>
        <v>1040</v>
      </c>
      <c r="J7698" s="73">
        <f t="shared" si="603"/>
        <v>0</v>
      </c>
    </row>
    <row r="7699" spans="1:14" x14ac:dyDescent="0.25">
      <c r="A7699" s="50" t="s">
        <v>42</v>
      </c>
      <c r="B7699" s="201">
        <v>44213</v>
      </c>
      <c r="C7699" s="4">
        <v>3</v>
      </c>
      <c r="D7699" s="202">
        <f t="shared" si="604"/>
        <v>13091</v>
      </c>
      <c r="E7699" s="4">
        <v>0</v>
      </c>
      <c r="F7699" s="67">
        <f t="shared" si="605"/>
        <v>214</v>
      </c>
      <c r="J7699" s="73">
        <f t="shared" si="603"/>
        <v>0</v>
      </c>
    </row>
    <row r="7700" spans="1:14" x14ac:dyDescent="0.25">
      <c r="A7700" s="50" t="s">
        <v>43</v>
      </c>
      <c r="B7700" s="201">
        <v>44213</v>
      </c>
      <c r="C7700" s="4">
        <v>58</v>
      </c>
      <c r="D7700" s="202">
        <f t="shared" si="604"/>
        <v>16875</v>
      </c>
      <c r="E7700" s="4">
        <v>0</v>
      </c>
      <c r="F7700" s="67">
        <f t="shared" si="605"/>
        <v>328</v>
      </c>
      <c r="J7700" s="73">
        <f t="shared" si="603"/>
        <v>0</v>
      </c>
    </row>
    <row r="7701" spans="1:14" x14ac:dyDescent="0.25">
      <c r="A7701" s="50" t="s">
        <v>44</v>
      </c>
      <c r="B7701" s="201">
        <v>44213</v>
      </c>
      <c r="C7701" s="4">
        <v>266</v>
      </c>
      <c r="D7701" s="202">
        <f t="shared" si="604"/>
        <v>29379</v>
      </c>
      <c r="E7701" s="4">
        <v>1</v>
      </c>
      <c r="F7701" s="67">
        <f t="shared" si="605"/>
        <v>452</v>
      </c>
      <c r="G7701">
        <v>1</v>
      </c>
      <c r="J7701" s="73">
        <f t="shared" si="603"/>
        <v>1</v>
      </c>
    </row>
    <row r="7702" spans="1:14" x14ac:dyDescent="0.25">
      <c r="A7702" s="50" t="s">
        <v>29</v>
      </c>
      <c r="B7702" s="201">
        <v>44213</v>
      </c>
      <c r="C7702" s="4">
        <v>655</v>
      </c>
      <c r="D7702" s="202">
        <f t="shared" si="604"/>
        <v>195062</v>
      </c>
      <c r="E7702" s="4">
        <v>7</v>
      </c>
      <c r="F7702" s="67">
        <f t="shared" si="605"/>
        <v>3173</v>
      </c>
      <c r="H7702">
        <v>6</v>
      </c>
      <c r="I7702">
        <v>1</v>
      </c>
      <c r="J7702" s="73">
        <f t="shared" si="603"/>
        <v>7</v>
      </c>
    </row>
    <row r="7703" spans="1:14" x14ac:dyDescent="0.25">
      <c r="A7703" s="50" t="s">
        <v>45</v>
      </c>
      <c r="B7703" s="201">
        <v>44213</v>
      </c>
      <c r="C7703" s="4">
        <v>144</v>
      </c>
      <c r="D7703" s="202">
        <f t="shared" si="604"/>
        <v>19599</v>
      </c>
      <c r="E7703" s="4">
        <v>0</v>
      </c>
      <c r="F7703" s="67">
        <f t="shared" si="605"/>
        <v>229</v>
      </c>
      <c r="J7703" s="73">
        <f t="shared" si="603"/>
        <v>0</v>
      </c>
    </row>
    <row r="7704" spans="1:14" x14ac:dyDescent="0.25">
      <c r="A7704" s="50" t="s">
        <v>46</v>
      </c>
      <c r="B7704" s="201">
        <v>44213</v>
      </c>
      <c r="C7704" s="4">
        <v>60</v>
      </c>
      <c r="D7704" s="202">
        <f t="shared" si="604"/>
        <v>20760</v>
      </c>
      <c r="E7704" s="4">
        <v>0</v>
      </c>
      <c r="F7704" s="67">
        <f t="shared" si="605"/>
        <v>299</v>
      </c>
      <c r="J7704" s="73">
        <f t="shared" si="603"/>
        <v>0</v>
      </c>
    </row>
    <row r="7705" spans="1:14" x14ac:dyDescent="0.25">
      <c r="A7705" s="50" t="s">
        <v>47</v>
      </c>
      <c r="B7705" s="201">
        <v>44213</v>
      </c>
      <c r="C7705" s="4">
        <v>104</v>
      </c>
      <c r="D7705" s="202">
        <f t="shared" si="604"/>
        <v>74297</v>
      </c>
      <c r="E7705" s="4">
        <v>1</v>
      </c>
      <c r="F7705" s="67">
        <f t="shared" si="605"/>
        <v>1401</v>
      </c>
      <c r="G7705">
        <v>1</v>
      </c>
      <c r="J7705">
        <f>I7705+H7705+G7705</f>
        <v>1</v>
      </c>
    </row>
    <row r="7706" spans="1:14" x14ac:dyDescent="0.25">
      <c r="A7706" s="50" t="s">
        <v>22</v>
      </c>
      <c r="B7706" s="201">
        <v>44214</v>
      </c>
      <c r="C7706" s="4">
        <v>2987</v>
      </c>
      <c r="D7706" s="202">
        <f>C7706+D7682</f>
        <v>754445</v>
      </c>
      <c r="E7706" s="4">
        <v>251</v>
      </c>
      <c r="F7706" s="67">
        <f>E7706+F7682</f>
        <v>23599</v>
      </c>
      <c r="G7706" s="73">
        <v>10</v>
      </c>
      <c r="H7706" s="73">
        <v>98</v>
      </c>
      <c r="I7706" s="73">
        <v>143</v>
      </c>
      <c r="J7706" s="73">
        <f t="shared" ref="J7706:J7729" si="606">I7706+H7706+G7706</f>
        <v>251</v>
      </c>
    </row>
    <row r="7707" spans="1:14" x14ac:dyDescent="0.25">
      <c r="A7707" s="50" t="s">
        <v>51</v>
      </c>
      <c r="B7707" s="201">
        <v>44214</v>
      </c>
      <c r="C7707" s="4">
        <v>1210</v>
      </c>
      <c r="D7707" s="202">
        <f t="shared" si="604"/>
        <v>195898</v>
      </c>
      <c r="E7707" s="4">
        <v>39</v>
      </c>
      <c r="F7707" s="67">
        <f t="shared" si="605"/>
        <v>5661</v>
      </c>
      <c r="G7707" s="73">
        <v>4</v>
      </c>
      <c r="H7707" s="73">
        <v>13</v>
      </c>
      <c r="I7707" s="73">
        <v>22</v>
      </c>
      <c r="J7707" s="73">
        <f t="shared" si="606"/>
        <v>39</v>
      </c>
    </row>
    <row r="7708" spans="1:14" x14ac:dyDescent="0.25">
      <c r="A7708" s="50" t="s">
        <v>35</v>
      </c>
      <c r="B7708" s="201">
        <v>44214</v>
      </c>
      <c r="C7708" s="4">
        <v>59</v>
      </c>
      <c r="D7708" s="202">
        <f t="shared" si="604"/>
        <v>4240</v>
      </c>
      <c r="E7708" s="4">
        <v>0</v>
      </c>
      <c r="F7708" s="67">
        <f t="shared" si="605"/>
        <v>17</v>
      </c>
      <c r="J7708" s="73">
        <f t="shared" si="606"/>
        <v>0</v>
      </c>
      <c r="N7708" s="73"/>
    </row>
    <row r="7709" spans="1:14" x14ac:dyDescent="0.25">
      <c r="A7709" s="50" t="s">
        <v>21</v>
      </c>
      <c r="B7709" s="201">
        <v>44214</v>
      </c>
      <c r="C7709" s="4">
        <v>141</v>
      </c>
      <c r="D7709" s="202">
        <f t="shared" si="604"/>
        <v>28652</v>
      </c>
      <c r="E7709" s="4">
        <v>8</v>
      </c>
      <c r="F7709" s="67">
        <f t="shared" si="605"/>
        <v>761</v>
      </c>
      <c r="G7709" s="73">
        <v>2</v>
      </c>
      <c r="H7709" s="73">
        <v>6</v>
      </c>
      <c r="J7709" s="73">
        <f t="shared" si="606"/>
        <v>8</v>
      </c>
      <c r="N7709" s="73"/>
    </row>
    <row r="7710" spans="1:14" x14ac:dyDescent="0.25">
      <c r="A7710" s="50" t="s">
        <v>36</v>
      </c>
      <c r="B7710" s="201">
        <v>44214</v>
      </c>
      <c r="C7710" s="4">
        <v>183</v>
      </c>
      <c r="D7710" s="202">
        <f t="shared" si="604"/>
        <v>38421</v>
      </c>
      <c r="E7710" s="4">
        <v>1</v>
      </c>
      <c r="F7710" s="67">
        <f t="shared" si="605"/>
        <v>563</v>
      </c>
      <c r="G7710">
        <v>1</v>
      </c>
      <c r="J7710" s="73">
        <f t="shared" si="606"/>
        <v>1</v>
      </c>
      <c r="N7710" s="73"/>
    </row>
    <row r="7711" spans="1:14" x14ac:dyDescent="0.25">
      <c r="A7711" s="50" t="s">
        <v>37</v>
      </c>
      <c r="B7711" s="201">
        <v>44214</v>
      </c>
      <c r="C7711" s="4">
        <v>94</v>
      </c>
      <c r="D7711" s="202">
        <f>C7711+D7688</f>
        <v>15561</v>
      </c>
      <c r="E7711" s="4">
        <v>0</v>
      </c>
      <c r="F7711" s="67">
        <f t="shared" si="605"/>
        <v>2551</v>
      </c>
      <c r="J7711" s="73">
        <f t="shared" si="606"/>
        <v>0</v>
      </c>
      <c r="N7711" s="73"/>
    </row>
    <row r="7712" spans="1:14" x14ac:dyDescent="0.25">
      <c r="A7712" s="50" t="s">
        <v>27</v>
      </c>
      <c r="B7712" s="201">
        <v>44214</v>
      </c>
      <c r="C7712" s="4">
        <v>343</v>
      </c>
      <c r="D7712" s="202">
        <f>C7712+D7687</f>
        <v>138083</v>
      </c>
      <c r="E7712" s="4">
        <v>11</v>
      </c>
      <c r="F7712" s="67">
        <f t="shared" si="605"/>
        <v>193</v>
      </c>
      <c r="G7712" s="73">
        <v>3</v>
      </c>
      <c r="H7712" s="73">
        <v>8</v>
      </c>
      <c r="J7712" s="73">
        <f t="shared" si="606"/>
        <v>11</v>
      </c>
      <c r="N7712" s="73"/>
    </row>
    <row r="7713" spans="1:14" x14ac:dyDescent="0.25">
      <c r="A7713" s="50" t="s">
        <v>38</v>
      </c>
      <c r="B7713" s="201">
        <v>44214</v>
      </c>
      <c r="C7713" s="4">
        <v>241</v>
      </c>
      <c r="D7713" s="202">
        <f t="shared" si="604"/>
        <v>36732</v>
      </c>
      <c r="E7713" s="4">
        <v>5</v>
      </c>
      <c r="F7713" s="67">
        <f t="shared" si="605"/>
        <v>640</v>
      </c>
      <c r="G7713" s="73">
        <v>2</v>
      </c>
      <c r="H7713" s="73">
        <v>3</v>
      </c>
      <c r="J7713" s="73">
        <f t="shared" si="606"/>
        <v>5</v>
      </c>
      <c r="N7713" s="73"/>
    </row>
    <row r="7714" spans="1:14" x14ac:dyDescent="0.25">
      <c r="A7714" s="50" t="s">
        <v>48</v>
      </c>
      <c r="B7714" s="201">
        <v>44214</v>
      </c>
      <c r="C7714" s="4">
        <v>13</v>
      </c>
      <c r="D7714" s="202">
        <f t="shared" si="604"/>
        <v>676</v>
      </c>
      <c r="E7714" s="4">
        <v>0</v>
      </c>
      <c r="F7714" s="67">
        <f t="shared" si="605"/>
        <v>6</v>
      </c>
      <c r="J7714" s="73">
        <f t="shared" si="606"/>
        <v>0</v>
      </c>
      <c r="N7714" s="73"/>
    </row>
    <row r="7715" spans="1:14" x14ac:dyDescent="0.25">
      <c r="A7715" s="50" t="s">
        <v>39</v>
      </c>
      <c r="B7715" s="201">
        <v>44214</v>
      </c>
      <c r="C7715" s="4">
        <v>56</v>
      </c>
      <c r="D7715" s="202">
        <f t="shared" si="604"/>
        <v>18917</v>
      </c>
      <c r="E7715" s="4">
        <v>0</v>
      </c>
      <c r="F7715" s="67">
        <f t="shared" si="605"/>
        <v>863</v>
      </c>
      <c r="J7715" s="73">
        <f t="shared" si="606"/>
        <v>0</v>
      </c>
      <c r="N7715" s="73"/>
    </row>
    <row r="7716" spans="1:14" x14ac:dyDescent="0.25">
      <c r="A7716" s="50" t="s">
        <v>40</v>
      </c>
      <c r="B7716" s="201">
        <v>44214</v>
      </c>
      <c r="C7716" s="4">
        <v>133</v>
      </c>
      <c r="D7716" s="202">
        <f t="shared" si="604"/>
        <v>15128</v>
      </c>
      <c r="E7716" s="4">
        <v>17</v>
      </c>
      <c r="F7716" s="67">
        <f t="shared" si="605"/>
        <v>205</v>
      </c>
      <c r="G7716" s="73">
        <v>2</v>
      </c>
      <c r="H7716" s="73">
        <v>8</v>
      </c>
      <c r="I7716" s="73">
        <v>7</v>
      </c>
      <c r="J7716" s="73">
        <f t="shared" si="606"/>
        <v>17</v>
      </c>
      <c r="N7716" s="73"/>
    </row>
    <row r="7717" spans="1:14" x14ac:dyDescent="0.25">
      <c r="A7717" s="50" t="s">
        <v>28</v>
      </c>
      <c r="B7717" s="201">
        <v>44214</v>
      </c>
      <c r="C7717" s="4">
        <v>12</v>
      </c>
      <c r="D7717" s="202">
        <f t="shared" si="604"/>
        <v>9320</v>
      </c>
      <c r="E7717" s="4">
        <v>1</v>
      </c>
      <c r="F7717" s="67">
        <f t="shared" si="605"/>
        <v>402</v>
      </c>
      <c r="G7717" s="73">
        <v>1</v>
      </c>
      <c r="J7717" s="73">
        <f t="shared" si="606"/>
        <v>1</v>
      </c>
      <c r="N7717" s="73"/>
    </row>
    <row r="7718" spans="1:14" x14ac:dyDescent="0.25">
      <c r="A7718" s="50" t="s">
        <v>24</v>
      </c>
      <c r="B7718" s="201">
        <v>44214</v>
      </c>
      <c r="C7718" s="4">
        <v>71</v>
      </c>
      <c r="D7718" s="202">
        <f t="shared" si="604"/>
        <v>62291</v>
      </c>
      <c r="E7718" s="4">
        <v>9</v>
      </c>
      <c r="F7718" s="67">
        <f t="shared" si="605"/>
        <v>1296</v>
      </c>
      <c r="G7718" s="73">
        <v>1</v>
      </c>
      <c r="H7718" s="73">
        <v>6</v>
      </c>
      <c r="I7718" s="73">
        <v>2</v>
      </c>
      <c r="J7718" s="73">
        <f t="shared" si="606"/>
        <v>9</v>
      </c>
      <c r="N7718" s="73"/>
    </row>
    <row r="7719" spans="1:14" x14ac:dyDescent="0.25">
      <c r="A7719" s="50" t="s">
        <v>30</v>
      </c>
      <c r="B7719" s="201">
        <v>44214</v>
      </c>
      <c r="C7719" s="4">
        <v>148</v>
      </c>
      <c r="D7719" s="202">
        <f t="shared" si="604"/>
        <v>2328</v>
      </c>
      <c r="E7719" s="4">
        <v>6</v>
      </c>
      <c r="F7719" s="67">
        <f t="shared" si="605"/>
        <v>45</v>
      </c>
      <c r="G7719" s="73">
        <v>2</v>
      </c>
      <c r="H7719" s="73">
        <v>4</v>
      </c>
      <c r="J7719" s="73">
        <f t="shared" si="606"/>
        <v>6</v>
      </c>
      <c r="N7719" s="73"/>
    </row>
    <row r="7720" spans="1:14" x14ac:dyDescent="0.25">
      <c r="A7720" s="50" t="s">
        <v>26</v>
      </c>
      <c r="B7720" s="201">
        <v>44214</v>
      </c>
      <c r="C7720" s="4">
        <v>469</v>
      </c>
      <c r="D7720" s="202">
        <f t="shared" si="604"/>
        <v>48679</v>
      </c>
      <c r="E7720" s="4">
        <v>1</v>
      </c>
      <c r="F7720" s="67">
        <f t="shared" si="605"/>
        <v>758</v>
      </c>
      <c r="G7720" s="73">
        <v>1</v>
      </c>
      <c r="J7720" s="73">
        <f t="shared" si="606"/>
        <v>1</v>
      </c>
      <c r="N7720" s="73"/>
    </row>
    <row r="7721" spans="1:14" x14ac:dyDescent="0.25">
      <c r="A7721" s="50" t="s">
        <v>25</v>
      </c>
      <c r="B7721" s="201">
        <v>44214</v>
      </c>
      <c r="C7721" s="4">
        <v>276</v>
      </c>
      <c r="D7721" s="202">
        <f t="shared" si="604"/>
        <v>44160</v>
      </c>
      <c r="E7721" s="4">
        <v>2</v>
      </c>
      <c r="F7721" s="67">
        <f t="shared" si="605"/>
        <v>1004</v>
      </c>
      <c r="G7721" s="73">
        <v>1</v>
      </c>
      <c r="H7721" s="73">
        <v>1</v>
      </c>
      <c r="J7721" s="73">
        <f t="shared" si="606"/>
        <v>2</v>
      </c>
      <c r="N7721" s="73"/>
    </row>
    <row r="7722" spans="1:14" x14ac:dyDescent="0.25">
      <c r="A7722" s="50" t="s">
        <v>41</v>
      </c>
      <c r="B7722" s="201">
        <v>44214</v>
      </c>
      <c r="C7722" s="4">
        <v>22</v>
      </c>
      <c r="D7722" s="202">
        <f t="shared" si="604"/>
        <v>23107</v>
      </c>
      <c r="E7722" s="4">
        <v>2</v>
      </c>
      <c r="F7722" s="67">
        <f t="shared" si="605"/>
        <v>1042</v>
      </c>
      <c r="G7722" s="73">
        <v>2</v>
      </c>
      <c r="J7722" s="73">
        <f t="shared" si="606"/>
        <v>2</v>
      </c>
      <c r="N7722" s="73"/>
    </row>
    <row r="7723" spans="1:14" x14ac:dyDescent="0.25">
      <c r="A7723" s="50" t="s">
        <v>42</v>
      </c>
      <c r="B7723" s="201">
        <v>44214</v>
      </c>
      <c r="C7723" s="4">
        <v>78</v>
      </c>
      <c r="D7723" s="202">
        <f t="shared" si="604"/>
        <v>13169</v>
      </c>
      <c r="E7723" s="4">
        <v>2</v>
      </c>
      <c r="F7723" s="67">
        <f t="shared" si="605"/>
        <v>216</v>
      </c>
      <c r="G7723" s="73">
        <v>2</v>
      </c>
      <c r="J7723" s="73">
        <f t="shared" si="606"/>
        <v>2</v>
      </c>
      <c r="N7723" s="73"/>
    </row>
    <row r="7724" spans="1:14" x14ac:dyDescent="0.25">
      <c r="A7724" s="50" t="s">
        <v>43</v>
      </c>
      <c r="B7724" s="201">
        <v>44214</v>
      </c>
      <c r="C7724" s="4">
        <v>89</v>
      </c>
      <c r="D7724" s="202">
        <f t="shared" si="604"/>
        <v>16964</v>
      </c>
      <c r="E7724" s="4">
        <v>0</v>
      </c>
      <c r="F7724" s="67">
        <f t="shared" si="605"/>
        <v>328</v>
      </c>
      <c r="J7724" s="73">
        <f t="shared" si="606"/>
        <v>0</v>
      </c>
      <c r="N7724" s="73"/>
    </row>
    <row r="7725" spans="1:14" x14ac:dyDescent="0.25">
      <c r="A7725" s="50" t="s">
        <v>44</v>
      </c>
      <c r="B7725" s="201">
        <v>44214</v>
      </c>
      <c r="C7725" s="4">
        <v>299</v>
      </c>
      <c r="D7725" s="202">
        <f t="shared" si="604"/>
        <v>29678</v>
      </c>
      <c r="E7725" s="4">
        <v>13</v>
      </c>
      <c r="F7725" s="67">
        <f t="shared" si="605"/>
        <v>465</v>
      </c>
      <c r="G7725" s="73">
        <v>4</v>
      </c>
      <c r="H7725" s="73">
        <v>10</v>
      </c>
      <c r="J7725" s="73">
        <f t="shared" si="606"/>
        <v>14</v>
      </c>
      <c r="N7725" s="73"/>
    </row>
    <row r="7726" spans="1:14" x14ac:dyDescent="0.25">
      <c r="A7726" s="50" t="s">
        <v>29</v>
      </c>
      <c r="B7726" s="201">
        <v>44214</v>
      </c>
      <c r="C7726" s="4">
        <v>855</v>
      </c>
      <c r="D7726" s="202">
        <f t="shared" si="604"/>
        <v>195917</v>
      </c>
      <c r="E7726" s="4">
        <v>37</v>
      </c>
      <c r="F7726" s="67">
        <f t="shared" si="605"/>
        <v>3210</v>
      </c>
      <c r="G7726" s="73">
        <v>19</v>
      </c>
      <c r="H7726" s="73">
        <v>18</v>
      </c>
      <c r="J7726" s="73">
        <f t="shared" si="606"/>
        <v>37</v>
      </c>
      <c r="N7726" s="73"/>
    </row>
    <row r="7727" spans="1:14" x14ac:dyDescent="0.25">
      <c r="A7727" s="50" t="s">
        <v>45</v>
      </c>
      <c r="B7727" s="201">
        <v>44214</v>
      </c>
      <c r="C7727" s="4">
        <v>102</v>
      </c>
      <c r="D7727" s="202">
        <f t="shared" si="604"/>
        <v>19701</v>
      </c>
      <c r="E7727" s="4">
        <v>9</v>
      </c>
      <c r="F7727" s="67">
        <f t="shared" si="605"/>
        <v>238</v>
      </c>
      <c r="G7727" s="73">
        <v>4</v>
      </c>
      <c r="H7727" s="73">
        <v>5</v>
      </c>
      <c r="J7727" s="73">
        <f t="shared" si="606"/>
        <v>9</v>
      </c>
      <c r="N7727" s="73"/>
    </row>
    <row r="7728" spans="1:14" x14ac:dyDescent="0.25">
      <c r="A7728" s="50" t="s">
        <v>46</v>
      </c>
      <c r="B7728" s="201">
        <v>44214</v>
      </c>
      <c r="C7728" s="4">
        <v>125</v>
      </c>
      <c r="D7728" s="202">
        <f t="shared" si="604"/>
        <v>20885</v>
      </c>
      <c r="E7728" s="4">
        <v>5</v>
      </c>
      <c r="F7728" s="67">
        <f t="shared" si="605"/>
        <v>304</v>
      </c>
      <c r="G7728" s="73">
        <v>1</v>
      </c>
      <c r="H7728" s="73">
        <v>4</v>
      </c>
      <c r="J7728" s="73">
        <f t="shared" si="606"/>
        <v>5</v>
      </c>
      <c r="N7728" s="73"/>
    </row>
    <row r="7729" spans="1:14" x14ac:dyDescent="0.25">
      <c r="A7729" s="50" t="s">
        <v>47</v>
      </c>
      <c r="B7729" s="201">
        <v>44214</v>
      </c>
      <c r="C7729" s="4">
        <v>179</v>
      </c>
      <c r="D7729" s="202">
        <f t="shared" si="604"/>
        <v>74476</v>
      </c>
      <c r="E7729" s="4">
        <v>5</v>
      </c>
      <c r="F7729" s="67">
        <f t="shared" si="605"/>
        <v>1406</v>
      </c>
      <c r="G7729" s="73">
        <v>1</v>
      </c>
      <c r="H7729" s="73">
        <v>4</v>
      </c>
      <c r="J7729" s="73">
        <f t="shared" si="606"/>
        <v>5</v>
      </c>
      <c r="N7729" s="73"/>
    </row>
    <row r="7730" spans="1:14" x14ac:dyDescent="0.25">
      <c r="A7730" s="50" t="s">
        <v>22</v>
      </c>
      <c r="B7730" s="201">
        <v>44215</v>
      </c>
      <c r="C7730" s="4">
        <v>5123</v>
      </c>
      <c r="D7730" s="202">
        <f>C7730+D7706</f>
        <v>759568</v>
      </c>
      <c r="E7730" s="4">
        <v>126</v>
      </c>
      <c r="F7730" s="67">
        <f>E7730+F7706</f>
        <v>23725</v>
      </c>
      <c r="G7730">
        <v>70</v>
      </c>
      <c r="H7730">
        <v>56</v>
      </c>
      <c r="I7730" s="73">
        <f t="shared" ref="I7730:I7752" si="607">H7730+G7730</f>
        <v>126</v>
      </c>
      <c r="J7730" s="48"/>
      <c r="N7730" s="73"/>
    </row>
    <row r="7731" spans="1:14" x14ac:dyDescent="0.25">
      <c r="A7731" s="50" t="s">
        <v>51</v>
      </c>
      <c r="B7731" s="201">
        <v>44215</v>
      </c>
      <c r="C7731" s="4">
        <v>1388</v>
      </c>
      <c r="D7731" s="202">
        <f t="shared" si="604"/>
        <v>197286</v>
      </c>
      <c r="E7731" s="4">
        <v>7</v>
      </c>
      <c r="F7731" s="67">
        <f t="shared" si="605"/>
        <v>5668</v>
      </c>
      <c r="G7731">
        <v>1</v>
      </c>
      <c r="H7731">
        <v>6</v>
      </c>
      <c r="I7731" s="73">
        <f t="shared" si="607"/>
        <v>7</v>
      </c>
      <c r="K7731" s="73"/>
    </row>
    <row r="7732" spans="1:14" x14ac:dyDescent="0.25">
      <c r="A7732" s="50" t="s">
        <v>35</v>
      </c>
      <c r="B7732" s="201">
        <v>44215</v>
      </c>
      <c r="C7732" s="4">
        <v>154</v>
      </c>
      <c r="D7732" s="202">
        <f t="shared" si="604"/>
        <v>4394</v>
      </c>
      <c r="E7732" s="4">
        <v>0</v>
      </c>
      <c r="F7732" s="67">
        <f t="shared" si="605"/>
        <v>17</v>
      </c>
      <c r="I7732" s="73">
        <f t="shared" si="607"/>
        <v>0</v>
      </c>
      <c r="K7732" s="73"/>
    </row>
    <row r="7733" spans="1:14" x14ac:dyDescent="0.25">
      <c r="A7733" s="50" t="s">
        <v>21</v>
      </c>
      <c r="B7733" s="201">
        <v>44215</v>
      </c>
      <c r="C7733" s="4">
        <v>212</v>
      </c>
      <c r="D7733" s="202">
        <f t="shared" si="604"/>
        <v>28864</v>
      </c>
      <c r="E7733" s="4">
        <v>2</v>
      </c>
      <c r="F7733" s="67">
        <f t="shared" si="605"/>
        <v>763</v>
      </c>
      <c r="G7733">
        <v>2</v>
      </c>
      <c r="I7733" s="73">
        <f t="shared" si="607"/>
        <v>2</v>
      </c>
      <c r="K7733" s="73"/>
    </row>
    <row r="7734" spans="1:14" x14ac:dyDescent="0.25">
      <c r="A7734" s="50" t="s">
        <v>36</v>
      </c>
      <c r="B7734" s="201">
        <v>44215</v>
      </c>
      <c r="C7734" s="4">
        <v>349</v>
      </c>
      <c r="D7734" s="202">
        <f t="shared" si="604"/>
        <v>38770</v>
      </c>
      <c r="E7734" s="4">
        <v>5</v>
      </c>
      <c r="F7734" s="67">
        <f t="shared" si="605"/>
        <v>568</v>
      </c>
      <c r="G7734">
        <v>4</v>
      </c>
      <c r="H7734">
        <v>1</v>
      </c>
      <c r="I7734" s="73">
        <f t="shared" si="607"/>
        <v>5</v>
      </c>
      <c r="K7734" s="73"/>
    </row>
    <row r="7735" spans="1:14" x14ac:dyDescent="0.25">
      <c r="A7735" s="50" t="s">
        <v>37</v>
      </c>
      <c r="B7735" s="201">
        <v>44215</v>
      </c>
      <c r="C7735" s="4">
        <v>90</v>
      </c>
      <c r="D7735" s="202">
        <f>C7735+D7711</f>
        <v>15651</v>
      </c>
      <c r="E7735" s="4">
        <v>2</v>
      </c>
      <c r="F7735" s="67">
        <f t="shared" si="605"/>
        <v>2553</v>
      </c>
      <c r="G7735">
        <v>2</v>
      </c>
      <c r="I7735" s="73">
        <f t="shared" si="607"/>
        <v>2</v>
      </c>
      <c r="K7735" s="73"/>
    </row>
    <row r="7736" spans="1:14" x14ac:dyDescent="0.25">
      <c r="A7736" s="50" t="s">
        <v>27</v>
      </c>
      <c r="B7736" s="201">
        <v>44215</v>
      </c>
      <c r="C7736" s="4">
        <v>668</v>
      </c>
      <c r="D7736" s="202">
        <f>C7736+D7712</f>
        <v>138751</v>
      </c>
      <c r="E7736" s="4">
        <v>8</v>
      </c>
      <c r="F7736" s="67">
        <f t="shared" si="605"/>
        <v>201</v>
      </c>
      <c r="G7736">
        <v>7</v>
      </c>
      <c r="H7736">
        <v>1</v>
      </c>
      <c r="I7736" s="73">
        <f t="shared" si="607"/>
        <v>8</v>
      </c>
      <c r="K7736" s="73"/>
    </row>
    <row r="7737" spans="1:14" x14ac:dyDescent="0.25">
      <c r="A7737" s="50" t="s">
        <v>38</v>
      </c>
      <c r="B7737" s="201">
        <v>44215</v>
      </c>
      <c r="C7737" s="4">
        <v>445</v>
      </c>
      <c r="D7737" s="202">
        <f t="shared" si="604"/>
        <v>37177</v>
      </c>
      <c r="E7737" s="4">
        <v>7</v>
      </c>
      <c r="F7737" s="67">
        <f t="shared" si="605"/>
        <v>647</v>
      </c>
      <c r="G7737">
        <v>6</v>
      </c>
      <c r="H7737">
        <v>1</v>
      </c>
      <c r="I7737" s="73">
        <f t="shared" si="607"/>
        <v>7</v>
      </c>
      <c r="K7737" s="73"/>
    </row>
    <row r="7738" spans="1:14" x14ac:dyDescent="0.25">
      <c r="A7738" s="50" t="s">
        <v>48</v>
      </c>
      <c r="B7738" s="201">
        <v>44215</v>
      </c>
      <c r="C7738" s="4">
        <v>8</v>
      </c>
      <c r="D7738" s="202">
        <f t="shared" si="604"/>
        <v>684</v>
      </c>
      <c r="E7738" s="4">
        <v>0</v>
      </c>
      <c r="F7738" s="67">
        <f t="shared" si="605"/>
        <v>6</v>
      </c>
      <c r="I7738" s="73">
        <f t="shared" si="607"/>
        <v>0</v>
      </c>
      <c r="K7738" s="73"/>
    </row>
    <row r="7739" spans="1:14" x14ac:dyDescent="0.25">
      <c r="A7739" s="50" t="s">
        <v>39</v>
      </c>
      <c r="B7739" s="201">
        <v>44215</v>
      </c>
      <c r="C7739" s="4">
        <v>25</v>
      </c>
      <c r="D7739" s="202">
        <f t="shared" si="604"/>
        <v>18942</v>
      </c>
      <c r="E7739" s="4">
        <v>1</v>
      </c>
      <c r="F7739" s="67">
        <f t="shared" si="605"/>
        <v>864</v>
      </c>
      <c r="H7739">
        <v>1</v>
      </c>
      <c r="I7739" s="73">
        <f t="shared" si="607"/>
        <v>1</v>
      </c>
      <c r="K7739" s="73"/>
    </row>
    <row r="7740" spans="1:14" x14ac:dyDescent="0.25">
      <c r="A7740" s="50" t="s">
        <v>40</v>
      </c>
      <c r="B7740" s="201">
        <v>44215</v>
      </c>
      <c r="C7740" s="4">
        <v>157</v>
      </c>
      <c r="D7740" s="202">
        <f t="shared" si="604"/>
        <v>15285</v>
      </c>
      <c r="E7740" s="4">
        <v>1</v>
      </c>
      <c r="F7740" s="67">
        <f t="shared" si="605"/>
        <v>206</v>
      </c>
      <c r="G7740">
        <v>1</v>
      </c>
      <c r="I7740" s="73">
        <f t="shared" si="607"/>
        <v>1</v>
      </c>
      <c r="K7740" s="73"/>
    </row>
    <row r="7741" spans="1:14" x14ac:dyDescent="0.25">
      <c r="A7741" s="50" t="s">
        <v>28</v>
      </c>
      <c r="B7741" s="201">
        <v>44215</v>
      </c>
      <c r="C7741" s="4">
        <v>9</v>
      </c>
      <c r="D7741" s="202">
        <f t="shared" si="604"/>
        <v>9329</v>
      </c>
      <c r="E7741" s="4">
        <v>0</v>
      </c>
      <c r="F7741" s="67">
        <f t="shared" si="605"/>
        <v>402</v>
      </c>
      <c r="I7741" s="73">
        <f t="shared" si="607"/>
        <v>0</v>
      </c>
      <c r="K7741" s="73"/>
    </row>
    <row r="7742" spans="1:14" x14ac:dyDescent="0.25">
      <c r="A7742" s="50" t="s">
        <v>24</v>
      </c>
      <c r="B7742" s="201">
        <v>44215</v>
      </c>
      <c r="C7742" s="4">
        <v>148</v>
      </c>
      <c r="D7742" s="202">
        <f t="shared" si="604"/>
        <v>62439</v>
      </c>
      <c r="E7742" s="4">
        <v>3</v>
      </c>
      <c r="F7742" s="67">
        <f t="shared" si="605"/>
        <v>1299</v>
      </c>
      <c r="G7742">
        <v>1</v>
      </c>
      <c r="H7742">
        <v>2</v>
      </c>
      <c r="I7742" s="73">
        <f t="shared" si="607"/>
        <v>3</v>
      </c>
      <c r="K7742" s="73"/>
    </row>
    <row r="7743" spans="1:14" x14ac:dyDescent="0.25">
      <c r="A7743" s="50" t="s">
        <v>30</v>
      </c>
      <c r="B7743" s="201">
        <v>44215</v>
      </c>
      <c r="C7743" s="4">
        <v>238</v>
      </c>
      <c r="D7743" s="202">
        <f t="shared" si="604"/>
        <v>2566</v>
      </c>
      <c r="E7743" s="4">
        <v>4</v>
      </c>
      <c r="F7743" s="67">
        <f t="shared" si="605"/>
        <v>49</v>
      </c>
      <c r="G7743">
        <v>4</v>
      </c>
      <c r="I7743" s="73">
        <f t="shared" si="607"/>
        <v>4</v>
      </c>
      <c r="K7743" s="73"/>
    </row>
    <row r="7744" spans="1:14" x14ac:dyDescent="0.25">
      <c r="A7744" s="50" t="s">
        <v>26</v>
      </c>
      <c r="B7744" s="201">
        <v>44215</v>
      </c>
      <c r="C7744" s="4">
        <v>417</v>
      </c>
      <c r="D7744" s="202">
        <f t="shared" si="604"/>
        <v>49096</v>
      </c>
      <c r="E7744" s="4">
        <v>1</v>
      </c>
      <c r="F7744" s="67">
        <f t="shared" si="605"/>
        <v>759</v>
      </c>
      <c r="H7744">
        <v>1</v>
      </c>
      <c r="I7744" s="73">
        <f t="shared" si="607"/>
        <v>1</v>
      </c>
      <c r="K7744" s="73"/>
    </row>
    <row r="7745" spans="1:11" x14ac:dyDescent="0.25">
      <c r="A7745" s="50" t="s">
        <v>25</v>
      </c>
      <c r="B7745" s="201">
        <v>44215</v>
      </c>
      <c r="C7745" s="4">
        <v>405</v>
      </c>
      <c r="D7745" s="202">
        <f t="shared" si="604"/>
        <v>44565</v>
      </c>
      <c r="E7745" s="4">
        <v>4</v>
      </c>
      <c r="F7745" s="67">
        <f t="shared" si="605"/>
        <v>1008</v>
      </c>
      <c r="G7745">
        <v>1</v>
      </c>
      <c r="H7745">
        <v>3</v>
      </c>
      <c r="I7745" s="73">
        <f t="shared" si="607"/>
        <v>4</v>
      </c>
      <c r="K7745" s="73"/>
    </row>
    <row r="7746" spans="1:11" x14ac:dyDescent="0.25">
      <c r="A7746" s="50" t="s">
        <v>41</v>
      </c>
      <c r="B7746" s="201">
        <v>44215</v>
      </c>
      <c r="C7746" s="4">
        <v>45</v>
      </c>
      <c r="D7746" s="202">
        <f t="shared" si="604"/>
        <v>23152</v>
      </c>
      <c r="E7746" s="4">
        <v>3</v>
      </c>
      <c r="F7746" s="67">
        <f t="shared" si="605"/>
        <v>1045</v>
      </c>
      <c r="G7746">
        <v>1</v>
      </c>
      <c r="H7746">
        <v>2</v>
      </c>
      <c r="I7746" s="73">
        <f t="shared" si="607"/>
        <v>3</v>
      </c>
      <c r="K7746" s="73"/>
    </row>
    <row r="7747" spans="1:11" x14ac:dyDescent="0.25">
      <c r="A7747" s="50" t="s">
        <v>42</v>
      </c>
      <c r="B7747" s="201">
        <v>44215</v>
      </c>
      <c r="C7747" s="4">
        <v>87</v>
      </c>
      <c r="D7747" s="202">
        <f t="shared" ref="D7747:D7753" si="608">C7747+D7723</f>
        <v>13256</v>
      </c>
      <c r="E7747" s="4">
        <v>0</v>
      </c>
      <c r="F7747" s="67">
        <f t="shared" ref="F7747:F7753" si="609">E7747+F7723</f>
        <v>216</v>
      </c>
      <c r="I7747" s="73">
        <f t="shared" si="607"/>
        <v>0</v>
      </c>
      <c r="K7747" s="73"/>
    </row>
    <row r="7748" spans="1:11" x14ac:dyDescent="0.25">
      <c r="A7748" s="50" t="s">
        <v>43</v>
      </c>
      <c r="B7748" s="201">
        <v>44215</v>
      </c>
      <c r="C7748" s="4">
        <v>94</v>
      </c>
      <c r="D7748" s="202">
        <f t="shared" si="608"/>
        <v>17058</v>
      </c>
      <c r="E7748" s="4">
        <v>2</v>
      </c>
      <c r="F7748" s="67">
        <f t="shared" si="609"/>
        <v>330</v>
      </c>
      <c r="G7748">
        <v>2</v>
      </c>
      <c r="I7748" s="73">
        <f t="shared" si="607"/>
        <v>2</v>
      </c>
      <c r="K7748" s="73"/>
    </row>
    <row r="7749" spans="1:11" x14ac:dyDescent="0.25">
      <c r="A7749" s="50" t="s">
        <v>44</v>
      </c>
      <c r="B7749" s="201">
        <v>44215</v>
      </c>
      <c r="C7749" s="4">
        <v>437</v>
      </c>
      <c r="D7749" s="202">
        <f t="shared" si="608"/>
        <v>30115</v>
      </c>
      <c r="E7749" s="4">
        <v>5</v>
      </c>
      <c r="F7749" s="67">
        <f t="shared" si="609"/>
        <v>470</v>
      </c>
      <c r="G7749">
        <v>4</v>
      </c>
      <c r="H7749">
        <v>1</v>
      </c>
      <c r="I7749" s="73">
        <f t="shared" si="607"/>
        <v>5</v>
      </c>
      <c r="K7749" s="73"/>
    </row>
    <row r="7750" spans="1:11" x14ac:dyDescent="0.25">
      <c r="A7750" s="50" t="s">
        <v>29</v>
      </c>
      <c r="B7750" s="201">
        <v>44215</v>
      </c>
      <c r="C7750" s="4">
        <v>1206</v>
      </c>
      <c r="D7750" s="202">
        <f t="shared" si="608"/>
        <v>197123</v>
      </c>
      <c r="E7750" s="4">
        <v>46</v>
      </c>
      <c r="F7750" s="67">
        <f t="shared" si="609"/>
        <v>3256</v>
      </c>
      <c r="G7750">
        <v>25</v>
      </c>
      <c r="H7750">
        <v>21</v>
      </c>
      <c r="I7750" s="73">
        <f t="shared" si="607"/>
        <v>46</v>
      </c>
      <c r="K7750" s="73"/>
    </row>
    <row r="7751" spans="1:11" x14ac:dyDescent="0.25">
      <c r="A7751" s="50" t="s">
        <v>45</v>
      </c>
      <c r="B7751" s="201">
        <v>44215</v>
      </c>
      <c r="C7751" s="4">
        <v>92</v>
      </c>
      <c r="D7751" s="202">
        <f t="shared" si="608"/>
        <v>19793</v>
      </c>
      <c r="E7751" s="4">
        <v>1</v>
      </c>
      <c r="F7751" s="67">
        <f t="shared" si="609"/>
        <v>239</v>
      </c>
      <c r="H7751">
        <v>1</v>
      </c>
      <c r="I7751" s="73">
        <f t="shared" si="607"/>
        <v>1</v>
      </c>
      <c r="K7751" s="73"/>
    </row>
    <row r="7752" spans="1:11" x14ac:dyDescent="0.25">
      <c r="A7752" s="50" t="s">
        <v>46</v>
      </c>
      <c r="B7752" s="201">
        <v>44215</v>
      </c>
      <c r="C7752" s="4">
        <v>140</v>
      </c>
      <c r="D7752" s="202">
        <f t="shared" si="608"/>
        <v>21025</v>
      </c>
      <c r="E7752" s="4">
        <v>2</v>
      </c>
      <c r="F7752" s="67">
        <f t="shared" si="609"/>
        <v>306</v>
      </c>
      <c r="G7752">
        <v>2</v>
      </c>
      <c r="I7752" s="73">
        <f t="shared" si="607"/>
        <v>2</v>
      </c>
      <c r="K7752" s="73"/>
    </row>
    <row r="7753" spans="1:11" x14ac:dyDescent="0.25">
      <c r="A7753" s="50" t="s">
        <v>47</v>
      </c>
      <c r="B7753" s="201">
        <v>44215</v>
      </c>
      <c r="C7753" s="4">
        <v>204</v>
      </c>
      <c r="D7753" s="202">
        <f t="shared" si="608"/>
        <v>74680</v>
      </c>
      <c r="E7753" s="4">
        <v>5</v>
      </c>
      <c r="F7753" s="67">
        <f t="shared" si="609"/>
        <v>1411</v>
      </c>
      <c r="G7753">
        <v>4</v>
      </c>
      <c r="H7753">
        <v>1</v>
      </c>
      <c r="I7753">
        <f>H7753+G7753</f>
        <v>5</v>
      </c>
      <c r="K7753" s="73"/>
    </row>
    <row r="7754" spans="1:11" x14ac:dyDescent="0.25">
      <c r="A7754" s="50" t="s">
        <v>22</v>
      </c>
      <c r="B7754" s="201">
        <v>44216</v>
      </c>
      <c r="C7754" s="4">
        <v>4898</v>
      </c>
      <c r="D7754" s="202">
        <f>C7754+D7730</f>
        <v>764466</v>
      </c>
      <c r="E7754" s="4">
        <v>69</v>
      </c>
      <c r="F7754" s="67">
        <f>E7754+F7730</f>
        <v>23794</v>
      </c>
    </row>
    <row r="7755" spans="1:11" x14ac:dyDescent="0.25">
      <c r="A7755" s="50" t="s">
        <v>51</v>
      </c>
      <c r="B7755" s="201">
        <v>44216</v>
      </c>
      <c r="C7755" s="4">
        <v>1272</v>
      </c>
      <c r="D7755" s="202">
        <f t="shared" ref="D7755:D7818" si="610">C7755+D7731</f>
        <v>198558</v>
      </c>
      <c r="E7755" s="4">
        <v>22</v>
      </c>
      <c r="F7755" s="67">
        <f t="shared" ref="F7755:F7818" si="611">E7755+F7731</f>
        <v>5690</v>
      </c>
      <c r="G7755" s="73"/>
      <c r="H7755" s="73"/>
    </row>
    <row r="7756" spans="1:11" x14ac:dyDescent="0.25">
      <c r="A7756" s="50" t="s">
        <v>35</v>
      </c>
      <c r="B7756" s="201">
        <v>44216</v>
      </c>
      <c r="C7756" s="4">
        <v>88</v>
      </c>
      <c r="D7756" s="202">
        <f t="shared" si="610"/>
        <v>4482</v>
      </c>
      <c r="F7756" s="67">
        <f t="shared" si="611"/>
        <v>17</v>
      </c>
      <c r="G7756" s="73"/>
      <c r="H7756" s="73"/>
    </row>
    <row r="7757" spans="1:11" x14ac:dyDescent="0.25">
      <c r="A7757" s="50" t="s">
        <v>21</v>
      </c>
      <c r="B7757" s="201">
        <v>44216</v>
      </c>
      <c r="C7757" s="4">
        <v>178</v>
      </c>
      <c r="D7757" s="202">
        <f t="shared" si="610"/>
        <v>29042</v>
      </c>
      <c r="E7757" s="4">
        <v>4</v>
      </c>
      <c r="F7757" s="67">
        <f t="shared" si="611"/>
        <v>767</v>
      </c>
      <c r="G7757" s="73"/>
      <c r="H7757" s="73"/>
    </row>
    <row r="7758" spans="1:11" x14ac:dyDescent="0.25">
      <c r="A7758" s="50" t="s">
        <v>36</v>
      </c>
      <c r="B7758" s="201">
        <v>44216</v>
      </c>
      <c r="C7758" s="4">
        <v>341</v>
      </c>
      <c r="D7758" s="202">
        <f t="shared" si="610"/>
        <v>39111</v>
      </c>
      <c r="E7758" s="4">
        <v>2</v>
      </c>
      <c r="F7758" s="67">
        <f t="shared" si="611"/>
        <v>570</v>
      </c>
      <c r="G7758" s="73"/>
      <c r="H7758" s="73"/>
    </row>
    <row r="7759" spans="1:11" x14ac:dyDescent="0.25">
      <c r="A7759" s="50" t="s">
        <v>37</v>
      </c>
      <c r="B7759" s="201">
        <v>44216</v>
      </c>
      <c r="C7759" s="4">
        <v>123</v>
      </c>
      <c r="D7759" s="202">
        <f>C7759+D7735</f>
        <v>15774</v>
      </c>
      <c r="E7759" s="4">
        <v>1</v>
      </c>
      <c r="F7759" s="67">
        <f t="shared" si="611"/>
        <v>2554</v>
      </c>
      <c r="G7759" s="73"/>
      <c r="H7759" s="73"/>
    </row>
    <row r="7760" spans="1:11" x14ac:dyDescent="0.25">
      <c r="A7760" s="50" t="s">
        <v>27</v>
      </c>
      <c r="B7760" s="201">
        <v>44216</v>
      </c>
      <c r="C7760" s="4">
        <v>694</v>
      </c>
      <c r="D7760" s="202">
        <f>C7760+D7736</f>
        <v>139445</v>
      </c>
      <c r="E7760" s="4">
        <v>6</v>
      </c>
      <c r="F7760" s="67">
        <f t="shared" si="611"/>
        <v>207</v>
      </c>
      <c r="G7760" s="73"/>
      <c r="H7760" s="73"/>
    </row>
    <row r="7761" spans="1:8" x14ac:dyDescent="0.25">
      <c r="A7761" s="50" t="s">
        <v>38</v>
      </c>
      <c r="B7761" s="201">
        <v>44216</v>
      </c>
      <c r="C7761" s="4">
        <v>548</v>
      </c>
      <c r="D7761" s="202">
        <f t="shared" si="610"/>
        <v>37725</v>
      </c>
      <c r="E7761" s="4">
        <v>6</v>
      </c>
      <c r="F7761" s="67">
        <f t="shared" si="611"/>
        <v>653</v>
      </c>
      <c r="G7761" s="73"/>
      <c r="H7761" s="73"/>
    </row>
    <row r="7762" spans="1:8" x14ac:dyDescent="0.25">
      <c r="A7762" s="50" t="s">
        <v>48</v>
      </c>
      <c r="B7762" s="201">
        <v>44216</v>
      </c>
      <c r="C7762" s="4">
        <v>16</v>
      </c>
      <c r="D7762" s="202">
        <f t="shared" si="610"/>
        <v>700</v>
      </c>
      <c r="F7762" s="67">
        <f t="shared" si="611"/>
        <v>6</v>
      </c>
      <c r="G7762" s="73"/>
      <c r="H7762" s="73"/>
    </row>
    <row r="7763" spans="1:8" x14ac:dyDescent="0.25">
      <c r="A7763" s="50" t="s">
        <v>39</v>
      </c>
      <c r="B7763" s="201">
        <v>44216</v>
      </c>
      <c r="C7763" s="4">
        <v>39</v>
      </c>
      <c r="D7763" s="202">
        <f t="shared" si="610"/>
        <v>18981</v>
      </c>
      <c r="F7763" s="67">
        <f t="shared" si="611"/>
        <v>864</v>
      </c>
      <c r="G7763" s="73"/>
      <c r="H7763" s="73"/>
    </row>
    <row r="7764" spans="1:8" x14ac:dyDescent="0.25">
      <c r="A7764" s="50" t="s">
        <v>40</v>
      </c>
      <c r="B7764" s="201">
        <v>44216</v>
      </c>
      <c r="C7764" s="4">
        <v>121</v>
      </c>
      <c r="D7764" s="202">
        <f t="shared" si="610"/>
        <v>15406</v>
      </c>
      <c r="E7764" s="4">
        <v>4</v>
      </c>
      <c r="F7764" s="67">
        <f t="shared" si="611"/>
        <v>210</v>
      </c>
      <c r="G7764" s="73"/>
      <c r="H7764" s="73"/>
    </row>
    <row r="7765" spans="1:8" x14ac:dyDescent="0.25">
      <c r="A7765" s="50" t="s">
        <v>28</v>
      </c>
      <c r="B7765" s="201">
        <v>44216</v>
      </c>
      <c r="C7765" s="4">
        <v>30</v>
      </c>
      <c r="D7765" s="202">
        <f t="shared" si="610"/>
        <v>9359</v>
      </c>
      <c r="F7765" s="67">
        <f t="shared" si="611"/>
        <v>402</v>
      </c>
      <c r="G7765" s="73"/>
      <c r="H7765" s="73"/>
    </row>
    <row r="7766" spans="1:8" x14ac:dyDescent="0.25">
      <c r="A7766" s="50" t="s">
        <v>24</v>
      </c>
      <c r="B7766" s="201">
        <v>44216</v>
      </c>
      <c r="C7766" s="4">
        <v>198</v>
      </c>
      <c r="D7766" s="202">
        <f t="shared" si="610"/>
        <v>62637</v>
      </c>
      <c r="E7766" s="4">
        <v>4</v>
      </c>
      <c r="F7766" s="67">
        <f t="shared" si="611"/>
        <v>1303</v>
      </c>
      <c r="G7766" s="73"/>
      <c r="H7766" s="73"/>
    </row>
    <row r="7767" spans="1:8" x14ac:dyDescent="0.25">
      <c r="A7767" s="50" t="s">
        <v>30</v>
      </c>
      <c r="B7767" s="201">
        <v>44216</v>
      </c>
      <c r="C7767" s="4">
        <v>193</v>
      </c>
      <c r="D7767" s="202">
        <f t="shared" si="610"/>
        <v>2759</v>
      </c>
      <c r="E7767" s="4">
        <v>4</v>
      </c>
      <c r="F7767" s="67">
        <f t="shared" si="611"/>
        <v>53</v>
      </c>
      <c r="G7767" s="73"/>
      <c r="H7767" s="73"/>
    </row>
    <row r="7768" spans="1:8" x14ac:dyDescent="0.25">
      <c r="A7768" s="50" t="s">
        <v>26</v>
      </c>
      <c r="B7768" s="201">
        <v>44216</v>
      </c>
      <c r="C7768" s="4">
        <v>533</v>
      </c>
      <c r="D7768" s="202">
        <f t="shared" si="610"/>
        <v>49629</v>
      </c>
      <c r="F7768" s="67">
        <f t="shared" si="611"/>
        <v>759</v>
      </c>
      <c r="G7768" s="73"/>
      <c r="H7768" s="73"/>
    </row>
    <row r="7769" spans="1:8" x14ac:dyDescent="0.25">
      <c r="A7769" s="50" t="s">
        <v>25</v>
      </c>
      <c r="B7769" s="201">
        <v>44216</v>
      </c>
      <c r="C7769" s="4">
        <v>442</v>
      </c>
      <c r="D7769" s="202">
        <f t="shared" si="610"/>
        <v>45007</v>
      </c>
      <c r="E7769" s="4">
        <v>2</v>
      </c>
      <c r="F7769" s="67">
        <f t="shared" si="611"/>
        <v>1010</v>
      </c>
      <c r="G7769" s="73"/>
      <c r="H7769" s="73"/>
    </row>
    <row r="7770" spans="1:8" x14ac:dyDescent="0.25">
      <c r="A7770" s="50" t="s">
        <v>41</v>
      </c>
      <c r="B7770" s="201">
        <v>44216</v>
      </c>
      <c r="C7770" s="4">
        <v>77</v>
      </c>
      <c r="D7770" s="202">
        <f t="shared" si="610"/>
        <v>23229</v>
      </c>
      <c r="F7770" s="67">
        <f t="shared" si="611"/>
        <v>1045</v>
      </c>
      <c r="G7770" s="73"/>
      <c r="H7770" s="73"/>
    </row>
    <row r="7771" spans="1:8" x14ac:dyDescent="0.25">
      <c r="A7771" s="50" t="s">
        <v>42</v>
      </c>
      <c r="B7771" s="201">
        <v>44216</v>
      </c>
      <c r="C7771" s="4">
        <v>96</v>
      </c>
      <c r="D7771" s="202">
        <f t="shared" si="610"/>
        <v>13352</v>
      </c>
      <c r="F7771" s="67">
        <f t="shared" si="611"/>
        <v>216</v>
      </c>
      <c r="G7771" s="73"/>
      <c r="H7771" s="73"/>
    </row>
    <row r="7772" spans="1:8" x14ac:dyDescent="0.25">
      <c r="A7772" s="50" t="s">
        <v>43</v>
      </c>
      <c r="B7772" s="201">
        <v>44216</v>
      </c>
      <c r="C7772" s="4">
        <v>104</v>
      </c>
      <c r="D7772" s="202">
        <f t="shared" si="610"/>
        <v>17162</v>
      </c>
      <c r="E7772" s="4">
        <v>3</v>
      </c>
      <c r="F7772" s="67">
        <f t="shared" si="611"/>
        <v>333</v>
      </c>
      <c r="G7772" s="73"/>
      <c r="H7772" s="73"/>
    </row>
    <row r="7773" spans="1:8" x14ac:dyDescent="0.25">
      <c r="A7773" s="50" t="s">
        <v>44</v>
      </c>
      <c r="B7773" s="201">
        <v>44216</v>
      </c>
      <c r="C7773" s="4">
        <v>494</v>
      </c>
      <c r="D7773" s="202">
        <f t="shared" si="610"/>
        <v>30609</v>
      </c>
      <c r="E7773" s="4">
        <v>4</v>
      </c>
      <c r="F7773" s="67">
        <f t="shared" si="611"/>
        <v>474</v>
      </c>
      <c r="G7773" s="73"/>
      <c r="H7773" s="73"/>
    </row>
    <row r="7774" spans="1:8" x14ac:dyDescent="0.25">
      <c r="A7774" s="50" t="s">
        <v>29</v>
      </c>
      <c r="B7774" s="201">
        <v>44216</v>
      </c>
      <c r="C7774" s="4">
        <v>1222</v>
      </c>
      <c r="D7774" s="202">
        <f t="shared" si="610"/>
        <v>198345</v>
      </c>
      <c r="E7774" s="4">
        <v>13</v>
      </c>
      <c r="F7774" s="67">
        <f t="shared" si="611"/>
        <v>3269</v>
      </c>
      <c r="G7774" s="73"/>
      <c r="H7774" s="73"/>
    </row>
    <row r="7775" spans="1:8" x14ac:dyDescent="0.25">
      <c r="A7775" s="50" t="s">
        <v>45</v>
      </c>
      <c r="B7775" s="201">
        <v>44216</v>
      </c>
      <c r="C7775" s="4">
        <v>166</v>
      </c>
      <c r="D7775" s="202">
        <f t="shared" si="610"/>
        <v>19959</v>
      </c>
      <c r="F7775" s="67">
        <f t="shared" si="611"/>
        <v>239</v>
      </c>
      <c r="G7775" s="73"/>
      <c r="H7775" s="73"/>
    </row>
    <row r="7776" spans="1:8" x14ac:dyDescent="0.25">
      <c r="A7776" s="50" t="s">
        <v>46</v>
      </c>
      <c r="B7776" s="201">
        <v>44216</v>
      </c>
      <c r="C7776" s="4">
        <v>91</v>
      </c>
      <c r="D7776" s="202">
        <f t="shared" si="610"/>
        <v>21116</v>
      </c>
      <c r="E7776" s="4">
        <v>1</v>
      </c>
      <c r="F7776" s="67">
        <f t="shared" si="611"/>
        <v>307</v>
      </c>
      <c r="G7776" s="73"/>
      <c r="H7776" s="73"/>
    </row>
    <row r="7777" spans="1:8" x14ac:dyDescent="0.25">
      <c r="A7777" s="50" t="s">
        <v>47</v>
      </c>
      <c r="B7777" s="201">
        <v>44216</v>
      </c>
      <c r="C7777" s="4">
        <v>148</v>
      </c>
      <c r="D7777" s="202">
        <f t="shared" si="610"/>
        <v>74828</v>
      </c>
      <c r="E7777" s="4">
        <v>4</v>
      </c>
      <c r="F7777" s="67">
        <f t="shared" si="611"/>
        <v>1415</v>
      </c>
      <c r="G7777" s="73"/>
      <c r="H7777" s="73"/>
    </row>
    <row r="7778" spans="1:8" x14ac:dyDescent="0.25">
      <c r="A7778" s="50" t="s">
        <v>22</v>
      </c>
      <c r="B7778" s="201">
        <v>44217</v>
      </c>
      <c r="C7778" s="4">
        <v>4630</v>
      </c>
      <c r="D7778" s="202">
        <f>C7778+D7754</f>
        <v>769096</v>
      </c>
      <c r="E7778" s="4">
        <v>45</v>
      </c>
      <c r="F7778" s="67">
        <f>E7778+F7754</f>
        <v>23839</v>
      </c>
    </row>
    <row r="7779" spans="1:8" x14ac:dyDescent="0.25">
      <c r="A7779" s="50" t="s">
        <v>51</v>
      </c>
      <c r="B7779" s="201">
        <v>44217</v>
      </c>
      <c r="C7779" s="4">
        <v>1265</v>
      </c>
      <c r="D7779" s="202">
        <f t="shared" si="610"/>
        <v>199823</v>
      </c>
      <c r="E7779" s="4">
        <v>25</v>
      </c>
      <c r="F7779" s="67">
        <f t="shared" si="611"/>
        <v>5715</v>
      </c>
      <c r="H7779" s="73"/>
    </row>
    <row r="7780" spans="1:8" x14ac:dyDescent="0.25">
      <c r="A7780" s="50" t="s">
        <v>35</v>
      </c>
      <c r="B7780" s="201">
        <v>44217</v>
      </c>
      <c r="C7780" s="4">
        <v>95</v>
      </c>
      <c r="D7780" s="202">
        <f t="shared" si="610"/>
        <v>4577</v>
      </c>
      <c r="F7780" s="67">
        <f t="shared" si="611"/>
        <v>17</v>
      </c>
      <c r="H7780" s="73"/>
    </row>
    <row r="7781" spans="1:8" x14ac:dyDescent="0.25">
      <c r="A7781" s="50" t="s">
        <v>21</v>
      </c>
      <c r="B7781" s="201">
        <v>44217</v>
      </c>
      <c r="C7781" s="4">
        <v>281</v>
      </c>
      <c r="D7781" s="202">
        <f t="shared" si="610"/>
        <v>29323</v>
      </c>
      <c r="F7781" s="67">
        <f t="shared" si="611"/>
        <v>767</v>
      </c>
      <c r="H7781" s="73"/>
    </row>
    <row r="7782" spans="1:8" x14ac:dyDescent="0.25">
      <c r="A7782" s="50" t="s">
        <v>36</v>
      </c>
      <c r="B7782" s="201">
        <v>44217</v>
      </c>
      <c r="C7782" s="4">
        <v>381</v>
      </c>
      <c r="D7782" s="202">
        <f t="shared" si="610"/>
        <v>39492</v>
      </c>
      <c r="E7782" s="4">
        <v>8</v>
      </c>
      <c r="F7782" s="67">
        <f t="shared" si="611"/>
        <v>578</v>
      </c>
      <c r="H7782" s="73"/>
    </row>
    <row r="7783" spans="1:8" x14ac:dyDescent="0.25">
      <c r="A7783" s="50" t="s">
        <v>37</v>
      </c>
      <c r="B7783" s="201">
        <v>44217</v>
      </c>
      <c r="C7783" s="4">
        <v>135</v>
      </c>
      <c r="D7783" s="202">
        <f>C7783+D7759</f>
        <v>15909</v>
      </c>
      <c r="E7783" s="4">
        <v>4</v>
      </c>
      <c r="F7783" s="67">
        <f t="shared" si="611"/>
        <v>2558</v>
      </c>
      <c r="H7783" s="73"/>
    </row>
    <row r="7784" spans="1:8" x14ac:dyDescent="0.25">
      <c r="A7784" s="50" t="s">
        <v>27</v>
      </c>
      <c r="B7784" s="201">
        <v>44217</v>
      </c>
      <c r="C7784" s="4">
        <v>649</v>
      </c>
      <c r="D7784" s="202">
        <f>C7784+D7760</f>
        <v>140094</v>
      </c>
      <c r="E7784" s="4">
        <v>7</v>
      </c>
      <c r="F7784" s="67">
        <f t="shared" si="611"/>
        <v>214</v>
      </c>
      <c r="H7784" s="73"/>
    </row>
    <row r="7785" spans="1:8" x14ac:dyDescent="0.25">
      <c r="A7785" s="50" t="s">
        <v>38</v>
      </c>
      <c r="B7785" s="201">
        <v>44217</v>
      </c>
      <c r="C7785" s="4">
        <v>445</v>
      </c>
      <c r="D7785" s="202">
        <f t="shared" si="610"/>
        <v>38170</v>
      </c>
      <c r="E7785" s="4">
        <v>6</v>
      </c>
      <c r="F7785" s="67">
        <f t="shared" si="611"/>
        <v>659</v>
      </c>
      <c r="H7785" s="73"/>
    </row>
    <row r="7786" spans="1:8" x14ac:dyDescent="0.25">
      <c r="A7786" s="50" t="s">
        <v>48</v>
      </c>
      <c r="B7786" s="201">
        <v>44217</v>
      </c>
      <c r="C7786" s="4">
        <v>59</v>
      </c>
      <c r="D7786" s="202">
        <f t="shared" si="610"/>
        <v>759</v>
      </c>
      <c r="F7786" s="67">
        <f t="shared" si="611"/>
        <v>6</v>
      </c>
      <c r="H7786" s="73"/>
    </row>
    <row r="7787" spans="1:8" x14ac:dyDescent="0.25">
      <c r="A7787" s="50" t="s">
        <v>39</v>
      </c>
      <c r="B7787" s="201">
        <v>44217</v>
      </c>
      <c r="C7787" s="4">
        <v>45</v>
      </c>
      <c r="D7787" s="202">
        <f t="shared" si="610"/>
        <v>19026</v>
      </c>
      <c r="F7787" s="67">
        <f t="shared" si="611"/>
        <v>864</v>
      </c>
      <c r="H7787" s="73"/>
    </row>
    <row r="7788" spans="1:8" x14ac:dyDescent="0.25">
      <c r="A7788" s="50" t="s">
        <v>40</v>
      </c>
      <c r="B7788" s="201">
        <v>44217</v>
      </c>
      <c r="C7788" s="4">
        <v>139</v>
      </c>
      <c r="D7788" s="202">
        <f t="shared" si="610"/>
        <v>15545</v>
      </c>
      <c r="F7788" s="67">
        <f t="shared" si="611"/>
        <v>210</v>
      </c>
      <c r="H7788" s="73"/>
    </row>
    <row r="7789" spans="1:8" x14ac:dyDescent="0.25">
      <c r="A7789" s="50" t="s">
        <v>28</v>
      </c>
      <c r="B7789" s="201">
        <v>44217</v>
      </c>
      <c r="C7789" s="4">
        <v>19</v>
      </c>
      <c r="D7789" s="202">
        <f t="shared" si="610"/>
        <v>9378</v>
      </c>
      <c r="F7789" s="67">
        <f t="shared" si="611"/>
        <v>402</v>
      </c>
      <c r="H7789" s="73"/>
    </row>
    <row r="7790" spans="1:8" x14ac:dyDescent="0.25">
      <c r="A7790" s="50" t="s">
        <v>24</v>
      </c>
      <c r="B7790" s="201">
        <v>44217</v>
      </c>
      <c r="C7790" s="4">
        <v>172</v>
      </c>
      <c r="D7790" s="202">
        <f t="shared" si="610"/>
        <v>62809</v>
      </c>
      <c r="E7790" s="4">
        <v>9</v>
      </c>
      <c r="F7790" s="67">
        <f t="shared" si="611"/>
        <v>1312</v>
      </c>
      <c r="H7790" s="73"/>
    </row>
    <row r="7791" spans="1:8" x14ac:dyDescent="0.25">
      <c r="A7791" s="50" t="s">
        <v>30</v>
      </c>
      <c r="B7791" s="201">
        <v>44217</v>
      </c>
      <c r="C7791" s="4">
        <v>175</v>
      </c>
      <c r="D7791" s="202">
        <f t="shared" si="610"/>
        <v>2934</v>
      </c>
      <c r="E7791" s="4">
        <v>7</v>
      </c>
      <c r="F7791" s="67">
        <f t="shared" si="611"/>
        <v>60</v>
      </c>
      <c r="H7791" s="73"/>
    </row>
    <row r="7792" spans="1:8" x14ac:dyDescent="0.25">
      <c r="A7792" s="50" t="s">
        <v>26</v>
      </c>
      <c r="B7792" s="201">
        <v>44217</v>
      </c>
      <c r="C7792" s="4">
        <v>524</v>
      </c>
      <c r="D7792" s="202">
        <f t="shared" si="610"/>
        <v>50153</v>
      </c>
      <c r="E7792" s="4">
        <v>1</v>
      </c>
      <c r="F7792" s="67">
        <f t="shared" si="611"/>
        <v>760</v>
      </c>
      <c r="H7792" s="73"/>
    </row>
    <row r="7793" spans="1:8" x14ac:dyDescent="0.25">
      <c r="A7793" s="50" t="s">
        <v>25</v>
      </c>
      <c r="B7793" s="201">
        <v>44217</v>
      </c>
      <c r="C7793" s="4">
        <v>265</v>
      </c>
      <c r="D7793" s="202">
        <f t="shared" si="610"/>
        <v>45272</v>
      </c>
      <c r="E7793" s="4">
        <v>6</v>
      </c>
      <c r="F7793" s="67">
        <f t="shared" si="611"/>
        <v>1016</v>
      </c>
      <c r="H7793" s="73"/>
    </row>
    <row r="7794" spans="1:8" x14ac:dyDescent="0.25">
      <c r="A7794" s="50" t="s">
        <v>41</v>
      </c>
      <c r="B7794" s="201">
        <v>44217</v>
      </c>
      <c r="C7794" s="4">
        <v>75</v>
      </c>
      <c r="D7794" s="202">
        <f t="shared" si="610"/>
        <v>23304</v>
      </c>
      <c r="F7794" s="67">
        <f t="shared" si="611"/>
        <v>1045</v>
      </c>
      <c r="H7794" s="73"/>
    </row>
    <row r="7795" spans="1:8" x14ac:dyDescent="0.25">
      <c r="A7795" s="50" t="s">
        <v>42</v>
      </c>
      <c r="B7795" s="201">
        <v>44217</v>
      </c>
      <c r="C7795" s="4">
        <v>81</v>
      </c>
      <c r="D7795" s="202">
        <f t="shared" si="610"/>
        <v>13433</v>
      </c>
      <c r="F7795" s="67">
        <f t="shared" si="611"/>
        <v>216</v>
      </c>
      <c r="H7795" s="73"/>
    </row>
    <row r="7796" spans="1:8" x14ac:dyDescent="0.25">
      <c r="A7796" s="50" t="s">
        <v>43</v>
      </c>
      <c r="B7796" s="201">
        <v>44217</v>
      </c>
      <c r="C7796" s="4">
        <v>202</v>
      </c>
      <c r="D7796" s="202">
        <f t="shared" si="610"/>
        <v>17364</v>
      </c>
      <c r="E7796" s="4">
        <v>2</v>
      </c>
      <c r="F7796" s="67">
        <f t="shared" si="611"/>
        <v>335</v>
      </c>
      <c r="H7796" s="73"/>
    </row>
    <row r="7797" spans="1:8" x14ac:dyDescent="0.25">
      <c r="A7797" s="50" t="s">
        <v>44</v>
      </c>
      <c r="B7797" s="201">
        <v>44217</v>
      </c>
      <c r="C7797" s="4">
        <v>314</v>
      </c>
      <c r="D7797" s="202">
        <f t="shared" si="610"/>
        <v>30923</v>
      </c>
      <c r="E7797" s="4">
        <v>3</v>
      </c>
      <c r="F7797" s="67">
        <f t="shared" si="611"/>
        <v>477</v>
      </c>
      <c r="H7797" s="73"/>
    </row>
    <row r="7798" spans="1:8" x14ac:dyDescent="0.25">
      <c r="A7798" s="50" t="s">
        <v>29</v>
      </c>
      <c r="B7798" s="201">
        <v>44217</v>
      </c>
      <c r="C7798" s="4">
        <v>1101</v>
      </c>
      <c r="D7798" s="202">
        <f t="shared" si="610"/>
        <v>199446</v>
      </c>
      <c r="E7798" s="4">
        <v>13</v>
      </c>
      <c r="F7798" s="67">
        <f t="shared" si="611"/>
        <v>3282</v>
      </c>
      <c r="H7798" s="73"/>
    </row>
    <row r="7799" spans="1:8" x14ac:dyDescent="0.25">
      <c r="A7799" s="50" t="s">
        <v>45</v>
      </c>
      <c r="B7799" s="201">
        <v>44217</v>
      </c>
      <c r="C7799" s="4">
        <v>100</v>
      </c>
      <c r="D7799" s="202">
        <f t="shared" si="610"/>
        <v>20059</v>
      </c>
      <c r="E7799" s="4">
        <v>1</v>
      </c>
      <c r="F7799" s="67">
        <f t="shared" si="611"/>
        <v>240</v>
      </c>
      <c r="H7799" s="73"/>
    </row>
    <row r="7800" spans="1:8" x14ac:dyDescent="0.25">
      <c r="A7800" s="50" t="s">
        <v>46</v>
      </c>
      <c r="B7800" s="201">
        <v>44217</v>
      </c>
      <c r="C7800" s="4">
        <v>106</v>
      </c>
      <c r="D7800" s="202">
        <f t="shared" si="610"/>
        <v>21222</v>
      </c>
      <c r="E7800" s="4">
        <v>4</v>
      </c>
      <c r="F7800" s="67">
        <f t="shared" si="611"/>
        <v>311</v>
      </c>
      <c r="H7800" s="73"/>
    </row>
    <row r="7801" spans="1:8" x14ac:dyDescent="0.25">
      <c r="A7801" s="50" t="s">
        <v>47</v>
      </c>
      <c r="B7801" s="201">
        <v>44217</v>
      </c>
      <c r="C7801" s="4">
        <v>138</v>
      </c>
      <c r="D7801" s="202">
        <f t="shared" si="610"/>
        <v>74966</v>
      </c>
      <c r="E7801" s="4">
        <v>1</v>
      </c>
      <c r="F7801" s="67">
        <f t="shared" si="611"/>
        <v>1416</v>
      </c>
      <c r="H7801" s="73"/>
    </row>
    <row r="7802" spans="1:8" x14ac:dyDescent="0.25">
      <c r="A7802" s="50" t="s">
        <v>22</v>
      </c>
      <c r="B7802" s="201">
        <v>44218</v>
      </c>
      <c r="C7802" s="4">
        <v>4177</v>
      </c>
      <c r="D7802" s="202">
        <f>C7802+D7778</f>
        <v>773273</v>
      </c>
      <c r="E7802" s="4">
        <v>119</v>
      </c>
      <c r="F7802" s="67">
        <f>E7802+F7778</f>
        <v>23958</v>
      </c>
    </row>
    <row r="7803" spans="1:8" x14ac:dyDescent="0.25">
      <c r="A7803" s="50" t="s">
        <v>51</v>
      </c>
      <c r="B7803" s="201">
        <v>44218</v>
      </c>
      <c r="C7803" s="4">
        <v>1160</v>
      </c>
      <c r="D7803" s="202">
        <f t="shared" si="610"/>
        <v>200983</v>
      </c>
      <c r="E7803" s="4">
        <v>12</v>
      </c>
      <c r="F7803" s="67">
        <f t="shared" si="611"/>
        <v>5727</v>
      </c>
      <c r="H7803" s="73"/>
    </row>
    <row r="7804" spans="1:8" x14ac:dyDescent="0.25">
      <c r="A7804" s="50" t="s">
        <v>35</v>
      </c>
      <c r="B7804" s="201">
        <v>44218</v>
      </c>
      <c r="C7804" s="4">
        <v>52</v>
      </c>
      <c r="D7804" s="202">
        <f t="shared" si="610"/>
        <v>4629</v>
      </c>
      <c r="F7804" s="67">
        <f t="shared" si="611"/>
        <v>17</v>
      </c>
      <c r="H7804" s="73"/>
    </row>
    <row r="7805" spans="1:8" x14ac:dyDescent="0.25">
      <c r="A7805" s="50" t="s">
        <v>21</v>
      </c>
      <c r="B7805" s="201">
        <v>44218</v>
      </c>
      <c r="C7805" s="4">
        <v>182</v>
      </c>
      <c r="D7805" s="202">
        <f t="shared" si="610"/>
        <v>29505</v>
      </c>
      <c r="E7805" s="4">
        <v>5</v>
      </c>
      <c r="F7805" s="67">
        <f t="shared" si="611"/>
        <v>772</v>
      </c>
      <c r="H7805" s="73"/>
    </row>
    <row r="7806" spans="1:8" x14ac:dyDescent="0.25">
      <c r="A7806" s="50" t="s">
        <v>36</v>
      </c>
      <c r="B7806" s="201">
        <v>44218</v>
      </c>
      <c r="C7806" s="4">
        <v>457</v>
      </c>
      <c r="D7806" s="202">
        <f t="shared" si="610"/>
        <v>39949</v>
      </c>
      <c r="E7806" s="4">
        <v>14</v>
      </c>
      <c r="F7806" s="67">
        <f t="shared" si="611"/>
        <v>592</v>
      </c>
      <c r="H7806" s="73"/>
    </row>
    <row r="7807" spans="1:8" x14ac:dyDescent="0.25">
      <c r="A7807" s="50" t="s">
        <v>37</v>
      </c>
      <c r="B7807" s="201">
        <v>44218</v>
      </c>
      <c r="C7807" s="4">
        <v>168</v>
      </c>
      <c r="D7807" s="202">
        <f>C7807+D7783</f>
        <v>16077</v>
      </c>
      <c r="E7807" s="4">
        <v>6</v>
      </c>
      <c r="F7807" s="67">
        <f t="shared" si="611"/>
        <v>2564</v>
      </c>
      <c r="H7807" s="73"/>
    </row>
    <row r="7808" spans="1:8" x14ac:dyDescent="0.25">
      <c r="A7808" s="50" t="s">
        <v>27</v>
      </c>
      <c r="B7808" s="201">
        <v>44218</v>
      </c>
      <c r="C7808" s="4">
        <v>582</v>
      </c>
      <c r="D7808" s="202">
        <f>C7808+D7784</f>
        <v>140676</v>
      </c>
      <c r="E7808" s="4">
        <v>8</v>
      </c>
      <c r="F7808" s="67">
        <f t="shared" si="611"/>
        <v>222</v>
      </c>
      <c r="H7808" s="73"/>
    </row>
    <row r="7809" spans="1:8" x14ac:dyDescent="0.25">
      <c r="A7809" s="50" t="s">
        <v>38</v>
      </c>
      <c r="B7809" s="201">
        <v>44218</v>
      </c>
      <c r="C7809" s="4">
        <v>382</v>
      </c>
      <c r="D7809" s="202">
        <f t="shared" si="610"/>
        <v>38552</v>
      </c>
      <c r="E7809" s="4">
        <v>6</v>
      </c>
      <c r="F7809" s="67">
        <f t="shared" si="611"/>
        <v>665</v>
      </c>
      <c r="H7809" s="73"/>
    </row>
    <row r="7810" spans="1:8" x14ac:dyDescent="0.25">
      <c r="A7810" s="50" t="s">
        <v>48</v>
      </c>
      <c r="B7810" s="201">
        <v>44218</v>
      </c>
      <c r="C7810" s="4">
        <v>38</v>
      </c>
      <c r="D7810" s="202">
        <f t="shared" si="610"/>
        <v>797</v>
      </c>
      <c r="F7810" s="67">
        <f t="shared" si="611"/>
        <v>6</v>
      </c>
      <c r="H7810" s="73"/>
    </row>
    <row r="7811" spans="1:8" x14ac:dyDescent="0.25">
      <c r="A7811" s="50" t="s">
        <v>39</v>
      </c>
      <c r="B7811" s="201">
        <v>44218</v>
      </c>
      <c r="C7811" s="4">
        <v>30</v>
      </c>
      <c r="D7811" s="202">
        <f t="shared" si="610"/>
        <v>19056</v>
      </c>
      <c r="E7811" s="4">
        <v>1</v>
      </c>
      <c r="F7811" s="67">
        <f t="shared" si="611"/>
        <v>865</v>
      </c>
      <c r="H7811" s="73"/>
    </row>
    <row r="7812" spans="1:8" x14ac:dyDescent="0.25">
      <c r="A7812" s="50" t="s">
        <v>40</v>
      </c>
      <c r="B7812" s="201">
        <v>44218</v>
      </c>
      <c r="C7812" s="4">
        <v>99</v>
      </c>
      <c r="D7812" s="202">
        <f t="shared" si="610"/>
        <v>15644</v>
      </c>
      <c r="F7812" s="67">
        <f t="shared" si="611"/>
        <v>210</v>
      </c>
      <c r="H7812" s="73"/>
    </row>
    <row r="7813" spans="1:8" x14ac:dyDescent="0.25">
      <c r="A7813" s="50" t="s">
        <v>28</v>
      </c>
      <c r="B7813" s="201">
        <v>44218</v>
      </c>
      <c r="C7813" s="4">
        <v>11</v>
      </c>
      <c r="D7813" s="202">
        <f t="shared" si="610"/>
        <v>9389</v>
      </c>
      <c r="E7813" s="4">
        <v>2</v>
      </c>
      <c r="F7813" s="67">
        <f t="shared" si="611"/>
        <v>404</v>
      </c>
      <c r="H7813" s="73"/>
    </row>
    <row r="7814" spans="1:8" x14ac:dyDescent="0.25">
      <c r="A7814" s="50" t="s">
        <v>24</v>
      </c>
      <c r="B7814" s="201">
        <v>44218</v>
      </c>
      <c r="C7814" s="4">
        <v>182</v>
      </c>
      <c r="D7814" s="202">
        <f t="shared" si="610"/>
        <v>62991</v>
      </c>
      <c r="E7814" s="4">
        <v>2</v>
      </c>
      <c r="F7814" s="67">
        <f t="shared" si="611"/>
        <v>1314</v>
      </c>
      <c r="H7814" s="73"/>
    </row>
    <row r="7815" spans="1:8" x14ac:dyDescent="0.25">
      <c r="A7815" s="50" t="s">
        <v>30</v>
      </c>
      <c r="B7815" s="201">
        <v>44218</v>
      </c>
      <c r="C7815" s="4">
        <v>160</v>
      </c>
      <c r="D7815" s="202">
        <f t="shared" si="610"/>
        <v>3094</v>
      </c>
      <c r="E7815" s="4">
        <v>3</v>
      </c>
      <c r="F7815" s="67">
        <f t="shared" si="611"/>
        <v>63</v>
      </c>
      <c r="H7815" s="73"/>
    </row>
    <row r="7816" spans="1:8" x14ac:dyDescent="0.25">
      <c r="A7816" s="50" t="s">
        <v>26</v>
      </c>
      <c r="B7816" s="201">
        <v>44218</v>
      </c>
      <c r="C7816" s="4">
        <v>442</v>
      </c>
      <c r="D7816" s="202">
        <f t="shared" si="610"/>
        <v>50595</v>
      </c>
      <c r="E7816" s="4">
        <v>2</v>
      </c>
      <c r="F7816" s="67">
        <f t="shared" si="611"/>
        <v>762</v>
      </c>
      <c r="H7816" s="73"/>
    </row>
    <row r="7817" spans="1:8" x14ac:dyDescent="0.25">
      <c r="A7817" s="50" t="s">
        <v>25</v>
      </c>
      <c r="B7817" s="201">
        <v>44218</v>
      </c>
      <c r="C7817" s="4">
        <v>312</v>
      </c>
      <c r="D7817" s="202">
        <f t="shared" si="610"/>
        <v>45584</v>
      </c>
      <c r="E7817" s="4">
        <v>7</v>
      </c>
      <c r="F7817" s="67">
        <f t="shared" si="611"/>
        <v>1023</v>
      </c>
      <c r="H7817" s="73"/>
    </row>
    <row r="7818" spans="1:8" x14ac:dyDescent="0.25">
      <c r="A7818" s="50" t="s">
        <v>41</v>
      </c>
      <c r="B7818" s="201">
        <v>44218</v>
      </c>
      <c r="C7818" s="4">
        <v>53</v>
      </c>
      <c r="D7818" s="202">
        <f t="shared" si="610"/>
        <v>23357</v>
      </c>
      <c r="E7818" s="4">
        <v>1</v>
      </c>
      <c r="F7818" s="67">
        <f t="shared" si="611"/>
        <v>1046</v>
      </c>
      <c r="H7818" s="73"/>
    </row>
    <row r="7819" spans="1:8" x14ac:dyDescent="0.25">
      <c r="A7819" s="50" t="s">
        <v>42</v>
      </c>
      <c r="B7819" s="201">
        <v>44218</v>
      </c>
      <c r="C7819" s="4">
        <v>71</v>
      </c>
      <c r="D7819" s="202">
        <f t="shared" ref="D7819:D7825" si="612">C7819+D7795</f>
        <v>13504</v>
      </c>
      <c r="F7819" s="67">
        <f t="shared" ref="F7819:F7825" si="613">E7819+F7795</f>
        <v>216</v>
      </c>
      <c r="H7819" s="73"/>
    </row>
    <row r="7820" spans="1:8" x14ac:dyDescent="0.25">
      <c r="A7820" s="50" t="s">
        <v>43</v>
      </c>
      <c r="B7820" s="201">
        <v>44218</v>
      </c>
      <c r="C7820" s="4">
        <v>562</v>
      </c>
      <c r="D7820" s="202">
        <f t="shared" si="612"/>
        <v>17926</v>
      </c>
      <c r="F7820" s="67">
        <f t="shared" si="613"/>
        <v>335</v>
      </c>
      <c r="H7820" s="73"/>
    </row>
    <row r="7821" spans="1:8" x14ac:dyDescent="0.25">
      <c r="A7821" s="50" t="s">
        <v>44</v>
      </c>
      <c r="B7821" s="201">
        <v>44218</v>
      </c>
      <c r="C7821" s="4">
        <v>245</v>
      </c>
      <c r="D7821" s="202">
        <f t="shared" si="612"/>
        <v>31168</v>
      </c>
      <c r="E7821" s="4">
        <v>1</v>
      </c>
      <c r="F7821" s="67">
        <f t="shared" si="613"/>
        <v>478</v>
      </c>
      <c r="H7821" s="73"/>
    </row>
    <row r="7822" spans="1:8" x14ac:dyDescent="0.25">
      <c r="A7822" s="50" t="s">
        <v>29</v>
      </c>
      <c r="B7822" s="201">
        <v>44218</v>
      </c>
      <c r="C7822" s="4">
        <v>1043</v>
      </c>
      <c r="D7822" s="202">
        <f t="shared" si="612"/>
        <v>200489</v>
      </c>
      <c r="E7822" s="4">
        <v>17</v>
      </c>
      <c r="F7822" s="67">
        <f t="shared" si="613"/>
        <v>3299</v>
      </c>
      <c r="H7822" s="73"/>
    </row>
    <row r="7823" spans="1:8" x14ac:dyDescent="0.25">
      <c r="A7823" s="50" t="s">
        <v>45</v>
      </c>
      <c r="B7823" s="201">
        <v>44218</v>
      </c>
      <c r="C7823" s="4">
        <v>99</v>
      </c>
      <c r="D7823" s="202">
        <f t="shared" si="612"/>
        <v>20158</v>
      </c>
      <c r="E7823" s="4">
        <v>3</v>
      </c>
      <c r="F7823" s="67">
        <f t="shared" si="613"/>
        <v>243</v>
      </c>
      <c r="H7823" s="73"/>
    </row>
    <row r="7824" spans="1:8" x14ac:dyDescent="0.25">
      <c r="A7824" s="50" t="s">
        <v>46</v>
      </c>
      <c r="B7824" s="201">
        <v>44218</v>
      </c>
      <c r="C7824" s="4">
        <v>48</v>
      </c>
      <c r="D7824" s="202">
        <f t="shared" si="612"/>
        <v>21270</v>
      </c>
      <c r="E7824" s="4">
        <v>9</v>
      </c>
      <c r="F7824" s="67">
        <f t="shared" si="613"/>
        <v>320</v>
      </c>
      <c r="H7824" s="73"/>
    </row>
    <row r="7825" spans="1:8" x14ac:dyDescent="0.25">
      <c r="A7825" s="50" t="s">
        <v>47</v>
      </c>
      <c r="B7825" s="201">
        <v>44218</v>
      </c>
      <c r="C7825" s="4">
        <v>198</v>
      </c>
      <c r="D7825" s="202">
        <f t="shared" si="612"/>
        <v>75164</v>
      </c>
      <c r="E7825" s="4">
        <v>2</v>
      </c>
      <c r="F7825" s="67">
        <f t="shared" si="613"/>
        <v>1418</v>
      </c>
      <c r="H7825" s="73"/>
    </row>
    <row r="7826" spans="1:8" x14ac:dyDescent="0.25">
      <c r="A7826" s="50" t="s">
        <v>22</v>
      </c>
      <c r="B7826" s="201">
        <v>44219</v>
      </c>
      <c r="C7826" s="280">
        <v>3265</v>
      </c>
      <c r="D7826" s="202">
        <f>C7826+D7802</f>
        <v>776538</v>
      </c>
      <c r="E7826" s="4">
        <v>109</v>
      </c>
      <c r="F7826" s="67">
        <f>E7826+F7802</f>
        <v>24067</v>
      </c>
    </row>
    <row r="7827" spans="1:8" x14ac:dyDescent="0.25">
      <c r="A7827" s="50" t="s">
        <v>51</v>
      </c>
      <c r="B7827" s="201">
        <v>44219</v>
      </c>
      <c r="C7827" s="280">
        <v>924</v>
      </c>
      <c r="D7827" s="202">
        <f t="shared" ref="D7827:D7873" si="614">C7827+D7803</f>
        <v>201907</v>
      </c>
      <c r="E7827" s="4">
        <v>11</v>
      </c>
      <c r="F7827" s="67">
        <f t="shared" ref="F7827:F7873" si="615">E7827+F7803</f>
        <v>5738</v>
      </c>
      <c r="H7827" s="73"/>
    </row>
    <row r="7828" spans="1:8" x14ac:dyDescent="0.25">
      <c r="A7828" s="50" t="s">
        <v>35</v>
      </c>
      <c r="B7828" s="201">
        <v>44219</v>
      </c>
      <c r="C7828" s="280">
        <v>53</v>
      </c>
      <c r="D7828" s="202">
        <f t="shared" si="614"/>
        <v>4682</v>
      </c>
      <c r="F7828" s="67">
        <f t="shared" si="615"/>
        <v>17</v>
      </c>
      <c r="H7828" s="73"/>
    </row>
    <row r="7829" spans="1:8" x14ac:dyDescent="0.25">
      <c r="A7829" s="50" t="s">
        <v>21</v>
      </c>
      <c r="B7829" s="201">
        <v>44219</v>
      </c>
      <c r="C7829" s="280">
        <v>172</v>
      </c>
      <c r="D7829" s="202">
        <f t="shared" si="614"/>
        <v>29677</v>
      </c>
      <c r="F7829" s="67">
        <f t="shared" si="615"/>
        <v>772</v>
      </c>
      <c r="H7829" s="73"/>
    </row>
    <row r="7830" spans="1:8" x14ac:dyDescent="0.25">
      <c r="A7830" s="50" t="s">
        <v>36</v>
      </c>
      <c r="B7830" s="201">
        <v>44219</v>
      </c>
      <c r="C7830" s="280">
        <v>199</v>
      </c>
      <c r="D7830" s="202">
        <f t="shared" si="614"/>
        <v>40148</v>
      </c>
      <c r="E7830" s="4">
        <v>2</v>
      </c>
      <c r="F7830" s="67">
        <f t="shared" si="615"/>
        <v>594</v>
      </c>
      <c r="H7830" s="73"/>
    </row>
    <row r="7831" spans="1:8" x14ac:dyDescent="0.25">
      <c r="A7831" s="50" t="s">
        <v>37</v>
      </c>
      <c r="B7831" s="201">
        <v>44219</v>
      </c>
      <c r="C7831" s="280">
        <v>162</v>
      </c>
      <c r="D7831" s="202">
        <f>C7831+D7807</f>
        <v>16239</v>
      </c>
      <c r="E7831" s="4">
        <v>1</v>
      </c>
      <c r="F7831" s="67">
        <f t="shared" si="615"/>
        <v>2565</v>
      </c>
      <c r="H7831" s="73"/>
    </row>
    <row r="7832" spans="1:8" x14ac:dyDescent="0.25">
      <c r="A7832" s="50" t="s">
        <v>27</v>
      </c>
      <c r="B7832" s="201">
        <v>44219</v>
      </c>
      <c r="C7832" s="280">
        <v>544</v>
      </c>
      <c r="D7832" s="202">
        <f>C7832+D7808</f>
        <v>141220</v>
      </c>
      <c r="E7832" s="4">
        <v>17</v>
      </c>
      <c r="F7832" s="67">
        <f t="shared" si="615"/>
        <v>239</v>
      </c>
      <c r="H7832" s="73"/>
    </row>
    <row r="7833" spans="1:8" x14ac:dyDescent="0.25">
      <c r="A7833" s="50" t="s">
        <v>38</v>
      </c>
      <c r="B7833" s="201">
        <v>44219</v>
      </c>
      <c r="C7833" s="280">
        <v>302</v>
      </c>
      <c r="D7833" s="202">
        <f t="shared" si="614"/>
        <v>38854</v>
      </c>
      <c r="E7833" s="4">
        <v>1</v>
      </c>
      <c r="F7833" s="67">
        <f t="shared" si="615"/>
        <v>666</v>
      </c>
      <c r="H7833" s="73"/>
    </row>
    <row r="7834" spans="1:8" x14ac:dyDescent="0.25">
      <c r="A7834" s="50" t="s">
        <v>48</v>
      </c>
      <c r="B7834" s="201">
        <v>44219</v>
      </c>
      <c r="C7834" s="280">
        <v>3</v>
      </c>
      <c r="D7834" s="202">
        <f t="shared" si="614"/>
        <v>800</v>
      </c>
      <c r="F7834" s="67">
        <f t="shared" si="615"/>
        <v>6</v>
      </c>
      <c r="H7834" s="73"/>
    </row>
    <row r="7835" spans="1:8" x14ac:dyDescent="0.25">
      <c r="A7835" s="50" t="s">
        <v>39</v>
      </c>
      <c r="B7835" s="201">
        <v>44219</v>
      </c>
      <c r="C7835" s="280">
        <v>8</v>
      </c>
      <c r="D7835" s="202">
        <f t="shared" si="614"/>
        <v>19064</v>
      </c>
      <c r="E7835" s="4">
        <v>1</v>
      </c>
      <c r="F7835" s="67">
        <f t="shared" si="615"/>
        <v>866</v>
      </c>
      <c r="H7835" s="73"/>
    </row>
    <row r="7836" spans="1:8" x14ac:dyDescent="0.25">
      <c r="A7836" s="50" t="s">
        <v>40</v>
      </c>
      <c r="B7836" s="201">
        <v>44219</v>
      </c>
      <c r="C7836" s="280">
        <v>106</v>
      </c>
      <c r="D7836" s="202">
        <f t="shared" si="614"/>
        <v>15750</v>
      </c>
      <c r="F7836" s="67">
        <f t="shared" si="615"/>
        <v>210</v>
      </c>
      <c r="H7836" s="73"/>
    </row>
    <row r="7837" spans="1:8" x14ac:dyDescent="0.25">
      <c r="A7837" s="50" t="s">
        <v>28</v>
      </c>
      <c r="B7837" s="201">
        <v>44219</v>
      </c>
      <c r="C7837" s="280">
        <v>13</v>
      </c>
      <c r="D7837" s="202">
        <f t="shared" si="614"/>
        <v>9402</v>
      </c>
      <c r="F7837" s="67">
        <f t="shared" si="615"/>
        <v>404</v>
      </c>
      <c r="H7837" s="73"/>
    </row>
    <row r="7838" spans="1:8" x14ac:dyDescent="0.25">
      <c r="A7838" s="50" t="s">
        <v>24</v>
      </c>
      <c r="B7838" s="201">
        <v>44219</v>
      </c>
      <c r="C7838" s="280">
        <v>101</v>
      </c>
      <c r="D7838" s="202">
        <f t="shared" si="614"/>
        <v>63092</v>
      </c>
      <c r="E7838" s="4">
        <v>2</v>
      </c>
      <c r="F7838" s="67">
        <f t="shared" si="615"/>
        <v>1316</v>
      </c>
      <c r="H7838" s="73"/>
    </row>
    <row r="7839" spans="1:8" x14ac:dyDescent="0.25">
      <c r="A7839" s="50" t="s">
        <v>30</v>
      </c>
      <c r="B7839" s="201">
        <v>44219</v>
      </c>
      <c r="C7839" s="280">
        <v>214</v>
      </c>
      <c r="D7839" s="202">
        <f t="shared" si="614"/>
        <v>3308</v>
      </c>
      <c r="F7839" s="67">
        <f t="shared" si="615"/>
        <v>63</v>
      </c>
      <c r="H7839" s="73"/>
    </row>
    <row r="7840" spans="1:8" x14ac:dyDescent="0.25">
      <c r="A7840" s="50" t="s">
        <v>26</v>
      </c>
      <c r="B7840" s="201">
        <v>44219</v>
      </c>
      <c r="C7840" s="280">
        <v>241</v>
      </c>
      <c r="D7840" s="202">
        <f t="shared" si="614"/>
        <v>50836</v>
      </c>
      <c r="E7840" s="4">
        <v>1</v>
      </c>
      <c r="F7840" s="67">
        <f t="shared" si="615"/>
        <v>763</v>
      </c>
      <c r="H7840" s="73"/>
    </row>
    <row r="7841" spans="1:10" x14ac:dyDescent="0.25">
      <c r="A7841" s="50" t="s">
        <v>25</v>
      </c>
      <c r="B7841" s="201">
        <v>44219</v>
      </c>
      <c r="C7841" s="280">
        <v>286</v>
      </c>
      <c r="D7841" s="202">
        <f t="shared" si="614"/>
        <v>45870</v>
      </c>
      <c r="E7841" s="4">
        <v>3</v>
      </c>
      <c r="F7841" s="67">
        <f t="shared" si="615"/>
        <v>1026</v>
      </c>
      <c r="H7841" s="73"/>
    </row>
    <row r="7842" spans="1:10" x14ac:dyDescent="0.25">
      <c r="A7842" s="50" t="s">
        <v>41</v>
      </c>
      <c r="B7842" s="201">
        <v>44219</v>
      </c>
      <c r="C7842" s="280">
        <v>59</v>
      </c>
      <c r="D7842" s="202">
        <f t="shared" si="614"/>
        <v>23416</v>
      </c>
      <c r="E7842" s="4">
        <v>2</v>
      </c>
      <c r="F7842" s="67">
        <f t="shared" si="615"/>
        <v>1048</v>
      </c>
      <c r="H7842" s="73"/>
    </row>
    <row r="7843" spans="1:10" x14ac:dyDescent="0.25">
      <c r="A7843" s="50" t="s">
        <v>42</v>
      </c>
      <c r="B7843" s="201">
        <v>44219</v>
      </c>
      <c r="C7843" s="280">
        <v>32</v>
      </c>
      <c r="D7843" s="202">
        <f t="shared" si="614"/>
        <v>13536</v>
      </c>
      <c r="F7843" s="67">
        <f t="shared" si="615"/>
        <v>216</v>
      </c>
      <c r="H7843" s="73"/>
    </row>
    <row r="7844" spans="1:10" x14ac:dyDescent="0.25">
      <c r="A7844" s="50" t="s">
        <v>43</v>
      </c>
      <c r="B7844" s="201">
        <v>44219</v>
      </c>
      <c r="C7844" s="280">
        <v>475</v>
      </c>
      <c r="D7844" s="202">
        <f t="shared" si="614"/>
        <v>18401</v>
      </c>
      <c r="E7844" s="4">
        <v>1</v>
      </c>
      <c r="F7844" s="67">
        <f t="shared" si="615"/>
        <v>336</v>
      </c>
      <c r="H7844" s="73"/>
    </row>
    <row r="7845" spans="1:10" x14ac:dyDescent="0.25">
      <c r="A7845" s="50" t="s">
        <v>44</v>
      </c>
      <c r="B7845" s="201">
        <v>44219</v>
      </c>
      <c r="C7845" s="280">
        <v>179</v>
      </c>
      <c r="D7845" s="202">
        <f t="shared" si="614"/>
        <v>31347</v>
      </c>
      <c r="E7845" s="4">
        <v>4</v>
      </c>
      <c r="F7845" s="67">
        <f t="shared" si="615"/>
        <v>482</v>
      </c>
      <c r="H7845" s="73"/>
    </row>
    <row r="7846" spans="1:10" x14ac:dyDescent="0.25">
      <c r="A7846" s="50" t="s">
        <v>29</v>
      </c>
      <c r="B7846" s="201">
        <v>44219</v>
      </c>
      <c r="C7846" s="280">
        <v>698</v>
      </c>
      <c r="D7846" s="202">
        <f t="shared" si="614"/>
        <v>201187</v>
      </c>
      <c r="E7846" s="4">
        <v>5</v>
      </c>
      <c r="F7846" s="67">
        <f t="shared" si="615"/>
        <v>3304</v>
      </c>
      <c r="H7846" s="73"/>
    </row>
    <row r="7847" spans="1:10" x14ac:dyDescent="0.25">
      <c r="A7847" s="50" t="s">
        <v>45</v>
      </c>
      <c r="B7847" s="201">
        <v>44219</v>
      </c>
      <c r="C7847" s="280">
        <v>170</v>
      </c>
      <c r="D7847" s="202">
        <f t="shared" si="614"/>
        <v>20328</v>
      </c>
      <c r="E7847" s="4">
        <v>1</v>
      </c>
      <c r="F7847" s="67">
        <f t="shared" si="615"/>
        <v>244</v>
      </c>
      <c r="H7847" s="73"/>
    </row>
    <row r="7848" spans="1:10" x14ac:dyDescent="0.25">
      <c r="A7848" s="50" t="s">
        <v>46</v>
      </c>
      <c r="B7848" s="201">
        <v>44219</v>
      </c>
      <c r="C7848" s="280">
        <v>74</v>
      </c>
      <c r="D7848" s="202">
        <f t="shared" si="614"/>
        <v>21344</v>
      </c>
      <c r="E7848" s="4">
        <v>1</v>
      </c>
      <c r="F7848" s="67">
        <f t="shared" si="615"/>
        <v>321</v>
      </c>
      <c r="H7848" s="73"/>
    </row>
    <row r="7849" spans="1:10" x14ac:dyDescent="0.25">
      <c r="A7849" s="50" t="s">
        <v>47</v>
      </c>
      <c r="B7849" s="201">
        <v>44219</v>
      </c>
      <c r="C7849" s="280">
        <v>82</v>
      </c>
      <c r="D7849" s="202">
        <f t="shared" si="614"/>
        <v>75246</v>
      </c>
      <c r="F7849" s="117">
        <f t="shared" si="615"/>
        <v>1418</v>
      </c>
      <c r="H7849" s="73"/>
    </row>
    <row r="7850" spans="1:10" x14ac:dyDescent="0.25">
      <c r="A7850" s="50" t="s">
        <v>22</v>
      </c>
      <c r="B7850" s="201">
        <v>44220</v>
      </c>
      <c r="C7850" s="4">
        <v>2091</v>
      </c>
      <c r="D7850" s="202">
        <f>C7850+D7826</f>
        <v>778629</v>
      </c>
      <c r="E7850" s="4">
        <v>46</v>
      </c>
      <c r="F7850" s="67">
        <f>E7850+F7826</f>
        <v>24113</v>
      </c>
      <c r="G7850" s="286">
        <f>SUM(C7850,C7826,C7802,C7778,C7754,C7730,C7706,C7682,C7658,C7634,C7610,C7586,C7562,C7538)/Hoja3!$D$2*100000</f>
        <v>323.09756816845606</v>
      </c>
      <c r="H7850" s="287">
        <f t="shared" ref="H7850:H7872" si="616">SUM(C7850,C7826,C7802,C7778,C7754,C7730,C7706,C7682,C7658,C7634,C7610,C7586,C7562,C7538)/SUM(C7514,C7490,C7466,C7442,C7418,C7394,C7370,C7346,C7322,C7298,C7274,C7250,C7226,C7202)</f>
        <v>1.0502371951671485</v>
      </c>
      <c r="I7850" s="288"/>
      <c r="J7850" s="47"/>
    </row>
    <row r="7851" spans="1:10" x14ac:dyDescent="0.25">
      <c r="A7851" s="50" t="s">
        <v>51</v>
      </c>
      <c r="B7851" s="201">
        <v>44220</v>
      </c>
      <c r="C7851" s="4">
        <v>706</v>
      </c>
      <c r="D7851" s="202">
        <f t="shared" si="614"/>
        <v>202613</v>
      </c>
      <c r="E7851" s="4">
        <v>19</v>
      </c>
      <c r="F7851" s="67">
        <f t="shared" si="615"/>
        <v>5757</v>
      </c>
      <c r="G7851" s="286">
        <f>SUM(C7851,C7827,C7803,C7779,C7755,C7731,C7707,C7683,C7659,C7635,C7611,C7587,C7563,C7539)/Hoja3!$D$3*100000</f>
        <v>538.94368857794427</v>
      </c>
      <c r="H7851" s="287">
        <f t="shared" si="616"/>
        <v>1.0551241247612986</v>
      </c>
      <c r="I7851" s="288"/>
      <c r="J7851" s="47"/>
    </row>
    <row r="7852" spans="1:10" x14ac:dyDescent="0.25">
      <c r="A7852" s="50" t="s">
        <v>35</v>
      </c>
      <c r="B7852" s="201">
        <v>44220</v>
      </c>
      <c r="C7852" s="4">
        <v>49</v>
      </c>
      <c r="D7852" s="202">
        <f t="shared" si="614"/>
        <v>4731</v>
      </c>
      <c r="F7852" s="67">
        <f t="shared" si="615"/>
        <v>17</v>
      </c>
      <c r="G7852" s="286">
        <f>SUM(C7852,C7828,C7804,C7780,C7756,C7732,C7708,C7684,C7660,C7636,C7612,C7588,C7564,C7540)/Hoja3!$D$4*100000</f>
        <v>375.02587630404537</v>
      </c>
      <c r="H7852" s="287">
        <f t="shared" si="616"/>
        <v>2.6097152428810722</v>
      </c>
      <c r="I7852" s="289"/>
      <c r="J7852" s="47"/>
    </row>
    <row r="7853" spans="1:10" x14ac:dyDescent="0.25">
      <c r="A7853" s="50" t="s">
        <v>21</v>
      </c>
      <c r="B7853" s="201">
        <v>44220</v>
      </c>
      <c r="C7853" s="4">
        <v>137</v>
      </c>
      <c r="D7853" s="202">
        <f t="shared" si="614"/>
        <v>29814</v>
      </c>
      <c r="F7853" s="67">
        <f t="shared" si="615"/>
        <v>772</v>
      </c>
      <c r="G7853" s="286">
        <f>SUM(C7853,C7829,C7805,C7781,C7757,C7733,C7709,C7685,C7661,C7637,C7613,C7589,C7565,C7541)/Hoja3!$D$5*100000</f>
        <v>239.51031969854077</v>
      </c>
      <c r="H7853" s="287">
        <f t="shared" si="616"/>
        <v>0.93608046722907201</v>
      </c>
      <c r="I7853" s="290"/>
      <c r="J7853" s="47"/>
    </row>
    <row r="7854" spans="1:10" x14ac:dyDescent="0.25">
      <c r="A7854" s="50" t="s">
        <v>36</v>
      </c>
      <c r="B7854" s="201">
        <v>44220</v>
      </c>
      <c r="C7854" s="4">
        <v>108</v>
      </c>
      <c r="D7854" s="202">
        <f t="shared" si="614"/>
        <v>40256</v>
      </c>
      <c r="F7854" s="67">
        <f t="shared" si="615"/>
        <v>594</v>
      </c>
      <c r="G7854" s="286">
        <f>SUM(C7854,C7830,C7806,C7782,C7758,C7734,C7710,C7686,C7662,C7638,C7614,C7590,C7566,C7542)/Hoja3!$D$6*100000</f>
        <v>797.42291524635129</v>
      </c>
      <c r="H7854" s="287">
        <f t="shared" si="616"/>
        <v>0.90751976466262185</v>
      </c>
      <c r="I7854" s="290"/>
      <c r="J7854" s="47"/>
    </row>
    <row r="7855" spans="1:10" x14ac:dyDescent="0.25">
      <c r="A7855" s="50" t="s">
        <v>37</v>
      </c>
      <c r="B7855" s="201">
        <v>44220</v>
      </c>
      <c r="C7855" s="4">
        <v>64</v>
      </c>
      <c r="D7855" s="202">
        <f>C7855+D7831</f>
        <v>16303</v>
      </c>
      <c r="F7855" s="67">
        <f t="shared" si="615"/>
        <v>2565</v>
      </c>
      <c r="G7855" s="286">
        <f>SUM(C7855,C7831,C7807,C7783,C7759,C7735,C7711,C7687,C7663,C7639,C7615,C7591,C7567,C7543)/Hoja3!$D$7*100000</f>
        <v>133.81377228789106</v>
      </c>
      <c r="H7855" s="287">
        <f t="shared" si="616"/>
        <v>0.5954324931960715</v>
      </c>
      <c r="I7855" s="290"/>
      <c r="J7855" s="47"/>
    </row>
    <row r="7856" spans="1:10" x14ac:dyDescent="0.25">
      <c r="A7856" s="50" t="s">
        <v>27</v>
      </c>
      <c r="B7856" s="201">
        <v>44220</v>
      </c>
      <c r="C7856" s="4">
        <v>264</v>
      </c>
      <c r="D7856" s="202">
        <f>C7856+D7832</f>
        <v>141484</v>
      </c>
      <c r="E7856" s="4">
        <v>4</v>
      </c>
      <c r="F7856" s="67">
        <f t="shared" si="615"/>
        <v>243</v>
      </c>
      <c r="G7856" s="286">
        <f>SUM(C7856,C7832,C7808,C7784,C7760,C7736,C7712,C7688,C7664,C7640,C7616,C7592,C7568,C7544)/Hoja3!$D$8*100000</f>
        <v>485.90249294923899</v>
      </c>
      <c r="H7856" s="287">
        <f t="shared" si="616"/>
        <v>2.2863140218303948</v>
      </c>
      <c r="I7856" s="288"/>
      <c r="J7856" s="47"/>
    </row>
    <row r="7857" spans="1:10" x14ac:dyDescent="0.25">
      <c r="A7857" s="50" t="s">
        <v>38</v>
      </c>
      <c r="B7857" s="201">
        <v>44220</v>
      </c>
      <c r="C7857" s="4">
        <v>219</v>
      </c>
      <c r="D7857" s="202">
        <f t="shared" si="614"/>
        <v>39073</v>
      </c>
      <c r="E7857" s="4">
        <v>4</v>
      </c>
      <c r="F7857" s="67">
        <f t="shared" si="615"/>
        <v>670</v>
      </c>
      <c r="G7857" s="286">
        <f>SUM(C7857,C7833,C7809,C7785,C7761,C7737,C7713,C7689,C7665,C7641,C7617,C7593,C7569,C7545)/Hoja3!$D$9*100000</f>
        <v>399.14543049912658</v>
      </c>
      <c r="H7857" s="287">
        <f t="shared" si="616"/>
        <v>1.0126304228445908</v>
      </c>
      <c r="I7857" s="290"/>
      <c r="J7857" s="47"/>
    </row>
    <row r="7858" spans="1:10" x14ac:dyDescent="0.25">
      <c r="A7858" s="50" t="s">
        <v>48</v>
      </c>
      <c r="B7858" s="201">
        <v>44220</v>
      </c>
      <c r="C7858" s="4">
        <v>6</v>
      </c>
      <c r="D7858" s="202">
        <f t="shared" si="614"/>
        <v>806</v>
      </c>
      <c r="F7858" s="67">
        <f t="shared" si="615"/>
        <v>6</v>
      </c>
      <c r="G7858" s="286">
        <f>SUM(C7858,C7834,C7810,C7786,C7762,C7738,C7714,C7690,C7666,C7642,C7618,C7594,C7570,C7546)/Hoja3!$D$10*100000</f>
        <v>85.096820353176582</v>
      </c>
      <c r="H7858" s="287">
        <f t="shared" si="616"/>
        <v>6.6883116883116882</v>
      </c>
      <c r="I7858" s="289"/>
      <c r="J7858" s="47"/>
    </row>
    <row r="7859" spans="1:10" x14ac:dyDescent="0.25">
      <c r="A7859" s="50" t="s">
        <v>39</v>
      </c>
      <c r="B7859" s="201">
        <v>44220</v>
      </c>
      <c r="C7859" s="4">
        <v>29</v>
      </c>
      <c r="D7859" s="202">
        <f t="shared" si="614"/>
        <v>19093</v>
      </c>
      <c r="F7859" s="67">
        <f t="shared" si="615"/>
        <v>866</v>
      </c>
      <c r="G7859" s="286">
        <f>SUM(C7859,C7835,C7811,C7787,C7763,C7739,C7715,C7691,C7667,C7643,C7619,C7595,C7571,C7547)/Hoja3!$D$11*100000</f>
        <v>52.796735164052556</v>
      </c>
      <c r="H7859" s="287">
        <f t="shared" si="616"/>
        <v>2.2611111111111111</v>
      </c>
      <c r="I7859" s="290"/>
      <c r="J7859" s="47"/>
    </row>
    <row r="7860" spans="1:10" x14ac:dyDescent="0.25">
      <c r="A7860" s="50" t="s">
        <v>40</v>
      </c>
      <c r="B7860" s="201">
        <v>44220</v>
      </c>
      <c r="C7860" s="4">
        <v>43</v>
      </c>
      <c r="D7860" s="202">
        <f t="shared" si="614"/>
        <v>15793</v>
      </c>
      <c r="E7860" s="4">
        <v>1</v>
      </c>
      <c r="F7860" s="67">
        <f t="shared" si="615"/>
        <v>211</v>
      </c>
      <c r="G7860" s="286">
        <f>SUM(C7860,C7836,C7812,C7788,C7764,C7740,C7716,C7692,C7668,C7644,C7620,C7596,C7572,C7548)/Hoja3!$D$12*100000</f>
        <v>639.73796689990741</v>
      </c>
      <c r="H7860" s="287">
        <f t="shared" si="616"/>
        <v>0.60437532946758044</v>
      </c>
      <c r="I7860" s="290"/>
      <c r="J7860" s="47"/>
    </row>
    <row r="7861" spans="1:10" x14ac:dyDescent="0.25">
      <c r="A7861" s="50" t="s">
        <v>28</v>
      </c>
      <c r="B7861" s="201">
        <v>44220</v>
      </c>
      <c r="C7861" s="4">
        <v>36</v>
      </c>
      <c r="D7861" s="202">
        <f t="shared" si="614"/>
        <v>9438</v>
      </c>
      <c r="F7861" s="67">
        <f t="shared" si="615"/>
        <v>404</v>
      </c>
      <c r="G7861" s="286">
        <f>SUM(C7861,C7837,C7813,C7789,C7765,C7741,C7717,C7693,C7669,C7645,C7621,C7597,C7573,C7549)/Hoja3!$D$13*100000</f>
        <v>56.920547555338715</v>
      </c>
      <c r="H7861" s="287">
        <f t="shared" si="616"/>
        <v>1.5342465753424657</v>
      </c>
      <c r="I7861" s="289"/>
      <c r="J7861" s="47"/>
    </row>
    <row r="7862" spans="1:10" x14ac:dyDescent="0.25">
      <c r="A7862" s="50" t="s">
        <v>24</v>
      </c>
      <c r="B7862" s="201">
        <v>44220</v>
      </c>
      <c r="C7862" s="4">
        <v>63</v>
      </c>
      <c r="D7862" s="202">
        <f t="shared" si="614"/>
        <v>63155</v>
      </c>
      <c r="E7862" s="4">
        <v>2</v>
      </c>
      <c r="F7862" s="67">
        <f t="shared" si="615"/>
        <v>1318</v>
      </c>
      <c r="G7862" s="286">
        <f>SUM(C7862,C7838,C7814,C7790,C7766,C7742,C7718,C7694,C7670,C7646,C7622,C7598,C7574,C7550)/Hoja3!$D$14*100000</f>
        <v>93.702677635657864</v>
      </c>
      <c r="H7862" s="287">
        <f t="shared" si="616"/>
        <v>1.1094586555621653</v>
      </c>
      <c r="I7862" s="288"/>
      <c r="J7862" s="47"/>
    </row>
    <row r="7863" spans="1:10" x14ac:dyDescent="0.25">
      <c r="A7863" s="50" t="s">
        <v>30</v>
      </c>
      <c r="B7863" s="201">
        <v>44220</v>
      </c>
      <c r="C7863" s="4">
        <v>159</v>
      </c>
      <c r="D7863" s="202">
        <f t="shared" si="614"/>
        <v>3467</v>
      </c>
      <c r="E7863" s="4">
        <v>1</v>
      </c>
      <c r="F7863" s="67">
        <f t="shared" si="615"/>
        <v>64</v>
      </c>
      <c r="G7863" s="286">
        <f>SUM(C7863,C7839,C7815,C7791,C7767,C7743,C7719,C7695,C7671,C7647,C7623,C7599,C7575,C7551)/Hoja3!$D$15*100000</f>
        <v>160.31155305582996</v>
      </c>
      <c r="H7863" s="287">
        <f t="shared" si="616"/>
        <v>4.6589861751152073</v>
      </c>
      <c r="I7863" s="289"/>
      <c r="J7863" s="47"/>
    </row>
    <row r="7864" spans="1:10" x14ac:dyDescent="0.25">
      <c r="A7864" s="50" t="s">
        <v>26</v>
      </c>
      <c r="B7864" s="201">
        <v>44220</v>
      </c>
      <c r="C7864" s="4">
        <v>149</v>
      </c>
      <c r="D7864" s="202">
        <f t="shared" si="614"/>
        <v>50985</v>
      </c>
      <c r="F7864" s="67">
        <f t="shared" si="615"/>
        <v>763</v>
      </c>
      <c r="G7864" s="286">
        <f>SUM(C7864,C7840,C7816,C7792,C7768,C7744,C7720,C7696,C7672,C7648,C7624,C7600,C7576,C7552)/Hoja3!$D$16*100000</f>
        <v>878.6896305588225</v>
      </c>
      <c r="H7864" s="287">
        <f t="shared" si="616"/>
        <v>1.0086430423509076</v>
      </c>
      <c r="I7864" s="288"/>
      <c r="J7864" s="47"/>
    </row>
    <row r="7865" spans="1:10" x14ac:dyDescent="0.25">
      <c r="A7865" s="50" t="s">
        <v>25</v>
      </c>
      <c r="B7865" s="201">
        <v>44220</v>
      </c>
      <c r="C7865" s="4">
        <v>108</v>
      </c>
      <c r="D7865" s="202">
        <f t="shared" si="614"/>
        <v>45978</v>
      </c>
      <c r="E7865" s="4">
        <v>7</v>
      </c>
      <c r="F7865" s="67">
        <f t="shared" si="615"/>
        <v>1033</v>
      </c>
      <c r="G7865" s="286">
        <f>SUM(C7865,C7841,C7817,C7793,C7769,C7745,C7721,C7697,C7673,C7649,C7625,C7601,C7577,C7553)/Hoja3!$D$17*100000</f>
        <v>601.11555490161982</v>
      </c>
      <c r="H7865" s="287">
        <f t="shared" si="616"/>
        <v>1.0682196339434276</v>
      </c>
      <c r="I7865" s="290"/>
      <c r="J7865" s="47"/>
    </row>
    <row r="7866" spans="1:10" x14ac:dyDescent="0.25">
      <c r="A7866" s="50" t="s">
        <v>41</v>
      </c>
      <c r="B7866" s="201">
        <v>44220</v>
      </c>
      <c r="C7866" s="4">
        <v>26</v>
      </c>
      <c r="D7866" s="202">
        <f t="shared" si="614"/>
        <v>23442</v>
      </c>
      <c r="F7866" s="67">
        <f t="shared" si="615"/>
        <v>1048</v>
      </c>
      <c r="G7866" s="286">
        <f>SUM(C7866,C7842,C7818,C7794,C7770,C7746,C7722,C7698,C7674,C7650,C7626,C7602,C7578,C7554)/Hoja3!$D$18*100000</f>
        <v>51.390167207597322</v>
      </c>
      <c r="H7866" s="287">
        <f t="shared" si="616"/>
        <v>1.4581673306772909</v>
      </c>
      <c r="I7866" s="290"/>
      <c r="J7866" s="47"/>
    </row>
    <row r="7867" spans="1:10" x14ac:dyDescent="0.25">
      <c r="A7867" s="50" t="s">
        <v>42</v>
      </c>
      <c r="B7867" s="201">
        <v>44220</v>
      </c>
      <c r="C7867" s="4">
        <v>9</v>
      </c>
      <c r="D7867" s="202">
        <f t="shared" si="614"/>
        <v>13545</v>
      </c>
      <c r="E7867" s="4">
        <v>1</v>
      </c>
      <c r="F7867" s="67">
        <f t="shared" si="615"/>
        <v>217</v>
      </c>
      <c r="G7867" s="286">
        <f>SUM(C7867,C7843,C7819,C7795,C7771,C7747,C7723,C7699,C7675,C7651,C7627,C7603,C7579,C7555)/Hoja3!$D$19*100000</f>
        <v>148.87028828097698</v>
      </c>
      <c r="H7867" s="287">
        <f t="shared" si="616"/>
        <v>0.78475033738191635</v>
      </c>
      <c r="I7867" s="290"/>
      <c r="J7867" s="47"/>
    </row>
    <row r="7868" spans="1:10" x14ac:dyDescent="0.25">
      <c r="A7868" s="50" t="s">
        <v>43</v>
      </c>
      <c r="B7868" s="201">
        <v>44220</v>
      </c>
      <c r="C7868" s="4">
        <v>52</v>
      </c>
      <c r="D7868" s="202">
        <f t="shared" si="614"/>
        <v>18453</v>
      </c>
      <c r="F7868" s="67">
        <f t="shared" si="615"/>
        <v>336</v>
      </c>
      <c r="G7868" s="286">
        <f>SUM(C7868,C7844,C7820,C7796,C7772,C7748,C7724,C7700,C7676,C7652,C7628,C7604,C7580,C7556)/Hoja3!$D$20*100000</f>
        <v>375.54492375001968</v>
      </c>
      <c r="H7868" s="287">
        <f t="shared" si="616"/>
        <v>3.728515625</v>
      </c>
      <c r="I7868" s="290"/>
      <c r="J7868" s="47"/>
    </row>
    <row r="7869" spans="1:10" x14ac:dyDescent="0.25">
      <c r="A7869" s="50" t="s">
        <v>44</v>
      </c>
      <c r="B7869" s="201">
        <v>44220</v>
      </c>
      <c r="C7869" s="4">
        <v>131</v>
      </c>
      <c r="D7869" s="202">
        <f t="shared" si="614"/>
        <v>31478</v>
      </c>
      <c r="F7869" s="67">
        <f t="shared" si="615"/>
        <v>482</v>
      </c>
      <c r="G7869" s="286">
        <f>SUM(C7869,C7845,C7821,C7797,C7773,C7749,C7725,C7701,C7677,C7653,C7629,C7605,C7581,C7557)/Hoja3!$D$21*100000</f>
        <v>1171.4584165076101</v>
      </c>
      <c r="H7869" s="287">
        <f t="shared" si="616"/>
        <v>0.8645812310797174</v>
      </c>
      <c r="I7869" s="290"/>
      <c r="J7869" s="47"/>
    </row>
    <row r="7870" spans="1:10" x14ac:dyDescent="0.25">
      <c r="A7870" s="50" t="s">
        <v>29</v>
      </c>
      <c r="B7870" s="201">
        <v>44220</v>
      </c>
      <c r="C7870" s="4">
        <v>438</v>
      </c>
      <c r="D7870" s="202">
        <f t="shared" si="614"/>
        <v>201625</v>
      </c>
      <c r="E7870" s="4">
        <v>2</v>
      </c>
      <c r="F7870" s="67">
        <f t="shared" si="615"/>
        <v>3306</v>
      </c>
      <c r="G7870" s="286">
        <f>SUM(C7870,C7846,C7822,C7798,C7774,C7750,C7726,C7702,C7678,C7654,C7630,C7606,C7582,C7558)/Hoja3!$D$22*100000</f>
        <v>429.44584039556406</v>
      </c>
      <c r="H7870" s="287">
        <f t="shared" si="616"/>
        <v>1.0353831469866375</v>
      </c>
      <c r="I7870" s="288"/>
      <c r="J7870" s="47"/>
    </row>
    <row r="7871" spans="1:10" x14ac:dyDescent="0.25">
      <c r="A7871" s="50" t="s">
        <v>45</v>
      </c>
      <c r="B7871" s="201">
        <v>44220</v>
      </c>
      <c r="C7871" s="4">
        <v>60</v>
      </c>
      <c r="D7871" s="202">
        <f t="shared" si="614"/>
        <v>20388</v>
      </c>
      <c r="E7871" s="4">
        <v>2</v>
      </c>
      <c r="F7871" s="67">
        <f t="shared" si="615"/>
        <v>246</v>
      </c>
      <c r="G7871" s="286">
        <f>SUM(C7871,C7847,C7823,C7799,C7775,C7751,C7727,C7703,C7679,C7655,C7631,C7607,C7583,C7559)/Hoja3!$D$23*100000</f>
        <v>181.02590888601091</v>
      </c>
      <c r="H7871" s="287">
        <f t="shared" si="616"/>
        <v>1.1455368693402328</v>
      </c>
      <c r="I7871" s="290"/>
      <c r="J7871" s="47"/>
    </row>
    <row r="7872" spans="1:10" x14ac:dyDescent="0.25">
      <c r="A7872" s="50" t="s">
        <v>46</v>
      </c>
      <c r="B7872" s="201">
        <v>44220</v>
      </c>
      <c r="C7872" s="4">
        <v>46</v>
      </c>
      <c r="D7872" s="202">
        <f t="shared" si="614"/>
        <v>21390</v>
      </c>
      <c r="E7872" s="4">
        <v>1</v>
      </c>
      <c r="F7872" s="67">
        <f t="shared" si="615"/>
        <v>322</v>
      </c>
      <c r="G7872" s="286">
        <f>SUM(C7872,C7848,C7824,C7800,C7776,C7752,C7728,C7704,C7680,C7656,C7632,C7608,C7584,C7560)/Hoja3!$D$24*100000</f>
        <v>689.36266470621501</v>
      </c>
      <c r="H7872" s="287">
        <f t="shared" si="616"/>
        <v>0.85125698324022347</v>
      </c>
      <c r="I7872" s="290"/>
      <c r="J7872" s="47"/>
    </row>
    <row r="7873" spans="1:11" x14ac:dyDescent="0.25">
      <c r="A7873" s="50" t="s">
        <v>47</v>
      </c>
      <c r="B7873" s="201">
        <v>44220</v>
      </c>
      <c r="C7873" s="4">
        <v>38</v>
      </c>
      <c r="D7873" s="202">
        <f t="shared" si="614"/>
        <v>75284</v>
      </c>
      <c r="F7873" s="67">
        <f t="shared" si="615"/>
        <v>1418</v>
      </c>
      <c r="G7873" s="286">
        <f>SUM(C7873,C7849,C7825,C7801,C7777,C7753,C7729,C7705,C7681,C7657,C7633,C7609,C7585,C7561)/Hoja3!$D$25*100000</f>
        <v>144.33607764643679</v>
      </c>
      <c r="H7873" s="287">
        <f t="shared" ref="H7873:H7904" si="617">SUM(C7873,C7849,C7825,C7801,C7777,C7753,C7729,C7705,C7681,C7657,C7633,C7609,C7585,C7561)/SUM(C7537,C7513,C7489,C7465,C7441,C7417,C7393,C7369,C7345,C7321,C7297,C7273,C7249,C7225)</f>
        <v>1.0061703002879474</v>
      </c>
      <c r="I7873" s="288"/>
      <c r="J7873" s="47"/>
    </row>
    <row r="7874" spans="1:11" ht="15.75" thickBot="1" x14ac:dyDescent="0.3">
      <c r="A7874" s="50" t="s">
        <v>22</v>
      </c>
      <c r="B7874" s="201">
        <v>44221</v>
      </c>
      <c r="C7874" s="4">
        <v>2749</v>
      </c>
      <c r="D7874" s="202">
        <f t="shared" ref="D7874:D7905" si="618">C7874+D7850</f>
        <v>781378</v>
      </c>
      <c r="E7874" s="4">
        <v>81</v>
      </c>
      <c r="F7874" s="67">
        <f>E7874+F7850</f>
        <v>24194</v>
      </c>
      <c r="G7874" s="286">
        <f>SUM(C7874,C7850,C7826,C7802,C7778,C7754,C7730,C7706,C7682,C7658,C7634,C7610,C7586,C7562)/Hoja3!$D$2*100000</f>
        <v>320.64048741185081</v>
      </c>
      <c r="H7874" s="287">
        <f t="shared" si="617"/>
        <v>1.036354590849625</v>
      </c>
      <c r="I7874" s="281"/>
      <c r="J7874" s="282"/>
      <c r="K7874" s="283"/>
    </row>
    <row r="7875" spans="1:11" ht="16.5" thickTop="1" thickBot="1" x14ac:dyDescent="0.3">
      <c r="A7875" s="50" t="s">
        <v>51</v>
      </c>
      <c r="B7875" s="201">
        <v>44221</v>
      </c>
      <c r="C7875" s="4">
        <v>1094</v>
      </c>
      <c r="D7875" s="202">
        <f t="shared" si="618"/>
        <v>203707</v>
      </c>
      <c r="E7875" s="4">
        <v>26</v>
      </c>
      <c r="F7875" s="67">
        <f t="shared" ref="F7875:F7897" si="619">E7875+F7851</f>
        <v>5783</v>
      </c>
      <c r="G7875" s="286">
        <f>SUM(C7875,C7851,C7827,C7803,C7779,C7755,C7731,C7707,C7683,C7659,C7635,C7611,C7587,C7563)/Hoja3!$D$3*100000</f>
        <v>544.7636041338958</v>
      </c>
      <c r="H7875" s="287">
        <f t="shared" si="617"/>
        <v>1.0629996193376474</v>
      </c>
      <c r="I7875" s="281"/>
      <c r="J7875" s="282"/>
      <c r="K7875" s="283"/>
    </row>
    <row r="7876" spans="1:11" ht="16.5" thickTop="1" thickBot="1" x14ac:dyDescent="0.3">
      <c r="A7876" s="50" t="s">
        <v>35</v>
      </c>
      <c r="B7876" s="201">
        <v>44221</v>
      </c>
      <c r="C7876" s="4">
        <v>30</v>
      </c>
      <c r="D7876" s="202">
        <f t="shared" si="618"/>
        <v>4761</v>
      </c>
      <c r="F7876" s="67">
        <f t="shared" si="619"/>
        <v>17</v>
      </c>
      <c r="G7876" s="286">
        <f>SUM(C7876,C7852,C7828,C7804,C7780,C7756,C7732,C7708,C7684,C7660,C7636,C7612,C7588,C7564)/Hoja3!$D$4*100000</f>
        <v>374.78516649897216</v>
      </c>
      <c r="H7876" s="287">
        <f t="shared" si="617"/>
        <v>2.608040201005025</v>
      </c>
      <c r="I7876" s="281"/>
      <c r="J7876" s="282"/>
      <c r="K7876" s="284"/>
    </row>
    <row r="7877" spans="1:11" ht="16.5" thickTop="1" thickBot="1" x14ac:dyDescent="0.3">
      <c r="A7877" s="50" t="s">
        <v>21</v>
      </c>
      <c r="B7877" s="201">
        <v>44221</v>
      </c>
      <c r="C7877" s="4">
        <v>76</v>
      </c>
      <c r="D7877" s="202">
        <f t="shared" si="618"/>
        <v>29890</v>
      </c>
      <c r="E7877" s="4">
        <v>5</v>
      </c>
      <c r="F7877" s="67">
        <f t="shared" si="619"/>
        <v>777</v>
      </c>
      <c r="G7877" s="286">
        <f>SUM(C7877,C7853,C7829,C7805,C7781,C7757,C7733,C7709,C7685,C7661,C7637,C7613,C7589,C7565)/Hoja3!$D$5*100000</f>
        <v>233.03482405331158</v>
      </c>
      <c r="H7877" s="287">
        <f t="shared" si="617"/>
        <v>0.90112359550561794</v>
      </c>
      <c r="I7877" s="281"/>
      <c r="J7877" s="282"/>
      <c r="K7877" s="285"/>
    </row>
    <row r="7878" spans="1:11" ht="16.5" thickTop="1" thickBot="1" x14ac:dyDescent="0.3">
      <c r="A7878" s="50" t="s">
        <v>36</v>
      </c>
      <c r="B7878" s="201">
        <v>44221</v>
      </c>
      <c r="C7878" s="4">
        <v>304</v>
      </c>
      <c r="D7878" s="202">
        <f t="shared" si="618"/>
        <v>40560</v>
      </c>
      <c r="E7878" s="4">
        <v>11</v>
      </c>
      <c r="F7878" s="67">
        <f t="shared" si="619"/>
        <v>605</v>
      </c>
      <c r="G7878" s="286">
        <f>SUM(C7878,C7854,C7830,C7806,C7782,C7758,C7734,C7710,C7686,C7662,C7638,C7614,C7590,C7566)/Hoja3!$D$6*100000</f>
        <v>764.95087189859669</v>
      </c>
      <c r="H7878" s="287">
        <f t="shared" si="617"/>
        <v>0.86200618969597664</v>
      </c>
      <c r="I7878" s="281"/>
      <c r="J7878" s="282"/>
      <c r="K7878" s="285"/>
    </row>
    <row r="7879" spans="1:11" ht="16.5" thickTop="1" thickBot="1" x14ac:dyDescent="0.3">
      <c r="A7879" s="50" t="s">
        <v>37</v>
      </c>
      <c r="B7879" s="201">
        <v>44221</v>
      </c>
      <c r="C7879" s="4">
        <v>160</v>
      </c>
      <c r="D7879" s="202">
        <f t="shared" si="618"/>
        <v>16463</v>
      </c>
      <c r="E7879" s="4">
        <v>1</v>
      </c>
      <c r="F7879" s="67">
        <f t="shared" si="619"/>
        <v>2566</v>
      </c>
      <c r="G7879" s="286">
        <f>SUM(C7879,C7855,C7831,C7807,C7783,C7759,C7735,C7711,C7687,C7663,C7639,C7615,C7591,C7567)/Hoja3!$D$7*100000</f>
        <v>130.17059128561741</v>
      </c>
      <c r="H7879" s="287">
        <f t="shared" si="617"/>
        <v>0.57846844717560864</v>
      </c>
      <c r="I7879" s="281"/>
      <c r="J7879" s="282"/>
      <c r="K7879" s="285"/>
    </row>
    <row r="7880" spans="1:11" ht="16.5" thickTop="1" thickBot="1" x14ac:dyDescent="0.3">
      <c r="A7880" s="50" t="s">
        <v>27</v>
      </c>
      <c r="B7880" s="201">
        <v>44221</v>
      </c>
      <c r="C7880" s="4">
        <v>340</v>
      </c>
      <c r="D7880" s="202">
        <f t="shared" si="618"/>
        <v>141824</v>
      </c>
      <c r="E7880" s="4">
        <v>9</v>
      </c>
      <c r="F7880" s="67">
        <f t="shared" si="619"/>
        <v>252</v>
      </c>
      <c r="G7880" s="286">
        <f>SUM(C7880,C7856,C7832,C7808,C7784,C7760,C7736,C7712,C7688,C7664,C7640,C7616,C7592,C7568)/Hoja3!$D$8*100000</f>
        <v>501.15943865146443</v>
      </c>
      <c r="H7880" s="287">
        <f t="shared" si="617"/>
        <v>2.3720439189189189</v>
      </c>
      <c r="I7880" s="281"/>
      <c r="J7880" s="282"/>
      <c r="K7880" s="283"/>
    </row>
    <row r="7881" spans="1:11" ht="16.5" thickTop="1" thickBot="1" x14ac:dyDescent="0.3">
      <c r="A7881" s="50" t="s">
        <v>38</v>
      </c>
      <c r="B7881" s="201">
        <v>44221</v>
      </c>
      <c r="C7881" s="4">
        <v>302</v>
      </c>
      <c r="D7881" s="202">
        <f t="shared" si="618"/>
        <v>39375</v>
      </c>
      <c r="E7881" s="4">
        <v>10</v>
      </c>
      <c r="F7881" s="67">
        <f t="shared" si="619"/>
        <v>680</v>
      </c>
      <c r="G7881" s="286">
        <f>SUM(C7881,C7857,C7833,C7809,C7785,C7761,C7737,C7713,C7689,C7665,C7641,C7617,C7593,C7569)/Hoja3!$D$9*100000</f>
        <v>408.02013909482298</v>
      </c>
      <c r="H7881" s="287">
        <f t="shared" si="617"/>
        <v>1.0349560761346999</v>
      </c>
      <c r="I7881" s="281"/>
      <c r="J7881" s="282"/>
      <c r="K7881" s="285"/>
    </row>
    <row r="7882" spans="1:11" ht="16.5" thickTop="1" thickBot="1" x14ac:dyDescent="0.3">
      <c r="A7882" s="50" t="s">
        <v>48</v>
      </c>
      <c r="B7882" s="201">
        <v>44221</v>
      </c>
      <c r="C7882" s="4">
        <v>1</v>
      </c>
      <c r="D7882" s="202">
        <f t="shared" si="618"/>
        <v>807</v>
      </c>
      <c r="F7882" s="67">
        <f t="shared" si="619"/>
        <v>6</v>
      </c>
      <c r="G7882" s="286">
        <f>SUM(C7882,C7858,C7834,C7810,C7786,C7762,C7738,C7714,C7690,C7666,C7642,C7618,C7594,C7570)/Hoja3!$D$10*100000</f>
        <v>81.792089465674593</v>
      </c>
      <c r="H7882" s="287">
        <f t="shared" si="617"/>
        <v>5.4395604395604398</v>
      </c>
      <c r="I7882" s="281"/>
      <c r="J7882" s="282"/>
      <c r="K7882" s="284"/>
    </row>
    <row r="7883" spans="1:11" ht="16.5" thickTop="1" thickBot="1" x14ac:dyDescent="0.3">
      <c r="A7883" s="50" t="s">
        <v>39</v>
      </c>
      <c r="B7883" s="201">
        <v>44221</v>
      </c>
      <c r="C7883" s="4">
        <v>7</v>
      </c>
      <c r="D7883" s="202">
        <f t="shared" si="618"/>
        <v>19100</v>
      </c>
      <c r="F7883" s="67">
        <f t="shared" si="619"/>
        <v>866</v>
      </c>
      <c r="G7883" s="286">
        <f>SUM(C7883,C7859,C7835,C7811,C7787,C7763,C7739,C7715,C7691,C7667,C7643,C7619,C7595,C7571)/Hoja3!$D$11*100000</f>
        <v>51.499518083854703</v>
      </c>
      <c r="H7883" s="287">
        <f t="shared" si="617"/>
        <v>2.0463917525773194</v>
      </c>
      <c r="I7883" s="281"/>
      <c r="J7883" s="282"/>
      <c r="K7883" s="285"/>
    </row>
    <row r="7884" spans="1:11" ht="16.5" thickTop="1" thickBot="1" x14ac:dyDescent="0.3">
      <c r="A7884" s="50" t="s">
        <v>40</v>
      </c>
      <c r="B7884" s="201">
        <v>44221</v>
      </c>
      <c r="C7884" s="4">
        <v>101</v>
      </c>
      <c r="D7884" s="202">
        <f t="shared" si="618"/>
        <v>15894</v>
      </c>
      <c r="E7884" s="4">
        <v>12</v>
      </c>
      <c r="F7884" s="67">
        <f t="shared" si="619"/>
        <v>223</v>
      </c>
      <c r="G7884" s="286">
        <f>SUM(C7884,C7860,C7836,C7812,C7788,C7764,C7740,C7716,C7692,C7668,C7644,C7620,C7596,C7572)/Hoja3!$D$12*100000</f>
        <v>611.28036872119367</v>
      </c>
      <c r="H7884" s="287">
        <f t="shared" si="617"/>
        <v>0.57825283716020059</v>
      </c>
      <c r="I7884" s="281"/>
      <c r="J7884" s="282"/>
      <c r="K7884" s="285"/>
    </row>
    <row r="7885" spans="1:11" ht="16.5" thickTop="1" thickBot="1" x14ac:dyDescent="0.3">
      <c r="A7885" s="50" t="s">
        <v>28</v>
      </c>
      <c r="B7885" s="201">
        <v>44221</v>
      </c>
      <c r="C7885" s="4">
        <v>3</v>
      </c>
      <c r="D7885" s="202">
        <f t="shared" si="618"/>
        <v>9441</v>
      </c>
      <c r="E7885" s="4">
        <v>1</v>
      </c>
      <c r="F7885" s="67">
        <f t="shared" si="619"/>
        <v>405</v>
      </c>
      <c r="G7885" s="286">
        <f>SUM(C7885,C7861,C7837,C7813,C7789,C7765,C7741,C7717,C7693,C7669,C7645,C7621,C7597,C7573)/Hoja3!$D$13*100000</f>
        <v>54.379451682332522</v>
      </c>
      <c r="H7885" s="287">
        <f t="shared" si="617"/>
        <v>1.3806451612903226</v>
      </c>
      <c r="I7885" s="281"/>
      <c r="J7885" s="282"/>
      <c r="K7885" s="284"/>
    </row>
    <row r="7886" spans="1:11" ht="16.5" thickTop="1" thickBot="1" x14ac:dyDescent="0.3">
      <c r="A7886" s="50" t="s">
        <v>24</v>
      </c>
      <c r="B7886" s="201">
        <v>44221</v>
      </c>
      <c r="C7886" s="4">
        <v>55</v>
      </c>
      <c r="D7886" s="202">
        <f t="shared" si="618"/>
        <v>63210</v>
      </c>
      <c r="E7886" s="4">
        <v>3</v>
      </c>
      <c r="F7886" s="67">
        <f t="shared" si="619"/>
        <v>1321</v>
      </c>
      <c r="G7886" s="286">
        <f>SUM(C7886,C7862,C7838,C7814,C7790,C7766,C7742,C7718,C7694,C7670,C7646,C7622,C7598,C7574)/Hoja3!$D$14*100000</f>
        <v>91.190541506015563</v>
      </c>
      <c r="H7886" s="287">
        <f t="shared" si="617"/>
        <v>1.0620245757753073</v>
      </c>
      <c r="I7886" s="281"/>
      <c r="J7886" s="282"/>
      <c r="K7886" s="283"/>
    </row>
    <row r="7887" spans="1:11" ht="16.5" thickTop="1" thickBot="1" x14ac:dyDescent="0.3">
      <c r="A7887" s="50" t="s">
        <v>30</v>
      </c>
      <c r="B7887" s="201">
        <v>44221</v>
      </c>
      <c r="C7887" s="4">
        <v>145</v>
      </c>
      <c r="D7887" s="202">
        <f t="shared" si="618"/>
        <v>3612</v>
      </c>
      <c r="F7887" s="67">
        <f t="shared" si="619"/>
        <v>64</v>
      </c>
      <c r="G7887" s="286">
        <f>SUM(C7887,C7863,C7839,C7815,C7791,C7767,C7743,C7719,C7695,C7671,C7647,C7623,C7599,C7575)/Hoja3!$D$15*100000</f>
        <v>169.82559181285251</v>
      </c>
      <c r="H7887" s="287">
        <f t="shared" si="617"/>
        <v>4.6973684210526319</v>
      </c>
      <c r="I7887" s="281"/>
      <c r="J7887" s="282"/>
      <c r="K7887" s="284"/>
    </row>
    <row r="7888" spans="1:11" ht="16.5" thickTop="1" thickBot="1" x14ac:dyDescent="0.3">
      <c r="A7888" s="50" t="s">
        <v>26</v>
      </c>
      <c r="B7888" s="201">
        <v>44221</v>
      </c>
      <c r="C7888" s="4">
        <v>552</v>
      </c>
      <c r="D7888" s="202">
        <f t="shared" si="618"/>
        <v>51537</v>
      </c>
      <c r="E7888" s="4">
        <v>2</v>
      </c>
      <c r="F7888" s="67">
        <f t="shared" si="619"/>
        <v>765</v>
      </c>
      <c r="G7888" s="286">
        <f>SUM(C7888,C7864,C7840,C7816,C7792,C7768,C7744,C7720,C7696,C7672,C7648,C7624,C7600,C7576)/Hoja3!$D$16*100000</f>
        <v>900.82628449063861</v>
      </c>
      <c r="H7888" s="287">
        <f t="shared" si="617"/>
        <v>0.99966577540106949</v>
      </c>
      <c r="I7888" s="281"/>
      <c r="J7888" s="282"/>
      <c r="K7888" s="283"/>
    </row>
    <row r="7889" spans="1:14" ht="16.5" thickTop="1" thickBot="1" x14ac:dyDescent="0.3">
      <c r="A7889" s="50" t="s">
        <v>25</v>
      </c>
      <c r="B7889" s="201">
        <v>44221</v>
      </c>
      <c r="C7889" s="4">
        <v>255</v>
      </c>
      <c r="D7889" s="202">
        <f t="shared" si="618"/>
        <v>46233</v>
      </c>
      <c r="E7889" s="4">
        <v>4</v>
      </c>
      <c r="F7889" s="67">
        <f t="shared" si="619"/>
        <v>1037</v>
      </c>
      <c r="G7889" s="286">
        <f>SUM(C7889,C7865,C7841,C7817,C7793,C7769,C7745,C7721,C7697,C7673,C7649,C7625,C7601,C7577)/Hoja3!$D$17*100000</f>
        <v>588.40839475127416</v>
      </c>
      <c r="H7889" s="287">
        <f t="shared" si="617"/>
        <v>1.0244527247321844</v>
      </c>
      <c r="I7889" s="281"/>
      <c r="J7889" s="282"/>
      <c r="K7889" s="285"/>
    </row>
    <row r="7890" spans="1:14" ht="16.5" thickTop="1" thickBot="1" x14ac:dyDescent="0.3">
      <c r="A7890" s="50" t="s">
        <v>41</v>
      </c>
      <c r="B7890" s="201">
        <v>44221</v>
      </c>
      <c r="C7890" s="4">
        <v>22</v>
      </c>
      <c r="D7890" s="202">
        <f t="shared" si="618"/>
        <v>23464</v>
      </c>
      <c r="E7890" s="4">
        <v>1</v>
      </c>
      <c r="F7890" s="67">
        <f t="shared" si="619"/>
        <v>1049</v>
      </c>
      <c r="G7890" s="286">
        <f>SUM(C7890,C7866,C7842,C7818,C7794,C7770,C7746,C7722,C7698,C7674,C7650,C7626,C7602,C7578)/Hoja3!$D$18*100000</f>
        <v>49.494628253218735</v>
      </c>
      <c r="H7890" s="287">
        <f t="shared" si="617"/>
        <v>1.298342541436464</v>
      </c>
      <c r="I7890" s="281"/>
      <c r="J7890" s="282"/>
      <c r="K7890" s="285"/>
    </row>
    <row r="7891" spans="1:14" ht="16.5" thickTop="1" thickBot="1" x14ac:dyDescent="0.3">
      <c r="A7891" s="50" t="s">
        <v>42</v>
      </c>
      <c r="B7891" s="201">
        <v>44221</v>
      </c>
      <c r="C7891" s="4">
        <v>80</v>
      </c>
      <c r="D7891" s="202">
        <f t="shared" si="618"/>
        <v>13625</v>
      </c>
      <c r="F7891" s="67">
        <f t="shared" si="619"/>
        <v>217</v>
      </c>
      <c r="G7891" s="286">
        <f>SUM(C7891,C7867,C7843,C7819,C7795,C7771,C7747,C7723,C7699,C7675,C7651,C7627,C7603,C7579)/Hoja3!$D$19*100000</f>
        <v>148.10225583928664</v>
      </c>
      <c r="H7891" s="287">
        <f t="shared" si="617"/>
        <v>0.81593794076163606</v>
      </c>
      <c r="I7891" s="281"/>
      <c r="J7891" s="282"/>
      <c r="K7891" s="285"/>
    </row>
    <row r="7892" spans="1:14" ht="16.5" thickTop="1" thickBot="1" x14ac:dyDescent="0.3">
      <c r="A7892" s="50" t="s">
        <v>43</v>
      </c>
      <c r="B7892" s="201">
        <v>44221</v>
      </c>
      <c r="C7892" s="4">
        <v>300</v>
      </c>
      <c r="D7892" s="202">
        <f t="shared" si="618"/>
        <v>18753</v>
      </c>
      <c r="E7892" s="4">
        <v>7</v>
      </c>
      <c r="F7892" s="67">
        <f t="shared" si="619"/>
        <v>343</v>
      </c>
      <c r="G7892" s="286">
        <f>SUM(C7892,C7868,C7844,C7820,C7796,C7772,C7748,C7724,C7700,C7676,C7652,C7628,C7604,C7580)/Hoja3!$D$20*100000</f>
        <v>420.98802348090214</v>
      </c>
      <c r="H7892" s="287">
        <f t="shared" si="617"/>
        <v>3.9122486288848264</v>
      </c>
      <c r="I7892" s="281"/>
      <c r="J7892" s="282"/>
      <c r="K7892" s="285"/>
    </row>
    <row r="7893" spans="1:14" ht="16.5" thickTop="1" thickBot="1" x14ac:dyDescent="0.3">
      <c r="A7893" s="50" t="s">
        <v>44</v>
      </c>
      <c r="B7893" s="201">
        <v>44221</v>
      </c>
      <c r="C7893" s="4">
        <v>167</v>
      </c>
      <c r="D7893" s="202">
        <f t="shared" si="618"/>
        <v>31645</v>
      </c>
      <c r="E7893" s="4">
        <v>1</v>
      </c>
      <c r="F7893" s="67">
        <f t="shared" si="619"/>
        <v>483</v>
      </c>
      <c r="G7893" s="286">
        <f>SUM(C7893,C7869,C7845,C7821,C7797,C7773,C7749,C7725,C7701,C7677,C7653,C7629,C7605,C7581)/Hoja3!$D$21*100000</f>
        <v>1123.6047230228221</v>
      </c>
      <c r="H7893" s="287">
        <f t="shared" si="617"/>
        <v>0.81657392686804453</v>
      </c>
      <c r="I7893" s="281"/>
      <c r="J7893" s="282"/>
      <c r="K7893" s="285"/>
    </row>
    <row r="7894" spans="1:14" ht="16.5" thickTop="1" thickBot="1" x14ac:dyDescent="0.3">
      <c r="A7894" s="50" t="s">
        <v>29</v>
      </c>
      <c r="B7894" s="201">
        <v>44221</v>
      </c>
      <c r="C7894" s="4">
        <v>482</v>
      </c>
      <c r="D7894" s="202">
        <f t="shared" si="618"/>
        <v>202107</v>
      </c>
      <c r="E7894" s="4">
        <v>32</v>
      </c>
      <c r="F7894" s="67">
        <f t="shared" si="619"/>
        <v>3338</v>
      </c>
      <c r="G7894" s="286">
        <f>SUM(C7894,C7870,C7846,C7822,C7798,C7774,C7750,C7726,C7702,C7678,C7654,C7630,C7606,C7582)/Hoja3!$D$22*100000</f>
        <v>412.76229224034034</v>
      </c>
      <c r="H7894" s="287">
        <f t="shared" si="617"/>
        <v>0.97170816136333382</v>
      </c>
      <c r="I7894" s="281"/>
      <c r="J7894" s="282"/>
      <c r="K7894" s="283"/>
    </row>
    <row r="7895" spans="1:14" ht="16.5" thickTop="1" thickBot="1" x14ac:dyDescent="0.3">
      <c r="A7895" s="50" t="s">
        <v>45</v>
      </c>
      <c r="B7895" s="201">
        <v>44221</v>
      </c>
      <c r="C7895" s="4">
        <v>84</v>
      </c>
      <c r="D7895" s="202">
        <f t="shared" si="618"/>
        <v>20472</v>
      </c>
      <c r="F7895" s="67">
        <f t="shared" si="619"/>
        <v>246</v>
      </c>
      <c r="G7895" s="286">
        <f>SUM(C7895,C7871,C7847,C7823,C7799,C7775,C7751,C7727,C7703,C7679,C7655,C7631,C7607,C7583)/Hoja3!$D$23*100000</f>
        <v>172.13304944327632</v>
      </c>
      <c r="H7895" s="287">
        <f t="shared" si="617"/>
        <v>1.0169082125603865</v>
      </c>
      <c r="I7895" s="281"/>
      <c r="J7895" s="282"/>
      <c r="K7895" s="285"/>
    </row>
    <row r="7896" spans="1:14" ht="16.5" thickTop="1" thickBot="1" x14ac:dyDescent="0.3">
      <c r="A7896" s="50" t="s">
        <v>46</v>
      </c>
      <c r="B7896" s="201">
        <v>44221</v>
      </c>
      <c r="C7896" s="4">
        <v>130</v>
      </c>
      <c r="D7896" s="202">
        <f t="shared" si="618"/>
        <v>21520</v>
      </c>
      <c r="E7896" s="4">
        <v>2</v>
      </c>
      <c r="F7896" s="67">
        <f t="shared" si="619"/>
        <v>324</v>
      </c>
      <c r="G7896" s="286">
        <f>SUM(C7896,C7872,C7848,C7824,C7800,C7776,C7752,C7728,C7704,C7680,C7656,C7632,C7608,C7584)/Hoja3!$D$24*100000</f>
        <v>714.81083526550924</v>
      </c>
      <c r="H7896" s="287">
        <f t="shared" si="617"/>
        <v>0.86932599724896842</v>
      </c>
      <c r="I7896" s="281"/>
      <c r="J7896" s="282"/>
      <c r="K7896" s="285"/>
    </row>
    <row r="7897" spans="1:14" ht="16.5" thickTop="1" thickBot="1" x14ac:dyDescent="0.3">
      <c r="A7897" s="71" t="s">
        <v>47</v>
      </c>
      <c r="B7897" s="297">
        <v>44221</v>
      </c>
      <c r="C7897" s="38">
        <v>139</v>
      </c>
      <c r="D7897" s="298">
        <f t="shared" si="618"/>
        <v>75423</v>
      </c>
      <c r="E7897" s="38"/>
      <c r="F7897" s="117">
        <f t="shared" si="619"/>
        <v>1418</v>
      </c>
      <c r="G7897" s="299">
        <f>SUM(C7897,C7873,C7849,C7825,C7801,C7777,C7753,C7729,C7705,C7681,C7657,C7633,C7609,C7585)/Hoja3!$D$25*100000</f>
        <v>137.13697647192114</v>
      </c>
      <c r="H7897" s="300">
        <f t="shared" si="617"/>
        <v>0.91785150078988942</v>
      </c>
      <c r="I7897" s="281"/>
      <c r="J7897" s="282"/>
      <c r="K7897" s="283"/>
    </row>
    <row r="7898" spans="1:14" ht="16.5" thickTop="1" thickBot="1" x14ac:dyDescent="0.3">
      <c r="A7898" s="53" t="s">
        <v>22</v>
      </c>
      <c r="B7898" s="301">
        <v>44222</v>
      </c>
      <c r="C7898" s="41">
        <v>4574</v>
      </c>
      <c r="D7898" s="302">
        <f t="shared" si="618"/>
        <v>785952</v>
      </c>
      <c r="E7898" s="41">
        <v>75</v>
      </c>
      <c r="F7898" s="303">
        <f>E7898+F7874</f>
        <v>24269</v>
      </c>
      <c r="G7898" s="304">
        <f>SUM(C7898,C7874,C7850,C7826,C7802,C7778,C7754,C7730,C7706,C7682,C7658,C7634,C7610,C7586)/Hoja3!$D$2*100000</f>
        <v>315.88024975114217</v>
      </c>
      <c r="H7898" s="256">
        <f t="shared" si="617"/>
        <v>1.0026419123102257</v>
      </c>
      <c r="J7898" s="281"/>
      <c r="K7898" s="282"/>
      <c r="L7898" s="283"/>
    </row>
    <row r="7899" spans="1:14" ht="16.5" thickTop="1" thickBot="1" x14ac:dyDescent="0.3">
      <c r="A7899" s="122" t="s">
        <v>51</v>
      </c>
      <c r="B7899" s="201">
        <v>44222</v>
      </c>
      <c r="C7899" s="4">
        <v>1290</v>
      </c>
      <c r="D7899" s="202">
        <f t="shared" si="618"/>
        <v>204997</v>
      </c>
      <c r="E7899" s="4">
        <v>15</v>
      </c>
      <c r="F7899" s="67">
        <f t="shared" ref="F7899:F7921" si="620">E7899+F7875</f>
        <v>5798</v>
      </c>
      <c r="G7899" s="286">
        <f>SUM(C7899,C7875,C7851,C7827,C7803,C7779,C7755,C7731,C7707,C7683,C7659,C7635,C7611,C7587)/Hoja3!$D$3*100000</f>
        <v>536.04998754733151</v>
      </c>
      <c r="H7899" s="305">
        <f t="shared" si="617"/>
        <v>1.0099852977211468</v>
      </c>
      <c r="J7899" s="281"/>
      <c r="K7899" s="282"/>
      <c r="L7899" s="283"/>
    </row>
    <row r="7900" spans="1:14" ht="15.75" thickTop="1" x14ac:dyDescent="0.25">
      <c r="A7900" s="122" t="s">
        <v>35</v>
      </c>
      <c r="B7900" s="201">
        <v>44222</v>
      </c>
      <c r="C7900" s="4">
        <v>77</v>
      </c>
      <c r="D7900" s="202">
        <f t="shared" si="618"/>
        <v>4838</v>
      </c>
      <c r="F7900" s="67">
        <f t="shared" si="620"/>
        <v>17</v>
      </c>
      <c r="G7900" s="286">
        <f>SUM(C7900,C7876,C7852,C7828,C7804,C7780,C7756,C7732,C7708,C7684,C7660,C7636,C7612,C7588)/Hoja3!$D$4*100000</f>
        <v>373.58161747360617</v>
      </c>
      <c r="H7900" s="305">
        <f t="shared" si="617"/>
        <v>2.3408748114630469</v>
      </c>
    </row>
    <row r="7901" spans="1:14" ht="15.75" thickBot="1" x14ac:dyDescent="0.3">
      <c r="A7901" s="122" t="s">
        <v>21</v>
      </c>
      <c r="B7901" s="201">
        <v>44222</v>
      </c>
      <c r="C7901" s="4">
        <v>177</v>
      </c>
      <c r="D7901" s="202">
        <f t="shared" si="618"/>
        <v>30067</v>
      </c>
      <c r="E7901" s="4">
        <v>6</v>
      </c>
      <c r="F7901" s="67">
        <f t="shared" si="620"/>
        <v>783</v>
      </c>
      <c r="G7901" s="286">
        <f>SUM(C7901,C7877,C7853,C7829,C7805,C7781,C7757,C7733,C7709,C7685,C7661,C7637,C7613,C7589)/Hoja3!$D$5*100000</f>
        <v>225.56309830881639</v>
      </c>
      <c r="H7901" s="305">
        <f t="shared" si="617"/>
        <v>0.88328998699609884</v>
      </c>
      <c r="J7901" s="281"/>
      <c r="K7901" s="282"/>
      <c r="L7901" s="284"/>
    </row>
    <row r="7902" spans="1:14" ht="16.5" thickTop="1" thickBot="1" x14ac:dyDescent="0.3">
      <c r="A7902" s="122" t="s">
        <v>36</v>
      </c>
      <c r="B7902" s="201">
        <v>44222</v>
      </c>
      <c r="C7902" s="4">
        <v>320</v>
      </c>
      <c r="D7902" s="202">
        <f t="shared" si="618"/>
        <v>40880</v>
      </c>
      <c r="E7902" s="4">
        <v>11</v>
      </c>
      <c r="F7902" s="67">
        <f t="shared" si="620"/>
        <v>616</v>
      </c>
      <c r="G7902" s="286">
        <f>SUM(C7902,C7878,C7854,C7830,C7806,C7782,C7758,C7734,C7710,C7686,C7662,C7638,C7614,C7590)/Hoja3!$D$6*100000</f>
        <v>719.39307973906045</v>
      </c>
      <c r="H7902" s="305">
        <f t="shared" si="617"/>
        <v>0.81125888139916191</v>
      </c>
      <c r="J7902" s="281"/>
      <c r="K7902" s="282"/>
      <c r="L7902" s="285"/>
      <c r="N7902" s="73"/>
    </row>
    <row r="7903" spans="1:14" ht="16.5" thickTop="1" thickBot="1" x14ac:dyDescent="0.3">
      <c r="A7903" s="122" t="s">
        <v>37</v>
      </c>
      <c r="B7903" s="201">
        <v>44222</v>
      </c>
      <c r="C7903" s="4">
        <v>167</v>
      </c>
      <c r="D7903" s="202">
        <f t="shared" si="618"/>
        <v>16630</v>
      </c>
      <c r="E7903" s="4">
        <v>3</v>
      </c>
      <c r="F7903" s="67">
        <f t="shared" si="620"/>
        <v>2569</v>
      </c>
      <c r="G7903" s="286">
        <f>SUM(C7903,C7879,C7855,C7831,C7807,C7783,C7759,C7735,C7711,C7687,C7663,C7639,C7615,C7591)/Hoja3!$D$7*100000</f>
        <v>113.60342512199337</v>
      </c>
      <c r="H7903" s="305">
        <f t="shared" si="617"/>
        <v>0.50395186976524708</v>
      </c>
      <c r="J7903" s="281"/>
      <c r="K7903" s="282"/>
      <c r="L7903" s="285"/>
      <c r="N7903" s="73"/>
    </row>
    <row r="7904" spans="1:14" ht="16.5" thickTop="1" thickBot="1" x14ac:dyDescent="0.3">
      <c r="A7904" s="122" t="s">
        <v>27</v>
      </c>
      <c r="B7904" s="201">
        <v>44222</v>
      </c>
      <c r="C7904" s="4">
        <v>662</v>
      </c>
      <c r="D7904" s="202">
        <f t="shared" si="618"/>
        <v>142486</v>
      </c>
      <c r="E7904" s="4">
        <v>7</v>
      </c>
      <c r="F7904" s="67">
        <f t="shared" si="620"/>
        <v>259</v>
      </c>
      <c r="G7904" s="286">
        <f>SUM(C7904,C7880,C7856,C7832,C7808,C7784,C7760,C7736,C7712,C7688,C7664,C7640,C7616,C7592)/Hoja3!$D$8*100000</f>
        <v>538.09730719369452</v>
      </c>
      <c r="H7904" s="305">
        <f t="shared" si="617"/>
        <v>2.5129166666666665</v>
      </c>
      <c r="J7904" s="281"/>
      <c r="K7904" s="282"/>
      <c r="L7904" s="285"/>
      <c r="N7904" s="73"/>
    </row>
    <row r="7905" spans="1:14" ht="16.5" thickTop="1" thickBot="1" x14ac:dyDescent="0.3">
      <c r="A7905" s="122" t="s">
        <v>38</v>
      </c>
      <c r="B7905" s="201">
        <v>44222</v>
      </c>
      <c r="C7905" s="4">
        <v>332</v>
      </c>
      <c r="D7905" s="202">
        <f t="shared" si="618"/>
        <v>39707</v>
      </c>
      <c r="E7905" s="4">
        <v>14</v>
      </c>
      <c r="F7905" s="67">
        <f t="shared" si="620"/>
        <v>694</v>
      </c>
      <c r="G7905" s="286">
        <f>SUM(C7905,C7881,C7857,C7833,C7809,C7785,C7761,C7737,C7713,C7689,C7665,C7641,C7617,C7593)/Hoja3!$D$9*100000</f>
        <v>396.98086742700553</v>
      </c>
      <c r="H7905" s="305">
        <f t="shared" ref="H7905:H7936" si="621">SUM(C7905,C7881,C7857,C7833,C7809,C7785,C7761,C7737,C7713,C7689,C7665,C7641,C7617,C7593)/SUM(C7569,C7545,C7521,C7497,C7473,C7449,C7425,C7401,C7377,C7353,C7329,C7305,C7281,C7257)</f>
        <v>0.97865528281750269</v>
      </c>
      <c r="J7905" s="281"/>
      <c r="K7905" s="282"/>
      <c r="L7905" s="283"/>
      <c r="N7905" s="73"/>
    </row>
    <row r="7906" spans="1:14" ht="15.75" thickTop="1" x14ac:dyDescent="0.25">
      <c r="A7906" s="122" t="s">
        <v>48</v>
      </c>
      <c r="B7906" s="201">
        <v>44222</v>
      </c>
      <c r="C7906" s="4">
        <v>7</v>
      </c>
      <c r="D7906" s="202">
        <f t="shared" ref="D7906:D7937" si="622">C7906+D7882</f>
        <v>814</v>
      </c>
      <c r="F7906" s="67">
        <f t="shared" si="620"/>
        <v>6</v>
      </c>
      <c r="G7906" s="286">
        <f>SUM(C7906,C7882,C7858,C7834,C7810,C7786,C7762,C7738,C7714,C7690,C7666,C7642,C7618,C7594)/Hoja3!$D$10*100000</f>
        <v>73.199789158169381</v>
      </c>
      <c r="H7906" s="305">
        <f t="shared" si="621"/>
        <v>2.7861635220125787</v>
      </c>
      <c r="N7906" s="73"/>
    </row>
    <row r="7907" spans="1:14" x14ac:dyDescent="0.25">
      <c r="A7907" s="122" t="s">
        <v>39</v>
      </c>
      <c r="B7907" s="201">
        <v>44222</v>
      </c>
      <c r="C7907" s="4">
        <v>57</v>
      </c>
      <c r="D7907" s="202">
        <f t="shared" si="622"/>
        <v>19157</v>
      </c>
      <c r="F7907" s="67">
        <f t="shared" si="620"/>
        <v>866</v>
      </c>
      <c r="G7907" s="286">
        <f>SUM(C7907,C7883,C7859,C7835,C7811,C7787,C7763,C7739,C7715,C7691,C7667,C7643,C7619,C7595)/Hoja3!$D$11*100000</f>
        <v>56.818108112665897</v>
      </c>
      <c r="H7907" s="305">
        <f t="shared" si="621"/>
        <v>2.2346938775510203</v>
      </c>
      <c r="N7907" s="73"/>
    </row>
    <row r="7908" spans="1:14" ht="15.75" thickBot="1" x14ac:dyDescent="0.3">
      <c r="A7908" s="122" t="s">
        <v>40</v>
      </c>
      <c r="B7908" s="201">
        <v>44222</v>
      </c>
      <c r="C7908" s="4">
        <v>96</v>
      </c>
      <c r="D7908" s="202">
        <f t="shared" si="622"/>
        <v>15990</v>
      </c>
      <c r="E7908" s="4">
        <v>15</v>
      </c>
      <c r="F7908" s="67">
        <f t="shared" si="620"/>
        <v>238</v>
      </c>
      <c r="G7908" s="286">
        <f>SUM(C7908,C7884,C7860,C7836,C7812,C7788,C7764,C7740,C7716,C7692,C7668,C7644,C7620,C7596)/Hoja3!$D$12*100000</f>
        <v>539.85737721383373</v>
      </c>
      <c r="H7908" s="305">
        <f t="shared" si="621"/>
        <v>0.5056179775280899</v>
      </c>
      <c r="J7908" s="281"/>
      <c r="K7908" s="282"/>
      <c r="L7908" s="285"/>
      <c r="N7908" s="73"/>
    </row>
    <row r="7909" spans="1:14" ht="15.75" thickTop="1" x14ac:dyDescent="0.25">
      <c r="A7909" s="122" t="s">
        <v>28</v>
      </c>
      <c r="B7909" s="201">
        <v>44222</v>
      </c>
      <c r="C7909" s="4">
        <v>11</v>
      </c>
      <c r="D7909" s="202">
        <f t="shared" si="622"/>
        <v>9452</v>
      </c>
      <c r="F7909" s="67">
        <f t="shared" si="620"/>
        <v>405</v>
      </c>
      <c r="G7909" s="286">
        <f>SUM(C7909,C7885,C7861,C7837,C7813,C7789,C7765,C7741,C7717,C7693,C7669,C7645,C7621,C7597)/Hoja3!$D$13*100000</f>
        <v>54.887670856933767</v>
      </c>
      <c r="H7909" s="305">
        <f t="shared" si="621"/>
        <v>1.3416149068322982</v>
      </c>
      <c r="N7909" s="73"/>
    </row>
    <row r="7910" spans="1:14" ht="15.75" thickBot="1" x14ac:dyDescent="0.3">
      <c r="A7910" s="122" t="s">
        <v>24</v>
      </c>
      <c r="B7910" s="201">
        <v>44222</v>
      </c>
      <c r="C7910" s="4">
        <v>112</v>
      </c>
      <c r="D7910" s="202">
        <f t="shared" si="622"/>
        <v>63322</v>
      </c>
      <c r="E7910" s="4">
        <v>5</v>
      </c>
      <c r="F7910" s="67">
        <f t="shared" si="620"/>
        <v>1326</v>
      </c>
      <c r="G7910" s="286">
        <f>SUM(C7910,C7886,C7862,C7838,C7814,C7790,C7766,C7742,C7718,C7694,C7670,C7646,C7622,C7598)/Hoja3!$D$14*100000</f>
        <v>86.970152808216497</v>
      </c>
      <c r="H7910" s="305">
        <f t="shared" si="621"/>
        <v>0.99254587155963303</v>
      </c>
      <c r="J7910" s="281"/>
      <c r="K7910" s="282"/>
      <c r="L7910" s="284"/>
      <c r="N7910" s="73"/>
    </row>
    <row r="7911" spans="1:14" ht="16.5" thickTop="1" thickBot="1" x14ac:dyDescent="0.3">
      <c r="A7911" s="122" t="s">
        <v>30</v>
      </c>
      <c r="B7911" s="201">
        <v>44222</v>
      </c>
      <c r="C7911" s="4">
        <v>169</v>
      </c>
      <c r="D7911" s="202">
        <f t="shared" si="622"/>
        <v>3781</v>
      </c>
      <c r="E7911" s="4">
        <v>5</v>
      </c>
      <c r="F7911" s="67">
        <f t="shared" si="620"/>
        <v>69</v>
      </c>
      <c r="G7911" s="286">
        <f>SUM(C7911,C7887,C7863,C7839,C7815,C7791,C7767,C7743,C7719,C7695,C7671,C7647,C7623,C7599)/Hoja3!$D$15*100000</f>
        <v>179.26034691356654</v>
      </c>
      <c r="H7911" s="305">
        <f t="shared" si="621"/>
        <v>4.75</v>
      </c>
      <c r="J7911" s="281"/>
      <c r="K7911" s="282"/>
      <c r="L7911" s="285"/>
      <c r="N7911" s="73"/>
    </row>
    <row r="7912" spans="1:14" ht="16.5" thickTop="1" thickBot="1" x14ac:dyDescent="0.3">
      <c r="A7912" s="122" t="s">
        <v>26</v>
      </c>
      <c r="B7912" s="201">
        <v>44222</v>
      </c>
      <c r="C7912" s="4">
        <v>506</v>
      </c>
      <c r="D7912" s="202">
        <f t="shared" si="622"/>
        <v>52043</v>
      </c>
      <c r="E7912" s="4">
        <v>3</v>
      </c>
      <c r="F7912" s="67">
        <f t="shared" si="620"/>
        <v>768</v>
      </c>
      <c r="G7912" s="286">
        <f>SUM(C7912,C7888,C7864,C7840,C7816,C7792,C7768,C7744,C7720,C7696,C7672,C7648,C7624,C7600)/Hoja3!$D$16*100000</f>
        <v>879.5931674539986</v>
      </c>
      <c r="H7912" s="305">
        <f t="shared" si="621"/>
        <v>0.96179812283879462</v>
      </c>
      <c r="J7912" s="281"/>
      <c r="K7912" s="282"/>
      <c r="L7912" s="285"/>
      <c r="N7912" s="73"/>
    </row>
    <row r="7913" spans="1:14" ht="16.5" thickTop="1" thickBot="1" x14ac:dyDescent="0.3">
      <c r="A7913" s="122" t="s">
        <v>25</v>
      </c>
      <c r="B7913" s="201">
        <v>44222</v>
      </c>
      <c r="C7913" s="4">
        <v>393</v>
      </c>
      <c r="D7913" s="202">
        <f t="shared" si="622"/>
        <v>46626</v>
      </c>
      <c r="E7913" s="4">
        <v>4</v>
      </c>
      <c r="F7913" s="67">
        <f t="shared" si="620"/>
        <v>1041</v>
      </c>
      <c r="G7913" s="286">
        <f>SUM(C7913,C7889,C7865,C7841,C7817,C7793,C7769,C7745,C7721,C7697,C7673,C7649,C7625,C7601)/Hoja3!$D$17*100000</f>
        <v>585.73320314067496</v>
      </c>
      <c r="H7913" s="305">
        <f t="shared" si="621"/>
        <v>1.0136574074074074</v>
      </c>
      <c r="J7913" s="281"/>
      <c r="K7913" s="282"/>
      <c r="L7913" s="284"/>
      <c r="N7913" s="73"/>
    </row>
    <row r="7914" spans="1:14" ht="16.5" thickTop="1" thickBot="1" x14ac:dyDescent="0.3">
      <c r="A7914" s="122" t="s">
        <v>41</v>
      </c>
      <c r="B7914" s="201">
        <v>44222</v>
      </c>
      <c r="C7914" s="4">
        <v>66</v>
      </c>
      <c r="D7914" s="202">
        <f t="shared" si="622"/>
        <v>23530</v>
      </c>
      <c r="E7914" s="4">
        <v>2</v>
      </c>
      <c r="F7914" s="67">
        <f t="shared" si="620"/>
        <v>1051</v>
      </c>
      <c r="G7914" s="286">
        <f>SUM(C7914,C7890,C7866,C7842,C7818,C7794,C7770,C7746,C7722,C7698,C7674,C7650,C7626,C7602)/Hoja3!$D$18*100000</f>
        <v>51.530577500514248</v>
      </c>
      <c r="H7914" s="305">
        <f t="shared" si="621"/>
        <v>1.3592592592592592</v>
      </c>
      <c r="J7914" s="281"/>
      <c r="K7914" s="282"/>
      <c r="L7914" s="283"/>
      <c r="N7914" s="73"/>
    </row>
    <row r="7915" spans="1:14" ht="15.75" thickTop="1" x14ac:dyDescent="0.25">
      <c r="A7915" s="122" t="s">
        <v>42</v>
      </c>
      <c r="B7915" s="201">
        <v>44222</v>
      </c>
      <c r="C7915" s="4">
        <v>78</v>
      </c>
      <c r="D7915" s="202">
        <f t="shared" si="622"/>
        <v>13703</v>
      </c>
      <c r="F7915" s="67">
        <f t="shared" si="620"/>
        <v>217</v>
      </c>
      <c r="G7915" s="286">
        <f>SUM(C7915,C7891,C7867,C7843,C7819,C7795,C7771,C7747,C7723,C7699,C7675,C7651,C7627,C7603)/Hoja3!$D$19*100000</f>
        <v>131.46155293599602</v>
      </c>
      <c r="H7915" s="305">
        <f t="shared" si="621"/>
        <v>0.77744133232399693</v>
      </c>
      <c r="N7915" s="73"/>
    </row>
    <row r="7916" spans="1:14" ht="15.75" thickBot="1" x14ac:dyDescent="0.3">
      <c r="A7916" s="122" t="s">
        <v>43</v>
      </c>
      <c r="B7916" s="201">
        <v>44222</v>
      </c>
      <c r="C7916" s="4">
        <v>45</v>
      </c>
      <c r="D7916" s="202">
        <f t="shared" si="622"/>
        <v>18798</v>
      </c>
      <c r="E7916" s="4">
        <v>1</v>
      </c>
      <c r="F7916" s="67">
        <f t="shared" si="620"/>
        <v>344</v>
      </c>
      <c r="G7916" s="286">
        <f>SUM(C7916,C7892,C7868,C7844,C7820,C7796,C7772,C7748,C7724,C7700,C7676,C7652,C7628,C7604)/Hoja3!$D$20*100000</f>
        <v>419.80768322815192</v>
      </c>
      <c r="H7916" s="305">
        <f t="shared" si="621"/>
        <v>3.9300184162062615</v>
      </c>
      <c r="J7916" s="281"/>
      <c r="K7916" s="282"/>
      <c r="L7916" s="284"/>
      <c r="N7916" s="73"/>
    </row>
    <row r="7917" spans="1:14" ht="16.5" thickTop="1" thickBot="1" x14ac:dyDescent="0.3">
      <c r="A7917" s="122" t="s">
        <v>44</v>
      </c>
      <c r="B7917" s="201">
        <v>44222</v>
      </c>
      <c r="C7917" s="4">
        <v>181</v>
      </c>
      <c r="D7917" s="202">
        <f t="shared" si="622"/>
        <v>31826</v>
      </c>
      <c r="E7917" s="4">
        <v>6</v>
      </c>
      <c r="F7917" s="67">
        <f t="shared" si="620"/>
        <v>489</v>
      </c>
      <c r="G7917" s="286">
        <f>SUM(C7917,C7893,C7869,C7845,C7821,C7797,C7773,C7749,C7725,C7701,C7677,C7653,C7629,C7605)/Hoja3!$D$21*100000</f>
        <v>1065.6333914869647</v>
      </c>
      <c r="H7917" s="305">
        <f t="shared" si="621"/>
        <v>0.77505966587112174</v>
      </c>
      <c r="J7917" s="281"/>
      <c r="K7917" s="282"/>
      <c r="L7917" s="283"/>
      <c r="N7917" s="73"/>
    </row>
    <row r="7918" spans="1:14" ht="16.5" thickTop="1" thickBot="1" x14ac:dyDescent="0.3">
      <c r="A7918" s="122" t="s">
        <v>29</v>
      </c>
      <c r="B7918" s="201">
        <v>44222</v>
      </c>
      <c r="C7918" s="4">
        <v>770</v>
      </c>
      <c r="D7918" s="202">
        <f t="shared" si="622"/>
        <v>202877</v>
      </c>
      <c r="E7918" s="4">
        <v>43</v>
      </c>
      <c r="F7918" s="67">
        <f t="shared" si="620"/>
        <v>3381</v>
      </c>
      <c r="G7918" s="286">
        <f>SUM(C7918,C7894,C7870,C7846,C7822,C7798,C7774,C7750,C7726,C7702,C7678,C7654,C7630,C7606)/Hoja3!$D$22*100000</f>
        <v>393.98623126564786</v>
      </c>
      <c r="H7918" s="305">
        <f t="shared" si="621"/>
        <v>0.91483913328956012</v>
      </c>
      <c r="J7918" s="281"/>
      <c r="K7918" s="282"/>
      <c r="L7918" s="285"/>
      <c r="N7918" s="73"/>
    </row>
    <row r="7919" spans="1:14" ht="16.5" thickTop="1" thickBot="1" x14ac:dyDescent="0.3">
      <c r="A7919" s="122" t="s">
        <v>45</v>
      </c>
      <c r="B7919" s="201">
        <v>44222</v>
      </c>
      <c r="C7919" s="4">
        <v>79</v>
      </c>
      <c r="D7919" s="202">
        <f t="shared" si="622"/>
        <v>20551</v>
      </c>
      <c r="E7919" s="4">
        <v>1</v>
      </c>
      <c r="F7919" s="67">
        <f t="shared" si="620"/>
        <v>247</v>
      </c>
      <c r="G7919" s="286">
        <f>SUM(C7919,C7895,C7871,C7847,C7823,C7799,C7775,C7751,C7727,C7703,C7679,C7655,C7631,C7607)/Hoja3!$D$23*100000</f>
        <v>170.08871393919941</v>
      </c>
      <c r="H7919" s="305">
        <f t="shared" si="621"/>
        <v>0.99047619047619051</v>
      </c>
      <c r="J7919" s="281"/>
      <c r="K7919" s="282"/>
      <c r="L7919" s="285"/>
      <c r="N7919" s="73"/>
    </row>
    <row r="7920" spans="1:14" ht="15.75" thickTop="1" x14ac:dyDescent="0.25">
      <c r="A7920" s="122" t="s">
        <v>46</v>
      </c>
      <c r="B7920" s="201">
        <v>44222</v>
      </c>
      <c r="C7920" s="4">
        <v>52</v>
      </c>
      <c r="D7920" s="202">
        <f t="shared" si="622"/>
        <v>21572</v>
      </c>
      <c r="F7920" s="67">
        <f t="shared" si="620"/>
        <v>324</v>
      </c>
      <c r="G7920" s="286">
        <f>SUM(C7920,C7896,C7872,C7848,C7824,C7800,C7776,C7752,C7728,C7704,C7680,C7656,C7632,C7608)/Hoja3!$D$24*100000</f>
        <v>664.48000904823834</v>
      </c>
      <c r="H7920" s="305">
        <f t="shared" si="621"/>
        <v>0.81824512534818938</v>
      </c>
      <c r="N7920" s="73"/>
    </row>
    <row r="7921" spans="1:14" ht="15.75" thickBot="1" x14ac:dyDescent="0.3">
      <c r="A7921" s="123" t="s">
        <v>47</v>
      </c>
      <c r="B7921" s="306">
        <v>44222</v>
      </c>
      <c r="C7921" s="45">
        <v>188</v>
      </c>
      <c r="D7921" s="307">
        <f t="shared" si="622"/>
        <v>75611</v>
      </c>
      <c r="E7921" s="45">
        <v>3</v>
      </c>
      <c r="F7921" s="308">
        <f t="shared" si="620"/>
        <v>1421</v>
      </c>
      <c r="G7921" s="309">
        <f>SUM(C7921,C7897,C7873,C7849,C7825,C7801,C7777,C7753,C7729,C7705,C7681,C7657,C7633,C7609)/Hoja3!$D$25*100000</f>
        <v>134.24553419691077</v>
      </c>
      <c r="H7921" s="310">
        <f t="shared" si="621"/>
        <v>0.91255515443241075</v>
      </c>
      <c r="J7921" s="281"/>
      <c r="K7921" s="282"/>
      <c r="L7921" s="285"/>
      <c r="N7921" s="73"/>
    </row>
    <row r="7922" spans="1:14" ht="15.75" thickBot="1" x14ac:dyDescent="0.3">
      <c r="A7922" s="53" t="s">
        <v>22</v>
      </c>
      <c r="B7922" s="306">
        <v>44223</v>
      </c>
      <c r="C7922" s="39">
        <v>4445</v>
      </c>
      <c r="D7922" s="302">
        <f t="shared" si="622"/>
        <v>790397</v>
      </c>
      <c r="E7922" s="39">
        <v>44</v>
      </c>
      <c r="F7922" s="303">
        <f>E7922+F7898</f>
        <v>24313</v>
      </c>
      <c r="G7922" s="304">
        <f>SUM(C7922,C7898,C7874,C7850,C7826,C7802,C7778,C7754,C7730,C7706,C7682,C7658,C7634,C7610)/Hoja3!$D$2*100000</f>
        <v>313.52008401277891</v>
      </c>
      <c r="H7922" s="256">
        <f t="shared" si="621"/>
        <v>0.99338884774480229</v>
      </c>
    </row>
    <row r="7923" spans="1:14" ht="15.75" thickBot="1" x14ac:dyDescent="0.3">
      <c r="A7923" s="122" t="s">
        <v>51</v>
      </c>
      <c r="B7923" s="306">
        <v>44223</v>
      </c>
      <c r="C7923" s="4">
        <v>1247</v>
      </c>
      <c r="D7923" s="202">
        <f t="shared" si="622"/>
        <v>206244</v>
      </c>
      <c r="E7923" s="4">
        <v>25</v>
      </c>
      <c r="F7923" s="67">
        <f t="shared" ref="F7923:F7945" si="623">E7923+F7899</f>
        <v>5823</v>
      </c>
      <c r="G7923" s="286">
        <f>SUM(C7923,C7899,C7875,C7851,C7827,C7803,C7779,C7755,C7731,C7707,C7683,C7659,C7635,C7611)/Hoja3!$D$3*100000</f>
        <v>537.44806782054889</v>
      </c>
      <c r="H7923" s="305">
        <f t="shared" si="621"/>
        <v>1.0047410649161197</v>
      </c>
    </row>
    <row r="7924" spans="1:14" ht="15.75" thickBot="1" x14ac:dyDescent="0.3">
      <c r="A7924" s="122" t="s">
        <v>35</v>
      </c>
      <c r="B7924" s="306">
        <v>44223</v>
      </c>
      <c r="C7924" s="4">
        <v>116</v>
      </c>
      <c r="D7924" s="202">
        <f t="shared" si="622"/>
        <v>4954</v>
      </c>
      <c r="F7924" s="67">
        <f t="shared" si="623"/>
        <v>17</v>
      </c>
      <c r="G7924" s="286">
        <f>SUM(C7924,C7900,C7876,C7852,C7828,C7804,C7780,C7756,C7732,C7708,C7684,C7660,C7636,C7612)/Hoja3!$D$4*100000</f>
        <v>384.65426850697338</v>
      </c>
      <c r="H7924" s="305">
        <f t="shared" si="621"/>
        <v>2.3815201192250375</v>
      </c>
    </row>
    <row r="7925" spans="1:14" ht="15.75" thickBot="1" x14ac:dyDescent="0.3">
      <c r="A7925" s="122" t="s">
        <v>21</v>
      </c>
      <c r="B7925" s="306">
        <v>44223</v>
      </c>
      <c r="C7925" s="4">
        <v>146</v>
      </c>
      <c r="D7925" s="202">
        <f t="shared" si="622"/>
        <v>30213</v>
      </c>
      <c r="E7925" s="4">
        <v>3</v>
      </c>
      <c r="F7925" s="67">
        <f t="shared" si="623"/>
        <v>786</v>
      </c>
      <c r="G7925" s="286">
        <f>SUM(C7925,C7901,C7877,C7853,C7829,C7805,C7781,C7757,C7733,C7709,C7685,C7661,C7637,C7613)/Hoja3!$D$5*100000</f>
        <v>213.77437546750176</v>
      </c>
      <c r="H7925" s="305">
        <f t="shared" si="621"/>
        <v>0.826645264847512</v>
      </c>
    </row>
    <row r="7926" spans="1:14" ht="15.75" thickBot="1" x14ac:dyDescent="0.3">
      <c r="A7926" s="122" t="s">
        <v>36</v>
      </c>
      <c r="B7926" s="306">
        <v>44223</v>
      </c>
      <c r="C7926" s="4">
        <v>395</v>
      </c>
      <c r="D7926" s="202">
        <f t="shared" si="622"/>
        <v>41275</v>
      </c>
      <c r="E7926" s="4">
        <v>28</v>
      </c>
      <c r="F7926" s="67">
        <f t="shared" si="623"/>
        <v>644</v>
      </c>
      <c r="G7926" s="286">
        <f>SUM(C7926,C7902,C7878,C7854,C7830,C7806,C7782,C7758,C7734,C7710,C7686,C7662,C7638,C7614)/Hoja3!$D$6*100000</f>
        <v>697.90660329502384</v>
      </c>
      <c r="H7926" s="305">
        <f t="shared" si="621"/>
        <v>0.78846504836649023</v>
      </c>
    </row>
    <row r="7927" spans="1:14" ht="15.75" thickBot="1" x14ac:dyDescent="0.3">
      <c r="A7927" s="122" t="s">
        <v>37</v>
      </c>
      <c r="B7927" s="306">
        <v>44223</v>
      </c>
      <c r="C7927" s="4">
        <v>224</v>
      </c>
      <c r="D7927" s="202">
        <f t="shared" si="622"/>
        <v>16854</v>
      </c>
      <c r="E7927" s="4">
        <v>3</v>
      </c>
      <c r="F7927" s="67">
        <f t="shared" si="623"/>
        <v>2572</v>
      </c>
      <c r="G7927" s="286">
        <f>SUM(C7927,C7903,C7879,C7855,C7831,C7807,C7783,C7759,C7735,C7711,C7687,C7663,C7639,C7615)/Hoja3!$D$7*100000</f>
        <v>97.807443258120699</v>
      </c>
      <c r="H7927" s="305">
        <f t="shared" si="621"/>
        <v>0.4310829817158931</v>
      </c>
    </row>
    <row r="7928" spans="1:14" ht="15.75" thickBot="1" x14ac:dyDescent="0.3">
      <c r="A7928" s="122" t="s">
        <v>27</v>
      </c>
      <c r="B7928" s="306">
        <v>44223</v>
      </c>
      <c r="C7928" s="4">
        <v>687</v>
      </c>
      <c r="D7928" s="202">
        <f t="shared" si="622"/>
        <v>143173</v>
      </c>
      <c r="E7928" s="4">
        <v>11</v>
      </c>
      <c r="F7928" s="67">
        <f t="shared" si="623"/>
        <v>270</v>
      </c>
      <c r="G7928" s="286">
        <f>SUM(C7928,C7904,C7880,C7856,C7832,C7808,C7784,C7760,C7736,C7712,C7688,C7664,C7640,C7616)/Hoja3!$D$8*100000</f>
        <v>564.15010336357659</v>
      </c>
      <c r="H7928" s="305">
        <f t="shared" si="621"/>
        <v>2.361972357116175</v>
      </c>
    </row>
    <row r="7929" spans="1:14" ht="15.75" thickBot="1" x14ac:dyDescent="0.3">
      <c r="A7929" s="122" t="s">
        <v>38</v>
      </c>
      <c r="B7929" s="306">
        <v>44223</v>
      </c>
      <c r="C7929" s="4">
        <v>293</v>
      </c>
      <c r="D7929" s="202">
        <f t="shared" si="622"/>
        <v>40000</v>
      </c>
      <c r="E7929" s="4">
        <v>8</v>
      </c>
      <c r="F7929" s="67">
        <f t="shared" si="623"/>
        <v>702</v>
      </c>
      <c r="G7929" s="286">
        <f>SUM(C7929,C7905,C7881,C7857,C7833,C7809,C7785,C7761,C7737,C7713,C7689,C7665,C7641,C7617)/Hoja3!$D$9*100000</f>
        <v>376.20106193464318</v>
      </c>
      <c r="H7929" s="305">
        <f t="shared" si="621"/>
        <v>0.90145228215767637</v>
      </c>
    </row>
    <row r="7930" spans="1:14" ht="15.75" thickBot="1" x14ac:dyDescent="0.3">
      <c r="A7930" s="122" t="s">
        <v>48</v>
      </c>
      <c r="B7930" s="306">
        <v>44223</v>
      </c>
      <c r="C7930" s="4">
        <v>14</v>
      </c>
      <c r="D7930" s="202">
        <f t="shared" si="622"/>
        <v>828</v>
      </c>
      <c r="F7930" s="67">
        <f t="shared" si="623"/>
        <v>6</v>
      </c>
      <c r="G7930" s="286">
        <f>SUM(C7930,C7906,C7882,C7858,C7834,C7810,C7786,C7762,C7738,C7714,C7690,C7666,C7642,C7618)/Hoja3!$D$10*100000</f>
        <v>66.590327383165373</v>
      </c>
      <c r="H7930" s="305">
        <f t="shared" si="621"/>
        <v>1.892018779342723</v>
      </c>
    </row>
    <row r="7931" spans="1:14" ht="15.75" thickBot="1" x14ac:dyDescent="0.3">
      <c r="A7931" s="122" t="s">
        <v>39</v>
      </c>
      <c r="B7931" s="306">
        <v>44223</v>
      </c>
      <c r="C7931" s="4">
        <v>49</v>
      </c>
      <c r="D7931" s="202">
        <f t="shared" si="622"/>
        <v>19206</v>
      </c>
      <c r="F7931" s="67">
        <f t="shared" si="623"/>
        <v>866</v>
      </c>
      <c r="G7931" s="286">
        <f>SUM(C7931,C7907,C7883,C7859,C7835,C7811,C7787,C7763,C7739,C7715,C7691,C7667,C7643,C7619)/Hoja3!$D$11*100000</f>
        <v>60.969202769299024</v>
      </c>
      <c r="H7931" s="305">
        <f t="shared" si="621"/>
        <v>2.4607329842931938</v>
      </c>
    </row>
    <row r="7932" spans="1:14" ht="15.75" thickBot="1" x14ac:dyDescent="0.3">
      <c r="A7932" s="122" t="s">
        <v>40</v>
      </c>
      <c r="B7932" s="306">
        <v>44223</v>
      </c>
      <c r="C7932" s="4">
        <v>130</v>
      </c>
      <c r="D7932" s="202">
        <f t="shared" si="622"/>
        <v>16120</v>
      </c>
      <c r="F7932" s="67">
        <f t="shared" si="623"/>
        <v>238</v>
      </c>
      <c r="G7932" s="286">
        <f>SUM(C7932,C7908,C7884,C7860,C7836,C7812,C7788,C7764,C7740,C7716,C7692,C7668,C7644,C7620)/Hoja3!$D$12*100000</f>
        <v>512.23676721684694</v>
      </c>
      <c r="H7932" s="305">
        <f t="shared" si="621"/>
        <v>0.49156626506024098</v>
      </c>
    </row>
    <row r="7933" spans="1:14" ht="15.75" thickBot="1" x14ac:dyDescent="0.3">
      <c r="A7933" s="122" t="s">
        <v>28</v>
      </c>
      <c r="B7933" s="306">
        <v>44223</v>
      </c>
      <c r="C7933" s="4">
        <v>36</v>
      </c>
      <c r="D7933" s="202">
        <f t="shared" si="622"/>
        <v>9488</v>
      </c>
      <c r="F7933" s="67">
        <f t="shared" si="623"/>
        <v>405</v>
      </c>
      <c r="G7933" s="286">
        <f>SUM(C7933,C7909,C7885,C7861,C7837,C7813,C7789,C7765,C7741,C7717,C7693,C7669,C7645,C7621)/Hoja3!$D$13*100000</f>
        <v>61.240410539449236</v>
      </c>
      <c r="H7933" s="305">
        <f t="shared" si="621"/>
        <v>1.4876543209876543</v>
      </c>
    </row>
    <row r="7934" spans="1:14" ht="15.75" thickBot="1" x14ac:dyDescent="0.3">
      <c r="A7934" s="122" t="s">
        <v>24</v>
      </c>
      <c r="B7934" s="306">
        <v>44223</v>
      </c>
      <c r="C7934" s="4">
        <v>149</v>
      </c>
      <c r="D7934" s="202">
        <f t="shared" si="622"/>
        <v>63471</v>
      </c>
      <c r="E7934" s="4">
        <v>11</v>
      </c>
      <c r="F7934" s="67">
        <f t="shared" si="623"/>
        <v>1337</v>
      </c>
      <c r="G7934" s="286">
        <f>SUM(C7934,C7910,C7886,C7862,C7838,C7814,C7790,C7766,C7742,C7718,C7694,C7670,C7646,C7622)/Hoja3!$D$14*100000</f>
        <v>86.919910085623656</v>
      </c>
      <c r="H7934" s="305">
        <f t="shared" si="621"/>
        <v>1.0028985507246377</v>
      </c>
    </row>
    <row r="7935" spans="1:14" ht="15.75" thickBot="1" x14ac:dyDescent="0.3">
      <c r="A7935" s="122" t="s">
        <v>30</v>
      </c>
      <c r="B7935" s="306">
        <v>44223</v>
      </c>
      <c r="C7935" s="4">
        <v>241</v>
      </c>
      <c r="D7935" s="202">
        <f t="shared" si="622"/>
        <v>4022</v>
      </c>
      <c r="E7935" s="4">
        <v>5</v>
      </c>
      <c r="F7935" s="67">
        <f t="shared" si="623"/>
        <v>74</v>
      </c>
      <c r="G7935" s="286">
        <f>SUM(C7935,C7911,C7887,C7863,C7839,C7815,C7791,C7767,C7743,C7719,C7695,C7671,C7647,C7623)/Hoja3!$D$15*100000</f>
        <v>196.22704936359008</v>
      </c>
      <c r="H7935" s="305">
        <f t="shared" si="621"/>
        <v>5.2547770700636942</v>
      </c>
    </row>
    <row r="7936" spans="1:14" ht="15.75" thickBot="1" x14ac:dyDescent="0.3">
      <c r="A7936" s="122" t="s">
        <v>26</v>
      </c>
      <c r="B7936" s="306">
        <v>44223</v>
      </c>
      <c r="C7936" s="4">
        <v>538</v>
      </c>
      <c r="D7936" s="202">
        <f t="shared" si="622"/>
        <v>52581</v>
      </c>
      <c r="F7936" s="67">
        <f t="shared" si="623"/>
        <v>768</v>
      </c>
      <c r="G7936" s="286">
        <f>SUM(C7936,C7912,C7888,C7864,C7840,C7816,C7792,C7768,C7744,C7720,C7696,C7672,C7648,C7624)/Hoja3!$D$16*100000</f>
        <v>890.88737864370069</v>
      </c>
      <c r="H7936" s="305">
        <f t="shared" si="621"/>
        <v>0.98305084745762716</v>
      </c>
    </row>
    <row r="7937" spans="1:8" ht="15.75" thickBot="1" x14ac:dyDescent="0.3">
      <c r="A7937" s="122" t="s">
        <v>25</v>
      </c>
      <c r="B7937" s="306">
        <v>44223</v>
      </c>
      <c r="C7937" s="4">
        <v>365</v>
      </c>
      <c r="D7937" s="202">
        <f t="shared" si="622"/>
        <v>46991</v>
      </c>
      <c r="E7937" s="4">
        <v>10</v>
      </c>
      <c r="F7937" s="67">
        <f t="shared" si="623"/>
        <v>1051</v>
      </c>
      <c r="G7937" s="286">
        <f>SUM(C7937,C7913,C7889,C7865,C7841,C7817,C7793,C7769,C7745,C7721,C7697,C7673,C7649,C7625)/Hoja3!$D$17*100000</f>
        <v>581.98793488583624</v>
      </c>
      <c r="H7937" s="305">
        <f t="shared" ref="H7937:H7968" si="624">SUM(C7937,C7913,C7889,C7865,C7841,C7817,C7793,C7769,C7745,C7721,C7697,C7673,C7649,C7625)/SUM(C7601,C7577,C7553,C7529,C7505,C7481,C7457,C7433,C7409,C7385,C7361,C7337,C7313,C7289)</f>
        <v>1.0057790106333795</v>
      </c>
    </row>
    <row r="7938" spans="1:8" ht="15.75" thickBot="1" x14ac:dyDescent="0.3">
      <c r="A7938" s="122" t="s">
        <v>41</v>
      </c>
      <c r="B7938" s="306">
        <v>44223</v>
      </c>
      <c r="C7938" s="4">
        <v>65</v>
      </c>
      <c r="D7938" s="202">
        <f t="shared" ref="D7938:D7969" si="625">C7938+D7914</f>
        <v>23595</v>
      </c>
      <c r="F7938" s="67">
        <f t="shared" si="623"/>
        <v>1051</v>
      </c>
      <c r="G7938" s="286">
        <f>SUM(C7938,C7914,C7890,C7866,C7842,C7818,C7794,C7770,C7746,C7722,C7698,C7674,C7650,C7626)/Hoja3!$D$18*100000</f>
        <v>51.390167207597322</v>
      </c>
      <c r="H7938" s="305">
        <f t="shared" si="624"/>
        <v>1.318918918918919</v>
      </c>
    </row>
    <row r="7939" spans="1:8" ht="15.75" thickBot="1" x14ac:dyDescent="0.3">
      <c r="A7939" s="122" t="s">
        <v>42</v>
      </c>
      <c r="B7939" s="306">
        <v>44223</v>
      </c>
      <c r="C7939" s="4">
        <v>58</v>
      </c>
      <c r="D7939" s="202">
        <f t="shared" si="625"/>
        <v>13761</v>
      </c>
      <c r="F7939" s="67">
        <f t="shared" si="623"/>
        <v>217</v>
      </c>
      <c r="G7939" s="286">
        <f>SUM(C7939,C7915,C7891,C7867,C7843,C7819,C7795,C7771,C7747,C7723,C7699,C7675,C7651,C7627)/Hoja3!$D$19*100000</f>
        <v>118.02098520641512</v>
      </c>
      <c r="H7939" s="305">
        <f t="shared" si="624"/>
        <v>0.69011976047904189</v>
      </c>
    </row>
    <row r="7940" spans="1:8" ht="15.75" thickBot="1" x14ac:dyDescent="0.3">
      <c r="A7940" s="122" t="s">
        <v>43</v>
      </c>
      <c r="B7940" s="306">
        <v>44223</v>
      </c>
      <c r="C7940" s="4">
        <v>81</v>
      </c>
      <c r="D7940" s="202">
        <f t="shared" si="625"/>
        <v>18879</v>
      </c>
      <c r="F7940" s="67">
        <f t="shared" si="623"/>
        <v>344</v>
      </c>
      <c r="G7940" s="286">
        <f>SUM(C7940,C7916,C7892,C7868,C7844,C7820,C7796,C7772,C7748,C7724,C7700,C7676,C7652,C7628)/Hoja3!$D$20*100000</f>
        <v>428.26678837286158</v>
      </c>
      <c r="H7940" s="305">
        <f t="shared" si="624"/>
        <v>4.0092081031307547</v>
      </c>
    </row>
    <row r="7941" spans="1:8" ht="15.75" thickBot="1" x14ac:dyDescent="0.3">
      <c r="A7941" s="122" t="s">
        <v>44</v>
      </c>
      <c r="B7941" s="306">
        <v>44223</v>
      </c>
      <c r="C7941" s="4">
        <v>167</v>
      </c>
      <c r="D7941" s="202">
        <f t="shared" si="625"/>
        <v>31993</v>
      </c>
      <c r="E7941" s="4">
        <v>2</v>
      </c>
      <c r="F7941" s="67">
        <f t="shared" si="623"/>
        <v>491</v>
      </c>
      <c r="G7941" s="286">
        <f>SUM(C7941,C7917,C7893,C7869,C7845,C7821,C7797,C7773,C7749,C7725,C7701,C7677,C7653,C7629)/Hoja3!$D$21*100000</f>
        <v>1022.9752418662393</v>
      </c>
      <c r="H7941" s="305">
        <f t="shared" si="624"/>
        <v>0.76082977425259302</v>
      </c>
    </row>
    <row r="7942" spans="1:8" ht="15.75" thickBot="1" x14ac:dyDescent="0.3">
      <c r="A7942" s="122" t="s">
        <v>29</v>
      </c>
      <c r="B7942" s="306">
        <v>44223</v>
      </c>
      <c r="C7942" s="4">
        <v>924</v>
      </c>
      <c r="D7942" s="202">
        <f t="shared" si="625"/>
        <v>203801</v>
      </c>
      <c r="E7942" s="4">
        <v>29</v>
      </c>
      <c r="F7942" s="67">
        <f t="shared" si="623"/>
        <v>3410</v>
      </c>
      <c r="G7942" s="286">
        <f>SUM(C7942,C7918,C7894,C7870,C7846,C7822,C7798,C7774,C7750,C7726,C7702,C7678,C7654,C7630)/Hoja3!$D$22*100000</f>
        <v>377.64200951358123</v>
      </c>
      <c r="H7942" s="305">
        <f t="shared" si="624"/>
        <v>0.86580226904376012</v>
      </c>
    </row>
    <row r="7943" spans="1:8" ht="15.75" thickBot="1" x14ac:dyDescent="0.3">
      <c r="A7943" s="122" t="s">
        <v>45</v>
      </c>
      <c r="B7943" s="306">
        <v>44223</v>
      </c>
      <c r="C7943" s="4">
        <v>101</v>
      </c>
      <c r="D7943" s="202">
        <f t="shared" si="625"/>
        <v>20652</v>
      </c>
      <c r="E7943" s="4">
        <v>2</v>
      </c>
      <c r="F7943" s="67">
        <f t="shared" si="623"/>
        <v>249</v>
      </c>
      <c r="G7943" s="286">
        <f>SUM(C7943,C7919,C7895,C7871,C7847,C7823,C7799,C7775,C7751,C7727,C7703,C7679,C7655,C7631)/Hoja3!$D$23*100000</f>
        <v>163.54684032615327</v>
      </c>
      <c r="H7943" s="305">
        <f t="shared" si="624"/>
        <v>0.92915214866434381</v>
      </c>
    </row>
    <row r="7944" spans="1:8" ht="15.75" thickBot="1" x14ac:dyDescent="0.3">
      <c r="A7944" s="122" t="s">
        <v>46</v>
      </c>
      <c r="B7944" s="306">
        <v>44223</v>
      </c>
      <c r="C7944" s="4">
        <v>85</v>
      </c>
      <c r="D7944" s="202">
        <f t="shared" si="625"/>
        <v>21657</v>
      </c>
      <c r="E7944" s="4">
        <v>1</v>
      </c>
      <c r="F7944" s="67">
        <f t="shared" si="623"/>
        <v>325</v>
      </c>
      <c r="G7944" s="286">
        <f>SUM(C7944,C7920,C7896,C7872,C7848,C7824,C7800,C7776,C7752,C7728,C7704,C7680,C7656,C7632)/Hoja3!$D$24*100000</f>
        <v>655.43177062715597</v>
      </c>
      <c r="H7944" s="305">
        <f t="shared" si="624"/>
        <v>0.78843537414965992</v>
      </c>
    </row>
    <row r="7945" spans="1:8" ht="15.75" thickBot="1" x14ac:dyDescent="0.3">
      <c r="A7945" s="123" t="s">
        <v>47</v>
      </c>
      <c r="B7945" s="306">
        <v>44223</v>
      </c>
      <c r="C7945" s="4">
        <v>287</v>
      </c>
      <c r="D7945" s="307">
        <f t="shared" si="625"/>
        <v>75898</v>
      </c>
      <c r="F7945" s="308">
        <f t="shared" si="623"/>
        <v>1421</v>
      </c>
      <c r="G7945" s="309">
        <f>SUM(C7945,C7921,C7897,C7873,C7849,C7825,C7801,C7777,C7753,C7729,C7705,C7681,C7657,C7633)/Hoja3!$D$25*100000</f>
        <v>134.71760640507571</v>
      </c>
      <c r="H7945" s="310">
        <f t="shared" si="624"/>
        <v>0.87104158718046543</v>
      </c>
    </row>
    <row r="7946" spans="1:8" ht="15.75" thickBot="1" x14ac:dyDescent="0.3">
      <c r="A7946" s="53" t="s">
        <v>22</v>
      </c>
      <c r="B7946" s="306">
        <v>44224</v>
      </c>
      <c r="C7946" s="4">
        <v>4175</v>
      </c>
      <c r="D7946" s="302">
        <f t="shared" si="625"/>
        <v>794572</v>
      </c>
      <c r="E7946" s="4">
        <v>91</v>
      </c>
      <c r="F7946" s="303">
        <f>E7946+F7922</f>
        <v>24404</v>
      </c>
      <c r="G7946" s="304">
        <f>SUM(C7946,C7922,C7898,C7874,C7850,C7826,C7802,C7778,C7754,C7730,C7706,C7682,C7658,C7634)/Hoja3!$D$2*100000</f>
        <v>307.76219175252055</v>
      </c>
      <c r="H7946" s="256">
        <f t="shared" si="624"/>
        <v>0.96709182759485512</v>
      </c>
    </row>
    <row r="7947" spans="1:8" ht="15.75" thickBot="1" x14ac:dyDescent="0.3">
      <c r="A7947" s="122" t="s">
        <v>51</v>
      </c>
      <c r="B7947" s="306">
        <v>44224</v>
      </c>
      <c r="C7947" s="4">
        <v>1101</v>
      </c>
      <c r="D7947" s="202">
        <f t="shared" si="625"/>
        <v>207345</v>
      </c>
      <c r="E7947" s="4">
        <v>9</v>
      </c>
      <c r="F7947" s="67">
        <f t="shared" ref="F7947:F7969" si="626">E7947+F7923</f>
        <v>5832</v>
      </c>
      <c r="G7947" s="286">
        <f>SUM(C7947,C7923,C7899,C7875,C7851,C7827,C7803,C7779,C7755,C7731,C7707,C7683,C7659,C7635)/Hoja3!$D$3*100000</f>
        <v>528.79947822343661</v>
      </c>
      <c r="H7947" s="305">
        <f t="shared" si="624"/>
        <v>0.98677344982405046</v>
      </c>
    </row>
    <row r="7948" spans="1:8" ht="15.75" thickBot="1" x14ac:dyDescent="0.3">
      <c r="A7948" s="122" t="s">
        <v>35</v>
      </c>
      <c r="B7948" s="306">
        <v>44224</v>
      </c>
      <c r="C7948" s="4">
        <v>86</v>
      </c>
      <c r="D7948" s="202">
        <f t="shared" si="625"/>
        <v>5040</v>
      </c>
      <c r="F7948" s="67">
        <f t="shared" si="626"/>
        <v>17</v>
      </c>
      <c r="G7948" s="286">
        <f>SUM(C7948,C7924,C7900,C7876,C7852,C7828,C7804,C7780,C7756,C7732,C7708,C7684,C7660,C7636)/Hoja3!$D$4*100000</f>
        <v>386.57994694755894</v>
      </c>
      <c r="H7948" s="305">
        <f t="shared" si="624"/>
        <v>2.4077961019490255</v>
      </c>
    </row>
    <row r="7949" spans="1:8" ht="15.75" thickBot="1" x14ac:dyDescent="0.3">
      <c r="A7949" s="122" t="s">
        <v>21</v>
      </c>
      <c r="B7949" s="306">
        <v>44224</v>
      </c>
      <c r="C7949" s="4">
        <v>137</v>
      </c>
      <c r="D7949" s="202">
        <f t="shared" si="625"/>
        <v>30350</v>
      </c>
      <c r="E7949" s="4">
        <v>3</v>
      </c>
      <c r="F7949" s="67">
        <f t="shared" si="626"/>
        <v>789</v>
      </c>
      <c r="G7949" s="286">
        <f>SUM(C7949,C7925,C7901,C7877,C7853,C7829,C7805,C7781,C7757,C7733,C7709,C7685,C7661,C7637)/Hoja3!$D$5*100000</f>
        <v>199.91017325271619</v>
      </c>
      <c r="H7949" s="305">
        <f t="shared" si="624"/>
        <v>0.76202531645569616</v>
      </c>
    </row>
    <row r="7950" spans="1:8" ht="15.75" thickBot="1" x14ac:dyDescent="0.3">
      <c r="A7950" s="122" t="s">
        <v>36</v>
      </c>
      <c r="B7950" s="306">
        <v>44224</v>
      </c>
      <c r="C7950" s="4">
        <v>316</v>
      </c>
      <c r="D7950" s="202">
        <f t="shared" si="625"/>
        <v>41591</v>
      </c>
      <c r="E7950" s="4">
        <v>8</v>
      </c>
      <c r="F7950" s="67">
        <f t="shared" si="626"/>
        <v>652</v>
      </c>
      <c r="G7950" s="286">
        <f>SUM(C7950,C7926,C7902,C7878,C7854,C7830,C7806,C7782,C7758,C7734,C7710,C7686,C7662,C7638)/Hoja3!$D$6*100000</f>
        <v>661.23419613114186</v>
      </c>
      <c r="H7950" s="305">
        <f t="shared" si="624"/>
        <v>0.73522543560265852</v>
      </c>
    </row>
    <row r="7951" spans="1:8" ht="15.75" thickBot="1" x14ac:dyDescent="0.3">
      <c r="A7951" s="122" t="s">
        <v>37</v>
      </c>
      <c r="B7951" s="306">
        <v>44224</v>
      </c>
      <c r="C7951" s="4">
        <v>108</v>
      </c>
      <c r="D7951" s="202">
        <f t="shared" si="625"/>
        <v>16962</v>
      </c>
      <c r="E7951" s="4">
        <v>2</v>
      </c>
      <c r="F7951" s="67">
        <f t="shared" si="626"/>
        <v>2574</v>
      </c>
      <c r="G7951" s="286">
        <f>SUM(C7951,C7927,C7903,C7879,C7855,C7831,C7807,C7783,C7759,C7735,C7711,C7687,C7663,C7639)/Hoja3!$D$7*100000</f>
        <v>80.203167174141399</v>
      </c>
      <c r="H7951" s="305">
        <f t="shared" si="624"/>
        <v>0.35390753344285381</v>
      </c>
    </row>
    <row r="7952" spans="1:8" ht="15.75" thickBot="1" x14ac:dyDescent="0.3">
      <c r="A7952" s="122" t="s">
        <v>27</v>
      </c>
      <c r="B7952" s="306">
        <v>44224</v>
      </c>
      <c r="C7952" s="4">
        <v>678</v>
      </c>
      <c r="D7952" s="202">
        <f t="shared" si="625"/>
        <v>143851</v>
      </c>
      <c r="E7952" s="4">
        <v>6</v>
      </c>
      <c r="F7952" s="67">
        <f t="shared" si="626"/>
        <v>276</v>
      </c>
      <c r="G7952" s="286">
        <f>SUM(C7952,C7928,C7904,C7880,C7856,C7832,C7808,C7784,C7760,C7736,C7712,C7688,C7664,C7640)/Hoja3!$D$8*100000</f>
        <v>587.61546429740872</v>
      </c>
      <c r="H7952" s="305">
        <f t="shared" si="624"/>
        <v>2.1829632084852504</v>
      </c>
    </row>
    <row r="7953" spans="1:8" ht="15.75" thickBot="1" x14ac:dyDescent="0.3">
      <c r="A7953" s="122" t="s">
        <v>38</v>
      </c>
      <c r="B7953" s="306">
        <v>44224</v>
      </c>
      <c r="C7953" s="4">
        <v>316</v>
      </c>
      <c r="D7953" s="202">
        <f t="shared" si="625"/>
        <v>40316</v>
      </c>
      <c r="E7953" s="4">
        <v>3</v>
      </c>
      <c r="F7953" s="67">
        <f t="shared" si="626"/>
        <v>705</v>
      </c>
      <c r="G7953" s="286">
        <f>SUM(C7953,C7929,C7905,C7881,C7857,C7833,C7809,C7785,C7761,C7737,C7713,C7689,C7665,C7641)/Hoja3!$D$9*100000</f>
        <v>360.11114309854321</v>
      </c>
      <c r="H7953" s="305">
        <f t="shared" si="624"/>
        <v>0.85579561042524011</v>
      </c>
    </row>
    <row r="7954" spans="1:8" ht="15.75" thickBot="1" x14ac:dyDescent="0.3">
      <c r="A7954" s="122" t="s">
        <v>48</v>
      </c>
      <c r="B7954" s="306">
        <v>44224</v>
      </c>
      <c r="C7954" s="4">
        <v>5</v>
      </c>
      <c r="D7954" s="202">
        <f t="shared" si="625"/>
        <v>833</v>
      </c>
      <c r="F7954" s="67">
        <f t="shared" si="626"/>
        <v>6</v>
      </c>
      <c r="G7954" s="286">
        <f>SUM(C7954,C7930,C7906,C7882,C7858,C7834,C7810,C7786,C7762,C7738,C7714,C7690,C7666,C7642)/Hoja3!$D$10*100000</f>
        <v>55.023769276908361</v>
      </c>
      <c r="H7954" s="305">
        <f t="shared" si="624"/>
        <v>1.1808510638297873</v>
      </c>
    </row>
    <row r="7955" spans="1:8" ht="15.75" thickBot="1" x14ac:dyDescent="0.3">
      <c r="A7955" s="122" t="s">
        <v>39</v>
      </c>
      <c r="B7955" s="306">
        <v>44224</v>
      </c>
      <c r="C7955" s="4">
        <v>40</v>
      </c>
      <c r="D7955" s="202">
        <f t="shared" si="625"/>
        <v>19246</v>
      </c>
      <c r="F7955" s="67">
        <f t="shared" si="626"/>
        <v>866</v>
      </c>
      <c r="G7955" s="286">
        <f>SUM(C7955,C7931,C7907,C7883,C7859,C7835,C7811,C7787,C7763,C7739,C7715,C7691,C7667,C7643)/Hoja3!$D$11*100000</f>
        <v>63.17447180563537</v>
      </c>
      <c r="H7955" s="305">
        <f t="shared" si="624"/>
        <v>2.3413461538461537</v>
      </c>
    </row>
    <row r="7956" spans="1:8" ht="15.75" thickBot="1" x14ac:dyDescent="0.3">
      <c r="A7956" s="122" t="s">
        <v>40</v>
      </c>
      <c r="B7956" s="306">
        <v>44224</v>
      </c>
      <c r="C7956" s="4">
        <v>118</v>
      </c>
      <c r="D7956" s="202">
        <f t="shared" si="625"/>
        <v>16238</v>
      </c>
      <c r="F7956" s="67">
        <f t="shared" si="626"/>
        <v>238</v>
      </c>
      <c r="G7956" s="286">
        <f>SUM(C7956,C7932,C7908,C7884,C7860,C7836,C7812,C7788,C7764,C7740,C7716,C7692,C7668,C7644)/Hoja3!$D$12*100000</f>
        <v>474.01430691798629</v>
      </c>
      <c r="H7956" s="305">
        <f t="shared" si="624"/>
        <v>0.46068329718004336</v>
      </c>
    </row>
    <row r="7957" spans="1:8" ht="15.75" thickBot="1" x14ac:dyDescent="0.3">
      <c r="A7957" s="122" t="s">
        <v>28</v>
      </c>
      <c r="B7957" s="306">
        <v>44224</v>
      </c>
      <c r="C7957" s="4">
        <v>10</v>
      </c>
      <c r="D7957" s="202">
        <f t="shared" si="625"/>
        <v>9498</v>
      </c>
      <c r="E7957" s="4">
        <v>1</v>
      </c>
      <c r="F7957" s="67">
        <f t="shared" si="626"/>
        <v>406</v>
      </c>
      <c r="G7957" s="286">
        <f>SUM(C7957,C7933,C7909,C7885,C7861,C7837,C7813,C7789,C7765,C7741,C7717,C7693,C7669,C7645)/Hoja3!$D$13*100000</f>
        <v>60.732191364848006</v>
      </c>
      <c r="H7957" s="305">
        <f t="shared" si="624"/>
        <v>1.4484848484848485</v>
      </c>
    </row>
    <row r="7958" spans="1:8" ht="15.75" thickBot="1" x14ac:dyDescent="0.3">
      <c r="A7958" s="122" t="s">
        <v>24</v>
      </c>
      <c r="B7958" s="306">
        <v>44224</v>
      </c>
      <c r="C7958" s="4">
        <v>101</v>
      </c>
      <c r="D7958" s="202">
        <f t="shared" si="625"/>
        <v>63572</v>
      </c>
      <c r="E7958" s="4">
        <v>3</v>
      </c>
      <c r="F7958" s="67">
        <f t="shared" si="626"/>
        <v>1340</v>
      </c>
      <c r="G7958" s="286">
        <f>SUM(C7958,C7934,C7910,C7886,C7862,C7838,C7814,C7790,C7766,C7742,C7718,C7694,C7670,C7646)/Hoja3!$D$14*100000</f>
        <v>83.855104007460042</v>
      </c>
      <c r="H7958" s="305">
        <f t="shared" si="624"/>
        <v>0.95045558086560367</v>
      </c>
    </row>
    <row r="7959" spans="1:8" ht="15.75" thickBot="1" x14ac:dyDescent="0.3">
      <c r="A7959" s="122" t="s">
        <v>30</v>
      </c>
      <c r="B7959" s="306">
        <v>44224</v>
      </c>
      <c r="C7959" s="4">
        <v>130</v>
      </c>
      <c r="D7959" s="202">
        <f t="shared" si="625"/>
        <v>4152</v>
      </c>
      <c r="E7959" s="4">
        <v>5</v>
      </c>
      <c r="F7959" s="67">
        <f t="shared" si="626"/>
        <v>79</v>
      </c>
      <c r="G7959" s="286">
        <f>SUM(C7959,C7935,C7911,C7887,C7863,C7839,C7815,C7791,C7767,C7743,C7719,C7695,C7671,C7647)/Hoja3!$D$15*100000</f>
        <v>189.48793857736578</v>
      </c>
      <c r="H7959" s="305">
        <f t="shared" si="624"/>
        <v>3.5147058823529411</v>
      </c>
    </row>
    <row r="7960" spans="1:8" ht="15.75" thickBot="1" x14ac:dyDescent="0.3">
      <c r="A7960" s="122" t="s">
        <v>26</v>
      </c>
      <c r="B7960" s="306">
        <v>44224</v>
      </c>
      <c r="C7960" s="4">
        <v>463</v>
      </c>
      <c r="D7960" s="202">
        <f t="shared" si="625"/>
        <v>53044</v>
      </c>
      <c r="F7960" s="67">
        <f t="shared" si="626"/>
        <v>768</v>
      </c>
      <c r="G7960" s="286">
        <f>SUM(C7960,C7936,C7912,C7888,C7864,C7840,C7816,C7792,C7768,C7744,C7720,C7696,C7672,C7648)/Hoja3!$D$16*100000</f>
        <v>880.49670434917482</v>
      </c>
      <c r="H7960" s="305">
        <f t="shared" si="624"/>
        <v>0.95119570522205954</v>
      </c>
    </row>
    <row r="7961" spans="1:8" ht="15.75" thickBot="1" x14ac:dyDescent="0.3">
      <c r="A7961" s="122" t="s">
        <v>25</v>
      </c>
      <c r="B7961" s="306">
        <v>44224</v>
      </c>
      <c r="C7961" s="4">
        <v>311</v>
      </c>
      <c r="D7961" s="202">
        <f t="shared" si="625"/>
        <v>47302</v>
      </c>
      <c r="E7961" s="4">
        <v>5</v>
      </c>
      <c r="F7961" s="67">
        <f t="shared" si="626"/>
        <v>1056</v>
      </c>
      <c r="G7961" s="286">
        <f>SUM(C7961,C7937,C7913,C7889,C7865,C7841,C7817,C7793,C7769,C7745,C7721,C7697,C7673,C7649)/Hoja3!$D$17*100000</f>
        <v>565.13422773906188</v>
      </c>
      <c r="H7961" s="305">
        <f t="shared" si="624"/>
        <v>0.94077042974838565</v>
      </c>
    </row>
    <row r="7962" spans="1:8" ht="15.75" thickBot="1" x14ac:dyDescent="0.3">
      <c r="A7962" s="122" t="s">
        <v>41</v>
      </c>
      <c r="B7962" s="306">
        <v>44224</v>
      </c>
      <c r="C7962" s="4">
        <v>85</v>
      </c>
      <c r="D7962" s="202">
        <f t="shared" si="625"/>
        <v>23680</v>
      </c>
      <c r="F7962" s="67">
        <f t="shared" si="626"/>
        <v>1051</v>
      </c>
      <c r="G7962" s="286">
        <f>SUM(C7962,C7938,C7914,C7890,C7866,C7842,C7818,C7794,C7770,C7746,C7722,C7698,C7674,C7650)/Hoja3!$D$18*100000</f>
        <v>53.355911308434372</v>
      </c>
      <c r="H7962" s="305">
        <f t="shared" si="624"/>
        <v>1.4048059149722736</v>
      </c>
    </row>
    <row r="7963" spans="1:8" ht="15.75" thickBot="1" x14ac:dyDescent="0.3">
      <c r="A7963" s="122" t="s">
        <v>42</v>
      </c>
      <c r="B7963" s="306">
        <v>44224</v>
      </c>
      <c r="C7963" s="4">
        <v>74</v>
      </c>
      <c r="D7963" s="202">
        <f t="shared" si="625"/>
        <v>13835</v>
      </c>
      <c r="E7963" s="4">
        <v>2</v>
      </c>
      <c r="F7963" s="67">
        <f t="shared" si="626"/>
        <v>219</v>
      </c>
      <c r="G7963" s="286">
        <f>SUM(C7963,C7939,C7915,C7891,C7867,C7843,C7819,C7795,C7771,C7747,C7723,C7699,C7675,C7651)/Hoja3!$D$19*100000</f>
        <v>117.50896357862156</v>
      </c>
      <c r="H7963" s="305">
        <f t="shared" si="624"/>
        <v>0.67056245434623818</v>
      </c>
    </row>
    <row r="7964" spans="1:8" ht="15.75" thickBot="1" x14ac:dyDescent="0.3">
      <c r="A7964" s="122" t="s">
        <v>43</v>
      </c>
      <c r="B7964" s="306">
        <v>44224</v>
      </c>
      <c r="C7964" s="4">
        <v>68</v>
      </c>
      <c r="D7964" s="202">
        <f t="shared" si="625"/>
        <v>18947</v>
      </c>
      <c r="E7964" s="4">
        <v>4</v>
      </c>
      <c r="F7964" s="67">
        <f t="shared" si="626"/>
        <v>348</v>
      </c>
      <c r="G7964" s="286">
        <f>SUM(C7964,C7940,C7916,C7892,C7868,C7844,C7820,C7796,C7772,C7748,C7724,C7700,C7676,C7652)/Hoja3!$D$20*100000</f>
        <v>430.23402212744526</v>
      </c>
      <c r="H7964" s="305">
        <f t="shared" si="624"/>
        <v>3.8435852372583481</v>
      </c>
    </row>
    <row r="7965" spans="1:8" ht="15.75" thickBot="1" x14ac:dyDescent="0.3">
      <c r="A7965" s="122" t="s">
        <v>44</v>
      </c>
      <c r="B7965" s="306">
        <v>44224</v>
      </c>
      <c r="C7965" s="4">
        <v>147</v>
      </c>
      <c r="D7965" s="202">
        <f t="shared" si="625"/>
        <v>32140</v>
      </c>
      <c r="E7965" s="4">
        <v>1</v>
      </c>
      <c r="F7965" s="67">
        <f t="shared" si="626"/>
        <v>492</v>
      </c>
      <c r="G7965" s="286">
        <f>SUM(C7965,C7941,C7917,C7893,C7869,C7845,C7821,C7797,C7773,C7749,C7725,C7701,C7677,C7653)/Hoja3!$D$21*100000</f>
        <v>985.23918643252091</v>
      </c>
      <c r="H7965" s="305">
        <f t="shared" si="624"/>
        <v>0.75345043914680054</v>
      </c>
    </row>
    <row r="7966" spans="1:8" ht="15.75" thickBot="1" x14ac:dyDescent="0.3">
      <c r="A7966" s="122" t="s">
        <v>29</v>
      </c>
      <c r="B7966" s="306">
        <v>44224</v>
      </c>
      <c r="C7966" s="4">
        <v>662</v>
      </c>
      <c r="D7966" s="202">
        <f t="shared" si="625"/>
        <v>204463</v>
      </c>
      <c r="E7966" s="4">
        <v>19</v>
      </c>
      <c r="F7966" s="67">
        <f t="shared" si="626"/>
        <v>3429</v>
      </c>
      <c r="G7966" s="286">
        <f>SUM(C7966,C7942,C7918,C7894,C7870,C7846,C7822,C7798,C7774,C7750,C7726,C7702,C7678,C7654)/Hoja3!$D$22*100000</f>
        <v>356.91482172073546</v>
      </c>
      <c r="H7966" s="305">
        <f t="shared" si="624"/>
        <v>0.81611276348118456</v>
      </c>
    </row>
    <row r="7967" spans="1:8" ht="15.75" thickBot="1" x14ac:dyDescent="0.3">
      <c r="A7967" s="122" t="s">
        <v>45</v>
      </c>
      <c r="B7967" s="306">
        <v>44224</v>
      </c>
      <c r="C7967" s="4">
        <v>71</v>
      </c>
      <c r="D7967" s="202">
        <f t="shared" si="625"/>
        <v>20723</v>
      </c>
      <c r="F7967" s="67">
        <f t="shared" si="626"/>
        <v>249</v>
      </c>
      <c r="G7967" s="286">
        <f>SUM(C7967,C7943,C7919,C7895,C7871,C7847,C7823,C7799,C7775,C7751,C7727,C7703,C7679,C7655)/Hoja3!$D$23*100000</f>
        <v>150.56530987526486</v>
      </c>
      <c r="H7967" s="305">
        <f t="shared" si="624"/>
        <v>0.80934065934065935</v>
      </c>
    </row>
    <row r="7968" spans="1:8" ht="15.75" thickBot="1" x14ac:dyDescent="0.3">
      <c r="A7968" s="122" t="s">
        <v>46</v>
      </c>
      <c r="B7968" s="306">
        <v>44224</v>
      </c>
      <c r="C7968" s="4">
        <v>37</v>
      </c>
      <c r="D7968" s="202">
        <f t="shared" si="625"/>
        <v>21694</v>
      </c>
      <c r="E7968" s="4">
        <v>4</v>
      </c>
      <c r="F7968" s="67">
        <f t="shared" si="626"/>
        <v>329</v>
      </c>
      <c r="G7968" s="286">
        <f>SUM(C7968,C7944,C7920,C7896,C7872,C7848,C7824,C7800,C7776,C7752,C7728,C7704,C7680,C7656)/Hoja3!$D$24*100000</f>
        <v>635.63874908103821</v>
      </c>
      <c r="H7968" s="305">
        <f t="shared" si="624"/>
        <v>0.78546470999301188</v>
      </c>
    </row>
    <row r="7969" spans="1:8" ht="15.75" thickBot="1" x14ac:dyDescent="0.3">
      <c r="A7969" s="123" t="s">
        <v>47</v>
      </c>
      <c r="B7969" s="306">
        <v>44224</v>
      </c>
      <c r="C7969" s="4">
        <v>232</v>
      </c>
      <c r="D7969" s="307">
        <f t="shared" si="625"/>
        <v>76130</v>
      </c>
      <c r="F7969" s="308">
        <f t="shared" si="626"/>
        <v>1421</v>
      </c>
      <c r="G7969" s="309">
        <f>SUM(C7969,C7945,C7921,C7897,C7873,C7849,C7825,C7801,C7777,C7753,C7729,C7705,C7681,C7657)/Hoja3!$D$25*100000</f>
        <v>134.77661543109633</v>
      </c>
      <c r="H7969" s="310">
        <f t="shared" ref="H7969:H8000" si="627">SUM(C7969,C7945,C7921,C7897,C7873,C7849,C7825,C7801,C7777,C7753,C7729,C7705,C7681,C7657)/SUM(C7633,C7609,C7585,C7561,C7537,C7513,C7489,C7465,C7441,C7417,C7393,C7369,C7345,C7321)</f>
        <v>0.83479532163742687</v>
      </c>
    </row>
    <row r="7970" spans="1:8" ht="15.75" thickBot="1" x14ac:dyDescent="0.3">
      <c r="A7970" s="53" t="s">
        <v>22</v>
      </c>
      <c r="B7970" s="306">
        <v>44225</v>
      </c>
      <c r="C7970" s="4">
        <v>4483</v>
      </c>
      <c r="D7970" s="302">
        <f t="shared" ref="D7970:D8001" si="628">C7970+D7946</f>
        <v>799055</v>
      </c>
      <c r="E7970" s="4">
        <v>80</v>
      </c>
      <c r="F7970" s="303">
        <f>E7970+F7946</f>
        <v>24484</v>
      </c>
      <c r="G7970" s="304">
        <f>SUM(C7970,C7946,C7922,C7898,C7874,C7850,C7826,C7802,C7778,C7754,C7730,C7706,C7682,C7658)/Hoja3!$D$2*100000</f>
        <v>306.28566294518697</v>
      </c>
      <c r="H7970" s="256">
        <f t="shared" si="627"/>
        <v>0.90940790141846373</v>
      </c>
    </row>
    <row r="7971" spans="1:8" ht="15.75" thickBot="1" x14ac:dyDescent="0.3">
      <c r="A7971" s="122" t="s">
        <v>51</v>
      </c>
      <c r="B7971" s="306">
        <v>44225</v>
      </c>
      <c r="C7971" s="4">
        <v>1195</v>
      </c>
      <c r="D7971" s="202">
        <f t="shared" si="628"/>
        <v>208540</v>
      </c>
      <c r="E7971" s="4">
        <v>8</v>
      </c>
      <c r="F7971" s="67">
        <f t="shared" ref="F7971:F7993" si="629">E7971+F7947</f>
        <v>5840</v>
      </c>
      <c r="G7971" s="286">
        <f>SUM(C7971,C7947,C7923,C7899,C7875,C7851,C7827,C7803,C7779,C7755,C7731,C7707,C7683,C7659)/Hoja3!$D$3*100000</f>
        <v>525.19048030885222</v>
      </c>
      <c r="H7971" s="305">
        <f t="shared" si="627"/>
        <v>0.938364122226095</v>
      </c>
    </row>
    <row r="7972" spans="1:8" ht="15.75" thickBot="1" x14ac:dyDescent="0.3">
      <c r="A7972" s="122" t="s">
        <v>35</v>
      </c>
      <c r="B7972" s="306">
        <v>44225</v>
      </c>
      <c r="C7972" s="4">
        <v>115</v>
      </c>
      <c r="D7972" s="202">
        <f t="shared" si="628"/>
        <v>5155</v>
      </c>
      <c r="F7972" s="67">
        <f t="shared" si="629"/>
        <v>17</v>
      </c>
      <c r="G7972" s="286">
        <f>SUM(C7972,C7948,C7924,C7900,C7876,C7852,C7828,C7804,C7780,C7756,C7732,C7708,C7684,C7660)/Hoja3!$D$4*100000</f>
        <v>319.18120152706297</v>
      </c>
      <c r="H7972" s="305">
        <f t="shared" si="627"/>
        <v>1.2485875706214689</v>
      </c>
    </row>
    <row r="7973" spans="1:8" ht="15.75" thickBot="1" x14ac:dyDescent="0.3">
      <c r="A7973" s="122" t="s">
        <v>21</v>
      </c>
      <c r="B7973" s="306">
        <v>44225</v>
      </c>
      <c r="C7973" s="4">
        <v>202</v>
      </c>
      <c r="D7973" s="202">
        <f t="shared" si="628"/>
        <v>30552</v>
      </c>
      <c r="E7973" s="4">
        <v>2</v>
      </c>
      <c r="F7973" s="67">
        <f t="shared" si="629"/>
        <v>791</v>
      </c>
      <c r="G7973" s="286">
        <f>SUM(C7973,C7949,C7925,C7901,C7877,C7853,C7829,C7805,C7781,C7757,C7733,C7709,C7685,C7661)/Hoja3!$D$5*100000</f>
        <v>197.91771305418411</v>
      </c>
      <c r="H7973" s="305">
        <f t="shared" si="627"/>
        <v>0.72572298325722984</v>
      </c>
    </row>
    <row r="7974" spans="1:8" ht="15.75" thickBot="1" x14ac:dyDescent="0.3">
      <c r="A7974" s="122" t="s">
        <v>36</v>
      </c>
      <c r="B7974" s="306">
        <v>44225</v>
      </c>
      <c r="C7974" s="4">
        <v>392</v>
      </c>
      <c r="D7974" s="202">
        <f t="shared" si="628"/>
        <v>41983</v>
      </c>
      <c r="E7974" s="4">
        <v>6</v>
      </c>
      <c r="F7974" s="67">
        <f t="shared" si="629"/>
        <v>658</v>
      </c>
      <c r="G7974" s="286">
        <f>SUM(C7974,C7950,C7926,C7902,C7878,C7854,C7830,C7806,C7782,C7758,C7734,C7710,C7686,C7662)/Hoja3!$D$6*100000</f>
        <v>658.64935685967873</v>
      </c>
      <c r="H7974" s="305">
        <f t="shared" si="627"/>
        <v>0.69597132127005801</v>
      </c>
    </row>
    <row r="7975" spans="1:8" ht="15.75" thickBot="1" x14ac:dyDescent="0.3">
      <c r="A7975" s="122" t="s">
        <v>37</v>
      </c>
      <c r="B7975" s="306">
        <v>44225</v>
      </c>
      <c r="C7975" s="4">
        <v>178</v>
      </c>
      <c r="D7975" s="202">
        <f t="shared" si="628"/>
        <v>17140</v>
      </c>
      <c r="F7975" s="67">
        <f t="shared" si="629"/>
        <v>2574</v>
      </c>
      <c r="G7975" s="286">
        <f>SUM(C7975,C7951,C7927,C7903,C7879,C7855,C7831,C7807,C7783,C7759,C7735,C7711,C7687,C7663)/Hoja3!$D$7*100000</f>
        <v>67.678070443696896</v>
      </c>
      <c r="H7975" s="305">
        <f t="shared" si="627"/>
        <v>0.28509017587095331</v>
      </c>
    </row>
    <row r="7976" spans="1:8" ht="15.75" thickBot="1" x14ac:dyDescent="0.3">
      <c r="A7976" s="122" t="s">
        <v>27</v>
      </c>
      <c r="B7976" s="306">
        <v>44225</v>
      </c>
      <c r="C7976" s="4">
        <v>606</v>
      </c>
      <c r="D7976" s="202">
        <f t="shared" si="628"/>
        <v>144457</v>
      </c>
      <c r="E7976" s="4">
        <v>11</v>
      </c>
      <c r="F7976" s="67">
        <f t="shared" si="629"/>
        <v>287</v>
      </c>
      <c r="G7976" s="286">
        <f>SUM(C7976,C7952,C7928,C7904,C7880,C7856,C7832,C7808,C7784,C7760,C7736,C7712,C7688,C7664)/Hoja3!$D$8*100000</f>
        <v>620.71679093790954</v>
      </c>
      <c r="H7976" s="305">
        <f t="shared" si="627"/>
        <v>2.1659402241594021</v>
      </c>
    </row>
    <row r="7977" spans="1:8" ht="15.75" thickBot="1" x14ac:dyDescent="0.3">
      <c r="A7977" s="122" t="s">
        <v>38</v>
      </c>
      <c r="B7977" s="306">
        <v>44225</v>
      </c>
      <c r="C7977" s="4">
        <v>306</v>
      </c>
      <c r="D7977" s="202">
        <f t="shared" si="628"/>
        <v>40622</v>
      </c>
      <c r="E7977" s="4">
        <v>7</v>
      </c>
      <c r="F7977" s="67">
        <f t="shared" si="629"/>
        <v>712</v>
      </c>
      <c r="G7977" s="286">
        <f>SUM(C7977,C7953,C7929,C7905,C7881,C7857,C7833,C7809,C7785,C7761,C7737,C7713,C7689,C7665)/Hoja3!$D$9*100000</f>
        <v>343.44400744321086</v>
      </c>
      <c r="H7977" s="305">
        <f t="shared" si="627"/>
        <v>0.77905073649754497</v>
      </c>
    </row>
    <row r="7978" spans="1:8" ht="15.75" thickBot="1" x14ac:dyDescent="0.3">
      <c r="A7978" s="122" t="s">
        <v>48</v>
      </c>
      <c r="B7978" s="306">
        <v>44225</v>
      </c>
      <c r="C7978" s="4">
        <v>8</v>
      </c>
      <c r="D7978" s="202">
        <f t="shared" si="628"/>
        <v>841</v>
      </c>
      <c r="F7978" s="67">
        <f t="shared" si="629"/>
        <v>6</v>
      </c>
      <c r="G7978" s="286">
        <f>SUM(C7978,C7954,C7930,C7906,C7882,C7858,C7834,C7810,C7786,C7762,C7738,C7714,C7690,C7666)/Hoja3!$D$10*100000</f>
        <v>46.761942058153345</v>
      </c>
      <c r="H7978" s="305">
        <f t="shared" si="627"/>
        <v>0.83480825958702065</v>
      </c>
    </row>
    <row r="7979" spans="1:8" ht="15.75" thickBot="1" x14ac:dyDescent="0.3">
      <c r="A7979" s="122" t="s">
        <v>39</v>
      </c>
      <c r="B7979" s="306">
        <v>44225</v>
      </c>
      <c r="C7979" s="4">
        <v>29</v>
      </c>
      <c r="D7979" s="202">
        <f t="shared" si="628"/>
        <v>19275</v>
      </c>
      <c r="E7979" s="4">
        <v>1</v>
      </c>
      <c r="F7979" s="67">
        <f t="shared" si="629"/>
        <v>867</v>
      </c>
      <c r="G7979" s="286">
        <f>SUM(C7979,C7955,C7931,C7907,C7883,C7859,C7835,C7811,C7787,C7763,C7739,C7715,C7691,C7667)/Hoja3!$D$11*100000</f>
        <v>64.212245469793643</v>
      </c>
      <c r="H7979" s="305">
        <f t="shared" si="627"/>
        <v>2.2811059907834101</v>
      </c>
    </row>
    <row r="7980" spans="1:8" ht="15.75" thickBot="1" x14ac:dyDescent="0.3">
      <c r="A7980" s="122" t="s">
        <v>40</v>
      </c>
      <c r="B7980" s="306">
        <v>44225</v>
      </c>
      <c r="C7980" s="4">
        <v>82</v>
      </c>
      <c r="D7980" s="202">
        <f t="shared" si="628"/>
        <v>16320</v>
      </c>
      <c r="F7980" s="67">
        <f t="shared" si="629"/>
        <v>238</v>
      </c>
      <c r="G7980" s="286">
        <f>SUM(C7980,C7956,C7932,C7908,C7884,C7860,C7836,C7812,C7788,C7764,C7740,C7716,C7692,C7668)/Hoja3!$D$12*100000</f>
        <v>442.48775207294074</v>
      </c>
      <c r="H7980" s="305">
        <f t="shared" si="627"/>
        <v>0.43368881596937381</v>
      </c>
    </row>
    <row r="7981" spans="1:8" ht="15.75" thickBot="1" x14ac:dyDescent="0.3">
      <c r="A7981" s="122" t="s">
        <v>28</v>
      </c>
      <c r="B7981" s="306">
        <v>44225</v>
      </c>
      <c r="C7981" s="4">
        <v>17</v>
      </c>
      <c r="D7981" s="202">
        <f t="shared" si="628"/>
        <v>9515</v>
      </c>
      <c r="F7981" s="67">
        <f t="shared" si="629"/>
        <v>406</v>
      </c>
      <c r="G7981" s="286">
        <f>SUM(C7981,C7957,C7933,C7909,C7885,C7861,C7837,C7813,C7789,C7765,C7741,C7717,C7693,C7669)/Hoja3!$D$13*100000</f>
        <v>61.74862971405048</v>
      </c>
      <c r="H7981" s="305">
        <f t="shared" si="627"/>
        <v>1.51875</v>
      </c>
    </row>
    <row r="7982" spans="1:8" ht="15.75" thickBot="1" x14ac:dyDescent="0.3">
      <c r="A7982" s="122" t="s">
        <v>24</v>
      </c>
      <c r="B7982" s="306">
        <v>44225</v>
      </c>
      <c r="C7982" s="4">
        <v>118</v>
      </c>
      <c r="D7982" s="202">
        <f t="shared" si="628"/>
        <v>63690</v>
      </c>
      <c r="E7982" s="4">
        <v>8</v>
      </c>
      <c r="F7982" s="67">
        <f t="shared" si="629"/>
        <v>1348</v>
      </c>
      <c r="G7982" s="286">
        <f>SUM(C7982,C7958,C7934,C7910,C7886,C7862,C7838,C7814,C7790,C7766,C7742,C7718,C7694,C7670)/Hoja3!$D$14*100000</f>
        <v>83.000977723381652</v>
      </c>
      <c r="H7982" s="305">
        <f t="shared" si="627"/>
        <v>0.89297297297297296</v>
      </c>
    </row>
    <row r="7983" spans="1:8" ht="15.75" thickBot="1" x14ac:dyDescent="0.3">
      <c r="A7983" s="122" t="s">
        <v>30</v>
      </c>
      <c r="B7983" s="306">
        <v>44225</v>
      </c>
      <c r="C7983" s="4">
        <v>217</v>
      </c>
      <c r="D7983" s="202">
        <f t="shared" si="628"/>
        <v>4369</v>
      </c>
      <c r="E7983" s="4">
        <v>3</v>
      </c>
      <c r="F7983" s="67">
        <f t="shared" si="629"/>
        <v>82</v>
      </c>
      <c r="G7983" s="286">
        <f>SUM(C7983,C7959,C7935,C7911,C7887,C7863,C7839,C7815,C7791,C7767,C7743,C7719,C7695,C7671)/Hoja3!$D$15*100000</f>
        <v>198.4469917402287</v>
      </c>
      <c r="H7983" s="305">
        <f t="shared" si="627"/>
        <v>3.1926020408163267</v>
      </c>
    </row>
    <row r="7984" spans="1:8" ht="15.75" thickBot="1" x14ac:dyDescent="0.3">
      <c r="A7984" s="122" t="s">
        <v>26</v>
      </c>
      <c r="B7984" s="306">
        <v>44225</v>
      </c>
      <c r="C7984" s="4">
        <v>485</v>
      </c>
      <c r="D7984" s="202">
        <f t="shared" si="628"/>
        <v>53529</v>
      </c>
      <c r="F7984" s="67">
        <f t="shared" si="629"/>
        <v>768</v>
      </c>
      <c r="G7984" s="286">
        <f>SUM(C7984,C7960,C7936,C7912,C7888,C7864,C7840,C7816,C7792,C7768,C7744,C7720,C7696,C7672)/Hoja3!$D$16*100000</f>
        <v>875.97901987329396</v>
      </c>
      <c r="H7984" s="305">
        <f t="shared" si="627"/>
        <v>0.90004641807210273</v>
      </c>
    </row>
    <row r="7985" spans="1:8" ht="15.75" thickBot="1" x14ac:dyDescent="0.3">
      <c r="A7985" s="122" t="s">
        <v>25</v>
      </c>
      <c r="B7985" s="306">
        <v>44225</v>
      </c>
      <c r="C7985" s="4">
        <v>330</v>
      </c>
      <c r="D7985" s="202">
        <f t="shared" si="628"/>
        <v>47632</v>
      </c>
      <c r="E7985" s="4">
        <v>9</v>
      </c>
      <c r="F7985" s="67">
        <f t="shared" si="629"/>
        <v>1065</v>
      </c>
      <c r="G7985" s="286">
        <f>SUM(C7985,C7961,C7937,C7913,C7889,C7865,C7841,C7817,C7793,C7769,C7745,C7721,C7697,C7673)/Hoja3!$D$17*100000</f>
        <v>564.59918941694207</v>
      </c>
      <c r="H7985" s="305">
        <f t="shared" si="627"/>
        <v>0.89598811292719172</v>
      </c>
    </row>
    <row r="7986" spans="1:8" ht="15.75" thickBot="1" x14ac:dyDescent="0.3">
      <c r="A7986" s="122" t="s">
        <v>41</v>
      </c>
      <c r="B7986" s="306">
        <v>44225</v>
      </c>
      <c r="C7986" s="4">
        <v>44</v>
      </c>
      <c r="D7986" s="202">
        <f t="shared" si="628"/>
        <v>23724</v>
      </c>
      <c r="E7986" s="4">
        <v>3</v>
      </c>
      <c r="F7986" s="67">
        <f t="shared" si="629"/>
        <v>1054</v>
      </c>
      <c r="G7986" s="286">
        <f>SUM(C7986,C7962,C7938,C7914,C7890,C7866,C7842,C7818,C7794,C7770,C7746,C7722,C7698,C7674)/Hoja3!$D$18*100000</f>
        <v>52.302834111557388</v>
      </c>
      <c r="H7986" s="305">
        <f t="shared" si="627"/>
        <v>1.2713310580204777</v>
      </c>
    </row>
    <row r="7987" spans="1:8" ht="15.75" thickBot="1" x14ac:dyDescent="0.3">
      <c r="A7987" s="122" t="s">
        <v>42</v>
      </c>
      <c r="B7987" s="306">
        <v>44225</v>
      </c>
      <c r="C7987" s="4">
        <v>71</v>
      </c>
      <c r="D7987" s="202">
        <f t="shared" si="628"/>
        <v>13906</v>
      </c>
      <c r="F7987" s="67">
        <f t="shared" si="629"/>
        <v>219</v>
      </c>
      <c r="G7987" s="286">
        <f>SUM(C7987,C7963,C7939,C7915,C7891,C7867,C7843,C7819,C7795,C7771,C7747,C7723,C7699,C7675)/Hoja3!$D$19*100000</f>
        <v>112.38874730068599</v>
      </c>
      <c r="H7987" s="305">
        <f t="shared" si="627"/>
        <v>0.59850034083162917</v>
      </c>
    </row>
    <row r="7988" spans="1:8" ht="15.75" thickBot="1" x14ac:dyDescent="0.3">
      <c r="A7988" s="122" t="s">
        <v>43</v>
      </c>
      <c r="B7988" s="306">
        <v>44225</v>
      </c>
      <c r="C7988" s="4">
        <v>14</v>
      </c>
      <c r="D7988" s="202">
        <f t="shared" si="628"/>
        <v>18961</v>
      </c>
      <c r="F7988" s="67">
        <f t="shared" si="629"/>
        <v>348</v>
      </c>
      <c r="G7988" s="286">
        <f>SUM(C7988,C7964,C7940,C7916,C7892,C7868,C7844,C7820,C7796,C7772,C7748,C7724,C7700,C7676)/Hoja3!$D$20*100000</f>
        <v>426.49627799373638</v>
      </c>
      <c r="H7988" s="305">
        <f t="shared" si="627"/>
        <v>3.6498316498316496</v>
      </c>
    </row>
    <row r="7989" spans="1:8" ht="15.75" thickBot="1" x14ac:dyDescent="0.3">
      <c r="A7989" s="122" t="s">
        <v>44</v>
      </c>
      <c r="B7989" s="306">
        <v>44225</v>
      </c>
      <c r="C7989" s="4">
        <v>164</v>
      </c>
      <c r="D7989" s="202">
        <f t="shared" si="628"/>
        <v>32304</v>
      </c>
      <c r="E7989" s="4">
        <v>2</v>
      </c>
      <c r="F7989" s="67">
        <f t="shared" si="629"/>
        <v>494</v>
      </c>
      <c r="G7989" s="286">
        <f>SUM(C7989,C7965,C7941,C7917,C7893,C7869,C7845,C7821,C7797,C7773,C7749,C7725,C7701,C7677)/Hoja3!$D$21*100000</f>
        <v>939.29964068712445</v>
      </c>
      <c r="H7989" s="305">
        <f t="shared" si="627"/>
        <v>0.68975903614457834</v>
      </c>
    </row>
    <row r="7990" spans="1:8" ht="15.75" thickBot="1" x14ac:dyDescent="0.3">
      <c r="A7990" s="122" t="s">
        <v>29</v>
      </c>
      <c r="B7990" s="306">
        <v>44225</v>
      </c>
      <c r="C7990" s="4">
        <v>631</v>
      </c>
      <c r="D7990" s="202">
        <f t="shared" si="628"/>
        <v>205094</v>
      </c>
      <c r="E7990" s="4">
        <v>27</v>
      </c>
      <c r="F7990" s="67">
        <f t="shared" si="629"/>
        <v>3456</v>
      </c>
      <c r="G7990" s="286">
        <f>SUM(C7990,C7966,C7942,C7918,C7894,C7870,C7846,C7822,C7798,C7774,C7750,C7726,C7702,C7678)/Hoja3!$D$22*100000</f>
        <v>332.68126109526645</v>
      </c>
      <c r="H7990" s="305">
        <f t="shared" si="627"/>
        <v>0.70864956029394044</v>
      </c>
    </row>
    <row r="7991" spans="1:8" ht="15.75" thickBot="1" x14ac:dyDescent="0.3">
      <c r="A7991" s="122" t="s">
        <v>45</v>
      </c>
      <c r="B7991" s="306">
        <v>44225</v>
      </c>
      <c r="C7991" s="4">
        <v>-53</v>
      </c>
      <c r="D7991" s="202">
        <f t="shared" si="628"/>
        <v>20670</v>
      </c>
      <c r="E7991" s="4">
        <v>1</v>
      </c>
      <c r="F7991" s="67">
        <f t="shared" si="629"/>
        <v>250</v>
      </c>
      <c r="G7991" s="286">
        <f>SUM(C7991,C7967,C7943,C7919,C7895,C7871,C7847,C7823,C7799,C7775,C7751,C7727,C7703,C7679)/Hoja3!$D$23*100000</f>
        <v>135.74387747070722</v>
      </c>
      <c r="H7991" s="305">
        <f t="shared" si="627"/>
        <v>0.69784550709406201</v>
      </c>
    </row>
    <row r="7992" spans="1:8" ht="15.75" thickBot="1" x14ac:dyDescent="0.3">
      <c r="A7992" s="122" t="s">
        <v>46</v>
      </c>
      <c r="B7992" s="306">
        <v>44225</v>
      </c>
      <c r="C7992" s="4">
        <v>66</v>
      </c>
      <c r="D7992" s="202">
        <f t="shared" si="628"/>
        <v>21760</v>
      </c>
      <c r="F7992" s="67">
        <f t="shared" si="629"/>
        <v>329</v>
      </c>
      <c r="G7992" s="286">
        <f>SUM(C7992,C7968,C7944,C7920,C7896,C7872,C7848,C7824,C7800,C7776,C7752,C7728,C7704,C7680)/Hoja3!$D$24*100000</f>
        <v>621.50087654809704</v>
      </c>
      <c r="H7992" s="305">
        <f t="shared" si="627"/>
        <v>0.7631944444444444</v>
      </c>
    </row>
    <row r="7993" spans="1:8" ht="15.75" thickBot="1" x14ac:dyDescent="0.3">
      <c r="A7993" s="124" t="s">
        <v>47</v>
      </c>
      <c r="B7993" s="297">
        <v>44225</v>
      </c>
      <c r="C7993" s="38">
        <v>138</v>
      </c>
      <c r="D7993" s="298">
        <f t="shared" si="628"/>
        <v>76268</v>
      </c>
      <c r="E7993" s="38">
        <v>6</v>
      </c>
      <c r="F7993" s="117">
        <f t="shared" si="629"/>
        <v>1427</v>
      </c>
      <c r="G7993" s="299">
        <f>SUM(C7993,C7969,C7945,C7921,C7897,C7873,C7849,C7825,C7801,C7777,C7753,C7729,C7705,C7681)/Hoja3!$D$25*100000</f>
        <v>127.99057743872503</v>
      </c>
      <c r="H7993" s="330">
        <f t="shared" si="627"/>
        <v>0.73425863236289779</v>
      </c>
    </row>
    <row r="7994" spans="1:8" x14ac:dyDescent="0.25">
      <c r="A7994" s="53" t="s">
        <v>22</v>
      </c>
      <c r="B7994" s="40">
        <v>44226</v>
      </c>
      <c r="C7994" s="41">
        <v>3066</v>
      </c>
      <c r="D7994" s="114">
        <f t="shared" si="628"/>
        <v>802121</v>
      </c>
      <c r="E7994" s="41">
        <v>120</v>
      </c>
      <c r="F7994" s="303">
        <f>E7994+F7970</f>
        <v>24604</v>
      </c>
      <c r="G7994" s="304">
        <f>SUM(C7994,C7970,C7946,C7922,C7898,C7874,C7850,C7826,C7802,C7778,C7754,C7730,C7706,C7682)/Hoja3!$D$2*100000</f>
        <v>303.63475215209775</v>
      </c>
      <c r="H7994" s="256">
        <f t="shared" si="627"/>
        <v>0.88018707342466662</v>
      </c>
    </row>
    <row r="7995" spans="1:8" x14ac:dyDescent="0.25">
      <c r="A7995" s="122" t="s">
        <v>51</v>
      </c>
      <c r="B7995" s="23">
        <v>44226</v>
      </c>
      <c r="C7995" s="4">
        <v>951</v>
      </c>
      <c r="D7995" s="26">
        <f t="shared" si="628"/>
        <v>209491</v>
      </c>
      <c r="E7995" s="4">
        <v>5</v>
      </c>
      <c r="F7995" s="67">
        <f t="shared" ref="F7995:F8017" si="630">E7995+F7971</f>
        <v>5845</v>
      </c>
      <c r="G7995" s="286">
        <f>SUM(C7995,C7971,C7947,C7923,C7899,C7875,C7851,C7827,C7803,C7779,C7755,C7731,C7707,C7683)/Hoja3!$D$3*100000</f>
        <v>518.91537582673698</v>
      </c>
      <c r="H7995" s="305">
        <f t="shared" si="627"/>
        <v>0.89346694284274752</v>
      </c>
    </row>
    <row r="7996" spans="1:8" x14ac:dyDescent="0.25">
      <c r="A7996" s="122" t="s">
        <v>35</v>
      </c>
      <c r="B7996" s="23">
        <v>44226</v>
      </c>
      <c r="C7996" s="4">
        <v>86</v>
      </c>
      <c r="D7996" s="26">
        <f t="shared" si="628"/>
        <v>5241</v>
      </c>
      <c r="F7996" s="67">
        <f t="shared" si="630"/>
        <v>17</v>
      </c>
      <c r="G7996" s="286">
        <f>SUM(C7996,C7972,C7948,C7924,C7900,C7876,C7852,C7828,C7804,C7780,C7756,C7732,C7708,C7684)/Hoja3!$D$4*100000</f>
        <v>283.31544057115622</v>
      </c>
      <c r="H7996" s="305">
        <f t="shared" si="627"/>
        <v>0.9446227929373997</v>
      </c>
    </row>
    <row r="7997" spans="1:8" x14ac:dyDescent="0.25">
      <c r="A7997" s="122" t="s">
        <v>21</v>
      </c>
      <c r="B7997" s="23">
        <v>44226</v>
      </c>
      <c r="C7997" s="4">
        <v>116</v>
      </c>
      <c r="D7997" s="26">
        <f t="shared" si="628"/>
        <v>30668</v>
      </c>
      <c r="F7997" s="67">
        <f t="shared" si="630"/>
        <v>791</v>
      </c>
      <c r="G7997" s="286">
        <f>SUM(C7997,C7973,C7949,C7925,C7901,C7877,C7853,C7829,C7805,C7781,C7757,C7733,C7709,C7685)/Hoja3!$D$5*100000</f>
        <v>193.434677607487</v>
      </c>
      <c r="H7997" s="305">
        <f t="shared" si="627"/>
        <v>0.70541931577353922</v>
      </c>
    </row>
    <row r="7998" spans="1:8" x14ac:dyDescent="0.25">
      <c r="A7998" s="122" t="s">
        <v>36</v>
      </c>
      <c r="B7998" s="23">
        <v>44226</v>
      </c>
      <c r="C7998" s="4">
        <v>233</v>
      </c>
      <c r="D7998" s="26">
        <f t="shared" si="628"/>
        <v>42216</v>
      </c>
      <c r="E7998" s="4">
        <v>7</v>
      </c>
      <c r="F7998" s="67">
        <f t="shared" si="630"/>
        <v>665</v>
      </c>
      <c r="G7998" s="286">
        <f>SUM(C7998,C7974,C7950,C7926,C7902,C7878,C7854,C7830,C7806,C7782,C7758,C7734,C7710,C7686)/Hoja3!$D$6*100000</f>
        <v>667.05008449193372</v>
      </c>
      <c r="H7998" s="305">
        <f t="shared" si="627"/>
        <v>0.70762639245929737</v>
      </c>
    </row>
    <row r="7999" spans="1:8" x14ac:dyDescent="0.25">
      <c r="A7999" s="122" t="s">
        <v>37</v>
      </c>
      <c r="B7999" s="23">
        <v>44226</v>
      </c>
      <c r="C7999" s="4">
        <v>192</v>
      </c>
      <c r="D7999" s="26">
        <f t="shared" si="628"/>
        <v>17332</v>
      </c>
      <c r="F7999" s="67">
        <f t="shared" si="630"/>
        <v>2574</v>
      </c>
      <c r="G7999" s="286">
        <f>SUM(C7999,C7975,C7951,C7927,C7903,C7879,C7855,C7831,C7807,C7783,C7759,C7735,C7711,C7687)/Hoja3!$D$7*100000</f>
        <v>58.530229094922156</v>
      </c>
      <c r="H7999" s="305">
        <f t="shared" si="627"/>
        <v>0.23464818763326226</v>
      </c>
    </row>
    <row r="8000" spans="1:8" x14ac:dyDescent="0.25">
      <c r="A8000" s="122" t="s">
        <v>27</v>
      </c>
      <c r="B8000" s="23">
        <v>44226</v>
      </c>
      <c r="C8000" s="4">
        <v>239</v>
      </c>
      <c r="D8000" s="26">
        <f t="shared" si="628"/>
        <v>144696</v>
      </c>
      <c r="E8000" s="4">
        <v>5</v>
      </c>
      <c r="F8000" s="67">
        <f t="shared" si="630"/>
        <v>292</v>
      </c>
      <c r="G8000" s="286">
        <f>SUM(C8000,C7976,C7952,C7928,C7904,C7880,C7856,C7832,C7808,C7784,C7760,C7736,C7712,C7688)/Hoja3!$D$8*100000</f>
        <v>635.08151759322129</v>
      </c>
      <c r="H8000" s="305">
        <f t="shared" si="627"/>
        <v>2.2334483840602446</v>
      </c>
    </row>
    <row r="8001" spans="1:8" x14ac:dyDescent="0.25">
      <c r="A8001" s="122" t="s">
        <v>38</v>
      </c>
      <c r="B8001" s="23">
        <v>44226</v>
      </c>
      <c r="C8001" s="4">
        <v>240</v>
      </c>
      <c r="D8001" s="26">
        <f t="shared" si="628"/>
        <v>40862</v>
      </c>
      <c r="E8001" s="4">
        <v>5</v>
      </c>
      <c r="F8001" s="67">
        <f t="shared" si="630"/>
        <v>717</v>
      </c>
      <c r="G8001" s="286">
        <f>SUM(C8001,C7977,C7953,C7929,C7905,C7881,C7857,C7833,C7809,C7785,C7761,C7737,C7713,C7689)/Hoja3!$D$9*100000</f>
        <v>338.10475186531221</v>
      </c>
      <c r="H8001" s="305">
        <f t="shared" ref="H8001:H8032" si="631">SUM(C8001,C7977,C7953,C7929,C7905,C7881,C7857,C7833,C7809,C7785,C7761,C7737,C7713,C7689)/SUM(C7665,C7641,C7617,C7593,C7569,C7545,C7521,C7497,C7473,C7449,C7425,C7401,C7377,C7353)</f>
        <v>0.74605954465849389</v>
      </c>
    </row>
    <row r="8002" spans="1:8" x14ac:dyDescent="0.25">
      <c r="A8002" s="122" t="s">
        <v>48</v>
      </c>
      <c r="B8002" s="23">
        <v>44226</v>
      </c>
      <c r="C8002" s="4">
        <v>2</v>
      </c>
      <c r="D8002" s="26">
        <f t="shared" ref="D8002:D8033" si="632">C8002+D7978</f>
        <v>843</v>
      </c>
      <c r="F8002" s="67">
        <f t="shared" si="630"/>
        <v>6</v>
      </c>
      <c r="G8002" s="286">
        <f>SUM(C8002,C7978,C7954,C7930,C7906,C7882,C7858,C7834,C7810,C7786,C7762,C7738,C7714,C7690)/Hoja3!$D$10*100000</f>
        <v>42.300555360025648</v>
      </c>
      <c r="H8002" s="305">
        <f t="shared" si="631"/>
        <v>0.6975476839237057</v>
      </c>
    </row>
    <row r="8003" spans="1:8" x14ac:dyDescent="0.25">
      <c r="A8003" s="122" t="s">
        <v>39</v>
      </c>
      <c r="B8003" s="23">
        <v>44226</v>
      </c>
      <c r="C8003" s="4">
        <v>17</v>
      </c>
      <c r="D8003" s="26">
        <f t="shared" si="632"/>
        <v>19292</v>
      </c>
      <c r="F8003" s="67">
        <f t="shared" si="630"/>
        <v>867</v>
      </c>
      <c r="G8003" s="286">
        <f>SUM(C8003,C7979,C7955,C7931,C7907,C7883,C7859,C7835,C7811,C7787,C7763,C7739,C7715,C7691)/Hoja3!$D$11*100000</f>
        <v>63.69335863771451</v>
      </c>
      <c r="H8003" s="305">
        <f t="shared" si="631"/>
        <v>2.0543933054393304</v>
      </c>
    </row>
    <row r="8004" spans="1:8" x14ac:dyDescent="0.25">
      <c r="A8004" s="122" t="s">
        <v>40</v>
      </c>
      <c r="B8004" s="23">
        <v>44226</v>
      </c>
      <c r="C8004" s="4">
        <v>70</v>
      </c>
      <c r="D8004" s="26">
        <f t="shared" si="632"/>
        <v>16390</v>
      </c>
      <c r="F8004" s="67">
        <f t="shared" si="630"/>
        <v>238</v>
      </c>
      <c r="G8004" s="286">
        <f>SUM(C8004,C7980,C7956,C7932,C7908,C7884,C7860,C7836,C7812,C7788,C7764,C7740,C7716,C7692)/Hoja3!$D$12*100000</f>
        <v>431.32790964991574</v>
      </c>
      <c r="H8004" s="305">
        <f t="shared" si="631"/>
        <v>0.43305322128851542</v>
      </c>
    </row>
    <row r="8005" spans="1:8" x14ac:dyDescent="0.25">
      <c r="A8005" s="122" t="s">
        <v>28</v>
      </c>
      <c r="B8005" s="23">
        <v>44226</v>
      </c>
      <c r="C8005" s="4">
        <v>17</v>
      </c>
      <c r="D8005" s="26">
        <f t="shared" si="632"/>
        <v>9532</v>
      </c>
      <c r="F8005" s="67">
        <f t="shared" si="630"/>
        <v>406</v>
      </c>
      <c r="G8005" s="286">
        <f>SUM(C8005,C7981,C7957,C7933,C7909,C7885,C7861,C7837,C7813,C7789,C7765,C7741,C7717,C7693)/Hoja3!$D$13*100000</f>
        <v>63.019177650553573</v>
      </c>
      <c r="H8005" s="305">
        <f t="shared" si="631"/>
        <v>1.5214723926380369</v>
      </c>
    </row>
    <row r="8006" spans="1:8" x14ac:dyDescent="0.25">
      <c r="A8006" s="122" t="s">
        <v>24</v>
      </c>
      <c r="B8006" s="23">
        <v>44226</v>
      </c>
      <c r="C8006" s="4">
        <v>78</v>
      </c>
      <c r="D8006" s="26">
        <f t="shared" si="632"/>
        <v>63768</v>
      </c>
      <c r="F8006" s="67">
        <f t="shared" si="630"/>
        <v>1348</v>
      </c>
      <c r="G8006" s="286">
        <f>SUM(C8006,C7982,C7958,C7934,C7910,C7886,C7862,C7838,C7814,C7790,C7766,C7742,C7718,C7694)/Hoja3!$D$14*100000</f>
        <v>80.137142535589433</v>
      </c>
      <c r="H8006" s="305">
        <f t="shared" si="631"/>
        <v>0.83072916666666663</v>
      </c>
    </row>
    <row r="8007" spans="1:8" x14ac:dyDescent="0.25">
      <c r="A8007" s="122" t="s">
        <v>30</v>
      </c>
      <c r="B8007" s="23">
        <v>44226</v>
      </c>
      <c r="C8007" s="4">
        <v>208</v>
      </c>
      <c r="D8007" s="26">
        <f t="shared" si="632"/>
        <v>4577</v>
      </c>
      <c r="E8007" s="4">
        <v>2</v>
      </c>
      <c r="F8007" s="67">
        <f t="shared" si="630"/>
        <v>84</v>
      </c>
      <c r="G8007" s="286">
        <f>SUM(C8007,C7983,C7959,C7935,C7911,C7887,C7863,C7839,C7815,C7791,C7767,C7743,C7719,C7695)/Hoja3!$D$15*100000</f>
        <v>203.52114574397405</v>
      </c>
      <c r="H8007" s="305">
        <f t="shared" si="631"/>
        <v>2.7721382289416847</v>
      </c>
    </row>
    <row r="8008" spans="1:8" x14ac:dyDescent="0.25">
      <c r="A8008" s="122" t="s">
        <v>26</v>
      </c>
      <c r="B8008" s="23">
        <v>44226</v>
      </c>
      <c r="C8008" s="4">
        <v>275</v>
      </c>
      <c r="D8008" s="26">
        <f t="shared" si="632"/>
        <v>53804</v>
      </c>
      <c r="F8008" s="67">
        <f t="shared" si="630"/>
        <v>768</v>
      </c>
      <c r="G8008" s="286">
        <f>SUM(C8008,C7984,C7960,C7936,C7912,C7888,C7864,C7840,C7816,C7792,C7768,C7744,C7720,C7696)/Hoja3!$D$16*100000</f>
        <v>875.22607246064717</v>
      </c>
      <c r="H8008" s="305">
        <f t="shared" si="631"/>
        <v>0.9027648337993166</v>
      </c>
    </row>
    <row r="8009" spans="1:8" x14ac:dyDescent="0.25">
      <c r="A8009" s="122" t="s">
        <v>25</v>
      </c>
      <c r="B8009" s="23">
        <v>44226</v>
      </c>
      <c r="C8009" s="4">
        <v>182</v>
      </c>
      <c r="D8009" s="26">
        <f t="shared" si="632"/>
        <v>47814</v>
      </c>
      <c r="E8009" s="4">
        <v>2</v>
      </c>
      <c r="F8009" s="67">
        <f t="shared" si="630"/>
        <v>1067</v>
      </c>
      <c r="G8009" s="286">
        <f>SUM(C8009,C7985,C7961,C7937,C7913,C7889,C7865,C7841,C7817,C7793,C7769,C7745,C7721,C7697)/Hoja3!$D$17*100000</f>
        <v>549.35059723652705</v>
      </c>
      <c r="H8009" s="305">
        <f t="shared" si="631"/>
        <v>0.84732824427480913</v>
      </c>
    </row>
    <row r="8010" spans="1:8" x14ac:dyDescent="0.25">
      <c r="A8010" s="122" t="s">
        <v>41</v>
      </c>
      <c r="B8010" s="23">
        <v>44226</v>
      </c>
      <c r="C8010" s="4">
        <v>54</v>
      </c>
      <c r="D8010" s="26">
        <f t="shared" si="632"/>
        <v>23778</v>
      </c>
      <c r="F8010" s="67">
        <f t="shared" si="630"/>
        <v>1054</v>
      </c>
      <c r="G8010" s="286">
        <f>SUM(C8010,C7986,C7962,C7938,C7914,C7890,C7866,C7842,C7818,C7794,C7770,C7746,C7722,C7698)/Hoja3!$D$18*100000</f>
        <v>51.600782646972718</v>
      </c>
      <c r="H8010" s="305">
        <f t="shared" si="631"/>
        <v>1.152037617554859</v>
      </c>
    </row>
    <row r="8011" spans="1:8" x14ac:dyDescent="0.25">
      <c r="A8011" s="122" t="s">
        <v>42</v>
      </c>
      <c r="B8011" s="23">
        <v>44226</v>
      </c>
      <c r="C8011" s="4">
        <v>33</v>
      </c>
      <c r="D8011" s="26">
        <f t="shared" si="632"/>
        <v>13939</v>
      </c>
      <c r="F8011" s="67">
        <f t="shared" si="630"/>
        <v>219</v>
      </c>
      <c r="G8011" s="286">
        <f>SUM(C8011,C7987,C7963,C7939,C7915,C7891,C7867,C7843,C7819,C7795,C7771,C7747,C7723,C7699)/Hoja3!$D$19*100000</f>
        <v>108.93260131307947</v>
      </c>
      <c r="H8011" s="305">
        <f t="shared" si="631"/>
        <v>0.5587655942219304</v>
      </c>
    </row>
    <row r="8012" spans="1:8" x14ac:dyDescent="0.25">
      <c r="A8012" s="122" t="s">
        <v>43</v>
      </c>
      <c r="B8012" s="23">
        <v>44226</v>
      </c>
      <c r="C8012" s="4">
        <v>27</v>
      </c>
      <c r="D8012" s="26">
        <f t="shared" si="632"/>
        <v>18988</v>
      </c>
      <c r="F8012" s="67">
        <f t="shared" si="630"/>
        <v>348</v>
      </c>
      <c r="G8012" s="286">
        <f>SUM(C8012,C7988,C7964,C7940,C7916,C7892,C7868,C7844,C7820,C7796,C7772,C7748,C7724,C7700)/Hoja3!$D$20*100000</f>
        <v>427.08644812011147</v>
      </c>
      <c r="H8012" s="305">
        <f t="shared" si="631"/>
        <v>3.5243506493506493</v>
      </c>
    </row>
    <row r="8013" spans="1:8" x14ac:dyDescent="0.25">
      <c r="A8013" s="122" t="s">
        <v>44</v>
      </c>
      <c r="B8013" s="23">
        <v>44226</v>
      </c>
      <c r="C8013" s="4">
        <v>137</v>
      </c>
      <c r="D8013" s="26">
        <f t="shared" si="632"/>
        <v>32441</v>
      </c>
      <c r="E8013" s="4">
        <v>4</v>
      </c>
      <c r="F8013" s="67">
        <f t="shared" si="630"/>
        <v>498</v>
      </c>
      <c r="G8013" s="286">
        <f>SUM(C8013,C7989,C7965,C7941,C7917,C7893,C7869,C7845,C7821,C7797,C7773,C7749,C7725,C7701)/Hoja3!$D$21*100000</f>
        <v>910.04052524213967</v>
      </c>
      <c r="H8013" s="305">
        <f t="shared" si="631"/>
        <v>0.67656027647895911</v>
      </c>
    </row>
    <row r="8014" spans="1:8" x14ac:dyDescent="0.25">
      <c r="A8014" s="122" t="s">
        <v>29</v>
      </c>
      <c r="B8014" s="23">
        <v>44226</v>
      </c>
      <c r="C8014" s="4">
        <v>515</v>
      </c>
      <c r="D8014" s="26">
        <f t="shared" si="632"/>
        <v>205609</v>
      </c>
      <c r="E8014" s="4">
        <v>6</v>
      </c>
      <c r="F8014" s="67">
        <f t="shared" si="630"/>
        <v>3462</v>
      </c>
      <c r="G8014" s="286">
        <f>SUM(C8014,C7990,C7966,C7942,C7918,C7894,C7870,C7846,C7822,C7798,C7774,C7750,C7726,C7702)/Hoja3!$D$22*100000</f>
        <v>316.76119734714615</v>
      </c>
      <c r="H8014" s="305">
        <f t="shared" si="631"/>
        <v>0.65462833099579243</v>
      </c>
    </row>
    <row r="8015" spans="1:8" x14ac:dyDescent="0.25">
      <c r="A8015" s="122" t="s">
        <v>45</v>
      </c>
      <c r="B8015" s="23">
        <v>44226</v>
      </c>
      <c r="C8015" s="4">
        <v>92</v>
      </c>
      <c r="D8015" s="26">
        <f t="shared" si="632"/>
        <v>20762</v>
      </c>
      <c r="F8015" s="67">
        <f t="shared" si="630"/>
        <v>250</v>
      </c>
      <c r="G8015" s="286">
        <f>SUM(C8015,C7991,C7967,C7943,C7919,C7895,C7871,C7847,C7823,C7799,C7775,C7751,C7727,C7703)/Hoja3!$D$23*100000</f>
        <v>133.59732519142648</v>
      </c>
      <c r="H8015" s="305">
        <f t="shared" si="631"/>
        <v>0.69226694915254239</v>
      </c>
    </row>
    <row r="8016" spans="1:8" x14ac:dyDescent="0.25">
      <c r="A8016" s="122" t="s">
        <v>46</v>
      </c>
      <c r="B8016" s="23">
        <v>44226</v>
      </c>
      <c r="C8016" s="4">
        <v>15</v>
      </c>
      <c r="D8016" s="26">
        <f t="shared" si="632"/>
        <v>21775</v>
      </c>
      <c r="F8016" s="67">
        <f t="shared" si="630"/>
        <v>329</v>
      </c>
      <c r="G8016" s="286">
        <f>SUM(C8016,C7992,C7968,C7944,C7920,C7896,C7872,C7848,C7824,C7800,C7776,C7752,C7728,C7704)/Hoja3!$D$24*100000</f>
        <v>607.92851891647342</v>
      </c>
      <c r="H8016" s="305">
        <f t="shared" si="631"/>
        <v>0.78409919766593728</v>
      </c>
    </row>
    <row r="8017" spans="1:8" ht="15.75" thickBot="1" x14ac:dyDescent="0.3">
      <c r="A8017" s="123" t="s">
        <v>47</v>
      </c>
      <c r="B8017" s="44">
        <v>44226</v>
      </c>
      <c r="C8017" s="45">
        <v>57</v>
      </c>
      <c r="D8017" s="115">
        <f t="shared" si="632"/>
        <v>76325</v>
      </c>
      <c r="E8017" s="45"/>
      <c r="F8017" s="308">
        <f t="shared" si="630"/>
        <v>1427</v>
      </c>
      <c r="G8017" s="309">
        <f>SUM(C8017,C7993,C7969,C7945,C7921,C7897,C7873,C7849,C7825,C7801,C7777,C7753,C7729,C7705)/Hoja3!$D$25*100000</f>
        <v>125.8072434759621</v>
      </c>
      <c r="H8017" s="310">
        <f t="shared" si="631"/>
        <v>0.71019320453031309</v>
      </c>
    </row>
    <row r="8018" spans="1:8" x14ac:dyDescent="0.25">
      <c r="A8018" s="331"/>
      <c r="B8018" s="39"/>
      <c r="C8018" s="39"/>
      <c r="D8018" s="126"/>
      <c r="E8018" s="39"/>
    </row>
    <row r="8046" spans="3:3" x14ac:dyDescent="0.25">
      <c r="C8046" s="73"/>
    </row>
    <row r="8047" spans="3:3" x14ac:dyDescent="0.25">
      <c r="C8047" s="73"/>
    </row>
    <row r="8048" spans="3:3" x14ac:dyDescent="0.25">
      <c r="C8048" s="73"/>
    </row>
    <row r="8049" spans="3:3" x14ac:dyDescent="0.25">
      <c r="C8049" s="73"/>
    </row>
    <row r="8050" spans="3:3" x14ac:dyDescent="0.25">
      <c r="C8050" s="73"/>
    </row>
    <row r="8051" spans="3:3" x14ac:dyDescent="0.25">
      <c r="C8051" s="73"/>
    </row>
    <row r="8052" spans="3:3" x14ac:dyDescent="0.25">
      <c r="C8052" s="73"/>
    </row>
    <row r="8053" spans="3:3" x14ac:dyDescent="0.25">
      <c r="C8053" s="73"/>
    </row>
    <row r="8054" spans="3:3" x14ac:dyDescent="0.25">
      <c r="C8054" s="73"/>
    </row>
    <row r="8055" spans="3:3" x14ac:dyDescent="0.25">
      <c r="C8055" s="73"/>
    </row>
    <row r="8056" spans="3:3" x14ac:dyDescent="0.25">
      <c r="C8056" s="73"/>
    </row>
    <row r="8057" spans="3:3" x14ac:dyDescent="0.25">
      <c r="C8057" s="73"/>
    </row>
    <row r="8058" spans="3:3" x14ac:dyDescent="0.25">
      <c r="C8058" s="73"/>
    </row>
    <row r="8059" spans="3:3" x14ac:dyDescent="0.25">
      <c r="C8059" s="73"/>
    </row>
    <row r="8060" spans="3:3" x14ac:dyDescent="0.25">
      <c r="C8060" s="73"/>
    </row>
    <row r="8061" spans="3:3" x14ac:dyDescent="0.25">
      <c r="C8061" s="73"/>
    </row>
    <row r="8062" spans="3:3" x14ac:dyDescent="0.25">
      <c r="C8062" s="73"/>
    </row>
    <row r="8063" spans="3:3" x14ac:dyDescent="0.25">
      <c r="C8063" s="73"/>
    </row>
    <row r="8064" spans="3:3" x14ac:dyDescent="0.25">
      <c r="C8064" s="73"/>
    </row>
    <row r="8065" spans="3:3" x14ac:dyDescent="0.25">
      <c r="C8065" s="73"/>
    </row>
    <row r="8066" spans="3:3" x14ac:dyDescent="0.25">
      <c r="C8066" s="73"/>
    </row>
    <row r="8067" spans="3:3" x14ac:dyDescent="0.25">
      <c r="C8067" s="73"/>
    </row>
    <row r="8068" spans="3:3" x14ac:dyDescent="0.25">
      <c r="C8068" s="73"/>
    </row>
    <row r="8069" spans="3:3" x14ac:dyDescent="0.25">
      <c r="C8069" s="73"/>
    </row>
    <row r="8070" spans="3:3" x14ac:dyDescent="0.25">
      <c r="C8070" s="73"/>
    </row>
    <row r="8071" spans="3:3" x14ac:dyDescent="0.25">
      <c r="C8071" s="73"/>
    </row>
    <row r="8072" spans="3:3" x14ac:dyDescent="0.25">
      <c r="C8072" s="73"/>
    </row>
    <row r="8073" spans="3:3" x14ac:dyDescent="0.25">
      <c r="C8073" s="73"/>
    </row>
    <row r="8074" spans="3:3" x14ac:dyDescent="0.25">
      <c r="C8074" s="73"/>
    </row>
    <row r="8075" spans="3:3" x14ac:dyDescent="0.25">
      <c r="C8075" s="73"/>
    </row>
    <row r="8076" spans="3:3" x14ac:dyDescent="0.25">
      <c r="C8076" s="73"/>
    </row>
    <row r="8077" spans="3:3" x14ac:dyDescent="0.25">
      <c r="C8077" s="73"/>
    </row>
    <row r="8078" spans="3:3" x14ac:dyDescent="0.25">
      <c r="C8078" s="73"/>
    </row>
    <row r="8079" spans="3:3" x14ac:dyDescent="0.25">
      <c r="C8079" s="73"/>
    </row>
    <row r="8080" spans="3:3" x14ac:dyDescent="0.25">
      <c r="C8080" s="73"/>
    </row>
    <row r="8081" spans="3:3" x14ac:dyDescent="0.25">
      <c r="C8081" s="73"/>
    </row>
    <row r="8082" spans="3:3" x14ac:dyDescent="0.25">
      <c r="C8082" s="73"/>
    </row>
    <row r="8083" spans="3:3" x14ac:dyDescent="0.25">
      <c r="C8083" s="73"/>
    </row>
    <row r="8084" spans="3:3" x14ac:dyDescent="0.25">
      <c r="C8084" s="73"/>
    </row>
    <row r="8085" spans="3:3" x14ac:dyDescent="0.25">
      <c r="C8085" s="73"/>
    </row>
    <row r="8086" spans="3:3" x14ac:dyDescent="0.25">
      <c r="C8086" s="73"/>
    </row>
    <row r="8087" spans="3:3" x14ac:dyDescent="0.25">
      <c r="C8087" s="73"/>
    </row>
    <row r="8088" spans="3:3" x14ac:dyDescent="0.25">
      <c r="C8088" s="73"/>
    </row>
    <row r="8089" spans="3:3" x14ac:dyDescent="0.25">
      <c r="C8089" s="73"/>
    </row>
  </sheetData>
  <autoFilter ref="A1:E7729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6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6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6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6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6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6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6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6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6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6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6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6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6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6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6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6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6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6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5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5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5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5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5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4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4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48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6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4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4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4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4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4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4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4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4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4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4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4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3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3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3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3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3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3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3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3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3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3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3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54:D597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54:F5977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78:D6001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78:F600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02:D6025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02:F602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26:D604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26:F604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50:D607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50:F607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74:D6097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74:F6097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98:D612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98:F6121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22:D614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22:F614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46:D616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46:F616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70:D6193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70:F6193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194:D6217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194:F621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18:D624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18:F624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42:D626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42:F6265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66:D628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66:F6289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290:D631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290:F631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14:D6337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14:F633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38:D636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38:F636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62:D638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62:F6385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86:D640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386:F640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10:D6433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10:F643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34:D6457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34:F6457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58:D6481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58:F6481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82:D6505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482:F6505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06:D652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06:F6529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30:D655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30:F6553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54:D6577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54:F6577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578:D660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578:F660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02:D662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02:F662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26:D6649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26:F6649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50:D667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50:F667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74:D669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74:F669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698:D6721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698:F6721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22:D6745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22:F674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46:D676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46:F676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70:D679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70:F679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794:D681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794:F681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18:D6841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18:F684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42:D6865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42:F6865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66:D6889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66:F6889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890:D6913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890:F6913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14:D693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14:F693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38:D6961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38:F696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62:D698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62:F698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86:D700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986:F700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10:D7033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10:F703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34:D705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34:F705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58:D7081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58:F708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82:D710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082:F7105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06:D7129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06:F7129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30:D715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30:F715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54:D717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54:F717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78:D720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178:F720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02:D722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02:F7225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26:D7249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26:F7249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50:D7273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50:F727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74:D729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74:F729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298:D7321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298:F7321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22:D734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22:F734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46:D736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46:F7369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70:D739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70:F7393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394:D741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394:F741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18:D7441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18:F74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42:D746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42:F7465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66:D748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66:F7489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490:D751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490:F7513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14:D753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14:F753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38:D7561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38:F7561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62:D758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62:F758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586:D7609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586:F760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10:D763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10:F763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34:D765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34:F765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58:D768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58:F7681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682:D770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682:F770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06:D7729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06:F772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30:D775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30:F775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54:D777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54:F777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78:D780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778:F780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02:D782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02:F7825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26:D784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26:F784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850:D7873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50:F787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50:G7897">
    <cfRule type="cellIs" dxfId="69" priority="55" operator="lessThan">
      <formula>150</formula>
    </cfRule>
    <cfRule type="cellIs" dxfId="68" priority="56" operator="greaterThanOrEqual">
      <formula>150</formula>
    </cfRule>
  </conditionalFormatting>
  <conditionalFormatting sqref="H7850">
    <cfRule type="cellIs" dxfId="67" priority="53" operator="lessThan">
      <formula>1.2</formula>
    </cfRule>
    <cfRule type="cellIs" dxfId="66" priority="54" operator="greaterThanOrEqual">
      <formula>1.2</formula>
    </cfRule>
  </conditionalFormatting>
  <conditionalFormatting sqref="H7851:H7873">
    <cfRule type="cellIs" dxfId="65" priority="51" operator="lessThan">
      <formula>1.2</formula>
    </cfRule>
    <cfRule type="cellIs" dxfId="64" priority="52" operator="greaterThanOrEqual">
      <formula>1.2</formula>
    </cfRule>
  </conditionalFormatting>
  <conditionalFormatting sqref="D7874:D789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874:F789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74">
    <cfRule type="cellIs" dxfId="63" priority="45" operator="lessThan">
      <formula>1.2</formula>
    </cfRule>
    <cfRule type="cellIs" dxfId="62" priority="46" operator="greaterThanOrEqual">
      <formula>1.2</formula>
    </cfRule>
  </conditionalFormatting>
  <conditionalFormatting sqref="H7875:H7897">
    <cfRule type="cellIs" dxfId="61" priority="43" operator="lessThan">
      <formula>1.2</formula>
    </cfRule>
    <cfRule type="cellIs" dxfId="60" priority="44" operator="greaterThanOrEqual">
      <formula>1.2</formula>
    </cfRule>
  </conditionalFormatting>
  <conditionalFormatting sqref="D7898:D792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898:G7921">
    <cfRule type="cellIs" dxfId="59" priority="38" operator="lessThan">
      <formula>150</formula>
    </cfRule>
    <cfRule type="cellIs" dxfId="58" priority="39" operator="greaterThanOrEqual">
      <formula>150</formula>
    </cfRule>
  </conditionalFormatting>
  <conditionalFormatting sqref="F7898:F792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898">
    <cfRule type="cellIs" dxfId="57" priority="35" operator="lessThan">
      <formula>1.2</formula>
    </cfRule>
    <cfRule type="cellIs" dxfId="56" priority="36" operator="greaterThanOrEqual">
      <formula>1.2</formula>
    </cfRule>
  </conditionalFormatting>
  <conditionalFormatting sqref="H7899:H7921">
    <cfRule type="cellIs" dxfId="55" priority="33" operator="lessThan">
      <formula>1.2</formula>
    </cfRule>
    <cfRule type="cellIs" dxfId="54" priority="34" operator="greaterThanOrEqual">
      <formula>1.2</formula>
    </cfRule>
  </conditionalFormatting>
  <conditionalFormatting sqref="D7922:D794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22:G7945">
    <cfRule type="cellIs" dxfId="53" priority="30" operator="lessThan">
      <formula>150</formula>
    </cfRule>
    <cfRule type="cellIs" dxfId="52" priority="31" operator="greaterThanOrEqual">
      <formula>150</formula>
    </cfRule>
  </conditionalFormatting>
  <conditionalFormatting sqref="F7922:F794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22">
    <cfRule type="cellIs" dxfId="51" priority="27" operator="lessThan">
      <formula>1.2</formula>
    </cfRule>
    <cfRule type="cellIs" dxfId="50" priority="28" operator="greaterThanOrEqual">
      <formula>1.2</formula>
    </cfRule>
  </conditionalFormatting>
  <conditionalFormatting sqref="H7923:H7945">
    <cfRule type="cellIs" dxfId="49" priority="25" operator="lessThan">
      <formula>1.2</formula>
    </cfRule>
    <cfRule type="cellIs" dxfId="48" priority="26" operator="greaterThanOrEqual">
      <formula>1.2</formula>
    </cfRule>
  </conditionalFormatting>
  <conditionalFormatting sqref="G7946:G7969">
    <cfRule type="cellIs" dxfId="47" priority="23" operator="lessThan">
      <formula>150</formula>
    </cfRule>
    <cfRule type="cellIs" dxfId="46" priority="24" operator="greaterThanOrEqual">
      <formula>150</formula>
    </cfRule>
  </conditionalFormatting>
  <conditionalFormatting sqref="F7946:F796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46">
    <cfRule type="cellIs" dxfId="45" priority="20" operator="lessThan">
      <formula>1.2</formula>
    </cfRule>
    <cfRule type="cellIs" dxfId="44" priority="21" operator="greaterThanOrEqual">
      <formula>1.2</formula>
    </cfRule>
  </conditionalFormatting>
  <conditionalFormatting sqref="H7947:H7969">
    <cfRule type="cellIs" dxfId="43" priority="18" operator="lessThan">
      <formula>1.2</formula>
    </cfRule>
    <cfRule type="cellIs" dxfId="42" priority="19" operator="greaterThanOrEqual">
      <formula>1.2</formula>
    </cfRule>
  </conditionalFormatting>
  <conditionalFormatting sqref="D7946:D796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970:D799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70:G7993">
    <cfRule type="cellIs" dxfId="41" priority="14" operator="lessThan">
      <formula>150</formula>
    </cfRule>
    <cfRule type="cellIs" dxfId="40" priority="15" operator="greaterThanOrEqual">
      <formula>150</formula>
    </cfRule>
  </conditionalFormatting>
  <conditionalFormatting sqref="F7970:F799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70">
    <cfRule type="cellIs" dxfId="39" priority="11" operator="lessThan">
      <formula>1.2</formula>
    </cfRule>
    <cfRule type="cellIs" dxfId="38" priority="12" operator="greaterThanOrEqual">
      <formula>1.2</formula>
    </cfRule>
  </conditionalFormatting>
  <conditionalFormatting sqref="H7971:H7993">
    <cfRule type="cellIs" dxfId="37" priority="9" operator="lessThan">
      <formula>1.2</formula>
    </cfRule>
    <cfRule type="cellIs" dxfId="36" priority="10" operator="greaterThanOrEqual">
      <formula>1.2</formula>
    </cfRule>
  </conditionalFormatting>
  <conditionalFormatting sqref="D7994:D80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994:G8017">
    <cfRule type="cellIs" dxfId="35" priority="6" operator="lessThan">
      <formula>150</formula>
    </cfRule>
    <cfRule type="cellIs" dxfId="34" priority="7" operator="greaterThanOrEqual">
      <formula>150</formula>
    </cfRule>
  </conditionalFormatting>
  <conditionalFormatting sqref="F7994:F80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994">
    <cfRule type="cellIs" dxfId="33" priority="3" operator="lessThan">
      <formula>1.2</formula>
    </cfRule>
    <cfRule type="cellIs" dxfId="32" priority="4" operator="greaterThanOrEqual">
      <formula>1.2</formula>
    </cfRule>
  </conditionalFormatting>
  <conditionalFormatting sqref="H7995:H8017">
    <cfRule type="cellIs" dxfId="31" priority="1" operator="lessThan">
      <formula>1.2</formula>
    </cfRule>
    <cfRule type="cellIs" dxfId="30" priority="2" operator="greaterThanOrEqual">
      <formula>1.2</formula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8B4D-9109-41D0-9451-0C405BAA9437}">
  <dimension ref="A1:P28"/>
  <sheetViews>
    <sheetView zoomScale="70" zoomScaleNormal="70" workbookViewId="0">
      <selection activeCell="G2" sqref="G2:H25"/>
    </sheetView>
  </sheetViews>
  <sheetFormatPr baseColWidth="10" defaultRowHeight="15" x14ac:dyDescent="0.25"/>
  <cols>
    <col min="1" max="1" width="23.5703125" customWidth="1"/>
    <col min="2" max="4" width="11.42578125" style="73" hidden="1" customWidth="1"/>
    <col min="5" max="5" width="16.140625" style="80" hidden="1" customWidth="1"/>
    <col min="6" max="6" width="13" style="80" hidden="1" customWidth="1"/>
    <col min="7" max="7" width="16.140625" style="80" customWidth="1"/>
    <col min="8" max="8" width="13" style="80" customWidth="1"/>
    <col min="9" max="9" width="11.42578125" customWidth="1"/>
    <col min="10" max="10" width="20.7109375" style="118" customWidth="1"/>
    <col min="11" max="11" width="23.28515625" bestFit="1" customWidth="1"/>
    <col min="12" max="12" width="13.7109375" style="249" customWidth="1"/>
    <col min="13" max="13" width="14.85546875" style="249" customWidth="1"/>
    <col min="14" max="14" width="13.7109375" style="260" hidden="1" customWidth="1"/>
    <col min="15" max="15" width="16.5703125" style="249" customWidth="1"/>
    <col min="16" max="16" width="12.28515625" bestFit="1" customWidth="1"/>
  </cols>
  <sheetData>
    <row r="1" spans="1:16" ht="45.75" customHeight="1" x14ac:dyDescent="0.25">
      <c r="A1" s="311" t="s">
        <v>31</v>
      </c>
      <c r="B1" s="312" t="s">
        <v>152</v>
      </c>
      <c r="C1" s="312"/>
      <c r="D1" s="312"/>
      <c r="E1" s="313" t="s">
        <v>153</v>
      </c>
      <c r="F1" s="314" t="s">
        <v>154</v>
      </c>
      <c r="G1" s="315" t="s">
        <v>153</v>
      </c>
      <c r="H1" s="316" t="s">
        <v>154</v>
      </c>
      <c r="J1" s="257" t="s">
        <v>155</v>
      </c>
      <c r="K1" s="253" t="s">
        <v>18</v>
      </c>
      <c r="L1" s="263" t="s">
        <v>157</v>
      </c>
      <c r="M1" s="263" t="s">
        <v>156</v>
      </c>
      <c r="N1" s="263" t="s">
        <v>158</v>
      </c>
      <c r="O1" s="263" t="s">
        <v>159</v>
      </c>
      <c r="P1" s="263" t="s">
        <v>161</v>
      </c>
    </row>
    <row r="2" spans="1:16" ht="24.95" customHeight="1" thickBot="1" x14ac:dyDescent="0.3">
      <c r="A2" s="317" t="s">
        <v>22</v>
      </c>
      <c r="B2" s="47">
        <v>53964</v>
      </c>
      <c r="C2" s="47">
        <v>56675</v>
      </c>
      <c r="D2" s="47">
        <v>17541141</v>
      </c>
      <c r="E2" s="254">
        <f t="shared" ref="E2:E24" si="0">C2/D2*100000</f>
        <v>323.09756816845606</v>
      </c>
      <c r="F2" s="255">
        <f t="shared" ref="F2:F24" si="1">C2/B2</f>
        <v>1.0502371951671485</v>
      </c>
      <c r="G2" s="286">
        <v>307.76219175252055</v>
      </c>
      <c r="H2" s="318">
        <v>0.96709182759485512</v>
      </c>
      <c r="I2">
        <v>5409</v>
      </c>
      <c r="J2" s="258">
        <f>I2/D2*100000</f>
        <v>30.836078451225038</v>
      </c>
      <c r="K2" s="261" t="s">
        <v>22</v>
      </c>
      <c r="L2" s="264">
        <v>38407</v>
      </c>
      <c r="M2" s="264">
        <v>55822</v>
      </c>
      <c r="N2" s="265">
        <v>1.4534329679485511</v>
      </c>
      <c r="O2" s="266">
        <v>0.45343296794855115</v>
      </c>
      <c r="P2" s="267">
        <f>M2/D2*100000</f>
        <v>318.23471460607948</v>
      </c>
    </row>
    <row r="3" spans="1:16" ht="24.95" customHeight="1" thickBot="1" x14ac:dyDescent="0.3">
      <c r="A3" s="319" t="s">
        <v>51</v>
      </c>
      <c r="B3" s="47">
        <v>15710</v>
      </c>
      <c r="C3" s="47">
        <v>16576</v>
      </c>
      <c r="D3" s="47">
        <v>3075646</v>
      </c>
      <c r="E3" s="252">
        <f t="shared" si="0"/>
        <v>538.94368857794427</v>
      </c>
      <c r="F3" s="251">
        <f t="shared" si="1"/>
        <v>1.0551241247612986</v>
      </c>
      <c r="G3" s="286">
        <v>528.79947822343661</v>
      </c>
      <c r="H3" s="318">
        <v>0.98677344982405046</v>
      </c>
      <c r="I3">
        <v>1558</v>
      </c>
      <c r="J3" s="258">
        <f t="shared" ref="J3:J25" si="2">I3/D3*100000</f>
        <v>50.656024783086224</v>
      </c>
      <c r="K3" s="262" t="s">
        <v>51</v>
      </c>
      <c r="L3" s="264">
        <v>9989</v>
      </c>
      <c r="M3" s="264">
        <v>16482</v>
      </c>
      <c r="N3" s="265">
        <v>1.65001501651817</v>
      </c>
      <c r="O3" s="266">
        <v>0.65001501651816995</v>
      </c>
      <c r="P3" s="267">
        <f t="shared" ref="P3:P25" si="3">M3/D3*100000</f>
        <v>535.88742007370161</v>
      </c>
    </row>
    <row r="4" spans="1:16" ht="24.95" customHeight="1" thickBot="1" x14ac:dyDescent="0.3">
      <c r="A4" s="319" t="s">
        <v>35</v>
      </c>
      <c r="B4" s="47">
        <v>597</v>
      </c>
      <c r="C4" s="47">
        <v>1558</v>
      </c>
      <c r="D4" s="47">
        <v>415438</v>
      </c>
      <c r="E4" s="252">
        <f t="shared" si="0"/>
        <v>375.02587630404537</v>
      </c>
      <c r="F4" s="251">
        <f t="shared" si="1"/>
        <v>2.6097152428810722</v>
      </c>
      <c r="G4" s="286">
        <v>386.57994694755894</v>
      </c>
      <c r="H4" s="318">
        <v>2.4077961019490255</v>
      </c>
      <c r="I4">
        <v>82</v>
      </c>
      <c r="J4" s="258">
        <f t="shared" si="2"/>
        <v>19.738204016002388</v>
      </c>
      <c r="K4" s="262" t="s">
        <v>35</v>
      </c>
      <c r="L4" s="264">
        <v>540</v>
      </c>
      <c r="M4" s="264">
        <v>667</v>
      </c>
      <c r="N4" s="265">
        <v>1.2351851851851852</v>
      </c>
      <c r="O4" s="266">
        <v>0.23518518518518516</v>
      </c>
      <c r="P4" s="267">
        <f t="shared" si="3"/>
        <v>160.55343998382432</v>
      </c>
    </row>
    <row r="5" spans="1:16" ht="24.95" customHeight="1" thickBot="1" x14ac:dyDescent="0.3">
      <c r="A5" s="319" t="s">
        <v>21</v>
      </c>
      <c r="B5" s="47">
        <v>3082</v>
      </c>
      <c r="C5" s="47">
        <v>2885</v>
      </c>
      <c r="D5" s="47">
        <v>1204541</v>
      </c>
      <c r="E5" s="252">
        <f t="shared" si="0"/>
        <v>239.51031969854077</v>
      </c>
      <c r="F5" s="251">
        <f t="shared" si="1"/>
        <v>0.93608046722907201</v>
      </c>
      <c r="G5" s="286">
        <v>199.91017325271619</v>
      </c>
      <c r="H5" s="318">
        <v>0.76202531645569616</v>
      </c>
      <c r="I5">
        <v>267</v>
      </c>
      <c r="J5" s="258">
        <f t="shared" si="2"/>
        <v>22.166119708669111</v>
      </c>
      <c r="K5" s="262" t="s">
        <v>21</v>
      </c>
      <c r="L5" s="264">
        <v>2371</v>
      </c>
      <c r="M5" s="264">
        <v>3160</v>
      </c>
      <c r="N5" s="265">
        <v>1.3327709827077183</v>
      </c>
      <c r="O5" s="266">
        <v>0.33277098270771832</v>
      </c>
      <c r="P5" s="267">
        <f t="shared" si="3"/>
        <v>262.34059280672057</v>
      </c>
    </row>
    <row r="6" spans="1:16" ht="24.95" customHeight="1" thickBot="1" x14ac:dyDescent="0.3">
      <c r="A6" s="319" t="s">
        <v>36</v>
      </c>
      <c r="B6" s="47">
        <v>5439</v>
      </c>
      <c r="C6" s="47">
        <v>4936</v>
      </c>
      <c r="D6" s="47">
        <v>618994</v>
      </c>
      <c r="E6" s="252">
        <f t="shared" si="0"/>
        <v>797.42291524635129</v>
      </c>
      <c r="F6" s="251">
        <f t="shared" si="1"/>
        <v>0.90751976466262185</v>
      </c>
      <c r="G6" s="286">
        <v>661.23419613114186</v>
      </c>
      <c r="H6" s="318">
        <v>0.73522543560265852</v>
      </c>
      <c r="I6">
        <v>602</v>
      </c>
      <c r="J6" s="258">
        <f t="shared" si="2"/>
        <v>97.254577588797304</v>
      </c>
      <c r="K6" s="262" t="s">
        <v>36</v>
      </c>
      <c r="L6" s="264">
        <v>4471</v>
      </c>
      <c r="M6" s="264">
        <v>5567</v>
      </c>
      <c r="N6" s="265">
        <v>1.245135316484008</v>
      </c>
      <c r="O6" s="266">
        <v>0.24513531648400799</v>
      </c>
      <c r="P6" s="267">
        <f t="shared" si="3"/>
        <v>899.3625140146753</v>
      </c>
    </row>
    <row r="7" spans="1:16" ht="24.95" customHeight="1" thickBot="1" x14ac:dyDescent="0.3">
      <c r="A7" s="319" t="s">
        <v>27</v>
      </c>
      <c r="B7" s="47">
        <v>8451</v>
      </c>
      <c r="C7" s="47">
        <v>7940</v>
      </c>
      <c r="D7" s="47">
        <v>3760450</v>
      </c>
      <c r="E7" s="252">
        <f t="shared" si="0"/>
        <v>211.14494275951017</v>
      </c>
      <c r="F7" s="251">
        <f t="shared" si="1"/>
        <v>0.93953378298426227</v>
      </c>
      <c r="G7" s="286">
        <v>80.203167174141399</v>
      </c>
      <c r="H7" s="318">
        <v>0.35390753344285381</v>
      </c>
      <c r="I7">
        <v>790</v>
      </c>
      <c r="J7" s="258">
        <f t="shared" si="2"/>
        <v>21.008124027709449</v>
      </c>
      <c r="K7" s="262" t="s">
        <v>27</v>
      </c>
      <c r="L7" s="264">
        <v>6063</v>
      </c>
      <c r="M7" s="264">
        <v>8522</v>
      </c>
      <c r="N7" s="265">
        <v>1.4055747979548079</v>
      </c>
      <c r="O7" s="266">
        <v>0.40557479795480789</v>
      </c>
      <c r="P7" s="267">
        <f t="shared" si="3"/>
        <v>226.62181387865814</v>
      </c>
    </row>
    <row r="8" spans="1:16" ht="24.95" customHeight="1" thickBot="1" x14ac:dyDescent="0.3">
      <c r="A8" s="319" t="s">
        <v>37</v>
      </c>
      <c r="B8" s="47">
        <v>2382</v>
      </c>
      <c r="C8" s="47">
        <v>2538</v>
      </c>
      <c r="D8" s="47">
        <v>1120801</v>
      </c>
      <c r="E8" s="252">
        <f t="shared" si="0"/>
        <v>226.44519410671475</v>
      </c>
      <c r="F8" s="251">
        <f t="shared" si="1"/>
        <v>1.0654911838790933</v>
      </c>
      <c r="G8" s="286">
        <v>587.61546429740872</v>
      </c>
      <c r="H8" s="318">
        <v>2.1829632084852504</v>
      </c>
      <c r="I8">
        <v>248</v>
      </c>
      <c r="J8" s="258">
        <f t="shared" si="2"/>
        <v>22.127032363461488</v>
      </c>
      <c r="K8" s="262" t="s">
        <v>37</v>
      </c>
      <c r="L8" s="264">
        <v>1950</v>
      </c>
      <c r="M8" s="264">
        <v>3017</v>
      </c>
      <c r="N8" s="265">
        <v>1.5471794871794873</v>
      </c>
      <c r="O8" s="266">
        <v>0.54717948717948728</v>
      </c>
      <c r="P8" s="267">
        <f t="shared" si="3"/>
        <v>269.18248645388428</v>
      </c>
    </row>
    <row r="9" spans="1:16" ht="24.95" customHeight="1" thickBot="1" x14ac:dyDescent="0.3">
      <c r="A9" s="319" t="s">
        <v>38</v>
      </c>
      <c r="B9" s="47">
        <v>5463</v>
      </c>
      <c r="C9" s="47">
        <v>5532</v>
      </c>
      <c r="D9" s="47">
        <v>1385961</v>
      </c>
      <c r="E9" s="252">
        <f t="shared" si="0"/>
        <v>399.14543049912658</v>
      </c>
      <c r="F9" s="251">
        <f t="shared" si="1"/>
        <v>1.0126304228445908</v>
      </c>
      <c r="G9" s="286">
        <v>360.11114309854321</v>
      </c>
      <c r="H9" s="318">
        <v>0.85579561042524011</v>
      </c>
      <c r="I9">
        <v>485</v>
      </c>
      <c r="J9" s="258">
        <f t="shared" si="2"/>
        <v>34.993769665957416</v>
      </c>
      <c r="K9" s="262" t="s">
        <v>38</v>
      </c>
      <c r="L9" s="264">
        <v>3072</v>
      </c>
      <c r="M9" s="264">
        <v>5832</v>
      </c>
      <c r="N9" s="265">
        <v>1.8984375</v>
      </c>
      <c r="O9" s="266">
        <v>0.8984375</v>
      </c>
      <c r="P9" s="267">
        <f t="shared" si="3"/>
        <v>420.79106122033733</v>
      </c>
    </row>
    <row r="10" spans="1:16" ht="24.95" customHeight="1" thickBot="1" x14ac:dyDescent="0.3">
      <c r="A10" s="319" t="s">
        <v>48</v>
      </c>
      <c r="B10" s="47">
        <v>77</v>
      </c>
      <c r="C10" s="47">
        <v>515</v>
      </c>
      <c r="D10" s="47">
        <v>605193</v>
      </c>
      <c r="E10" s="252">
        <f t="shared" si="0"/>
        <v>85.096820353176582</v>
      </c>
      <c r="F10" s="251">
        <f t="shared" si="1"/>
        <v>6.6883116883116882</v>
      </c>
      <c r="G10" s="286">
        <v>55.023769276908361</v>
      </c>
      <c r="H10" s="318">
        <v>1.1808510638297873</v>
      </c>
      <c r="I10">
        <v>59</v>
      </c>
      <c r="J10" s="258">
        <f t="shared" si="2"/>
        <v>9.748956118130911</v>
      </c>
      <c r="K10" s="262" t="s">
        <v>48</v>
      </c>
      <c r="L10" s="264">
        <v>15</v>
      </c>
      <c r="M10" s="264">
        <v>282</v>
      </c>
      <c r="N10" s="265">
        <v>18.8</v>
      </c>
      <c r="O10" s="266">
        <v>17.8</v>
      </c>
      <c r="P10" s="267">
        <f t="shared" si="3"/>
        <v>46.596705513778247</v>
      </c>
    </row>
    <row r="11" spans="1:16" ht="24.95" customHeight="1" thickBot="1" x14ac:dyDescent="0.3">
      <c r="A11" s="319" t="s">
        <v>39</v>
      </c>
      <c r="B11" s="47">
        <v>180</v>
      </c>
      <c r="C11" s="47">
        <v>407</v>
      </c>
      <c r="D11" s="47">
        <v>770881</v>
      </c>
      <c r="E11" s="252">
        <f t="shared" si="0"/>
        <v>52.796735164052556</v>
      </c>
      <c r="F11" s="251">
        <f t="shared" si="1"/>
        <v>2.2611111111111111</v>
      </c>
      <c r="G11" s="286">
        <v>63.17447180563537</v>
      </c>
      <c r="H11" s="318">
        <v>2.3413461538461537</v>
      </c>
      <c r="I11">
        <v>16</v>
      </c>
      <c r="J11" s="258">
        <f t="shared" si="2"/>
        <v>2.0755473283165626</v>
      </c>
      <c r="K11" s="262" t="s">
        <v>39</v>
      </c>
      <c r="L11" s="264">
        <v>86</v>
      </c>
      <c r="M11" s="264">
        <v>208</v>
      </c>
      <c r="N11" s="265">
        <v>2.4186046511627906</v>
      </c>
      <c r="O11" s="266">
        <v>1.4186046511627906</v>
      </c>
      <c r="P11" s="267">
        <f t="shared" si="3"/>
        <v>26.982115268115308</v>
      </c>
    </row>
    <row r="12" spans="1:16" ht="24.95" customHeight="1" thickBot="1" x14ac:dyDescent="0.3">
      <c r="A12" s="319" t="s">
        <v>40</v>
      </c>
      <c r="B12" s="47">
        <v>3794</v>
      </c>
      <c r="C12" s="47">
        <v>2293</v>
      </c>
      <c r="D12" s="47">
        <v>358428</v>
      </c>
      <c r="E12" s="252">
        <f t="shared" si="0"/>
        <v>639.73796689990741</v>
      </c>
      <c r="F12" s="251">
        <f t="shared" si="1"/>
        <v>0.60437532946758044</v>
      </c>
      <c r="G12" s="286">
        <v>474.01430691798629</v>
      </c>
      <c r="H12" s="318">
        <v>0.46068329718004336</v>
      </c>
      <c r="I12">
        <v>352</v>
      </c>
      <c r="J12" s="258">
        <f t="shared" si="2"/>
        <v>98.206613322619887</v>
      </c>
      <c r="K12" s="262" t="s">
        <v>40</v>
      </c>
      <c r="L12" s="264">
        <v>3146</v>
      </c>
      <c r="M12" s="264">
        <v>3688</v>
      </c>
      <c r="N12" s="265">
        <v>1.1722822631913541</v>
      </c>
      <c r="O12" s="266">
        <v>0.17228226319135409</v>
      </c>
      <c r="P12" s="267">
        <f t="shared" si="3"/>
        <v>1028.9374714029038</v>
      </c>
    </row>
    <row r="13" spans="1:16" ht="24.95" customHeight="1" thickBot="1" x14ac:dyDescent="0.3">
      <c r="A13" s="319" t="s">
        <v>28</v>
      </c>
      <c r="B13" s="47">
        <v>146</v>
      </c>
      <c r="C13" s="47">
        <v>224</v>
      </c>
      <c r="D13" s="47">
        <v>393531</v>
      </c>
      <c r="E13" s="252">
        <f t="shared" si="0"/>
        <v>56.920547555338715</v>
      </c>
      <c r="F13" s="251">
        <f t="shared" si="1"/>
        <v>1.5342465753424657</v>
      </c>
      <c r="G13" s="286">
        <v>60.732191364848006</v>
      </c>
      <c r="H13" s="318">
        <v>1.4484848484848485</v>
      </c>
      <c r="I13">
        <v>9</v>
      </c>
      <c r="J13" s="258">
        <f t="shared" si="2"/>
        <v>2.2869862857055736</v>
      </c>
      <c r="K13" s="262" t="s">
        <v>28</v>
      </c>
      <c r="L13" s="264">
        <v>117</v>
      </c>
      <c r="M13" s="264">
        <v>165</v>
      </c>
      <c r="N13" s="265">
        <v>1.4102564102564104</v>
      </c>
      <c r="O13" s="266">
        <v>0.41025641025641035</v>
      </c>
      <c r="P13" s="267">
        <f t="shared" si="3"/>
        <v>41.92808190460218</v>
      </c>
    </row>
    <row r="14" spans="1:16" ht="24.95" customHeight="1" thickBot="1" x14ac:dyDescent="0.3">
      <c r="A14" s="319" t="s">
        <v>24</v>
      </c>
      <c r="B14" s="47">
        <v>1681</v>
      </c>
      <c r="C14" s="47">
        <v>1865</v>
      </c>
      <c r="D14" s="47">
        <v>1990338</v>
      </c>
      <c r="E14" s="252">
        <f t="shared" si="0"/>
        <v>93.702677635657864</v>
      </c>
      <c r="F14" s="251">
        <f t="shared" si="1"/>
        <v>1.1094586555621653</v>
      </c>
      <c r="G14" s="286">
        <v>83.855104007460042</v>
      </c>
      <c r="H14" s="318">
        <v>0.95045558086560367</v>
      </c>
      <c r="I14">
        <v>196</v>
      </c>
      <c r="J14" s="258">
        <f t="shared" si="2"/>
        <v>9.8475736281978232</v>
      </c>
      <c r="K14" s="262" t="s">
        <v>24</v>
      </c>
      <c r="L14" s="264">
        <v>1370</v>
      </c>
      <c r="M14" s="264">
        <v>1756</v>
      </c>
      <c r="N14" s="265">
        <v>1.2817518248175181</v>
      </c>
      <c r="O14" s="266">
        <v>0.28175182481751815</v>
      </c>
      <c r="P14" s="267">
        <f t="shared" si="3"/>
        <v>88.226220873037647</v>
      </c>
    </row>
    <row r="15" spans="1:16" ht="24.95" customHeight="1" thickBot="1" x14ac:dyDescent="0.3">
      <c r="A15" s="319" t="s">
        <v>30</v>
      </c>
      <c r="B15" s="47">
        <v>434</v>
      </c>
      <c r="C15" s="47">
        <v>2022</v>
      </c>
      <c r="D15" s="47">
        <v>1261294</v>
      </c>
      <c r="E15" s="252">
        <f t="shared" si="0"/>
        <v>160.31155305582996</v>
      </c>
      <c r="F15" s="251">
        <f t="shared" si="1"/>
        <v>4.6589861751152073</v>
      </c>
      <c r="G15" s="286">
        <v>189.48793857736578</v>
      </c>
      <c r="H15" s="318">
        <v>3.5147058823529411</v>
      </c>
      <c r="I15">
        <v>50</v>
      </c>
      <c r="J15" s="258">
        <f t="shared" si="2"/>
        <v>3.9641828154260623</v>
      </c>
      <c r="K15" s="262" t="s">
        <v>30</v>
      </c>
      <c r="L15" s="264">
        <v>294</v>
      </c>
      <c r="M15" s="264">
        <v>680</v>
      </c>
      <c r="N15" s="265">
        <v>2.3129251700680271</v>
      </c>
      <c r="O15" s="266">
        <v>1.3129251700680271</v>
      </c>
      <c r="P15" s="267">
        <f t="shared" si="3"/>
        <v>53.912886289794443</v>
      </c>
    </row>
    <row r="16" spans="1:16" ht="24.95" customHeight="1" thickBot="1" x14ac:dyDescent="0.3">
      <c r="A16" s="319" t="s">
        <v>26</v>
      </c>
      <c r="B16" s="47">
        <v>5785</v>
      </c>
      <c r="C16" s="47">
        <v>5835</v>
      </c>
      <c r="D16" s="47">
        <v>664057</v>
      </c>
      <c r="E16" s="252">
        <f t="shared" si="0"/>
        <v>878.6896305588225</v>
      </c>
      <c r="F16" s="251">
        <f t="shared" si="1"/>
        <v>1.0086430423509076</v>
      </c>
      <c r="G16" s="286">
        <v>880.49670434917482</v>
      </c>
      <c r="H16" s="318">
        <v>0.95119570522205954</v>
      </c>
      <c r="I16">
        <v>647</v>
      </c>
      <c r="J16" s="258">
        <f t="shared" si="2"/>
        <v>97.431395196496695</v>
      </c>
      <c r="K16" s="262" t="s">
        <v>26</v>
      </c>
      <c r="L16" s="264">
        <v>3531</v>
      </c>
      <c r="M16" s="264">
        <v>6147</v>
      </c>
      <c r="N16" s="265">
        <v>1.7408666100254886</v>
      </c>
      <c r="O16" s="266">
        <v>0.74086661002548859</v>
      </c>
      <c r="P16" s="267">
        <f t="shared" si="3"/>
        <v>925.67354910798315</v>
      </c>
    </row>
    <row r="17" spans="1:16" ht="24.95" customHeight="1" thickBot="1" x14ac:dyDescent="0.3">
      <c r="A17" s="319" t="s">
        <v>25</v>
      </c>
      <c r="B17" s="47">
        <v>4207</v>
      </c>
      <c r="C17" s="47">
        <v>4494</v>
      </c>
      <c r="D17" s="47">
        <v>747610</v>
      </c>
      <c r="E17" s="252">
        <f t="shared" si="0"/>
        <v>601.11555490161982</v>
      </c>
      <c r="F17" s="251">
        <f t="shared" si="1"/>
        <v>1.0682196339434276</v>
      </c>
      <c r="G17" s="286">
        <v>565.13422773906188</v>
      </c>
      <c r="H17" s="318">
        <v>0.94077042974838565</v>
      </c>
      <c r="I17">
        <v>413</v>
      </c>
      <c r="J17" s="258">
        <f t="shared" si="2"/>
        <v>55.242706758871606</v>
      </c>
      <c r="K17" s="262" t="s">
        <v>25</v>
      </c>
      <c r="L17" s="264">
        <v>3426</v>
      </c>
      <c r="M17" s="264">
        <v>4491</v>
      </c>
      <c r="N17" s="265">
        <v>1.3108581436077058</v>
      </c>
      <c r="O17" s="266">
        <v>0.31085814360770581</v>
      </c>
      <c r="P17" s="267">
        <f t="shared" si="3"/>
        <v>600.71427616002995</v>
      </c>
    </row>
    <row r="18" spans="1:16" ht="24.95" customHeight="1" thickBot="1" x14ac:dyDescent="0.3">
      <c r="A18" s="319" t="s">
        <v>41</v>
      </c>
      <c r="B18" s="47">
        <v>502</v>
      </c>
      <c r="C18" s="47">
        <v>732</v>
      </c>
      <c r="D18" s="47">
        <v>1424397</v>
      </c>
      <c r="E18" s="252">
        <f t="shared" si="0"/>
        <v>51.390167207597322</v>
      </c>
      <c r="F18" s="251">
        <f t="shared" si="1"/>
        <v>1.4581673306772909</v>
      </c>
      <c r="G18" s="286">
        <v>53.355911308434372</v>
      </c>
      <c r="H18" s="318">
        <v>1.4048059149722736</v>
      </c>
      <c r="I18">
        <v>37</v>
      </c>
      <c r="J18" s="258">
        <f t="shared" si="2"/>
        <v>2.5975904189632524</v>
      </c>
      <c r="K18" s="262" t="s">
        <v>41</v>
      </c>
      <c r="L18" s="264">
        <v>595</v>
      </c>
      <c r="M18" s="264">
        <v>541</v>
      </c>
      <c r="N18" s="265">
        <v>0.90924369747899159</v>
      </c>
      <c r="O18" s="266">
        <v>-9.0756302521008414E-2</v>
      </c>
      <c r="P18" s="267">
        <f t="shared" si="3"/>
        <v>37.980984234030259</v>
      </c>
    </row>
    <row r="19" spans="1:16" ht="24.95" customHeight="1" thickBot="1" x14ac:dyDescent="0.3">
      <c r="A19" s="319" t="s">
        <v>42</v>
      </c>
      <c r="B19" s="47">
        <v>1482</v>
      </c>
      <c r="C19" s="47">
        <v>1163</v>
      </c>
      <c r="D19" s="47">
        <v>781217</v>
      </c>
      <c r="E19" s="252">
        <f t="shared" si="0"/>
        <v>148.87028828097698</v>
      </c>
      <c r="F19" s="251">
        <f t="shared" si="1"/>
        <v>0.78475033738191635</v>
      </c>
      <c r="G19" s="286">
        <v>117.50896357862156</v>
      </c>
      <c r="H19" s="318">
        <v>0.67056245434623818</v>
      </c>
      <c r="I19">
        <v>208</v>
      </c>
      <c r="J19" s="258">
        <f t="shared" si="2"/>
        <v>26.625124645265018</v>
      </c>
      <c r="K19" s="262" t="s">
        <v>42</v>
      </c>
      <c r="L19" s="264">
        <v>1486</v>
      </c>
      <c r="M19" s="264">
        <v>1369</v>
      </c>
      <c r="N19" s="265">
        <v>0.92126514131897708</v>
      </c>
      <c r="O19" s="266">
        <v>-7.8734858681022923E-2</v>
      </c>
      <c r="P19" s="267">
        <f t="shared" si="3"/>
        <v>175.2394021123452</v>
      </c>
    </row>
    <row r="20" spans="1:16" ht="24.95" customHeight="1" thickBot="1" x14ac:dyDescent="0.3">
      <c r="A20" s="319" t="s">
        <v>43</v>
      </c>
      <c r="B20" s="47">
        <v>512</v>
      </c>
      <c r="C20" s="47">
        <v>1909</v>
      </c>
      <c r="D20" s="47">
        <v>508328</v>
      </c>
      <c r="E20" s="252">
        <f t="shared" si="0"/>
        <v>375.54492375001968</v>
      </c>
      <c r="F20" s="251">
        <f t="shared" si="1"/>
        <v>3.728515625</v>
      </c>
      <c r="G20" s="286">
        <v>430.23402212744526</v>
      </c>
      <c r="H20" s="318">
        <v>3.8435852372583481</v>
      </c>
      <c r="I20">
        <v>51</v>
      </c>
      <c r="J20" s="258">
        <f t="shared" si="2"/>
        <v>10.032892148376639</v>
      </c>
      <c r="K20" s="262" t="s">
        <v>43</v>
      </c>
      <c r="L20" s="264">
        <v>425</v>
      </c>
      <c r="M20" s="264">
        <v>569</v>
      </c>
      <c r="N20" s="265">
        <v>1.3388235294117647</v>
      </c>
      <c r="O20" s="266">
        <v>0.33882352941176475</v>
      </c>
      <c r="P20" s="267">
        <f t="shared" si="3"/>
        <v>111.93560063580995</v>
      </c>
    </row>
    <row r="21" spans="1:16" ht="24.95" customHeight="1" thickBot="1" x14ac:dyDescent="0.3">
      <c r="A21" s="319" t="s">
        <v>44</v>
      </c>
      <c r="B21" s="47">
        <v>4955</v>
      </c>
      <c r="C21" s="47">
        <v>4284</v>
      </c>
      <c r="D21" s="47">
        <v>365698</v>
      </c>
      <c r="E21" s="252">
        <f t="shared" si="0"/>
        <v>1171.4584165076101</v>
      </c>
      <c r="F21" s="251">
        <f t="shared" si="1"/>
        <v>0.8645812310797174</v>
      </c>
      <c r="G21" s="286">
        <v>985.23918643252091</v>
      </c>
      <c r="H21" s="318">
        <v>0.75345043914680054</v>
      </c>
      <c r="I21">
        <v>393</v>
      </c>
      <c r="J21" s="258">
        <f t="shared" si="2"/>
        <v>107.46572308298104</v>
      </c>
      <c r="K21" s="262" t="s">
        <v>44</v>
      </c>
      <c r="L21" s="264">
        <v>3820</v>
      </c>
      <c r="M21" s="264">
        <v>4782</v>
      </c>
      <c r="N21" s="265">
        <v>1.2518324607329843</v>
      </c>
      <c r="O21" s="266">
        <v>0.25183246073298426</v>
      </c>
      <c r="P21" s="267">
        <f t="shared" si="3"/>
        <v>1307.636355681464</v>
      </c>
    </row>
    <row r="22" spans="1:16" ht="24.95" customHeight="1" thickBot="1" x14ac:dyDescent="0.3">
      <c r="A22" s="319" t="s">
        <v>29</v>
      </c>
      <c r="B22" s="47">
        <v>14668</v>
      </c>
      <c r="C22" s="47">
        <v>15187</v>
      </c>
      <c r="D22" s="47">
        <v>3536418</v>
      </c>
      <c r="E22" s="252">
        <f t="shared" si="0"/>
        <v>429.44584039556406</v>
      </c>
      <c r="F22" s="251">
        <f t="shared" si="1"/>
        <v>1.0353831469866375</v>
      </c>
      <c r="G22" s="286">
        <v>356.91482172073546</v>
      </c>
      <c r="H22" s="318">
        <v>0.81611276348118456</v>
      </c>
      <c r="I22">
        <v>1434</v>
      </c>
      <c r="J22" s="258">
        <f t="shared" si="2"/>
        <v>40.549505177272593</v>
      </c>
      <c r="K22" s="262" t="s">
        <v>29</v>
      </c>
      <c r="L22" s="264">
        <v>12179</v>
      </c>
      <c r="M22" s="264">
        <v>15466</v>
      </c>
      <c r="N22" s="265">
        <v>1.2698907956318253</v>
      </c>
      <c r="O22" s="266">
        <v>0.26989079563182528</v>
      </c>
      <c r="P22" s="267">
        <f t="shared" si="3"/>
        <v>437.3351792689665</v>
      </c>
    </row>
    <row r="23" spans="1:16" ht="24.95" customHeight="1" thickBot="1" x14ac:dyDescent="0.3">
      <c r="A23" s="319" t="s">
        <v>45</v>
      </c>
      <c r="B23" s="47">
        <v>1546</v>
      </c>
      <c r="C23" s="47">
        <v>1771</v>
      </c>
      <c r="D23" s="47">
        <v>978313</v>
      </c>
      <c r="E23" s="252">
        <f t="shared" si="0"/>
        <v>181.02590888601091</v>
      </c>
      <c r="F23" s="251">
        <f t="shared" si="1"/>
        <v>1.1455368693402328</v>
      </c>
      <c r="G23" s="286">
        <v>150.56530987526486</v>
      </c>
      <c r="H23" s="318">
        <v>0.80934065934065935</v>
      </c>
      <c r="I23">
        <v>99</v>
      </c>
      <c r="J23" s="258">
        <f t="shared" si="2"/>
        <v>10.119460745180733</v>
      </c>
      <c r="K23" s="262" t="s">
        <v>45</v>
      </c>
      <c r="L23" s="264">
        <v>739</v>
      </c>
      <c r="M23" s="264">
        <v>1820</v>
      </c>
      <c r="N23" s="265">
        <v>2.4627875507442489</v>
      </c>
      <c r="O23" s="266">
        <v>1.4627875507442489</v>
      </c>
      <c r="P23" s="267">
        <f t="shared" si="3"/>
        <v>186.03453087099936</v>
      </c>
    </row>
    <row r="24" spans="1:16" ht="24.95" customHeight="1" thickBot="1" x14ac:dyDescent="0.3">
      <c r="A24" s="319" t="s">
        <v>46</v>
      </c>
      <c r="B24" s="47">
        <v>1432</v>
      </c>
      <c r="C24" s="47">
        <v>1219</v>
      </c>
      <c r="D24" s="47">
        <v>176830</v>
      </c>
      <c r="E24" s="252">
        <f t="shared" si="0"/>
        <v>689.36266470621501</v>
      </c>
      <c r="F24" s="251">
        <f t="shared" si="1"/>
        <v>0.85125698324022347</v>
      </c>
      <c r="G24" s="286">
        <v>635.63874908103821</v>
      </c>
      <c r="H24" s="318">
        <v>0.78546470999301188</v>
      </c>
      <c r="I24">
        <v>141</v>
      </c>
      <c r="J24" s="258">
        <f t="shared" si="2"/>
        <v>79.737601085788611</v>
      </c>
      <c r="K24" s="262" t="s">
        <v>46</v>
      </c>
      <c r="L24" s="264">
        <v>1235</v>
      </c>
      <c r="M24" s="264">
        <v>1431</v>
      </c>
      <c r="N24" s="265">
        <v>1.1587044534412956</v>
      </c>
      <c r="O24" s="266">
        <v>0.15870445344129558</v>
      </c>
      <c r="P24" s="267">
        <f t="shared" si="3"/>
        <v>809.25182378555667</v>
      </c>
    </row>
    <row r="25" spans="1:16" ht="24.95" customHeight="1" thickBot="1" x14ac:dyDescent="0.3">
      <c r="A25" s="320" t="s">
        <v>47</v>
      </c>
      <c r="B25" s="321">
        <v>2431</v>
      </c>
      <c r="C25" s="321">
        <v>2446</v>
      </c>
      <c r="D25" s="321">
        <v>1694656</v>
      </c>
      <c r="E25" s="322">
        <f t="shared" ref="E25" si="4">C25/D25*100000</f>
        <v>144.33607764643679</v>
      </c>
      <c r="F25" s="323">
        <f t="shared" ref="F25" si="5">C25/B25</f>
        <v>1.0061703002879474</v>
      </c>
      <c r="G25" s="309">
        <v>134.77661543109633</v>
      </c>
      <c r="H25" s="324">
        <v>0.83479532163742687</v>
      </c>
      <c r="I25">
        <v>237</v>
      </c>
      <c r="J25" s="258">
        <f t="shared" si="2"/>
        <v>13.985139166886967</v>
      </c>
      <c r="K25" s="268" t="s">
        <v>47</v>
      </c>
      <c r="L25" s="269">
        <v>1816</v>
      </c>
      <c r="M25" s="269">
        <v>2736</v>
      </c>
      <c r="N25" s="270">
        <v>1.5066079295154184</v>
      </c>
      <c r="O25" s="271">
        <v>0.50660792951541844</v>
      </c>
      <c r="P25" s="272">
        <f t="shared" si="3"/>
        <v>161.44869519241664</v>
      </c>
    </row>
    <row r="26" spans="1:16" ht="32.25" customHeight="1" thickBot="1" x14ac:dyDescent="0.3">
      <c r="B26" s="73">
        <v>2431</v>
      </c>
      <c r="C26" s="73">
        <v>2446</v>
      </c>
      <c r="K26" s="274" t="s">
        <v>160</v>
      </c>
      <c r="L26" s="275">
        <f>SUM(L2:L25)</f>
        <v>101143</v>
      </c>
      <c r="M26" s="275">
        <f>SUM(M2:M25)</f>
        <v>145200</v>
      </c>
      <c r="N26" s="276">
        <f>M26/L26</f>
        <v>1.4355911926678069</v>
      </c>
      <c r="O26" s="277">
        <f>N26-1</f>
        <v>0.43559119266780688</v>
      </c>
      <c r="P26" s="278" t="e">
        <f>M26/argentina_gral!U319*100000</f>
        <v>#DIV/0!</v>
      </c>
    </row>
    <row r="27" spans="1:16" ht="15.75" x14ac:dyDescent="0.25">
      <c r="P27" s="273"/>
    </row>
    <row r="28" spans="1:16" ht="15.75" x14ac:dyDescent="0.25">
      <c r="P28" s="267"/>
    </row>
  </sheetData>
  <sortState xmlns:xlrd2="http://schemas.microsoft.com/office/spreadsheetml/2017/richdata2" ref="K2:O25">
    <sortCondition ref="K2:K25"/>
  </sortState>
  <conditionalFormatting sqref="F2">
    <cfRule type="cellIs" dxfId="29" priority="37" operator="lessThan">
      <formula>1.2</formula>
    </cfRule>
    <cfRule type="cellIs" dxfId="28" priority="38" operator="greaterThanOrEqual">
      <formula>1.2</formula>
    </cfRule>
  </conditionalFormatting>
  <conditionalFormatting sqref="F3:F25">
    <cfRule type="cellIs" dxfId="27" priority="35" operator="lessThan">
      <formula>1.2</formula>
    </cfRule>
    <cfRule type="cellIs" dxfId="26" priority="36" operator="greaterThanOrEqual">
      <formula>1.2</formula>
    </cfRule>
  </conditionalFormatting>
  <conditionalFormatting sqref="E2:E25">
    <cfRule type="cellIs" dxfId="25" priority="31" operator="lessThan">
      <formula>150</formula>
    </cfRule>
    <cfRule type="cellIs" dxfId="24" priority="32" operator="greaterThanOrEqual">
      <formula>150</formula>
    </cfRule>
  </conditionalFormatting>
  <conditionalFormatting sqref="G2">
    <cfRule type="cellIs" dxfId="23" priority="21" operator="lessThan">
      <formula>150</formula>
    </cfRule>
    <cfRule type="cellIs" dxfId="22" priority="22" operator="greaterThanOrEqual">
      <formula>150</formula>
    </cfRule>
  </conditionalFormatting>
  <conditionalFormatting sqref="G3:G25">
    <cfRule type="cellIs" dxfId="21" priority="19" operator="lessThan">
      <formula>150</formula>
    </cfRule>
    <cfRule type="cellIs" dxfId="20" priority="20" operator="greaterThanOrEqual">
      <formula>150</formula>
    </cfRule>
  </conditionalFormatting>
  <conditionalFormatting sqref="H2">
    <cfRule type="cellIs" dxfId="19" priority="17" operator="lessThan">
      <formula>1.2</formula>
    </cfRule>
    <cfRule type="cellIs" dxfId="18" priority="18" operator="greaterThanOrEqual">
      <formula>1.2</formula>
    </cfRule>
  </conditionalFormatting>
  <conditionalFormatting sqref="H3:H25">
    <cfRule type="cellIs" dxfId="17" priority="15" operator="lessThan">
      <formula>1.2</formula>
    </cfRule>
    <cfRule type="cellIs" dxfId="16" priority="16" operator="greaterThanOrEqual">
      <formula>1.2</formula>
    </cfRule>
  </conditionalFormatting>
  <conditionalFormatting sqref="J2:J2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2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2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9 O11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0" customFormat="1" x14ac:dyDescent="0.25">
      <c r="A1" s="26" t="s">
        <v>31</v>
      </c>
      <c r="B1" s="27" t="s">
        <v>88</v>
      </c>
      <c r="C1" s="26" t="s">
        <v>89</v>
      </c>
      <c r="D1" s="26" t="s">
        <v>90</v>
      </c>
      <c r="E1" s="26" t="s">
        <v>91</v>
      </c>
      <c r="F1" s="28" t="s">
        <v>92</v>
      </c>
      <c r="G1" s="26" t="s">
        <v>59</v>
      </c>
    </row>
    <row r="2" spans="1:7" x14ac:dyDescent="0.25">
      <c r="A2" s="5" t="s">
        <v>93</v>
      </c>
      <c r="B2" s="10" t="s">
        <v>94</v>
      </c>
      <c r="C2" s="5" t="s">
        <v>95</v>
      </c>
      <c r="D2" s="9" t="s">
        <v>96</v>
      </c>
      <c r="E2" s="4">
        <v>129.33000000000001</v>
      </c>
      <c r="F2" s="7">
        <v>597969</v>
      </c>
      <c r="G2" s="25" t="s">
        <v>60</v>
      </c>
    </row>
    <row r="3" spans="1:7" x14ac:dyDescent="0.25">
      <c r="A3" s="5" t="s">
        <v>93</v>
      </c>
      <c r="B3" s="10" t="s">
        <v>94</v>
      </c>
      <c r="C3" s="5" t="s">
        <v>95</v>
      </c>
      <c r="D3" s="9" t="s">
        <v>97</v>
      </c>
      <c r="E3" s="4">
        <v>52.479999999999897</v>
      </c>
      <c r="F3" s="7">
        <v>356392</v>
      </c>
      <c r="G3" s="25" t="s">
        <v>61</v>
      </c>
    </row>
    <row r="4" spans="1:7" x14ac:dyDescent="0.25">
      <c r="A4" s="5" t="s">
        <v>93</v>
      </c>
      <c r="B4" s="10" t="s">
        <v>94</v>
      </c>
      <c r="C4" s="5" t="s">
        <v>95</v>
      </c>
      <c r="D4" s="9" t="s">
        <v>96</v>
      </c>
      <c r="E4" s="4">
        <v>221.009999999999</v>
      </c>
      <c r="F4" s="7">
        <v>365771</v>
      </c>
      <c r="G4" s="25" t="s">
        <v>62</v>
      </c>
    </row>
    <row r="5" spans="1:7" x14ac:dyDescent="0.25">
      <c r="A5" s="5" t="s">
        <v>93</v>
      </c>
      <c r="B5" s="10" t="s">
        <v>94</v>
      </c>
      <c r="C5" s="5"/>
      <c r="D5" s="9" t="s">
        <v>98</v>
      </c>
      <c r="E5" s="4">
        <v>137.59</v>
      </c>
      <c r="F5" s="7">
        <v>96701</v>
      </c>
      <c r="G5" s="25" t="s">
        <v>99</v>
      </c>
    </row>
    <row r="6" spans="1:7" x14ac:dyDescent="0.25">
      <c r="A6" s="5" t="s">
        <v>93</v>
      </c>
      <c r="B6" s="10" t="s">
        <v>94</v>
      </c>
      <c r="C6" s="5"/>
      <c r="D6" s="9"/>
      <c r="E6" s="4">
        <v>1126.02</v>
      </c>
      <c r="F6" s="7">
        <v>31023</v>
      </c>
      <c r="G6" s="25" t="s">
        <v>100</v>
      </c>
    </row>
    <row r="7" spans="1:7" x14ac:dyDescent="0.25">
      <c r="A7" s="5" t="s">
        <v>51</v>
      </c>
      <c r="B7" s="10" t="s">
        <v>94</v>
      </c>
      <c r="C7" s="5"/>
      <c r="D7" s="9" t="s">
        <v>97</v>
      </c>
      <c r="E7" s="4">
        <v>203.45</v>
      </c>
      <c r="F7" s="7">
        <v>3075646</v>
      </c>
      <c r="G7" s="25" t="s">
        <v>51</v>
      </c>
    </row>
    <row r="8" spans="1:7" x14ac:dyDescent="0.25">
      <c r="A8" s="5" t="s">
        <v>93</v>
      </c>
      <c r="B8" s="10" t="s">
        <v>94</v>
      </c>
      <c r="C8" s="5"/>
      <c r="D8" s="9"/>
      <c r="E8" s="4">
        <v>954.53999999999905</v>
      </c>
      <c r="F8" s="7">
        <v>105552</v>
      </c>
      <c r="G8" s="25" t="s">
        <v>101</v>
      </c>
    </row>
    <row r="9" spans="1:7" x14ac:dyDescent="0.25">
      <c r="A9" s="5" t="s">
        <v>93</v>
      </c>
      <c r="B9" s="10" t="s">
        <v>94</v>
      </c>
      <c r="C9" s="5"/>
      <c r="D9" s="9"/>
      <c r="E9" s="4">
        <v>1190.1099999999899</v>
      </c>
      <c r="F9" s="7">
        <v>62921</v>
      </c>
      <c r="G9" s="25" t="s">
        <v>102</v>
      </c>
    </row>
    <row r="10" spans="1:7" x14ac:dyDescent="0.25">
      <c r="A10" s="5" t="s">
        <v>93</v>
      </c>
      <c r="B10" s="10" t="s">
        <v>94</v>
      </c>
      <c r="C10" s="5"/>
      <c r="D10" s="9" t="s">
        <v>98</v>
      </c>
      <c r="E10" s="4">
        <v>99.93</v>
      </c>
      <c r="F10" s="7">
        <v>61783</v>
      </c>
      <c r="G10" s="25" t="s">
        <v>103</v>
      </c>
    </row>
    <row r="11" spans="1:7" x14ac:dyDescent="0.25">
      <c r="A11" s="5" t="s">
        <v>93</v>
      </c>
      <c r="B11" s="10" t="s">
        <v>94</v>
      </c>
      <c r="C11" s="5" t="s">
        <v>104</v>
      </c>
      <c r="D11" s="9" t="s">
        <v>98</v>
      </c>
      <c r="E11" s="4">
        <v>303.75</v>
      </c>
      <c r="F11" s="7">
        <v>255073</v>
      </c>
      <c r="G11" s="25" t="s">
        <v>63</v>
      </c>
    </row>
    <row r="12" spans="1:7" x14ac:dyDescent="0.25">
      <c r="A12" s="5" t="s">
        <v>93</v>
      </c>
      <c r="B12" s="10" t="s">
        <v>94</v>
      </c>
      <c r="C12" s="5" t="s">
        <v>95</v>
      </c>
      <c r="D12" s="9" t="s">
        <v>96</v>
      </c>
      <c r="E12" s="4">
        <v>120.22</v>
      </c>
      <c r="F12" s="7">
        <v>370900</v>
      </c>
      <c r="G12" s="25" t="s">
        <v>64</v>
      </c>
    </row>
    <row r="13" spans="1:7" x14ac:dyDescent="0.25">
      <c r="A13" s="5" t="s">
        <v>93</v>
      </c>
      <c r="B13" s="10" t="s">
        <v>94</v>
      </c>
      <c r="C13" s="5"/>
      <c r="D13" s="9"/>
      <c r="E13" s="4">
        <v>634.16999999999905</v>
      </c>
      <c r="F13" s="7">
        <v>36545</v>
      </c>
      <c r="G13" s="25" t="s">
        <v>114</v>
      </c>
    </row>
    <row r="14" spans="1:7" x14ac:dyDescent="0.25">
      <c r="A14" s="5" t="s">
        <v>93</v>
      </c>
      <c r="B14" s="10" t="s">
        <v>94</v>
      </c>
      <c r="C14" s="5" t="s">
        <v>95</v>
      </c>
      <c r="D14" s="9" t="s">
        <v>96</v>
      </c>
      <c r="E14" s="4">
        <v>236.81</v>
      </c>
      <c r="F14" s="7">
        <v>219031</v>
      </c>
      <c r="G14" s="33" t="s">
        <v>65</v>
      </c>
    </row>
    <row r="15" spans="1:7" x14ac:dyDescent="0.25">
      <c r="A15" s="5" t="s">
        <v>93</v>
      </c>
      <c r="B15" s="10" t="s">
        <v>94</v>
      </c>
      <c r="C15" s="5" t="s">
        <v>95</v>
      </c>
      <c r="D15" s="9" t="s">
        <v>96</v>
      </c>
      <c r="E15" s="4">
        <v>189.9</v>
      </c>
      <c r="F15" s="7">
        <v>517082</v>
      </c>
      <c r="G15" s="25" t="s">
        <v>66</v>
      </c>
    </row>
    <row r="16" spans="1:7" x14ac:dyDescent="0.25">
      <c r="A16" s="5" t="s">
        <v>93</v>
      </c>
      <c r="B16" s="10" t="s">
        <v>94</v>
      </c>
      <c r="C16" s="5"/>
      <c r="D16" s="9"/>
      <c r="E16" s="4">
        <v>720.1</v>
      </c>
      <c r="F16" s="7">
        <v>17412</v>
      </c>
      <c r="G16" s="25" t="s">
        <v>105</v>
      </c>
    </row>
    <row r="17" spans="1:7" x14ac:dyDescent="0.25">
      <c r="A17" s="5" t="s">
        <v>93</v>
      </c>
      <c r="B17" s="10" t="s">
        <v>94</v>
      </c>
      <c r="C17" s="5" t="s">
        <v>106</v>
      </c>
      <c r="D17" s="9" t="s">
        <v>98</v>
      </c>
      <c r="E17" s="4">
        <v>55.75</v>
      </c>
      <c r="F17" s="7">
        <v>109695</v>
      </c>
      <c r="G17" s="25" t="s">
        <v>67</v>
      </c>
    </row>
    <row r="18" spans="1:7" x14ac:dyDescent="0.25">
      <c r="A18" s="5" t="s">
        <v>93</v>
      </c>
      <c r="B18" s="10" t="s">
        <v>94</v>
      </c>
      <c r="C18" s="5" t="s">
        <v>104</v>
      </c>
      <c r="D18" s="9" t="s">
        <v>97</v>
      </c>
      <c r="E18" s="4">
        <v>2145.2800000000002</v>
      </c>
      <c r="F18" s="7">
        <v>425265</v>
      </c>
      <c r="G18" s="25" t="s">
        <v>68</v>
      </c>
    </row>
    <row r="19" spans="1:7" x14ac:dyDescent="0.25">
      <c r="A19" s="5" t="s">
        <v>93</v>
      </c>
      <c r="B19" s="10" t="s">
        <v>94</v>
      </c>
      <c r="C19" s="5" t="s">
        <v>106</v>
      </c>
      <c r="D19" s="9" t="s">
        <v>96</v>
      </c>
      <c r="E19" s="4">
        <v>35.43</v>
      </c>
      <c r="F19" s="7">
        <v>193583</v>
      </c>
      <c r="G19" s="33" t="s">
        <v>69</v>
      </c>
    </row>
    <row r="20" spans="1:7" x14ac:dyDescent="0.25">
      <c r="A20" s="5" t="s">
        <v>93</v>
      </c>
      <c r="B20" s="10" t="s">
        <v>94</v>
      </c>
      <c r="C20" s="5" t="s">
        <v>106</v>
      </c>
      <c r="D20" s="9" t="s">
        <v>96</v>
      </c>
      <c r="E20" s="4">
        <v>38.24</v>
      </c>
      <c r="F20" s="7">
        <v>180914</v>
      </c>
      <c r="G20" s="33" t="s">
        <v>70</v>
      </c>
    </row>
    <row r="21" spans="1:7" x14ac:dyDescent="0.25">
      <c r="A21" s="5" t="s">
        <v>93</v>
      </c>
      <c r="B21" s="10" t="s">
        <v>94</v>
      </c>
      <c r="C21" s="5" t="s">
        <v>104</v>
      </c>
      <c r="D21" s="9" t="s">
        <v>96</v>
      </c>
      <c r="E21" s="4">
        <v>50.159999999999897</v>
      </c>
      <c r="F21" s="7">
        <v>307443</v>
      </c>
      <c r="G21" s="33" t="s">
        <v>71</v>
      </c>
    </row>
    <row r="22" spans="1:7" x14ac:dyDescent="0.25">
      <c r="A22" s="5" t="s">
        <v>93</v>
      </c>
      <c r="B22" s="10" t="s">
        <v>94</v>
      </c>
      <c r="C22" s="5" t="s">
        <v>106</v>
      </c>
      <c r="D22" s="9" t="s">
        <v>97</v>
      </c>
      <c r="E22" s="4">
        <v>329.22</v>
      </c>
      <c r="F22" s="7">
        <v>2281194</v>
      </c>
      <c r="G22" s="25" t="s">
        <v>72</v>
      </c>
    </row>
    <row r="23" spans="1:7" x14ac:dyDescent="0.25">
      <c r="A23" s="5" t="s">
        <v>93</v>
      </c>
      <c r="B23" s="10" t="s">
        <v>94</v>
      </c>
      <c r="C23" s="5"/>
      <c r="D23" s="9" t="s">
        <v>98</v>
      </c>
      <c r="E23" s="4">
        <v>942.23</v>
      </c>
      <c r="F23" s="7">
        <v>713947</v>
      </c>
      <c r="G23" s="25" t="s">
        <v>107</v>
      </c>
    </row>
    <row r="24" spans="1:7" x14ac:dyDescent="0.25">
      <c r="A24" s="5" t="s">
        <v>93</v>
      </c>
      <c r="B24" s="10" t="s">
        <v>94</v>
      </c>
      <c r="C24" s="5" t="s">
        <v>95</v>
      </c>
      <c r="D24" s="9" t="s">
        <v>97</v>
      </c>
      <c r="E24" s="4">
        <v>48.35</v>
      </c>
      <c r="F24" s="7">
        <v>462827</v>
      </c>
      <c r="G24" s="25" t="s">
        <v>73</v>
      </c>
    </row>
    <row r="25" spans="1:7" x14ac:dyDescent="0.25">
      <c r="A25" s="5" t="s">
        <v>93</v>
      </c>
      <c r="B25" s="10" t="s">
        <v>94</v>
      </c>
      <c r="C25" s="5" t="s">
        <v>95</v>
      </c>
      <c r="D25" s="9" t="s">
        <v>97</v>
      </c>
      <c r="E25" s="4">
        <v>87.299999999999898</v>
      </c>
      <c r="F25" s="7">
        <v>648312</v>
      </c>
      <c r="G25" s="25" t="s">
        <v>115</v>
      </c>
    </row>
    <row r="26" spans="1:7" x14ac:dyDescent="0.25">
      <c r="A26" s="5" t="s">
        <v>93</v>
      </c>
      <c r="B26" s="10" t="s">
        <v>94</v>
      </c>
      <c r="C26" s="5"/>
      <c r="D26" s="9"/>
      <c r="E26" s="4">
        <v>777.13</v>
      </c>
      <c r="F26" s="7">
        <v>119805</v>
      </c>
      <c r="G26" s="25" t="s">
        <v>108</v>
      </c>
    </row>
    <row r="27" spans="1:7" x14ac:dyDescent="0.25">
      <c r="A27" s="5" t="s">
        <v>93</v>
      </c>
      <c r="B27" s="10" t="s">
        <v>94</v>
      </c>
      <c r="C27" s="5" t="s">
        <v>104</v>
      </c>
      <c r="D27" s="9" t="s">
        <v>96</v>
      </c>
      <c r="E27" s="4">
        <v>63.09</v>
      </c>
      <c r="F27" s="7">
        <v>359953</v>
      </c>
      <c r="G27" s="25" t="s">
        <v>74</v>
      </c>
    </row>
    <row r="28" spans="1:7" x14ac:dyDescent="0.25">
      <c r="A28" s="5" t="s">
        <v>93</v>
      </c>
      <c r="B28" s="10" t="s">
        <v>94</v>
      </c>
      <c r="C28" s="5" t="s">
        <v>106</v>
      </c>
      <c r="D28" s="9" t="s">
        <v>98</v>
      </c>
      <c r="E28" s="4">
        <v>455.12</v>
      </c>
      <c r="F28" s="7">
        <v>66466</v>
      </c>
      <c r="G28" s="25" t="s">
        <v>75</v>
      </c>
    </row>
    <row r="29" spans="1:7" x14ac:dyDescent="0.25">
      <c r="A29" s="5" t="s">
        <v>93</v>
      </c>
      <c r="B29" s="10" t="s">
        <v>94</v>
      </c>
      <c r="C29" s="5"/>
      <c r="D29" s="9"/>
      <c r="E29" s="4">
        <v>1049.47</v>
      </c>
      <c r="F29" s="7">
        <v>67793</v>
      </c>
      <c r="G29" s="25" t="s">
        <v>109</v>
      </c>
    </row>
    <row r="30" spans="1:7" x14ac:dyDescent="0.25">
      <c r="A30" s="5" t="s">
        <v>93</v>
      </c>
      <c r="B30" s="10" t="s">
        <v>94</v>
      </c>
      <c r="C30" s="5" t="s">
        <v>106</v>
      </c>
      <c r="D30" s="9" t="s">
        <v>96</v>
      </c>
      <c r="E30" s="4">
        <v>173.13</v>
      </c>
      <c r="F30" s="7">
        <v>606413</v>
      </c>
      <c r="G30" s="25" t="s">
        <v>76</v>
      </c>
    </row>
    <row r="31" spans="1:7" x14ac:dyDescent="0.25">
      <c r="A31" s="5" t="s">
        <v>93</v>
      </c>
      <c r="B31" s="10" t="s">
        <v>94</v>
      </c>
      <c r="C31" s="5" t="s">
        <v>106</v>
      </c>
      <c r="D31" s="9" t="s">
        <v>96</v>
      </c>
      <c r="E31" s="4">
        <v>186.13</v>
      </c>
      <c r="F31" s="7">
        <v>541691</v>
      </c>
      <c r="G31" s="25" t="s">
        <v>77</v>
      </c>
    </row>
    <row r="32" spans="1:7" x14ac:dyDescent="0.25">
      <c r="A32" s="5" t="s">
        <v>93</v>
      </c>
      <c r="B32" s="10" t="s">
        <v>94</v>
      </c>
      <c r="C32" s="5" t="s">
        <v>106</v>
      </c>
      <c r="D32" s="9" t="s">
        <v>97</v>
      </c>
      <c r="E32" s="4">
        <v>55.659999999999897</v>
      </c>
      <c r="F32" s="7">
        <v>318632</v>
      </c>
      <c r="G32" s="25" t="s">
        <v>78</v>
      </c>
    </row>
    <row r="33" spans="1:7" x14ac:dyDescent="0.25">
      <c r="A33" s="5" t="s">
        <v>93</v>
      </c>
      <c r="B33" s="10" t="s">
        <v>94</v>
      </c>
      <c r="C33" s="5" t="s">
        <v>104</v>
      </c>
      <c r="D33" s="9" t="s">
        <v>98</v>
      </c>
      <c r="E33" s="4">
        <v>383.00999999999902</v>
      </c>
      <c r="F33" s="7">
        <v>378167</v>
      </c>
      <c r="G33" s="25" t="s">
        <v>79</v>
      </c>
    </row>
    <row r="34" spans="1:7" x14ac:dyDescent="0.25">
      <c r="A34" s="5" t="s">
        <v>93</v>
      </c>
      <c r="B34" s="10" t="s">
        <v>94</v>
      </c>
      <c r="C34" s="5" t="s">
        <v>95</v>
      </c>
      <c r="D34" s="9" t="s">
        <v>98</v>
      </c>
      <c r="E34" s="4">
        <v>120.73</v>
      </c>
      <c r="F34" s="7">
        <v>105918</v>
      </c>
      <c r="G34" s="33" t="s">
        <v>80</v>
      </c>
    </row>
    <row r="35" spans="1:7" x14ac:dyDescent="0.25">
      <c r="A35" s="5" t="s">
        <v>93</v>
      </c>
      <c r="B35" s="10" t="s">
        <v>94</v>
      </c>
      <c r="C35" s="5" t="s">
        <v>95</v>
      </c>
      <c r="D35" s="9" t="s">
        <v>96</v>
      </c>
      <c r="E35" s="4">
        <v>91.489999999999895</v>
      </c>
      <c r="F35" s="7">
        <v>664783</v>
      </c>
      <c r="G35" s="25" t="s">
        <v>81</v>
      </c>
    </row>
    <row r="36" spans="1:7" x14ac:dyDescent="0.25">
      <c r="A36" s="5" t="s">
        <v>93</v>
      </c>
      <c r="B36" s="10" t="s">
        <v>94</v>
      </c>
      <c r="C36" s="5" t="s">
        <v>104</v>
      </c>
      <c r="D36" s="9" t="s">
        <v>96</v>
      </c>
      <c r="E36" s="4">
        <v>877.08</v>
      </c>
      <c r="F36" s="7">
        <v>174883</v>
      </c>
      <c r="G36" s="25" t="s">
        <v>82</v>
      </c>
    </row>
    <row r="37" spans="1:7" x14ac:dyDescent="0.25">
      <c r="A37" s="5" t="s">
        <v>93</v>
      </c>
      <c r="B37" s="10" t="s">
        <v>94</v>
      </c>
      <c r="C37" s="5" t="s">
        <v>104</v>
      </c>
      <c r="D37" s="9" t="s">
        <v>97</v>
      </c>
      <c r="E37" s="4">
        <v>51.439999999999898</v>
      </c>
      <c r="F37" s="7">
        <v>292224</v>
      </c>
      <c r="G37" s="25" t="s">
        <v>83</v>
      </c>
    </row>
    <row r="38" spans="1:7" x14ac:dyDescent="0.25">
      <c r="A38" s="5" t="s">
        <v>93</v>
      </c>
      <c r="B38" s="10" t="s">
        <v>94</v>
      </c>
      <c r="C38" s="5" t="s">
        <v>104</v>
      </c>
      <c r="D38" s="9" t="s">
        <v>96</v>
      </c>
      <c r="E38" s="4">
        <v>82.799999999999898</v>
      </c>
      <c r="F38" s="7">
        <v>304122</v>
      </c>
      <c r="G38" s="33" t="s">
        <v>84</v>
      </c>
    </row>
    <row r="39" spans="1:7" x14ac:dyDescent="0.25">
      <c r="A39" s="5" t="s">
        <v>93</v>
      </c>
      <c r="B39" s="10" t="s">
        <v>94</v>
      </c>
      <c r="C39" s="5" t="s">
        <v>95</v>
      </c>
      <c r="D39" s="9" t="s">
        <v>98</v>
      </c>
      <c r="E39" s="4">
        <v>656.26999999999896</v>
      </c>
      <c r="F39" s="7">
        <v>77161</v>
      </c>
      <c r="G39" s="25" t="s">
        <v>85</v>
      </c>
    </row>
    <row r="40" spans="1:7" x14ac:dyDescent="0.25">
      <c r="A40" s="5" t="s">
        <v>93</v>
      </c>
      <c r="B40" s="10" t="s">
        <v>94</v>
      </c>
      <c r="C40" s="5" t="s">
        <v>104</v>
      </c>
      <c r="D40" s="9" t="s">
        <v>96</v>
      </c>
      <c r="E40" s="4">
        <v>304.35000000000002</v>
      </c>
      <c r="F40" s="7">
        <v>462998</v>
      </c>
      <c r="G40" s="25" t="s">
        <v>86</v>
      </c>
    </row>
    <row r="41" spans="1:7" x14ac:dyDescent="0.25">
      <c r="A41" s="5" t="s">
        <v>93</v>
      </c>
      <c r="B41" s="10" t="s">
        <v>94</v>
      </c>
      <c r="C41" s="5" t="s">
        <v>106</v>
      </c>
      <c r="D41" s="9" t="s">
        <v>97</v>
      </c>
      <c r="E41" s="4">
        <v>43.0399999999999</v>
      </c>
      <c r="F41" s="7">
        <v>344067</v>
      </c>
      <c r="G41" s="25" t="s">
        <v>113</v>
      </c>
    </row>
    <row r="42" spans="1:7" x14ac:dyDescent="0.25">
      <c r="A42" s="5" t="s">
        <v>93</v>
      </c>
      <c r="B42" s="10" t="s">
        <v>94</v>
      </c>
      <c r="C42" s="5" t="s">
        <v>104</v>
      </c>
      <c r="D42" s="9" t="s">
        <v>97</v>
      </c>
      <c r="E42" s="4">
        <v>33.770000000000003</v>
      </c>
      <c r="F42" s="7">
        <v>267655</v>
      </c>
      <c r="G42" s="25" t="s">
        <v>87</v>
      </c>
    </row>
    <row r="43" spans="1:7" x14ac:dyDescent="0.25">
      <c r="A43" s="5" t="s">
        <v>93</v>
      </c>
      <c r="B43" s="10" t="s">
        <v>94</v>
      </c>
      <c r="C43" s="5"/>
      <c r="D43" s="9"/>
      <c r="E43" s="4">
        <v>1188.8499999999899</v>
      </c>
      <c r="F43" s="7">
        <v>128096</v>
      </c>
      <c r="G43" s="25" t="s">
        <v>110</v>
      </c>
    </row>
    <row r="937" spans="15:49" x14ac:dyDescent="0.25">
      <c r="O937" s="20"/>
      <c r="P937" s="20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1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1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46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</row>
    <row r="144" spans="1:18" x14ac:dyDescent="0.25">
      <c r="A144" s="46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</row>
    <row r="145" spans="1:18" x14ac:dyDescent="0.25">
      <c r="A145" s="46">
        <v>1</v>
      </c>
      <c r="B145" s="46">
        <v>6</v>
      </c>
      <c r="C145" s="47"/>
      <c r="D145" s="47">
        <v>25</v>
      </c>
      <c r="E145" s="47"/>
      <c r="F145" s="47">
        <v>4</v>
      </c>
      <c r="G145" s="47"/>
      <c r="H145" s="47">
        <v>1</v>
      </c>
      <c r="I145" s="47">
        <v>12</v>
      </c>
      <c r="J145" s="47">
        <v>35</v>
      </c>
      <c r="K145" s="48">
        <v>2</v>
      </c>
      <c r="L145" s="47"/>
      <c r="M145" s="47"/>
      <c r="N145" s="48">
        <v>2</v>
      </c>
      <c r="O145" s="47"/>
      <c r="P145" s="47"/>
      <c r="Q145" s="47"/>
      <c r="R145" s="47"/>
    </row>
    <row r="146" spans="1:18" x14ac:dyDescent="0.25">
      <c r="A146" s="46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</row>
    <row r="147" spans="1:18" x14ac:dyDescent="0.25">
      <c r="A147" s="46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</row>
    <row r="148" spans="1:18" x14ac:dyDescent="0.25">
      <c r="A148" s="46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</row>
    <row r="149" spans="1:18" x14ac:dyDescent="0.25">
      <c r="A149" s="46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</row>
    <row r="150" spans="1:18" x14ac:dyDescent="0.25">
      <c r="A150" s="46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</row>
    <row r="151" spans="1:18" x14ac:dyDescent="0.25">
      <c r="A151" s="46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</row>
    <row r="152" spans="1:18" x14ac:dyDescent="0.25">
      <c r="A152" s="46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</row>
    <row r="155" spans="1:18" hidden="1" x14ac:dyDescent="0.25"/>
    <row r="162" spans="1:12" x14ac:dyDescent="0.25">
      <c r="A162" s="58" t="s">
        <v>32</v>
      </c>
      <c r="B162" s="58" t="s">
        <v>131</v>
      </c>
      <c r="C162" s="58" t="s">
        <v>132</v>
      </c>
      <c r="D162" s="58"/>
      <c r="E162" s="58" t="s">
        <v>133</v>
      </c>
      <c r="F162" s="59" t="s">
        <v>129</v>
      </c>
      <c r="H162" s="135" t="s">
        <v>32</v>
      </c>
      <c r="I162" s="135" t="s">
        <v>31</v>
      </c>
      <c r="J162" s="135" t="s">
        <v>147</v>
      </c>
      <c r="K162" s="135" t="s">
        <v>145</v>
      </c>
      <c r="L162" s="135" t="s">
        <v>146</v>
      </c>
    </row>
    <row r="163" spans="1:12" hidden="1" x14ac:dyDescent="0.25">
      <c r="A163" s="23">
        <v>44068</v>
      </c>
      <c r="B163" s="4">
        <v>1990</v>
      </c>
      <c r="C163" s="4">
        <v>58.3</v>
      </c>
      <c r="D163" s="4"/>
      <c r="E163" s="49">
        <f>B163*100/C163</f>
        <v>3413.3790737564323</v>
      </c>
      <c r="F163" s="4"/>
    </row>
    <row r="164" spans="1:12" hidden="1" x14ac:dyDescent="0.25">
      <c r="A164" s="23">
        <v>44069</v>
      </c>
      <c r="B164" s="4">
        <v>2022</v>
      </c>
      <c r="C164" s="4">
        <v>58.1</v>
      </c>
      <c r="D164" s="4"/>
      <c r="E164" s="49">
        <f>B164*100/C164</f>
        <v>3480.2065404475043</v>
      </c>
      <c r="F164" s="7">
        <f>E164-E163</f>
        <v>66.827466691072004</v>
      </c>
    </row>
    <row r="165" spans="1:12" hidden="1" x14ac:dyDescent="0.25">
      <c r="A165" s="23">
        <v>44070</v>
      </c>
      <c r="B165" s="4">
        <v>2075</v>
      </c>
      <c r="C165" s="4">
        <v>59.2</v>
      </c>
      <c r="D165" s="4"/>
      <c r="E165" s="49">
        <f>B165*100/C165</f>
        <v>3505.0675675675675</v>
      </c>
      <c r="F165" s="7">
        <f>E165-E164</f>
        <v>24.861027120063227</v>
      </c>
    </row>
    <row r="166" spans="1:12" hidden="1" x14ac:dyDescent="0.25">
      <c r="A166" s="23">
        <v>44071</v>
      </c>
      <c r="B166" s="4">
        <v>2114</v>
      </c>
      <c r="C166" s="11">
        <v>59.7</v>
      </c>
      <c r="D166" s="5"/>
      <c r="E166" s="49">
        <f>B166*100/C166</f>
        <v>3541.0385259631489</v>
      </c>
      <c r="F166" s="7">
        <f>E166-E165</f>
        <v>35.97095839558142</v>
      </c>
    </row>
    <row r="167" spans="1:12" hidden="1" x14ac:dyDescent="0.25">
      <c r="A167" s="23">
        <v>44072</v>
      </c>
      <c r="B167" s="4">
        <v>2192</v>
      </c>
      <c r="C167" s="4">
        <v>60.6</v>
      </c>
      <c r="D167" s="4"/>
      <c r="E167" s="49">
        <f>B167*100/C167</f>
        <v>3617.1617161716172</v>
      </c>
      <c r="F167" s="7">
        <f>E167-E166</f>
        <v>76.123190208468259</v>
      </c>
    </row>
    <row r="168" spans="1:12" hidden="1" x14ac:dyDescent="0.25">
      <c r="A168" s="23">
        <v>44073</v>
      </c>
      <c r="B168" s="4">
        <v>2232</v>
      </c>
      <c r="C168" s="11">
        <v>60.6</v>
      </c>
      <c r="D168" s="5"/>
      <c r="E168" s="49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3">
        <v>44074</v>
      </c>
      <c r="B169" s="4">
        <v>2273</v>
      </c>
      <c r="C169" s="11">
        <v>60.7</v>
      </c>
      <c r="D169" s="5"/>
      <c r="E169" s="49">
        <f t="shared" si="0"/>
        <v>3744.6457990115318</v>
      </c>
      <c r="F169" s="7">
        <f t="shared" si="1"/>
        <v>61.477482179848721</v>
      </c>
    </row>
    <row r="170" spans="1:12" hidden="1" x14ac:dyDescent="0.25">
      <c r="A170" s="23">
        <v>44075</v>
      </c>
      <c r="B170" s="4">
        <v>2314</v>
      </c>
      <c r="C170" s="11"/>
      <c r="D170" s="5"/>
      <c r="E170" s="49" t="e">
        <f t="shared" si="0"/>
        <v>#DIV/0!</v>
      </c>
      <c r="F170" s="7" t="e">
        <f t="shared" si="1"/>
        <v>#DIV/0!</v>
      </c>
    </row>
    <row r="171" spans="1:12" hidden="1" x14ac:dyDescent="0.25">
      <c r="A171" s="23">
        <v>44076</v>
      </c>
      <c r="B171" s="39">
        <v>2359</v>
      </c>
      <c r="C171" s="109">
        <v>61.1</v>
      </c>
      <c r="E171" s="107">
        <f t="shared" si="0"/>
        <v>3860.8837970540098</v>
      </c>
      <c r="F171" s="108" t="e">
        <f t="shared" si="1"/>
        <v>#DIV/0!</v>
      </c>
    </row>
    <row r="172" spans="1:12" hidden="1" x14ac:dyDescent="0.25">
      <c r="A172" s="23">
        <v>44077</v>
      </c>
      <c r="B172" s="4">
        <v>2394</v>
      </c>
      <c r="E172" s="49" t="e">
        <f t="shared" si="0"/>
        <v>#DIV/0!</v>
      </c>
      <c r="F172" s="7" t="e">
        <f t="shared" si="1"/>
        <v>#DIV/0!</v>
      </c>
    </row>
    <row r="173" spans="1:12" hidden="1" x14ac:dyDescent="0.25">
      <c r="A173" s="23">
        <v>44078</v>
      </c>
      <c r="B173" s="38">
        <v>2425</v>
      </c>
      <c r="C173" s="106">
        <v>61.5</v>
      </c>
      <c r="E173" s="52">
        <f t="shared" si="0"/>
        <v>3943.0894308943089</v>
      </c>
      <c r="F173" s="55" t="e">
        <f t="shared" si="1"/>
        <v>#DIV/0!</v>
      </c>
    </row>
    <row r="174" spans="1:12" x14ac:dyDescent="0.25">
      <c r="A174" s="23">
        <v>44079</v>
      </c>
      <c r="B174" s="4">
        <v>2456</v>
      </c>
      <c r="C174" s="11">
        <v>61.7</v>
      </c>
      <c r="D174" s="5"/>
      <c r="E174" s="49">
        <f t="shared" si="0"/>
        <v>3980.5510534846026</v>
      </c>
      <c r="F174" s="7">
        <f t="shared" si="1"/>
        <v>37.4616225902937</v>
      </c>
      <c r="I174" t="s">
        <v>22</v>
      </c>
      <c r="J174" s="161">
        <v>0.43</v>
      </c>
    </row>
    <row r="175" spans="1:12" x14ac:dyDescent="0.25">
      <c r="A175" s="23">
        <v>44080</v>
      </c>
      <c r="B175" s="4">
        <v>2512</v>
      </c>
      <c r="C175" s="11">
        <v>61.8</v>
      </c>
      <c r="D175" s="5"/>
      <c r="E175" s="49">
        <f t="shared" si="0"/>
        <v>4064.7249190938514</v>
      </c>
      <c r="F175" s="7">
        <f t="shared" si="1"/>
        <v>84.173865609248878</v>
      </c>
      <c r="I175" t="s">
        <v>20</v>
      </c>
      <c r="J175" s="161">
        <v>0.3</v>
      </c>
      <c r="K175">
        <v>450</v>
      </c>
      <c r="L175">
        <f>J175/K175</f>
        <v>6.6666666666666664E-4</v>
      </c>
    </row>
    <row r="176" spans="1:12" x14ac:dyDescent="0.25">
      <c r="A176" s="23">
        <v>44081</v>
      </c>
      <c r="B176" s="4">
        <v>2698</v>
      </c>
      <c r="C176" s="11">
        <v>61.9</v>
      </c>
      <c r="D176" s="5"/>
      <c r="E176" s="49">
        <f t="shared" si="0"/>
        <v>4358.6429725363487</v>
      </c>
      <c r="F176" s="7">
        <f t="shared" si="1"/>
        <v>293.91805344249724</v>
      </c>
      <c r="I176" t="s">
        <v>35</v>
      </c>
      <c r="J176" s="161">
        <v>0.15</v>
      </c>
    </row>
    <row r="177" spans="1:12" x14ac:dyDescent="0.25">
      <c r="A177" s="23">
        <v>44082</v>
      </c>
      <c r="B177" s="4">
        <v>2719</v>
      </c>
      <c r="C177" s="11">
        <v>56.3</v>
      </c>
      <c r="D177" s="5"/>
      <c r="E177" s="49">
        <f t="shared" si="0"/>
        <v>4829.4849023090592</v>
      </c>
      <c r="F177" s="7">
        <f t="shared" si="1"/>
        <v>470.8419297727105</v>
      </c>
      <c r="I177" t="s">
        <v>21</v>
      </c>
      <c r="J177" s="161">
        <v>0.39</v>
      </c>
    </row>
    <row r="178" spans="1:12" x14ac:dyDescent="0.25">
      <c r="A178" s="23">
        <v>44083</v>
      </c>
      <c r="B178" s="4">
        <v>2829</v>
      </c>
      <c r="C178" s="11">
        <v>62.4</v>
      </c>
      <c r="D178" s="5"/>
      <c r="E178" s="49">
        <f t="shared" si="0"/>
        <v>4533.6538461538466</v>
      </c>
      <c r="F178" s="7">
        <f t="shared" si="1"/>
        <v>-295.83105615521254</v>
      </c>
      <c r="I178" t="s">
        <v>36</v>
      </c>
      <c r="J178" s="161">
        <v>0.42</v>
      </c>
      <c r="K178">
        <f>139+39+8</f>
        <v>186</v>
      </c>
      <c r="L178" s="136">
        <f>J178/K178</f>
        <v>2.258064516129032E-3</v>
      </c>
    </row>
    <row r="179" spans="1:12" x14ac:dyDescent="0.25">
      <c r="A179" s="23">
        <v>44084</v>
      </c>
      <c r="B179" s="4">
        <v>2880</v>
      </c>
      <c r="C179" s="11">
        <v>62.3</v>
      </c>
      <c r="D179" s="5"/>
      <c r="E179" s="49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3">
        <v>44085</v>
      </c>
      <c r="B180" s="11">
        <v>3093</v>
      </c>
      <c r="C180" s="11">
        <v>61.7</v>
      </c>
      <c r="D180" s="5"/>
      <c r="E180" s="49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3">
        <v>44086</v>
      </c>
      <c r="B181" s="11">
        <v>2962</v>
      </c>
      <c r="C181" s="11">
        <v>60.4</v>
      </c>
      <c r="D181" s="5"/>
      <c r="E181" s="49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sheetPr codeName="Hoja6"/>
  <dimension ref="A1:V40"/>
  <sheetViews>
    <sheetView topLeftCell="I1" zoomScale="70" zoomScaleNormal="70" workbookViewId="0">
      <selection activeCell="N1" sqref="M1:O26"/>
    </sheetView>
  </sheetViews>
  <sheetFormatPr baseColWidth="10" defaultRowHeight="15.75" x14ac:dyDescent="0.25"/>
  <cols>
    <col min="1" max="2" width="11.42578125" style="100"/>
    <col min="3" max="3" width="19" style="84" customWidth="1"/>
    <col min="4" max="5" width="11.42578125" style="85"/>
    <col min="6" max="6" width="18.140625" style="85" customWidth="1"/>
    <col min="7" max="7" width="12.85546875" style="85" customWidth="1"/>
    <col min="8" max="8" width="17.7109375" style="85" customWidth="1"/>
    <col min="9" max="12" width="11.42578125" style="100"/>
    <col min="13" max="13" width="22.28515625" style="100" customWidth="1"/>
    <col min="14" max="14" width="18.42578125" style="100" customWidth="1"/>
    <col min="15" max="15" width="18.28515625" style="100" customWidth="1"/>
    <col min="16" max="16" width="24.5703125" style="100" customWidth="1"/>
    <col min="17" max="17" width="13.140625" style="100" customWidth="1"/>
    <col min="18" max="18" width="24.5703125" style="84" customWidth="1"/>
    <col min="19" max="19" width="11.42578125" style="100" customWidth="1"/>
    <col min="20" max="20" width="11.42578125" style="84" customWidth="1"/>
    <col min="21" max="21" width="17.7109375" style="84" customWidth="1"/>
    <col min="22" max="22" width="19.7109375" style="84" customWidth="1"/>
    <col min="23" max="16384" width="11.42578125" style="84"/>
  </cols>
  <sheetData>
    <row r="1" spans="1:22" s="100" customFormat="1" ht="52.5" customHeight="1" thickBot="1" x14ac:dyDescent="0.3">
      <c r="C1" s="328" t="s">
        <v>143</v>
      </c>
      <c r="D1" s="328"/>
      <c r="E1" s="328"/>
      <c r="F1" s="328"/>
      <c r="G1" s="328"/>
      <c r="H1" s="328"/>
      <c r="K1" s="133">
        <v>547</v>
      </c>
      <c r="M1" s="291"/>
      <c r="N1" s="329" t="s">
        <v>162</v>
      </c>
      <c r="O1" s="329"/>
      <c r="P1" s="291"/>
      <c r="Q1" s="291"/>
      <c r="R1" s="291"/>
      <c r="S1" s="291"/>
      <c r="U1" s="329" t="s">
        <v>162</v>
      </c>
      <c r="V1" s="329"/>
    </row>
    <row r="2" spans="1:22" ht="58.5" customHeight="1" x14ac:dyDescent="0.25">
      <c r="C2" s="88" t="s">
        <v>31</v>
      </c>
      <c r="D2" s="89">
        <v>44043</v>
      </c>
      <c r="E2" s="89">
        <v>44074</v>
      </c>
      <c r="F2" s="90" t="s">
        <v>142</v>
      </c>
      <c r="G2" s="91" t="s">
        <v>140</v>
      </c>
      <c r="H2" s="92" t="s">
        <v>141</v>
      </c>
      <c r="K2" s="133">
        <v>1398</v>
      </c>
      <c r="M2" s="88" t="s">
        <v>31</v>
      </c>
      <c r="N2" s="89" t="s">
        <v>153</v>
      </c>
      <c r="O2" s="89" t="s">
        <v>154</v>
      </c>
      <c r="P2" s="90" t="s">
        <v>142</v>
      </c>
      <c r="Q2" s="91" t="s">
        <v>140</v>
      </c>
      <c r="R2" s="92" t="s">
        <v>144</v>
      </c>
      <c r="U2" s="89" t="s">
        <v>163</v>
      </c>
      <c r="V2" s="89" t="s">
        <v>164</v>
      </c>
    </row>
    <row r="3" spans="1:22" s="85" customFormat="1" ht="27.95" customHeight="1" x14ac:dyDescent="0.25">
      <c r="A3" s="101"/>
      <c r="B3" s="101"/>
      <c r="C3" s="93" t="s">
        <v>22</v>
      </c>
      <c r="D3" s="86">
        <v>49911</v>
      </c>
      <c r="E3" s="86">
        <v>156669</v>
      </c>
      <c r="F3" s="87">
        <f>(E3-D3)/D3</f>
        <v>2.1389673619041893</v>
      </c>
      <c r="G3" s="86">
        <v>316506</v>
      </c>
      <c r="H3" s="94">
        <f>(G3-E3)/E3</f>
        <v>1.0202209754322809</v>
      </c>
      <c r="I3" s="101"/>
      <c r="J3" s="101"/>
      <c r="K3" s="133">
        <v>1365</v>
      </c>
      <c r="L3" s="101"/>
      <c r="M3" s="93" t="s">
        <v>22</v>
      </c>
      <c r="N3" s="294">
        <v>307.76219175252055</v>
      </c>
      <c r="O3" s="295">
        <v>0.96709182759485512</v>
      </c>
      <c r="P3" s="292">
        <v>781378</v>
      </c>
      <c r="Q3" s="102">
        <v>81</v>
      </c>
      <c r="R3" s="103">
        <v>24194</v>
      </c>
      <c r="S3" s="85">
        <v>2749</v>
      </c>
      <c r="T3" s="73">
        <v>17541141</v>
      </c>
      <c r="U3" s="294">
        <v>153.54189331241338</v>
      </c>
      <c r="V3" s="294">
        <f>S3/T3*100000</f>
        <v>15.671728538069445</v>
      </c>
    </row>
    <row r="4" spans="1:22" s="85" customFormat="1" ht="27.95" customHeight="1" x14ac:dyDescent="0.25">
      <c r="A4" s="101"/>
      <c r="B4" s="101"/>
      <c r="C4" s="95" t="s">
        <v>51</v>
      </c>
      <c r="D4" s="86">
        <v>36520</v>
      </c>
      <c r="E4" s="86">
        <v>71086</v>
      </c>
      <c r="F4" s="87">
        <f t="shared" ref="F4:F26" si="0">(E4-D4)/D4</f>
        <v>0.94649507119386633</v>
      </c>
      <c r="G4" s="86">
        <v>107857</v>
      </c>
      <c r="H4" s="94">
        <f t="shared" ref="H4:H26" si="1">(G4-E4)/E4</f>
        <v>0.51727485018147035</v>
      </c>
      <c r="I4" s="101"/>
      <c r="J4" s="101"/>
      <c r="K4" s="133">
        <v>1195</v>
      </c>
      <c r="L4" s="101"/>
      <c r="M4" s="95" t="s">
        <v>51</v>
      </c>
      <c r="N4" s="294">
        <v>528.79947822343661</v>
      </c>
      <c r="O4" s="295">
        <v>0.98677344982405046</v>
      </c>
      <c r="P4" s="292">
        <v>203707</v>
      </c>
      <c r="Q4" s="102">
        <v>26</v>
      </c>
      <c r="R4" s="103">
        <v>5783</v>
      </c>
      <c r="S4" s="85">
        <v>1094</v>
      </c>
      <c r="T4" s="73">
        <v>3075646</v>
      </c>
      <c r="U4" s="294">
        <v>253.89788031522482</v>
      </c>
      <c r="V4" s="294">
        <f t="shared" ref="V4:V26" si="2">S4/T4*100000</f>
        <v>35.569763230228709</v>
      </c>
    </row>
    <row r="5" spans="1:22" s="85" customFormat="1" ht="27.95" customHeight="1" x14ac:dyDescent="0.25">
      <c r="A5" s="101"/>
      <c r="B5" s="101"/>
      <c r="C5" s="95" t="s">
        <v>35</v>
      </c>
      <c r="D5" s="86">
        <v>38</v>
      </c>
      <c r="E5" s="86">
        <v>62</v>
      </c>
      <c r="F5" s="87">
        <f t="shared" si="0"/>
        <v>0.63157894736842102</v>
      </c>
      <c r="G5" s="86">
        <v>111</v>
      </c>
      <c r="H5" s="94">
        <f t="shared" si="1"/>
        <v>0.79032258064516125</v>
      </c>
      <c r="I5" s="101"/>
      <c r="J5" s="101"/>
      <c r="K5" s="133">
        <v>1478</v>
      </c>
      <c r="L5" s="101"/>
      <c r="M5" s="95" t="s">
        <v>35</v>
      </c>
      <c r="N5" s="294">
        <v>386.57994694755894</v>
      </c>
      <c r="O5" s="295">
        <v>2.4077961019490255</v>
      </c>
      <c r="P5" s="292">
        <v>4761</v>
      </c>
      <c r="Q5" s="102"/>
      <c r="R5" s="103">
        <v>17</v>
      </c>
      <c r="S5" s="85">
        <v>30</v>
      </c>
      <c r="T5" s="73">
        <v>415438</v>
      </c>
      <c r="U5" s="294">
        <v>125.40980844313714</v>
      </c>
      <c r="V5" s="294">
        <f t="shared" si="2"/>
        <v>7.2212941521959957</v>
      </c>
    </row>
    <row r="6" spans="1:22" s="85" customFormat="1" ht="27.95" customHeight="1" x14ac:dyDescent="0.25">
      <c r="A6" s="101"/>
      <c r="B6" s="101"/>
      <c r="C6" s="95" t="s">
        <v>21</v>
      </c>
      <c r="D6" s="86">
        <v>2496</v>
      </c>
      <c r="E6" s="86">
        <v>4085</v>
      </c>
      <c r="F6" s="87">
        <f t="shared" si="0"/>
        <v>0.63661858974358976</v>
      </c>
      <c r="G6" s="86">
        <v>6418</v>
      </c>
      <c r="H6" s="94">
        <f t="shared" si="1"/>
        <v>0.57111383108935132</v>
      </c>
      <c r="I6" s="101"/>
      <c r="J6" s="101"/>
      <c r="K6" s="133">
        <v>1359</v>
      </c>
      <c r="L6" s="101"/>
      <c r="M6" s="95" t="s">
        <v>21</v>
      </c>
      <c r="N6" s="294">
        <v>199.91017325271619</v>
      </c>
      <c r="O6" s="295">
        <v>0.76202531645569616</v>
      </c>
      <c r="P6" s="292">
        <v>29890</v>
      </c>
      <c r="Q6" s="102">
        <v>5</v>
      </c>
      <c r="R6" s="103">
        <v>777</v>
      </c>
      <c r="S6" s="85">
        <v>76</v>
      </c>
      <c r="T6" s="73">
        <v>1204541</v>
      </c>
      <c r="U6" s="294">
        <v>102.7777385742785</v>
      </c>
      <c r="V6" s="294">
        <f t="shared" si="2"/>
        <v>6.3094572953515078</v>
      </c>
    </row>
    <row r="7" spans="1:22" s="85" customFormat="1" ht="27.95" customHeight="1" x14ac:dyDescent="0.25">
      <c r="A7" s="101"/>
      <c r="B7" s="101"/>
      <c r="C7" s="95" t="s">
        <v>36</v>
      </c>
      <c r="D7" s="86">
        <v>196</v>
      </c>
      <c r="E7" s="86">
        <v>351</v>
      </c>
      <c r="F7" s="87">
        <f t="shared" si="0"/>
        <v>0.79081632653061229</v>
      </c>
      <c r="G7" s="86">
        <v>1390</v>
      </c>
      <c r="H7" s="94">
        <f t="shared" si="1"/>
        <v>2.9601139601139601</v>
      </c>
      <c r="I7" s="101"/>
      <c r="J7" s="101"/>
      <c r="K7" s="101"/>
      <c r="L7" s="101"/>
      <c r="M7" s="95" t="s">
        <v>36</v>
      </c>
      <c r="N7" s="294">
        <v>661.23419613114186</v>
      </c>
      <c r="O7" s="295">
        <v>0.73522543560265852</v>
      </c>
      <c r="P7" s="292">
        <v>40560</v>
      </c>
      <c r="Q7" s="102">
        <v>11</v>
      </c>
      <c r="R7" s="103">
        <v>605</v>
      </c>
      <c r="S7" s="85">
        <v>304</v>
      </c>
      <c r="T7" s="73">
        <v>618994</v>
      </c>
      <c r="U7" s="294">
        <v>345.56070010371667</v>
      </c>
      <c r="V7" s="294">
        <f t="shared" si="2"/>
        <v>49.111946157797973</v>
      </c>
    </row>
    <row r="8" spans="1:22" s="85" customFormat="1" ht="27.95" customHeight="1" x14ac:dyDescent="0.25">
      <c r="A8" s="101"/>
      <c r="B8" s="101"/>
      <c r="C8" s="95" t="s">
        <v>27</v>
      </c>
      <c r="D8" s="86">
        <v>855</v>
      </c>
      <c r="E8" s="86">
        <v>3685</v>
      </c>
      <c r="F8" s="87">
        <f t="shared" si="0"/>
        <v>3.3099415204678362</v>
      </c>
      <c r="G8" s="86">
        <v>13009</v>
      </c>
      <c r="H8" s="94">
        <f t="shared" si="1"/>
        <v>2.5302578018995932</v>
      </c>
      <c r="I8" s="101"/>
      <c r="J8" s="101"/>
      <c r="K8" s="101"/>
      <c r="L8" s="101"/>
      <c r="M8" s="95" t="s">
        <v>37</v>
      </c>
      <c r="N8" s="294">
        <v>80.203167174141399</v>
      </c>
      <c r="O8" s="295">
        <v>0.35390753344285381</v>
      </c>
      <c r="P8" s="292">
        <v>16463</v>
      </c>
      <c r="Q8" s="102">
        <v>1</v>
      </c>
      <c r="R8" s="103">
        <v>2566</v>
      </c>
      <c r="S8" s="85">
        <v>160</v>
      </c>
      <c r="T8" s="73">
        <v>3760450</v>
      </c>
      <c r="U8" s="294">
        <v>23.98649097847332</v>
      </c>
      <c r="V8" s="294">
        <f t="shared" si="2"/>
        <v>4.2548099296626738</v>
      </c>
    </row>
    <row r="9" spans="1:22" s="85" customFormat="1" ht="27.95" customHeight="1" x14ac:dyDescent="0.25">
      <c r="A9" s="101"/>
      <c r="B9" s="101"/>
      <c r="C9" s="95" t="s">
        <v>37</v>
      </c>
      <c r="D9" s="86">
        <v>126</v>
      </c>
      <c r="E9" s="86">
        <v>216</v>
      </c>
      <c r="F9" s="87">
        <f t="shared" si="0"/>
        <v>0.7142857142857143</v>
      </c>
      <c r="G9" s="86">
        <v>491</v>
      </c>
      <c r="H9" s="94">
        <f t="shared" si="1"/>
        <v>1.2731481481481481</v>
      </c>
      <c r="I9" s="101"/>
      <c r="J9" s="101"/>
      <c r="K9" s="101"/>
      <c r="L9" s="101"/>
      <c r="M9" s="95" t="s">
        <v>27</v>
      </c>
      <c r="N9" s="294">
        <v>587.61546429740872</v>
      </c>
      <c r="O9" s="295">
        <v>2.1829632084852504</v>
      </c>
      <c r="P9" s="292">
        <v>141824</v>
      </c>
      <c r="Q9" s="102">
        <v>9</v>
      </c>
      <c r="R9" s="103">
        <v>252</v>
      </c>
      <c r="S9" s="85">
        <v>340</v>
      </c>
      <c r="T9" s="73">
        <v>1120801</v>
      </c>
      <c r="U9" s="294">
        <v>333.77914545044126</v>
      </c>
      <c r="V9" s="294">
        <f t="shared" si="2"/>
        <v>30.335447595068167</v>
      </c>
    </row>
    <row r="10" spans="1:22" s="85" customFormat="1" ht="27.95" customHeight="1" x14ac:dyDescent="0.25">
      <c r="A10" s="101"/>
      <c r="B10" s="101"/>
      <c r="C10" s="95" t="s">
        <v>38</v>
      </c>
      <c r="D10" s="86">
        <v>401</v>
      </c>
      <c r="E10" s="86">
        <v>1208</v>
      </c>
      <c r="F10" s="87">
        <f t="shared" si="0"/>
        <v>2.0124688279301743</v>
      </c>
      <c r="G10" s="86">
        <v>4844</v>
      </c>
      <c r="H10" s="94">
        <f t="shared" si="1"/>
        <v>3.0099337748344372</v>
      </c>
      <c r="I10" s="101"/>
      <c r="J10" s="101"/>
      <c r="K10" s="101"/>
      <c r="L10" s="101"/>
      <c r="M10" s="95" t="s">
        <v>38</v>
      </c>
      <c r="N10" s="294">
        <v>360.11114309854321</v>
      </c>
      <c r="O10" s="295">
        <v>0.85579561042524011</v>
      </c>
      <c r="P10" s="292">
        <v>39375</v>
      </c>
      <c r="Q10" s="102">
        <v>10</v>
      </c>
      <c r="R10" s="103">
        <v>680</v>
      </c>
      <c r="S10" s="85">
        <v>302</v>
      </c>
      <c r="T10" s="73">
        <v>1385961</v>
      </c>
      <c r="U10" s="294">
        <v>190.69800665386688</v>
      </c>
      <c r="V10" s="294">
        <f t="shared" si="2"/>
        <v>21.789934926018841</v>
      </c>
    </row>
    <row r="11" spans="1:22" s="85" customFormat="1" ht="27.95" customHeight="1" x14ac:dyDescent="0.25">
      <c r="A11" s="101"/>
      <c r="B11" s="101"/>
      <c r="C11" s="95" t="s">
        <v>48</v>
      </c>
      <c r="D11" s="86">
        <v>76</v>
      </c>
      <c r="E11" s="86">
        <v>87</v>
      </c>
      <c r="F11" s="87">
        <f t="shared" si="0"/>
        <v>0.14473684210526316</v>
      </c>
      <c r="G11" s="86">
        <v>92</v>
      </c>
      <c r="H11" s="94">
        <f t="shared" si="1"/>
        <v>5.7471264367816091E-2</v>
      </c>
      <c r="I11" s="101"/>
      <c r="J11" s="101"/>
      <c r="K11" s="101"/>
      <c r="L11" s="101"/>
      <c r="M11" s="95" t="s">
        <v>48</v>
      </c>
      <c r="N11" s="294">
        <v>55.023769276908361</v>
      </c>
      <c r="O11" s="295">
        <v>1.1808510638297873</v>
      </c>
      <c r="P11" s="292">
        <v>807</v>
      </c>
      <c r="Q11" s="102"/>
      <c r="R11" s="103">
        <v>6</v>
      </c>
      <c r="S11" s="85">
        <v>1</v>
      </c>
      <c r="T11" s="73">
        <v>605193</v>
      </c>
      <c r="U11" s="294">
        <v>21.645987313138122</v>
      </c>
      <c r="V11" s="294">
        <f t="shared" si="2"/>
        <v>0.16523654437510019</v>
      </c>
    </row>
    <row r="12" spans="1:22" s="85" customFormat="1" ht="27.95" customHeight="1" x14ac:dyDescent="0.25">
      <c r="A12" s="101"/>
      <c r="B12" s="101"/>
      <c r="C12" s="95" t="s">
        <v>39</v>
      </c>
      <c r="D12" s="86">
        <v>334</v>
      </c>
      <c r="E12" s="86">
        <v>3559</v>
      </c>
      <c r="F12" s="87">
        <f t="shared" si="0"/>
        <v>9.6556886227544911</v>
      </c>
      <c r="G12" s="86">
        <v>11397</v>
      </c>
      <c r="H12" s="94">
        <f t="shared" si="1"/>
        <v>2.2023040179825792</v>
      </c>
      <c r="I12" s="101"/>
      <c r="J12" s="101"/>
      <c r="K12" s="101"/>
      <c r="L12" s="101"/>
      <c r="M12" s="95" t="s">
        <v>39</v>
      </c>
      <c r="N12" s="294">
        <v>63.17447180563537</v>
      </c>
      <c r="O12" s="295">
        <v>2.3413461538461537</v>
      </c>
      <c r="P12" s="292">
        <v>19100</v>
      </c>
      <c r="Q12" s="102"/>
      <c r="R12" s="103">
        <v>866</v>
      </c>
      <c r="S12" s="85">
        <v>7</v>
      </c>
      <c r="T12" s="73">
        <v>770881</v>
      </c>
      <c r="U12" s="294">
        <v>23.739072567620685</v>
      </c>
      <c r="V12" s="294">
        <f t="shared" si="2"/>
        <v>0.9080519561384961</v>
      </c>
    </row>
    <row r="13" spans="1:22" s="85" customFormat="1" ht="27.95" customHeight="1" x14ac:dyDescent="0.25">
      <c r="A13" s="101"/>
      <c r="B13" s="101"/>
      <c r="C13" s="95" t="s">
        <v>40</v>
      </c>
      <c r="D13" s="86">
        <v>7</v>
      </c>
      <c r="E13" s="86">
        <v>208</v>
      </c>
      <c r="F13" s="87">
        <f t="shared" si="0"/>
        <v>28.714285714285715</v>
      </c>
      <c r="G13" s="86">
        <v>294</v>
      </c>
      <c r="H13" s="94">
        <f t="shared" si="1"/>
        <v>0.41346153846153844</v>
      </c>
      <c r="I13" s="101"/>
      <c r="J13" s="101"/>
      <c r="K13" s="101"/>
      <c r="L13" s="101"/>
      <c r="M13" s="95" t="s">
        <v>40</v>
      </c>
      <c r="N13" s="294">
        <v>474.01430691798629</v>
      </c>
      <c r="O13" s="295">
        <v>0.46068329718004336</v>
      </c>
      <c r="P13" s="292">
        <v>15894</v>
      </c>
      <c r="Q13" s="102">
        <v>12</v>
      </c>
      <c r="R13" s="103">
        <v>223</v>
      </c>
      <c r="S13" s="85">
        <v>101</v>
      </c>
      <c r="T13" s="73">
        <v>358428</v>
      </c>
      <c r="U13" s="294">
        <v>213.71098240092851</v>
      </c>
      <c r="V13" s="294">
        <f t="shared" si="2"/>
        <v>28.178602118138095</v>
      </c>
    </row>
    <row r="14" spans="1:22" s="85" customFormat="1" ht="27.95" customHeight="1" x14ac:dyDescent="0.25">
      <c r="A14" s="101"/>
      <c r="B14" s="101"/>
      <c r="C14" s="95" t="s">
        <v>28</v>
      </c>
      <c r="D14" s="86">
        <v>131</v>
      </c>
      <c r="E14" s="86">
        <v>518</v>
      </c>
      <c r="F14" s="87">
        <f t="shared" si="0"/>
        <v>2.9541984732824429</v>
      </c>
      <c r="G14" s="86">
        <v>2503</v>
      </c>
      <c r="H14" s="94">
        <f t="shared" si="1"/>
        <v>3.8320463320463318</v>
      </c>
      <c r="I14" s="101"/>
      <c r="J14" s="101"/>
      <c r="K14" s="101"/>
      <c r="L14" s="101"/>
      <c r="M14" s="95" t="s">
        <v>28</v>
      </c>
      <c r="N14" s="294">
        <v>60.732191364848006</v>
      </c>
      <c r="O14" s="295">
        <v>1.4484848484848485</v>
      </c>
      <c r="P14" s="292">
        <v>9441</v>
      </c>
      <c r="Q14" s="102">
        <v>1</v>
      </c>
      <c r="R14" s="103">
        <v>405</v>
      </c>
      <c r="S14" s="85">
        <v>3</v>
      </c>
      <c r="T14" s="73">
        <v>393531</v>
      </c>
      <c r="U14" s="294">
        <v>30.747260063374931</v>
      </c>
      <c r="V14" s="294">
        <f t="shared" si="2"/>
        <v>0.76232876190185772</v>
      </c>
    </row>
    <row r="15" spans="1:22" s="85" customFormat="1" ht="27.95" customHeight="1" x14ac:dyDescent="0.25">
      <c r="A15" s="101"/>
      <c r="B15" s="101"/>
      <c r="C15" s="95" t="s">
        <v>24</v>
      </c>
      <c r="D15" s="86">
        <v>263</v>
      </c>
      <c r="E15" s="86">
        <v>2240</v>
      </c>
      <c r="F15" s="87">
        <f t="shared" si="0"/>
        <v>7.5171102661596958</v>
      </c>
      <c r="G15" s="86">
        <v>12365</v>
      </c>
      <c r="H15" s="94">
        <f t="shared" si="1"/>
        <v>4.5200892857142856</v>
      </c>
      <c r="I15" s="101"/>
      <c r="J15" s="101"/>
      <c r="K15" s="101"/>
      <c r="L15" s="101"/>
      <c r="M15" s="95" t="s">
        <v>24</v>
      </c>
      <c r="N15" s="294">
        <v>83.855104007460042</v>
      </c>
      <c r="O15" s="295">
        <v>0.95045558086560367</v>
      </c>
      <c r="P15" s="292">
        <v>63210</v>
      </c>
      <c r="Q15" s="102">
        <v>3</v>
      </c>
      <c r="R15" s="103">
        <v>1321</v>
      </c>
      <c r="S15" s="85">
        <v>55</v>
      </c>
      <c r="T15" s="73">
        <v>1990338</v>
      </c>
      <c r="U15" s="294">
        <v>46.173062062825508</v>
      </c>
      <c r="V15" s="294">
        <f t="shared" si="2"/>
        <v>2.7633497426065321</v>
      </c>
    </row>
    <row r="16" spans="1:22" s="85" customFormat="1" ht="27.95" customHeight="1" x14ac:dyDescent="0.25">
      <c r="A16" s="101"/>
      <c r="B16" s="101"/>
      <c r="C16" s="95" t="s">
        <v>30</v>
      </c>
      <c r="D16" s="86">
        <v>49</v>
      </c>
      <c r="E16" s="86">
        <v>61</v>
      </c>
      <c r="F16" s="87">
        <f t="shared" si="0"/>
        <v>0.24489795918367346</v>
      </c>
      <c r="G16" s="86">
        <v>65</v>
      </c>
      <c r="H16" s="94">
        <f t="shared" si="1"/>
        <v>6.5573770491803282E-2</v>
      </c>
      <c r="I16" s="101"/>
      <c r="J16" s="101"/>
      <c r="K16" s="101"/>
      <c r="L16" s="101"/>
      <c r="M16" s="95" t="s">
        <v>30</v>
      </c>
      <c r="N16" s="294">
        <v>189.48793857736578</v>
      </c>
      <c r="O16" s="295">
        <v>3.5147058823529411</v>
      </c>
      <c r="P16" s="292">
        <v>3612</v>
      </c>
      <c r="Q16" s="102"/>
      <c r="R16" s="103">
        <v>64</v>
      </c>
      <c r="S16" s="85">
        <v>145</v>
      </c>
      <c r="T16" s="73">
        <v>1261294</v>
      </c>
      <c r="U16" s="294">
        <v>101.80021470014128</v>
      </c>
      <c r="V16" s="294">
        <f t="shared" si="2"/>
        <v>11.496130164735581</v>
      </c>
    </row>
    <row r="17" spans="1:22" s="85" customFormat="1" ht="27.95" customHeight="1" x14ac:dyDescent="0.25">
      <c r="A17" s="101"/>
      <c r="B17" s="101"/>
      <c r="C17" s="95" t="s">
        <v>26</v>
      </c>
      <c r="D17" s="86">
        <v>654</v>
      </c>
      <c r="E17" s="86">
        <v>1483</v>
      </c>
      <c r="F17" s="87">
        <f t="shared" si="0"/>
        <v>1.2675840978593271</v>
      </c>
      <c r="G17" s="86">
        <v>4298</v>
      </c>
      <c r="H17" s="94">
        <f t="shared" si="1"/>
        <v>1.8981793661496966</v>
      </c>
      <c r="I17" s="101"/>
      <c r="J17" s="101"/>
      <c r="K17" s="101"/>
      <c r="L17" s="101"/>
      <c r="M17" s="95" t="s">
        <v>26</v>
      </c>
      <c r="N17" s="294">
        <v>880.49670434917482</v>
      </c>
      <c r="O17" s="295">
        <v>0.95119570522205954</v>
      </c>
      <c r="P17" s="292">
        <v>51537</v>
      </c>
      <c r="Q17" s="102">
        <v>2</v>
      </c>
      <c r="R17" s="103">
        <v>765</v>
      </c>
      <c r="S17" s="85">
        <v>552</v>
      </c>
      <c r="T17" s="73">
        <v>664057</v>
      </c>
      <c r="U17" s="294">
        <v>430.38474106891431</v>
      </c>
      <c r="V17" s="294">
        <f t="shared" si="2"/>
        <v>83.12539435620738</v>
      </c>
    </row>
    <row r="18" spans="1:22" s="85" customFormat="1" ht="27.95" customHeight="1" x14ac:dyDescent="0.25">
      <c r="A18" s="101"/>
      <c r="B18" s="101"/>
      <c r="C18" s="95" t="s">
        <v>25</v>
      </c>
      <c r="D18" s="86">
        <v>1057</v>
      </c>
      <c r="E18" s="86">
        <v>3008</v>
      </c>
      <c r="F18" s="87">
        <f t="shared" si="0"/>
        <v>1.8457899716177861</v>
      </c>
      <c r="G18" s="86">
        <v>8042</v>
      </c>
      <c r="H18" s="94">
        <f t="shared" si="1"/>
        <v>1.6735372340425532</v>
      </c>
      <c r="I18" s="101"/>
      <c r="J18" s="101"/>
      <c r="K18" s="101"/>
      <c r="L18" s="101"/>
      <c r="M18" s="95" t="s">
        <v>25</v>
      </c>
      <c r="N18" s="294">
        <v>565.13422773906188</v>
      </c>
      <c r="O18" s="295">
        <v>0.94077042974838565</v>
      </c>
      <c r="P18" s="292">
        <v>46233</v>
      </c>
      <c r="Q18" s="102">
        <v>4</v>
      </c>
      <c r="R18" s="103">
        <v>1037</v>
      </c>
      <c r="S18" s="85">
        <v>255</v>
      </c>
      <c r="T18" s="73">
        <v>747610</v>
      </c>
      <c r="U18" s="294">
        <v>277.28361043859769</v>
      </c>
      <c r="V18" s="294">
        <f t="shared" si="2"/>
        <v>34.108693035138643</v>
      </c>
    </row>
    <row r="19" spans="1:22" s="85" customFormat="1" ht="27.95" customHeight="1" x14ac:dyDescent="0.25">
      <c r="A19" s="101"/>
      <c r="B19" s="101"/>
      <c r="C19" s="95" t="s">
        <v>41</v>
      </c>
      <c r="D19" s="86">
        <v>86</v>
      </c>
      <c r="E19" s="86">
        <v>611</v>
      </c>
      <c r="F19" s="87">
        <f t="shared" si="0"/>
        <v>6.1046511627906979</v>
      </c>
      <c r="G19" s="86">
        <v>5837</v>
      </c>
      <c r="H19" s="94">
        <f t="shared" si="1"/>
        <v>8.5531914893617014</v>
      </c>
      <c r="I19" s="101"/>
      <c r="J19" s="101"/>
      <c r="K19" s="101"/>
      <c r="L19" s="101"/>
      <c r="M19" s="95" t="s">
        <v>41</v>
      </c>
      <c r="N19" s="294">
        <v>53.355911308434372</v>
      </c>
      <c r="O19" s="295">
        <v>1.4048059149722736</v>
      </c>
      <c r="P19" s="292">
        <v>23464</v>
      </c>
      <c r="Q19" s="102">
        <v>1</v>
      </c>
      <c r="R19" s="103">
        <v>1049</v>
      </c>
      <c r="S19" s="85">
        <v>22</v>
      </c>
      <c r="T19" s="73">
        <v>1424397</v>
      </c>
      <c r="U19" s="294">
        <v>25.063237285672464</v>
      </c>
      <c r="V19" s="294">
        <f t="shared" si="2"/>
        <v>1.5445132220862583</v>
      </c>
    </row>
    <row r="20" spans="1:22" s="85" customFormat="1" ht="27.95" customHeight="1" x14ac:dyDescent="0.25">
      <c r="A20" s="101"/>
      <c r="B20" s="101"/>
      <c r="C20" s="95" t="s">
        <v>42</v>
      </c>
      <c r="D20" s="86">
        <v>9</v>
      </c>
      <c r="E20" s="86">
        <v>22</v>
      </c>
      <c r="F20" s="87">
        <f t="shared" si="0"/>
        <v>1.4444444444444444</v>
      </c>
      <c r="G20" s="86">
        <v>385</v>
      </c>
      <c r="H20" s="94">
        <f t="shared" si="1"/>
        <v>16.5</v>
      </c>
      <c r="I20" s="101"/>
      <c r="J20" s="101"/>
      <c r="K20" s="101"/>
      <c r="L20" s="101"/>
      <c r="M20" s="95" t="s">
        <v>42</v>
      </c>
      <c r="N20" s="294">
        <v>117.50896357862156</v>
      </c>
      <c r="O20" s="295">
        <v>0.67056245434623818</v>
      </c>
      <c r="P20" s="292">
        <v>13625</v>
      </c>
      <c r="Q20" s="102"/>
      <c r="R20" s="103">
        <v>217</v>
      </c>
      <c r="S20" s="85">
        <v>80</v>
      </c>
      <c r="T20" s="73">
        <v>781217</v>
      </c>
      <c r="U20" s="294">
        <v>58.370465568465612</v>
      </c>
      <c r="V20" s="294">
        <f t="shared" si="2"/>
        <v>10.240432555871159</v>
      </c>
    </row>
    <row r="21" spans="1:22" s="85" customFormat="1" ht="27.95" customHeight="1" x14ac:dyDescent="0.25">
      <c r="A21" s="101"/>
      <c r="B21" s="101"/>
      <c r="C21" s="95" t="s">
        <v>43</v>
      </c>
      <c r="D21" s="86">
        <v>12</v>
      </c>
      <c r="E21" s="86">
        <v>31</v>
      </c>
      <c r="F21" s="87">
        <f t="shared" si="0"/>
        <v>1.5833333333333333</v>
      </c>
      <c r="G21" s="86">
        <v>356</v>
      </c>
      <c r="H21" s="94">
        <f t="shared" si="1"/>
        <v>10.483870967741936</v>
      </c>
      <c r="I21" s="101"/>
      <c r="J21" s="101"/>
      <c r="K21" s="101"/>
      <c r="L21" s="101"/>
      <c r="M21" s="95" t="s">
        <v>43</v>
      </c>
      <c r="N21" s="294">
        <v>430.23402212744526</v>
      </c>
      <c r="O21" s="295">
        <v>3.8435852372583481</v>
      </c>
      <c r="P21" s="292">
        <v>18753</v>
      </c>
      <c r="Q21" s="102">
        <v>7</v>
      </c>
      <c r="R21" s="103">
        <v>343</v>
      </c>
      <c r="S21" s="85">
        <v>300</v>
      </c>
      <c r="T21" s="73">
        <v>508328</v>
      </c>
      <c r="U21" s="294">
        <v>351.93811869501582</v>
      </c>
      <c r="V21" s="294">
        <f t="shared" si="2"/>
        <v>59.017012637509637</v>
      </c>
    </row>
    <row r="22" spans="1:22" s="85" customFormat="1" ht="27.95" customHeight="1" x14ac:dyDescent="0.25">
      <c r="A22" s="101"/>
      <c r="B22" s="101"/>
      <c r="C22" s="95" t="s">
        <v>44</v>
      </c>
      <c r="D22" s="86">
        <v>60</v>
      </c>
      <c r="E22" s="86">
        <v>805</v>
      </c>
      <c r="F22" s="87">
        <f t="shared" si="0"/>
        <v>12.416666666666666</v>
      </c>
      <c r="G22" s="86">
        <v>2626</v>
      </c>
      <c r="H22" s="94">
        <f t="shared" si="1"/>
        <v>2.2621118012422361</v>
      </c>
      <c r="I22" s="101"/>
      <c r="J22" s="101"/>
      <c r="K22" s="101"/>
      <c r="L22" s="101"/>
      <c r="M22" s="95" t="s">
        <v>44</v>
      </c>
      <c r="N22" s="294">
        <v>985.23918643252091</v>
      </c>
      <c r="O22" s="295">
        <v>0.75345043914680054</v>
      </c>
      <c r="P22" s="292">
        <v>31645</v>
      </c>
      <c r="Q22" s="102">
        <v>1</v>
      </c>
      <c r="R22" s="103">
        <v>484</v>
      </c>
      <c r="S22" s="85">
        <v>167</v>
      </c>
      <c r="T22" s="73">
        <v>365698</v>
      </c>
      <c r="U22" s="294">
        <v>537.87551476901706</v>
      </c>
      <c r="V22" s="294">
        <f t="shared" si="2"/>
        <v>45.666096068340543</v>
      </c>
    </row>
    <row r="23" spans="1:22" s="85" customFormat="1" ht="27.95" customHeight="1" x14ac:dyDescent="0.25">
      <c r="A23" s="101"/>
      <c r="B23" s="101"/>
      <c r="C23" s="95" t="s">
        <v>29</v>
      </c>
      <c r="D23" s="86">
        <v>486</v>
      </c>
      <c r="E23" s="86">
        <v>2276</v>
      </c>
      <c r="F23" s="87">
        <f t="shared" si="0"/>
        <v>3.6831275720164611</v>
      </c>
      <c r="G23" s="86">
        <v>15743</v>
      </c>
      <c r="H23" s="94">
        <f t="shared" si="1"/>
        <v>5.9169595782073809</v>
      </c>
      <c r="I23" s="101"/>
      <c r="J23" s="101"/>
      <c r="K23" s="101"/>
      <c r="L23" s="101"/>
      <c r="M23" s="95" t="s">
        <v>29</v>
      </c>
      <c r="N23" s="294">
        <v>356.91482172073546</v>
      </c>
      <c r="O23" s="295">
        <v>0.81611276348118456</v>
      </c>
      <c r="P23" s="292">
        <v>202107</v>
      </c>
      <c r="Q23" s="102">
        <v>32</v>
      </c>
      <c r="R23" s="103">
        <v>3338</v>
      </c>
      <c r="S23" s="85">
        <v>482</v>
      </c>
      <c r="T23" s="73">
        <v>3536418</v>
      </c>
      <c r="U23" s="294">
        <v>175.03586962853373</v>
      </c>
      <c r="V23" s="294">
        <f t="shared" si="2"/>
        <v>13.629610526809898</v>
      </c>
    </row>
    <row r="24" spans="1:22" s="85" customFormat="1" ht="27.95" customHeight="1" x14ac:dyDescent="0.25">
      <c r="A24" s="101"/>
      <c r="B24" s="101"/>
      <c r="C24" s="95" t="s">
        <v>139</v>
      </c>
      <c r="D24" s="86">
        <v>36</v>
      </c>
      <c r="E24" s="86">
        <v>138</v>
      </c>
      <c r="F24" s="87">
        <f t="shared" si="0"/>
        <v>2.8333333333333335</v>
      </c>
      <c r="G24" s="86">
        <v>1558</v>
      </c>
      <c r="H24" s="94">
        <f t="shared" si="1"/>
        <v>10.289855072463768</v>
      </c>
      <c r="I24" s="101"/>
      <c r="J24" s="101"/>
      <c r="K24" s="101"/>
      <c r="L24" s="101"/>
      <c r="M24" s="95" t="s">
        <v>45</v>
      </c>
      <c r="N24" s="294">
        <v>150.56530987526486</v>
      </c>
      <c r="O24" s="295">
        <v>0.80934065934065935</v>
      </c>
      <c r="P24" s="292">
        <v>20472</v>
      </c>
      <c r="Q24" s="102"/>
      <c r="R24" s="103">
        <v>246</v>
      </c>
      <c r="S24" s="85">
        <v>84</v>
      </c>
      <c r="T24" s="73">
        <v>978313</v>
      </c>
      <c r="U24" s="294">
        <v>78.809133682165111</v>
      </c>
      <c r="V24" s="294">
        <f t="shared" si="2"/>
        <v>8.5862091171230475</v>
      </c>
    </row>
    <row r="25" spans="1:22" s="85" customFormat="1" ht="27.95" customHeight="1" x14ac:dyDescent="0.25">
      <c r="A25" s="101"/>
      <c r="B25" s="101"/>
      <c r="C25" s="95" t="s">
        <v>46</v>
      </c>
      <c r="D25" s="86">
        <v>155</v>
      </c>
      <c r="E25" s="86">
        <v>1055</v>
      </c>
      <c r="F25" s="87">
        <f t="shared" si="0"/>
        <v>5.806451612903226</v>
      </c>
      <c r="G25" s="86">
        <v>2592</v>
      </c>
      <c r="H25" s="94">
        <f t="shared" si="1"/>
        <v>1.456872037914692</v>
      </c>
      <c r="I25" s="101"/>
      <c r="J25" s="101"/>
      <c r="K25" s="101"/>
      <c r="L25" s="101"/>
      <c r="M25" s="95" t="s">
        <v>46</v>
      </c>
      <c r="N25" s="294">
        <v>635.63874908103821</v>
      </c>
      <c r="O25" s="295">
        <v>0.78546470999301188</v>
      </c>
      <c r="P25" s="292">
        <v>21520</v>
      </c>
      <c r="Q25" s="102">
        <v>2</v>
      </c>
      <c r="R25" s="103">
        <v>324</v>
      </c>
      <c r="S25" s="85">
        <v>130</v>
      </c>
      <c r="T25" s="73">
        <v>176830</v>
      </c>
      <c r="U25" s="294">
        <v>359.10196233670757</v>
      </c>
      <c r="V25" s="294">
        <f t="shared" si="2"/>
        <v>73.516937171294458</v>
      </c>
    </row>
    <row r="26" spans="1:22" s="85" customFormat="1" ht="27.95" customHeight="1" thickBot="1" x14ac:dyDescent="0.3">
      <c r="A26" s="101"/>
      <c r="B26" s="101"/>
      <c r="C26" s="96" t="s">
        <v>47</v>
      </c>
      <c r="D26" s="99">
        <v>91</v>
      </c>
      <c r="E26" s="99">
        <v>426</v>
      </c>
      <c r="F26" s="97">
        <f t="shared" si="0"/>
        <v>3.6813186813186811</v>
      </c>
      <c r="G26" s="99">
        <v>5419</v>
      </c>
      <c r="H26" s="98">
        <f t="shared" si="1"/>
        <v>11.720657276995306</v>
      </c>
      <c r="I26" s="101"/>
      <c r="J26" s="101"/>
      <c r="K26" s="101"/>
      <c r="L26" s="101"/>
      <c r="M26" s="96" t="s">
        <v>47</v>
      </c>
      <c r="N26" s="294">
        <v>134.77661543109633</v>
      </c>
      <c r="O26" s="295">
        <v>0.83479532163742687</v>
      </c>
      <c r="P26" s="293">
        <v>75423</v>
      </c>
      <c r="Q26" s="104"/>
      <c r="R26" s="105">
        <v>1418</v>
      </c>
      <c r="S26" s="85">
        <v>139</v>
      </c>
      <c r="T26" s="73">
        <v>1694656</v>
      </c>
      <c r="U26" s="294">
        <v>55.881547641527249</v>
      </c>
      <c r="V26" s="294">
        <f t="shared" si="2"/>
        <v>8.2022546168661954</v>
      </c>
    </row>
    <row r="27" spans="1:22" s="100" customFormat="1" x14ac:dyDescent="0.25">
      <c r="D27" s="101"/>
      <c r="E27" s="101"/>
      <c r="F27" s="101"/>
      <c r="G27" s="101"/>
      <c r="H27" s="101"/>
      <c r="N27" s="101"/>
      <c r="O27" s="101"/>
      <c r="P27" s="101"/>
      <c r="Q27" s="101"/>
      <c r="R27" s="101"/>
    </row>
    <row r="28" spans="1:22" s="100" customFormat="1" x14ac:dyDescent="0.25">
      <c r="D28" s="101"/>
      <c r="E28" s="101"/>
      <c r="F28" s="101"/>
      <c r="G28" s="101"/>
      <c r="H28" s="101"/>
      <c r="N28" s="101"/>
      <c r="O28" s="101"/>
      <c r="P28" s="101"/>
      <c r="Q28" s="101"/>
      <c r="R28" s="101"/>
    </row>
    <row r="29" spans="1:22" s="100" customFormat="1" x14ac:dyDescent="0.25">
      <c r="D29" s="101"/>
      <c r="E29" s="101"/>
      <c r="F29" s="101"/>
      <c r="G29" s="101"/>
      <c r="H29" s="101"/>
      <c r="N29" s="101"/>
      <c r="O29" s="101"/>
      <c r="P29" s="101"/>
      <c r="Q29" s="101"/>
      <c r="R29" s="101"/>
    </row>
    <row r="30" spans="1:22" s="100" customFormat="1" x14ac:dyDescent="0.25">
      <c r="D30" s="101"/>
      <c r="E30" s="101"/>
      <c r="F30" s="101"/>
      <c r="G30" s="101"/>
      <c r="H30" s="101"/>
      <c r="N30" s="101"/>
      <c r="O30" s="101"/>
      <c r="P30" s="101"/>
      <c r="Q30" s="101"/>
      <c r="R30" s="101"/>
    </row>
    <row r="31" spans="1:22" s="100" customFormat="1" x14ac:dyDescent="0.25">
      <c r="D31" s="101"/>
      <c r="E31" s="101"/>
      <c r="F31" s="101"/>
      <c r="G31" s="101"/>
      <c r="H31" s="101"/>
      <c r="N31" s="101"/>
      <c r="O31" s="101"/>
      <c r="P31" s="101"/>
      <c r="Q31" s="101"/>
      <c r="R31" s="101"/>
    </row>
    <row r="32" spans="1:22" s="100" customFormat="1" x14ac:dyDescent="0.25">
      <c r="D32" s="101"/>
      <c r="E32" s="101"/>
      <c r="F32" s="101"/>
      <c r="G32" s="101"/>
      <c r="H32" s="101"/>
    </row>
    <row r="33" spans="4:8" s="100" customFormat="1" x14ac:dyDescent="0.25">
      <c r="D33" s="101"/>
      <c r="E33" s="101"/>
      <c r="F33" s="101"/>
      <c r="G33" s="101"/>
      <c r="H33" s="101"/>
    </row>
    <row r="34" spans="4:8" s="100" customFormat="1" x14ac:dyDescent="0.25">
      <c r="D34" s="101"/>
      <c r="E34" s="101"/>
      <c r="F34" s="101"/>
      <c r="G34" s="101"/>
      <c r="H34" s="101"/>
    </row>
    <row r="35" spans="4:8" s="100" customFormat="1" x14ac:dyDescent="0.25">
      <c r="D35" s="101"/>
      <c r="E35" s="101"/>
      <c r="F35" s="101"/>
      <c r="G35" s="101"/>
      <c r="H35" s="101"/>
    </row>
    <row r="36" spans="4:8" s="100" customFormat="1" x14ac:dyDescent="0.25">
      <c r="D36" s="101"/>
      <c r="E36" s="101"/>
      <c r="F36" s="101"/>
      <c r="G36" s="101"/>
      <c r="H36" s="101"/>
    </row>
    <row r="37" spans="4:8" s="100" customFormat="1" x14ac:dyDescent="0.25">
      <c r="D37" s="101"/>
      <c r="E37" s="101"/>
      <c r="F37" s="101"/>
      <c r="G37" s="101"/>
      <c r="H37" s="101"/>
    </row>
    <row r="38" spans="4:8" s="100" customFormat="1" x14ac:dyDescent="0.25">
      <c r="D38" s="101"/>
      <c r="E38" s="101"/>
      <c r="F38" s="101"/>
      <c r="G38" s="101"/>
      <c r="H38" s="101"/>
    </row>
    <row r="39" spans="4:8" s="100" customFormat="1" x14ac:dyDescent="0.25">
      <c r="D39" s="101"/>
      <c r="E39" s="101"/>
      <c r="F39" s="101"/>
      <c r="G39" s="101"/>
      <c r="H39" s="101"/>
    </row>
    <row r="40" spans="4:8" s="100" customFormat="1" x14ac:dyDescent="0.25">
      <c r="D40" s="101"/>
      <c r="E40" s="101"/>
      <c r="F40" s="101"/>
      <c r="G40" s="101"/>
      <c r="H40" s="101"/>
    </row>
  </sheetData>
  <mergeCells count="3">
    <mergeCell ref="C1:H1"/>
    <mergeCell ref="N1:O1"/>
    <mergeCell ref="U1:V1"/>
  </mergeCells>
  <conditionalFormatting sqref="H3:H2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ellIs" dxfId="15" priority="17" operator="lessThan">
      <formula>150</formula>
    </cfRule>
    <cfRule type="cellIs" dxfId="14" priority="18" operator="greaterThanOrEqual">
      <formula>150</formula>
    </cfRule>
  </conditionalFormatting>
  <conditionalFormatting sqref="O3:O26">
    <cfRule type="cellIs" dxfId="13" priority="15" operator="lessThan">
      <formula>1.2</formula>
    </cfRule>
    <cfRule type="cellIs" dxfId="12" priority="16" operator="greaterThanOrEqual">
      <formula>1.2</formula>
    </cfRule>
  </conditionalFormatting>
  <conditionalFormatting sqref="U3:U26">
    <cfRule type="cellIs" dxfId="11" priority="13" operator="lessThan">
      <formula>10</formula>
    </cfRule>
    <cfRule type="cellIs" dxfId="10" priority="14" operator="greaterThanOrEqual">
      <formula>200</formula>
    </cfRule>
  </conditionalFormatting>
  <conditionalFormatting sqref="U3">
    <cfRule type="cellIs" dxfId="9" priority="11" operator="between">
      <formula>70</formula>
      <formula>199.9</formula>
    </cfRule>
    <cfRule type="cellIs" dxfId="8" priority="12" operator="between">
      <formula>10</formula>
      <formula>69.9</formula>
    </cfRule>
  </conditionalFormatting>
  <conditionalFormatting sqref="U4:U26">
    <cfRule type="cellIs" dxfId="7" priority="9" operator="between">
      <formula>70</formula>
      <formula>199.9</formula>
    </cfRule>
    <cfRule type="cellIs" dxfId="6" priority="10" operator="between">
      <formula>10</formula>
      <formula>69.9</formula>
    </cfRule>
  </conditionalFormatting>
  <conditionalFormatting sqref="V3:V26">
    <cfRule type="cellIs" dxfId="5" priority="7" operator="lessThan">
      <formula>1</formula>
    </cfRule>
    <cfRule type="cellIs" dxfId="4" priority="8" operator="greaterThanOrEqual">
      <formula>25</formula>
    </cfRule>
  </conditionalFormatting>
  <conditionalFormatting sqref="V4:V26">
    <cfRule type="cellIs" dxfId="3" priority="3" operator="between">
      <formula>10</formula>
      <formula>25</formula>
    </cfRule>
    <cfRule type="cellIs" dxfId="2" priority="4" operator="between">
      <formula>1</formula>
      <formula>10</formula>
    </cfRule>
  </conditionalFormatting>
  <conditionalFormatting sqref="V3">
    <cfRule type="cellIs" dxfId="1" priority="1" operator="between">
      <formula>10</formula>
      <formula>25</formula>
    </cfRule>
    <cfRule type="cellIs" dxfId="0" priority="2" operator="between">
      <formula>1</formula>
      <formula>10</formula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B49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65" t="s">
        <v>31</v>
      </c>
      <c r="I1" s="73" t="s">
        <v>134</v>
      </c>
      <c r="J1" s="73" t="s">
        <v>135</v>
      </c>
      <c r="K1" s="75" t="s">
        <v>18</v>
      </c>
      <c r="L1" s="76" t="s">
        <v>136</v>
      </c>
      <c r="M1" s="76" t="s">
        <v>111</v>
      </c>
      <c r="N1" s="76" t="s">
        <v>112</v>
      </c>
      <c r="O1" s="66" t="s">
        <v>137</v>
      </c>
    </row>
    <row r="2" spans="1:15" ht="22.5" customHeight="1" thickTop="1" thickBot="1" x14ac:dyDescent="0.3">
      <c r="A2" s="23">
        <v>43897</v>
      </c>
      <c r="B2" s="5" t="s">
        <v>19</v>
      </c>
      <c r="C2" s="4">
        <v>64</v>
      </c>
      <c r="D2" s="5" t="s">
        <v>20</v>
      </c>
      <c r="H2" s="68" t="s">
        <v>51</v>
      </c>
      <c r="I2" s="74">
        <v>3075646</v>
      </c>
      <c r="J2" s="73">
        <v>200</v>
      </c>
      <c r="K2" s="77" t="s">
        <v>20</v>
      </c>
      <c r="L2" s="78">
        <v>96988</v>
      </c>
      <c r="M2" s="78">
        <v>2252</v>
      </c>
      <c r="N2" s="78">
        <v>26238</v>
      </c>
      <c r="O2" s="18">
        <v>732.20390122920514</v>
      </c>
    </row>
    <row r="3" spans="1:15" ht="22.5" customHeight="1" thickBot="1" x14ac:dyDescent="0.3">
      <c r="A3" s="23">
        <v>43903</v>
      </c>
      <c r="B3" s="5" t="s">
        <v>19</v>
      </c>
      <c r="C3" s="4">
        <v>71</v>
      </c>
      <c r="D3" s="5" t="s">
        <v>21</v>
      </c>
      <c r="H3" s="68" t="s">
        <v>22</v>
      </c>
      <c r="I3" s="74">
        <v>17541141</v>
      </c>
      <c r="J3" s="73">
        <v>307571</v>
      </c>
      <c r="K3" s="77" t="s">
        <v>22</v>
      </c>
      <c r="L3" s="78">
        <v>264956</v>
      </c>
      <c r="M3" s="78">
        <v>5395</v>
      </c>
      <c r="N3" s="78">
        <v>55814</v>
      </c>
      <c r="O3" s="18">
        <v>307.56266083261056</v>
      </c>
    </row>
    <row r="4" spans="1:15" ht="22.5" customHeight="1" thickBot="1" x14ac:dyDescent="0.3">
      <c r="A4" s="23">
        <v>43908</v>
      </c>
      <c r="B4" s="5" t="s">
        <v>19</v>
      </c>
      <c r="C4" s="4">
        <v>64</v>
      </c>
      <c r="D4" s="5" t="s">
        <v>22</v>
      </c>
      <c r="H4" s="68" t="s">
        <v>39</v>
      </c>
      <c r="I4" s="74">
        <v>770881</v>
      </c>
      <c r="J4" s="73">
        <v>53219</v>
      </c>
      <c r="K4" s="77" t="s">
        <v>39</v>
      </c>
      <c r="L4" s="78">
        <v>8532</v>
      </c>
      <c r="M4" s="79">
        <v>228</v>
      </c>
      <c r="N4" s="78">
        <v>2054</v>
      </c>
      <c r="O4" s="18">
        <v>295.76549428511015</v>
      </c>
    </row>
    <row r="5" spans="1:15" ht="22.5" customHeight="1" thickBot="1" x14ac:dyDescent="0.3">
      <c r="A5" s="23">
        <v>43911</v>
      </c>
      <c r="B5" s="5" t="s">
        <v>23</v>
      </c>
      <c r="C5" s="4">
        <v>67</v>
      </c>
      <c r="D5" s="5" t="s">
        <v>22</v>
      </c>
      <c r="H5" s="68" t="s">
        <v>25</v>
      </c>
      <c r="I5" s="74">
        <v>747610</v>
      </c>
      <c r="J5" s="73">
        <v>203013</v>
      </c>
      <c r="K5" s="77" t="s">
        <v>25</v>
      </c>
      <c r="L5" s="78">
        <v>6175</v>
      </c>
      <c r="M5" s="79">
        <v>177</v>
      </c>
      <c r="N5" s="78">
        <v>2264</v>
      </c>
      <c r="O5" s="18">
        <v>236.75445753802117</v>
      </c>
    </row>
    <row r="6" spans="1:15" ht="22.5" customHeight="1" thickBot="1" x14ac:dyDescent="0.3">
      <c r="A6" s="23">
        <v>43914</v>
      </c>
      <c r="B6" s="5" t="s">
        <v>19</v>
      </c>
      <c r="C6" s="4">
        <v>71</v>
      </c>
      <c r="D6" s="5" t="s">
        <v>22</v>
      </c>
      <c r="H6" s="68" t="s">
        <v>21</v>
      </c>
      <c r="I6" s="74">
        <v>1204541</v>
      </c>
      <c r="J6" s="73">
        <v>99633</v>
      </c>
      <c r="K6" s="77" t="s">
        <v>21</v>
      </c>
      <c r="L6" s="78">
        <v>5492</v>
      </c>
      <c r="M6" s="79">
        <v>215</v>
      </c>
      <c r="N6" s="78">
        <v>1816</v>
      </c>
      <c r="O6" s="18">
        <v>178.4912261184966</v>
      </c>
    </row>
    <row r="7" spans="1:15" ht="22.5" customHeight="1" thickBot="1" x14ac:dyDescent="0.3">
      <c r="A7" s="23">
        <v>43914</v>
      </c>
      <c r="B7" s="5" t="s">
        <v>19</v>
      </c>
      <c r="C7" s="4">
        <v>53</v>
      </c>
      <c r="D7" s="5" t="s">
        <v>21</v>
      </c>
      <c r="H7" s="68" t="s">
        <v>46</v>
      </c>
      <c r="I7" s="74">
        <v>176830</v>
      </c>
      <c r="J7" s="73">
        <v>21571</v>
      </c>
      <c r="K7" s="77" t="s">
        <v>46</v>
      </c>
      <c r="L7" s="78">
        <v>2101</v>
      </c>
      <c r="M7" s="79">
        <v>29</v>
      </c>
      <c r="N7" s="79">
        <v>667</v>
      </c>
      <c r="O7" s="18">
        <v>163.99932138211841</v>
      </c>
    </row>
    <row r="8" spans="1:15" ht="22.5" customHeight="1" thickBot="1" x14ac:dyDescent="0.3">
      <c r="A8" s="23">
        <v>43915</v>
      </c>
      <c r="B8" s="5" t="s">
        <v>23</v>
      </c>
      <c r="C8" s="4">
        <v>73</v>
      </c>
      <c r="D8" s="5" t="s">
        <v>21</v>
      </c>
      <c r="F8">
        <v>1552</v>
      </c>
      <c r="H8" s="68" t="s">
        <v>28</v>
      </c>
      <c r="I8" s="74">
        <v>393531</v>
      </c>
      <c r="J8" s="73">
        <v>89680</v>
      </c>
      <c r="K8" s="77" t="s">
        <v>28</v>
      </c>
      <c r="L8" s="78">
        <v>1627</v>
      </c>
      <c r="M8" s="79">
        <v>59</v>
      </c>
      <c r="N8" s="79">
        <v>605</v>
      </c>
      <c r="O8" s="18">
        <v>149.92465650736534</v>
      </c>
    </row>
    <row r="9" spans="1:15" ht="22.5" customHeight="1" thickBot="1" x14ac:dyDescent="0.3">
      <c r="A9" s="23">
        <v>43915</v>
      </c>
      <c r="B9" s="5" t="s">
        <v>23</v>
      </c>
      <c r="C9" s="4">
        <v>81</v>
      </c>
      <c r="D9" s="5" t="s">
        <v>20</v>
      </c>
      <c r="F9">
        <v>1520</v>
      </c>
      <c r="H9" s="68" t="s">
        <v>26</v>
      </c>
      <c r="I9" s="74">
        <v>664057</v>
      </c>
      <c r="J9" s="73">
        <v>94078</v>
      </c>
      <c r="K9" s="77" t="s">
        <v>26</v>
      </c>
      <c r="L9" s="78">
        <v>3163</v>
      </c>
      <c r="M9" s="79">
        <v>55</v>
      </c>
      <c r="N9" s="78">
        <v>1071</v>
      </c>
      <c r="O9" s="18">
        <v>82.824215391148641</v>
      </c>
    </row>
    <row r="10" spans="1:15" ht="22.5" customHeight="1" thickBot="1" x14ac:dyDescent="0.3">
      <c r="A10" s="23">
        <v>43916</v>
      </c>
      <c r="B10" s="5" t="s">
        <v>19</v>
      </c>
      <c r="C10" s="4">
        <v>78</v>
      </c>
      <c r="D10" s="5" t="s">
        <v>22</v>
      </c>
      <c r="F10">
        <v>1529</v>
      </c>
      <c r="H10" s="68" t="s">
        <v>24</v>
      </c>
      <c r="I10" s="74">
        <v>1990338</v>
      </c>
      <c r="J10" s="73">
        <v>148827</v>
      </c>
      <c r="K10" s="77" t="s">
        <v>24</v>
      </c>
      <c r="L10" s="78">
        <v>7187</v>
      </c>
      <c r="M10" s="79">
        <v>131</v>
      </c>
      <c r="N10" s="78">
        <v>2829</v>
      </c>
      <c r="O10" s="18">
        <v>65.81796659662831</v>
      </c>
    </row>
    <row r="11" spans="1:15" ht="22.5" customHeight="1" thickBot="1" x14ac:dyDescent="0.3">
      <c r="A11" s="23">
        <v>43916</v>
      </c>
      <c r="B11" s="5" t="s">
        <v>19</v>
      </c>
      <c r="C11" s="4">
        <v>89</v>
      </c>
      <c r="D11" s="5" t="s">
        <v>22</v>
      </c>
      <c r="F11">
        <v>1648</v>
      </c>
      <c r="H11" s="68" t="s">
        <v>44</v>
      </c>
      <c r="I11" s="74">
        <v>365698</v>
      </c>
      <c r="J11" s="73">
        <v>243943</v>
      </c>
      <c r="K11" s="77" t="s">
        <v>44</v>
      </c>
      <c r="L11" s="78">
        <v>1805</v>
      </c>
      <c r="M11" s="79">
        <v>15</v>
      </c>
      <c r="N11" s="79">
        <v>455</v>
      </c>
      <c r="O11" s="18">
        <v>41.017451558389709</v>
      </c>
    </row>
    <row r="12" spans="1:15" ht="22.5" customHeight="1" thickBot="1" x14ac:dyDescent="0.3">
      <c r="A12" s="23">
        <v>43916</v>
      </c>
      <c r="B12" s="5" t="s">
        <v>19</v>
      </c>
      <c r="C12" s="4">
        <v>59</v>
      </c>
      <c r="D12" s="5" t="s">
        <v>21</v>
      </c>
      <c r="F12">
        <v>1731</v>
      </c>
      <c r="H12" s="68" t="s">
        <v>38</v>
      </c>
      <c r="I12" s="74">
        <v>1385961</v>
      </c>
      <c r="J12" s="73">
        <v>78781</v>
      </c>
      <c r="K12" s="77" t="s">
        <v>38</v>
      </c>
      <c r="L12" s="78">
        <v>3649</v>
      </c>
      <c r="M12" s="79">
        <v>49</v>
      </c>
      <c r="N12" s="78">
        <v>1469</v>
      </c>
      <c r="O12" s="18">
        <v>35.354530177977594</v>
      </c>
    </row>
    <row r="13" spans="1:15" ht="22.5" customHeight="1" thickBot="1" x14ac:dyDescent="0.3">
      <c r="A13" s="23">
        <v>43916</v>
      </c>
      <c r="B13" s="5" t="s">
        <v>23</v>
      </c>
      <c r="C13" s="4">
        <v>82</v>
      </c>
      <c r="D13" s="5" t="s">
        <v>20</v>
      </c>
      <c r="F13">
        <v>1435</v>
      </c>
      <c r="H13" s="68" t="s">
        <v>27</v>
      </c>
      <c r="I13" s="74">
        <v>3760450</v>
      </c>
      <c r="J13" s="73">
        <v>165321</v>
      </c>
      <c r="K13" s="77" t="s">
        <v>27</v>
      </c>
      <c r="L13" s="78">
        <v>8917</v>
      </c>
      <c r="M13" s="79">
        <v>126</v>
      </c>
      <c r="N13" s="78">
        <v>3433</v>
      </c>
      <c r="O13" s="18">
        <v>33.506628196093551</v>
      </c>
    </row>
    <row r="14" spans="1:15" ht="22.5" customHeight="1" thickBot="1" x14ac:dyDescent="0.3">
      <c r="A14" s="23">
        <v>43917</v>
      </c>
      <c r="B14" s="5" t="s">
        <v>19</v>
      </c>
      <c r="C14" s="4">
        <v>70</v>
      </c>
      <c r="D14" s="5" t="s">
        <v>20</v>
      </c>
      <c r="E14" t="s">
        <v>130</v>
      </c>
      <c r="F14">
        <v>1612</v>
      </c>
      <c r="G14">
        <f>AVERAGE(F8:F14)</f>
        <v>1575.2857142857142</v>
      </c>
      <c r="H14" s="68" t="s">
        <v>41</v>
      </c>
      <c r="I14" s="74">
        <v>1424397</v>
      </c>
      <c r="J14" s="73">
        <v>155488</v>
      </c>
      <c r="K14" s="77" t="s">
        <v>41</v>
      </c>
      <c r="L14" s="78">
        <v>3510</v>
      </c>
      <c r="M14" s="79">
        <v>47</v>
      </c>
      <c r="N14" s="78">
        <v>1863</v>
      </c>
      <c r="O14" s="18">
        <v>32.996418835479147</v>
      </c>
    </row>
    <row r="15" spans="1:15" ht="22.5" customHeight="1" thickBot="1" x14ac:dyDescent="0.3">
      <c r="A15" s="23">
        <v>43917</v>
      </c>
      <c r="B15" s="5" t="s">
        <v>19</v>
      </c>
      <c r="C15" s="4">
        <v>73</v>
      </c>
      <c r="D15" s="5" t="s">
        <v>20</v>
      </c>
      <c r="F15">
        <v>1569</v>
      </c>
      <c r="H15" s="68" t="s">
        <v>29</v>
      </c>
      <c r="I15" s="74">
        <v>3536418</v>
      </c>
      <c r="J15" s="73">
        <v>133007</v>
      </c>
      <c r="K15" s="77" t="s">
        <v>29</v>
      </c>
      <c r="L15" s="78">
        <v>8582</v>
      </c>
      <c r="M15" s="79">
        <v>95</v>
      </c>
      <c r="N15" s="78">
        <v>3288</v>
      </c>
      <c r="O15" s="18">
        <v>26.86334024993652</v>
      </c>
    </row>
    <row r="16" spans="1:15" ht="22.5" customHeight="1" thickBot="1" x14ac:dyDescent="0.3">
      <c r="A16" s="23">
        <v>43917</v>
      </c>
      <c r="B16" s="5" t="s">
        <v>19</v>
      </c>
      <c r="C16" s="4">
        <v>81</v>
      </c>
      <c r="D16" s="5" t="s">
        <v>24</v>
      </c>
      <c r="F16">
        <v>2083</v>
      </c>
      <c r="H16" s="68" t="s">
        <v>45</v>
      </c>
      <c r="I16" s="74">
        <v>978313</v>
      </c>
      <c r="J16" s="73">
        <v>136351</v>
      </c>
      <c r="K16" s="77" t="s">
        <v>45</v>
      </c>
      <c r="L16" s="79">
        <v>975</v>
      </c>
      <c r="M16" s="79">
        <v>13</v>
      </c>
      <c r="N16" s="79">
        <v>445</v>
      </c>
      <c r="O16" s="18">
        <v>13.288180776499955</v>
      </c>
    </row>
    <row r="17" spans="1:15" ht="22.5" customHeight="1" thickBot="1" x14ac:dyDescent="0.3">
      <c r="A17" s="23">
        <v>43917</v>
      </c>
      <c r="B17" s="5" t="s">
        <v>19</v>
      </c>
      <c r="C17" s="4">
        <v>59</v>
      </c>
      <c r="D17" s="5" t="s">
        <v>25</v>
      </c>
      <c r="F17">
        <v>2193</v>
      </c>
      <c r="H17" s="68" t="s">
        <v>36</v>
      </c>
      <c r="I17" s="74">
        <v>618994</v>
      </c>
      <c r="J17" s="73">
        <v>224686</v>
      </c>
      <c r="K17" s="77" t="s">
        <v>36</v>
      </c>
      <c r="L17" s="79">
        <v>956</v>
      </c>
      <c r="M17" s="79">
        <v>7</v>
      </c>
      <c r="N17" s="79">
        <v>372</v>
      </c>
      <c r="O17" s="18">
        <v>11.30867181265085</v>
      </c>
    </row>
    <row r="18" spans="1:15" ht="22.5" customHeight="1" thickBot="1" x14ac:dyDescent="0.3">
      <c r="A18" s="23">
        <v>43917</v>
      </c>
      <c r="B18" s="5" t="s">
        <v>23</v>
      </c>
      <c r="C18" s="4">
        <v>72</v>
      </c>
      <c r="D18" s="5" t="s">
        <v>20</v>
      </c>
      <c r="F18">
        <v>2292</v>
      </c>
      <c r="H18" s="68" t="s">
        <v>47</v>
      </c>
      <c r="I18" s="74">
        <v>1694656</v>
      </c>
      <c r="J18" s="73">
        <v>22524</v>
      </c>
      <c r="K18" s="77" t="s">
        <v>47</v>
      </c>
      <c r="L18" s="78">
        <v>2485</v>
      </c>
      <c r="M18" s="79">
        <v>14</v>
      </c>
      <c r="N18" s="78">
        <v>1427</v>
      </c>
      <c r="O18" s="18">
        <v>8.2612636428868171</v>
      </c>
    </row>
    <row r="19" spans="1:15" ht="22.5" customHeight="1" thickBot="1" x14ac:dyDescent="0.3">
      <c r="A19" s="23">
        <v>43918</v>
      </c>
      <c r="B19" s="5" t="s">
        <v>19</v>
      </c>
      <c r="C19" s="4">
        <v>51</v>
      </c>
      <c r="D19" s="5" t="s">
        <v>22</v>
      </c>
      <c r="F19">
        <v>1770</v>
      </c>
      <c r="H19" s="68" t="s">
        <v>40</v>
      </c>
      <c r="I19" s="74">
        <v>358428</v>
      </c>
      <c r="J19" s="73">
        <v>143440</v>
      </c>
      <c r="K19" s="77" t="s">
        <v>40</v>
      </c>
      <c r="L19" s="79">
        <v>240</v>
      </c>
      <c r="M19" s="79">
        <v>2</v>
      </c>
      <c r="N19" s="79">
        <v>26</v>
      </c>
      <c r="O19" s="18">
        <v>5.5799212115124934</v>
      </c>
    </row>
    <row r="20" spans="1:15" ht="22.5" customHeight="1" thickBot="1" x14ac:dyDescent="0.3">
      <c r="A20" s="23">
        <v>43918</v>
      </c>
      <c r="B20" s="5" t="s">
        <v>23</v>
      </c>
      <c r="C20" s="4">
        <v>84</v>
      </c>
      <c r="D20" s="5" t="s">
        <v>20</v>
      </c>
      <c r="F20">
        <v>1856</v>
      </c>
      <c r="H20" s="68" t="s">
        <v>37</v>
      </c>
      <c r="I20" s="74">
        <v>1120801</v>
      </c>
      <c r="J20" s="73">
        <v>88199</v>
      </c>
      <c r="K20" s="77" t="s">
        <v>37</v>
      </c>
      <c r="L20" s="79">
        <v>315</v>
      </c>
      <c r="M20" s="79">
        <v>5</v>
      </c>
      <c r="N20" s="79">
        <v>96</v>
      </c>
      <c r="O20" s="18">
        <v>4.4610952345688482</v>
      </c>
    </row>
    <row r="21" spans="1:15" ht="22.5" customHeight="1" thickBot="1" x14ac:dyDescent="0.3">
      <c r="A21" s="23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68" t="s">
        <v>48</v>
      </c>
      <c r="I21" s="74">
        <v>605193</v>
      </c>
      <c r="J21" s="73">
        <v>72066</v>
      </c>
      <c r="K21" s="77" t="s">
        <v>48</v>
      </c>
      <c r="L21" s="79">
        <v>86</v>
      </c>
      <c r="M21" s="79">
        <v>1</v>
      </c>
      <c r="N21" s="79">
        <v>76</v>
      </c>
      <c r="O21" s="18">
        <v>1.6523654437510018</v>
      </c>
    </row>
    <row r="22" spans="1:15" ht="22.5" customHeight="1" thickBot="1" x14ac:dyDescent="0.3">
      <c r="A22" s="23">
        <v>43920</v>
      </c>
      <c r="B22" s="5" t="s">
        <v>19</v>
      </c>
      <c r="C22" s="4">
        <v>58</v>
      </c>
      <c r="D22" s="5" t="s">
        <v>22</v>
      </c>
      <c r="F22">
        <v>2617</v>
      </c>
      <c r="H22" s="68" t="s">
        <v>30</v>
      </c>
      <c r="I22" s="74">
        <v>1261294</v>
      </c>
      <c r="J22" s="73">
        <v>29801</v>
      </c>
      <c r="K22" s="77" t="s">
        <v>30</v>
      </c>
      <c r="L22" s="79">
        <v>74</v>
      </c>
      <c r="M22" s="79">
        <v>2</v>
      </c>
      <c r="N22" s="79">
        <v>37</v>
      </c>
      <c r="O22" s="18">
        <v>1.5856731261704249</v>
      </c>
    </row>
    <row r="23" spans="1:15" ht="22.5" customHeight="1" thickBot="1" x14ac:dyDescent="0.3">
      <c r="A23" s="23">
        <v>43920</v>
      </c>
      <c r="B23" s="5" t="s">
        <v>19</v>
      </c>
      <c r="C23" s="4">
        <v>67</v>
      </c>
      <c r="D23" s="5" t="s">
        <v>22</v>
      </c>
      <c r="F23">
        <v>2558</v>
      </c>
      <c r="H23" s="68" t="s">
        <v>42</v>
      </c>
      <c r="I23" s="74">
        <v>781217</v>
      </c>
      <c r="J23" s="73">
        <v>89651</v>
      </c>
      <c r="K23" s="77" t="s">
        <v>42</v>
      </c>
      <c r="L23" s="79">
        <v>223</v>
      </c>
      <c r="M23" s="79">
        <v>1</v>
      </c>
      <c r="N23" s="79">
        <v>170</v>
      </c>
      <c r="O23" s="18">
        <v>1.2800540694838951</v>
      </c>
    </row>
    <row r="24" spans="1:15" ht="22.5" customHeight="1" thickBot="1" x14ac:dyDescent="0.3">
      <c r="A24" s="23">
        <v>43920</v>
      </c>
      <c r="B24" s="5" t="s">
        <v>19</v>
      </c>
      <c r="C24" s="4">
        <v>50</v>
      </c>
      <c r="D24" s="12" t="s">
        <v>47</v>
      </c>
      <c r="F24">
        <v>2868</v>
      </c>
      <c r="H24" s="68" t="s">
        <v>35</v>
      </c>
      <c r="I24" s="74">
        <v>415438</v>
      </c>
      <c r="J24" s="73">
        <v>102602</v>
      </c>
      <c r="K24" s="77" t="s">
        <v>35</v>
      </c>
      <c r="L24" s="79">
        <v>67</v>
      </c>
      <c r="M24" s="79">
        <v>0</v>
      </c>
      <c r="N24" s="79">
        <v>60</v>
      </c>
      <c r="O24" s="18">
        <v>0</v>
      </c>
    </row>
    <row r="25" spans="1:15" ht="22.5" customHeight="1" x14ac:dyDescent="0.25">
      <c r="A25" s="23">
        <v>43920</v>
      </c>
      <c r="B25" s="5" t="s">
        <v>23</v>
      </c>
      <c r="C25" s="4">
        <v>68</v>
      </c>
      <c r="D25" s="5" t="s">
        <v>26</v>
      </c>
      <c r="F25">
        <v>2752</v>
      </c>
      <c r="H25" s="68" t="s">
        <v>43</v>
      </c>
      <c r="I25" s="74">
        <v>508328</v>
      </c>
      <c r="J25" s="73">
        <v>76748</v>
      </c>
      <c r="K25" s="77" t="s">
        <v>43</v>
      </c>
      <c r="L25" s="79">
        <v>156</v>
      </c>
      <c r="M25" s="79">
        <v>0</v>
      </c>
      <c r="N25" s="79">
        <v>126</v>
      </c>
      <c r="O25" s="18">
        <v>0</v>
      </c>
    </row>
    <row r="26" spans="1:15" ht="22.5" customHeight="1" x14ac:dyDescent="0.25">
      <c r="A26" s="23">
        <v>43920</v>
      </c>
      <c r="B26" s="5" t="s">
        <v>23</v>
      </c>
      <c r="C26" s="4">
        <v>77</v>
      </c>
      <c r="D26" s="12" t="s">
        <v>47</v>
      </c>
      <c r="F26">
        <v>2499</v>
      </c>
      <c r="O26" s="21"/>
    </row>
    <row r="27" spans="1:15" ht="22.5" customHeight="1" x14ac:dyDescent="0.25">
      <c r="A27" s="23">
        <v>43921</v>
      </c>
      <c r="B27" s="5" t="s">
        <v>23</v>
      </c>
      <c r="C27" s="4">
        <v>63</v>
      </c>
      <c r="D27" s="5" t="s">
        <v>21</v>
      </c>
      <c r="F27">
        <v>1995</v>
      </c>
      <c r="O27" s="21"/>
    </row>
    <row r="28" spans="1:15" ht="22.5" customHeight="1" x14ac:dyDescent="0.25">
      <c r="A28" s="23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1"/>
    </row>
    <row r="29" spans="1:15" ht="22.5" customHeight="1" x14ac:dyDescent="0.25">
      <c r="A29" s="23">
        <v>43921</v>
      </c>
      <c r="B29" s="5" t="s">
        <v>23</v>
      </c>
      <c r="C29" s="4">
        <v>52</v>
      </c>
      <c r="D29" s="5" t="s">
        <v>28</v>
      </c>
      <c r="F29">
        <v>2458</v>
      </c>
      <c r="O29" s="21"/>
    </row>
    <row r="30" spans="1:15" ht="22.5" customHeight="1" x14ac:dyDescent="0.25">
      <c r="A30" s="23">
        <v>43922</v>
      </c>
      <c r="B30" s="5" t="s">
        <v>19</v>
      </c>
      <c r="C30" s="4">
        <v>71</v>
      </c>
      <c r="D30" s="5" t="s">
        <v>22</v>
      </c>
      <c r="F30">
        <v>2627</v>
      </c>
      <c r="O30" s="21"/>
    </row>
    <row r="31" spans="1:15" ht="22.5" customHeight="1" x14ac:dyDescent="0.25">
      <c r="A31" s="23">
        <v>43922</v>
      </c>
      <c r="B31" s="5" t="s">
        <v>19</v>
      </c>
      <c r="C31" s="4">
        <v>55</v>
      </c>
      <c r="D31" s="5" t="s">
        <v>20</v>
      </c>
      <c r="F31">
        <v>2845</v>
      </c>
      <c r="O31" s="21"/>
    </row>
    <row r="32" spans="1:15" ht="22.5" customHeight="1" x14ac:dyDescent="0.25">
      <c r="A32" s="23">
        <v>43922</v>
      </c>
      <c r="B32" s="5" t="s">
        <v>19</v>
      </c>
      <c r="C32" s="4">
        <v>78</v>
      </c>
      <c r="D32" s="5" t="s">
        <v>25</v>
      </c>
      <c r="F32">
        <v>2336</v>
      </c>
      <c r="O32" s="21"/>
    </row>
    <row r="33" spans="1:15" ht="22.5" customHeight="1" x14ac:dyDescent="0.25">
      <c r="A33" s="23">
        <v>43922</v>
      </c>
      <c r="B33" s="5" t="s">
        <v>19</v>
      </c>
      <c r="C33" s="4">
        <v>66</v>
      </c>
      <c r="D33" s="5" t="s">
        <v>29</v>
      </c>
      <c r="F33">
        <v>1947</v>
      </c>
      <c r="O33" s="21"/>
    </row>
    <row r="34" spans="1:15" ht="22.5" customHeight="1" x14ac:dyDescent="0.25">
      <c r="A34" s="23">
        <v>43922</v>
      </c>
      <c r="B34" s="5" t="s">
        <v>23</v>
      </c>
      <c r="C34" s="4">
        <v>61</v>
      </c>
      <c r="D34" s="5" t="s">
        <v>22</v>
      </c>
      <c r="F34">
        <v>1497</v>
      </c>
      <c r="O34" s="21"/>
    </row>
    <row r="35" spans="1:15" ht="22.5" customHeight="1" x14ac:dyDescent="0.25">
      <c r="A35" s="23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1"/>
    </row>
    <row r="36" spans="1:15" ht="22.5" customHeight="1" x14ac:dyDescent="0.25">
      <c r="A36" s="23">
        <v>43923</v>
      </c>
      <c r="B36" s="5" t="s">
        <v>19</v>
      </c>
      <c r="C36" s="4">
        <v>61</v>
      </c>
      <c r="D36" s="5" t="s">
        <v>21</v>
      </c>
      <c r="F36">
        <v>2597</v>
      </c>
      <c r="O36" s="21"/>
    </row>
    <row r="37" spans="1:15" ht="22.5" customHeight="1" x14ac:dyDescent="0.25">
      <c r="A37" s="23">
        <v>43923</v>
      </c>
      <c r="B37" s="5" t="s">
        <v>19</v>
      </c>
      <c r="C37" s="4">
        <v>73</v>
      </c>
      <c r="D37" s="5" t="s">
        <v>24</v>
      </c>
      <c r="F37">
        <v>2883</v>
      </c>
      <c r="O37" s="21"/>
    </row>
    <row r="38" spans="1:15" ht="22.5" customHeight="1" x14ac:dyDescent="0.25">
      <c r="A38" s="23">
        <v>43923</v>
      </c>
      <c r="B38" s="5" t="s">
        <v>23</v>
      </c>
      <c r="C38" s="4">
        <v>46</v>
      </c>
      <c r="D38" s="5" t="s">
        <v>22</v>
      </c>
      <c r="F38">
        <v>2703</v>
      </c>
      <c r="O38" s="21"/>
    </row>
    <row r="39" spans="1:15" ht="22.5" customHeight="1" x14ac:dyDescent="0.25">
      <c r="A39" s="23">
        <v>43924</v>
      </c>
      <c r="B39" s="5" t="s">
        <v>19</v>
      </c>
      <c r="C39" s="4">
        <v>72</v>
      </c>
      <c r="D39" s="5" t="s">
        <v>22</v>
      </c>
      <c r="F39">
        <v>2828</v>
      </c>
      <c r="O39" s="21"/>
    </row>
    <row r="40" spans="1:15" ht="22.5" customHeight="1" x14ac:dyDescent="0.25">
      <c r="A40" s="23">
        <v>43924</v>
      </c>
      <c r="B40" s="5" t="s">
        <v>19</v>
      </c>
      <c r="C40" s="4">
        <v>82</v>
      </c>
      <c r="D40" s="5" t="s">
        <v>22</v>
      </c>
      <c r="F40">
        <v>2289</v>
      </c>
      <c r="O40" s="21"/>
    </row>
    <row r="41" spans="1:15" ht="22.5" customHeight="1" x14ac:dyDescent="0.25">
      <c r="A41" s="23">
        <v>43924</v>
      </c>
      <c r="B41" s="5" t="s">
        <v>19</v>
      </c>
      <c r="C41" s="4">
        <v>60</v>
      </c>
      <c r="D41" s="5" t="s">
        <v>21</v>
      </c>
      <c r="F41">
        <v>2140</v>
      </c>
      <c r="O41" s="21"/>
    </row>
    <row r="42" spans="1:15" ht="22.5" customHeight="1" x14ac:dyDescent="0.25">
      <c r="A42" s="23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1"/>
    </row>
    <row r="43" spans="1:15" ht="22.5" customHeight="1" x14ac:dyDescent="0.25">
      <c r="A43" s="23">
        <v>43924</v>
      </c>
      <c r="B43" s="5" t="s">
        <v>23</v>
      </c>
      <c r="C43" s="4">
        <v>53</v>
      </c>
      <c r="D43" s="5" t="s">
        <v>22</v>
      </c>
      <c r="F43">
        <v>2927</v>
      </c>
      <c r="O43" s="21"/>
    </row>
    <row r="44" spans="1:15" ht="22.5" customHeight="1" x14ac:dyDescent="0.25">
      <c r="A44" s="23">
        <v>43925</v>
      </c>
      <c r="B44" s="5" t="s">
        <v>19</v>
      </c>
      <c r="C44" s="4">
        <v>73</v>
      </c>
      <c r="D44" s="5" t="s">
        <v>22</v>
      </c>
      <c r="F44">
        <v>3199</v>
      </c>
      <c r="O44" s="21"/>
    </row>
    <row r="45" spans="1:15" ht="22.5" customHeight="1" x14ac:dyDescent="0.25">
      <c r="A45" s="23">
        <v>43926</v>
      </c>
      <c r="B45" s="5" t="s">
        <v>19</v>
      </c>
      <c r="C45" s="4">
        <v>72</v>
      </c>
      <c r="D45" s="5" t="s">
        <v>22</v>
      </c>
      <c r="F45">
        <v>3220</v>
      </c>
      <c r="O45" s="21"/>
    </row>
    <row r="46" spans="1:15" ht="22.5" customHeight="1" x14ac:dyDescent="0.25">
      <c r="A46" s="23">
        <v>43926</v>
      </c>
      <c r="B46" s="5" t="s">
        <v>19</v>
      </c>
      <c r="C46" s="4">
        <v>89</v>
      </c>
      <c r="D46" s="5" t="s">
        <v>20</v>
      </c>
      <c r="F46">
        <v>3469</v>
      </c>
      <c r="O46" s="21"/>
    </row>
    <row r="47" spans="1:15" ht="22.5" customHeight="1" x14ac:dyDescent="0.25">
      <c r="A47" s="23">
        <v>43926</v>
      </c>
      <c r="B47" s="5" t="s">
        <v>19</v>
      </c>
      <c r="C47" s="4">
        <v>66</v>
      </c>
      <c r="D47" s="5" t="s">
        <v>27</v>
      </c>
      <c r="F47">
        <v>2858</v>
      </c>
      <c r="O47" s="21"/>
    </row>
    <row r="48" spans="1:15" ht="22.5" customHeight="1" x14ac:dyDescent="0.25">
      <c r="A48" s="23">
        <v>43927</v>
      </c>
      <c r="B48" s="5" t="s">
        <v>19</v>
      </c>
      <c r="C48" s="4">
        <v>67</v>
      </c>
      <c r="D48" s="5" t="s">
        <v>22</v>
      </c>
      <c r="F48">
        <v>2609</v>
      </c>
      <c r="O48" s="21"/>
    </row>
    <row r="49" spans="1:15" ht="22.5" customHeight="1" x14ac:dyDescent="0.25">
      <c r="A49" s="23">
        <v>43927</v>
      </c>
      <c r="B49" s="5" t="s">
        <v>19</v>
      </c>
      <c r="C49" s="4">
        <v>75</v>
      </c>
      <c r="D49" s="5" t="s">
        <v>22</v>
      </c>
      <c r="F49">
        <v>2805</v>
      </c>
      <c r="G49" s="35">
        <f>AVERAGE(F43:F49)</f>
        <v>3012.4285714285716</v>
      </c>
      <c r="O49" s="21"/>
    </row>
    <row r="50" spans="1:15" ht="22.5" customHeight="1" x14ac:dyDescent="0.25">
      <c r="A50" s="23">
        <v>43927</v>
      </c>
      <c r="B50" s="5" t="s">
        <v>19</v>
      </c>
      <c r="C50" s="4">
        <v>77</v>
      </c>
      <c r="D50" s="5" t="s">
        <v>22</v>
      </c>
      <c r="F50">
        <v>3736</v>
      </c>
      <c r="O50" s="21"/>
    </row>
    <row r="51" spans="1:15" ht="22.5" customHeight="1" x14ac:dyDescent="0.25">
      <c r="A51" s="23">
        <v>43927</v>
      </c>
      <c r="B51" s="5" t="s">
        <v>19</v>
      </c>
      <c r="C51" s="4">
        <v>81</v>
      </c>
      <c r="D51" s="5" t="s">
        <v>22</v>
      </c>
      <c r="F51">
        <v>4319</v>
      </c>
      <c r="O51" s="21"/>
    </row>
    <row r="52" spans="1:15" ht="22.5" customHeight="1" x14ac:dyDescent="0.25">
      <c r="A52" s="23">
        <v>43927</v>
      </c>
      <c r="B52" s="5" t="s">
        <v>19</v>
      </c>
      <c r="C52" s="4">
        <v>83</v>
      </c>
      <c r="D52" s="5" t="s">
        <v>22</v>
      </c>
      <c r="F52">
        <v>4589</v>
      </c>
      <c r="O52" s="21"/>
    </row>
    <row r="53" spans="1:15" ht="22.5" customHeight="1" x14ac:dyDescent="0.25">
      <c r="A53" s="23">
        <v>43927</v>
      </c>
      <c r="B53" s="5" t="s">
        <v>19</v>
      </c>
      <c r="C53" s="4">
        <v>60</v>
      </c>
      <c r="D53" s="5" t="s">
        <v>20</v>
      </c>
      <c r="F53">
        <v>4615</v>
      </c>
      <c r="O53" s="21"/>
    </row>
    <row r="54" spans="1:15" ht="22.5" customHeight="1" x14ac:dyDescent="0.25">
      <c r="A54" s="23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3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3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3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3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3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3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3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3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3">
        <v>43929</v>
      </c>
      <c r="B63" s="5" t="s">
        <v>19</v>
      </c>
      <c r="C63" s="4">
        <v>71</v>
      </c>
      <c r="D63" s="5" t="s">
        <v>20</v>
      </c>
      <c r="F63">
        <v>3715</v>
      </c>
      <c r="G63" s="35">
        <f>AVERAGE(F57:F63)</f>
        <v>4448.1428571428569</v>
      </c>
    </row>
    <row r="64" spans="1:15" ht="22.5" customHeight="1" x14ac:dyDescent="0.25">
      <c r="A64" s="23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3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3">
        <v>43929</v>
      </c>
      <c r="B66" s="5" t="s">
        <v>23</v>
      </c>
      <c r="C66" s="4">
        <v>61</v>
      </c>
      <c r="D66" s="12" t="s">
        <v>47</v>
      </c>
      <c r="F66">
        <v>5414</v>
      </c>
    </row>
    <row r="67" spans="1:7" ht="22.5" customHeight="1" x14ac:dyDescent="0.25">
      <c r="A67" s="23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3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3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3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3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3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3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3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3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3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3">
        <v>43930</v>
      </c>
      <c r="B77" s="5" t="s">
        <v>23</v>
      </c>
      <c r="C77" s="4">
        <v>61</v>
      </c>
      <c r="D77" s="5" t="s">
        <v>22</v>
      </c>
      <c r="F77">
        <v>5118</v>
      </c>
      <c r="G77" s="35">
        <f>AVERAGE(F71:F77)</f>
        <v>6001.1428571428569</v>
      </c>
    </row>
    <row r="78" spans="1:7" ht="22.5" customHeight="1" x14ac:dyDescent="0.25">
      <c r="A78" s="23">
        <v>43930</v>
      </c>
      <c r="B78" s="5" t="s">
        <v>23</v>
      </c>
      <c r="C78" s="4">
        <v>62</v>
      </c>
      <c r="D78" s="5" t="s">
        <v>22</v>
      </c>
      <c r="F78">
        <v>5556</v>
      </c>
      <c r="G78" s="35"/>
    </row>
    <row r="79" spans="1:7" ht="22.5" customHeight="1" x14ac:dyDescent="0.25">
      <c r="A79" s="23">
        <v>43930</v>
      </c>
      <c r="B79" s="5" t="s">
        <v>23</v>
      </c>
      <c r="C79" s="4">
        <v>47</v>
      </c>
      <c r="D79" s="5" t="s">
        <v>20</v>
      </c>
      <c r="F79">
        <v>6477</v>
      </c>
      <c r="G79" s="35"/>
    </row>
    <row r="80" spans="1:7" ht="22.5" customHeight="1" x14ac:dyDescent="0.25">
      <c r="A80" s="23">
        <v>43930</v>
      </c>
      <c r="B80" s="5" t="s">
        <v>23</v>
      </c>
      <c r="C80" s="4">
        <v>73</v>
      </c>
      <c r="D80" s="5" t="s">
        <v>20</v>
      </c>
      <c r="F80">
        <v>7512</v>
      </c>
      <c r="G80" s="35"/>
    </row>
    <row r="81" spans="1:7" ht="22.5" customHeight="1" x14ac:dyDescent="0.25">
      <c r="A81" s="23">
        <v>43931</v>
      </c>
      <c r="B81" s="5" t="s">
        <v>19</v>
      </c>
      <c r="C81" s="4">
        <v>67</v>
      </c>
      <c r="D81" s="5" t="s">
        <v>22</v>
      </c>
      <c r="F81">
        <v>8625</v>
      </c>
      <c r="G81" s="35"/>
    </row>
    <row r="82" spans="1:7" ht="22.5" customHeight="1" x14ac:dyDescent="0.25">
      <c r="A82" s="23">
        <v>43931</v>
      </c>
      <c r="B82" s="5" t="s">
        <v>19</v>
      </c>
      <c r="C82" s="4">
        <v>66</v>
      </c>
      <c r="D82" s="5" t="s">
        <v>25</v>
      </c>
      <c r="F82">
        <v>6443</v>
      </c>
      <c r="G82" s="35"/>
    </row>
    <row r="83" spans="1:7" ht="22.5" customHeight="1" x14ac:dyDescent="0.25">
      <c r="A83" s="23">
        <v>43931</v>
      </c>
      <c r="B83" s="5" t="s">
        <v>23</v>
      </c>
      <c r="C83" s="4">
        <v>87</v>
      </c>
      <c r="D83" s="5" t="s">
        <v>20</v>
      </c>
      <c r="F83">
        <v>5719</v>
      </c>
      <c r="G83" s="35"/>
    </row>
    <row r="84" spans="1:7" ht="22.5" customHeight="1" x14ac:dyDescent="0.25">
      <c r="A84" s="23">
        <v>43932</v>
      </c>
      <c r="B84" s="5" t="s">
        <v>19</v>
      </c>
      <c r="C84" s="4">
        <v>47</v>
      </c>
      <c r="D84" s="5" t="s">
        <v>22</v>
      </c>
      <c r="F84">
        <v>7120</v>
      </c>
      <c r="G84" s="35">
        <f>AVERAGE(F78:F84)</f>
        <v>6778.8571428571431</v>
      </c>
    </row>
    <row r="85" spans="1:7" ht="22.5" customHeight="1" x14ac:dyDescent="0.25">
      <c r="A85" s="23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3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3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3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3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3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3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3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3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3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3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3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3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3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3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3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3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3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3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3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3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3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3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3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3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3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3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3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3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3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3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3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3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3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3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3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3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3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3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3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3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3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3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3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3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3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3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3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3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3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3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3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3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3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3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3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3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3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3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3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3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3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3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3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3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3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3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3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3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3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3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3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3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3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3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3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3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3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3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3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3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3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3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3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3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3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3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3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3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3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3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3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3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3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3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3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3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3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3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3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3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3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3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3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3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3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3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3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3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3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3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3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3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3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3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3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3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3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3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3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3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3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3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3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3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3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3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3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3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3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3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3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3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3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3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3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3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3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3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3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3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3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3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3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3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3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3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3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3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3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3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3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3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3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3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3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3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3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3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3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3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3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3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3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3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3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3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3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3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3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3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3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3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3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3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3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3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3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3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3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3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3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3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3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3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3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3">
        <v>43957</v>
      </c>
      <c r="B271" s="5" t="s">
        <v>19</v>
      </c>
      <c r="C271" s="4"/>
      <c r="D271" s="12" t="s">
        <v>47</v>
      </c>
    </row>
    <row r="272" spans="1:4" ht="22.5" customHeight="1" x14ac:dyDescent="0.25">
      <c r="A272" s="23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3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3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3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3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3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3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3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3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3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3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3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3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3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3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3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3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3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3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3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3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3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3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3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3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3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3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3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3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3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3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3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3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3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3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3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3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3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3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3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3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3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3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3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3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3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3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3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3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3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3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3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3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3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3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3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3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3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3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3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3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3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3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3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3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3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3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3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3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3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3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3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3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3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3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3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3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3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3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3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3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3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3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3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3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3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3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3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3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3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3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3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3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3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3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3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3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3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3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3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3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3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3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3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3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3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3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3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3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3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3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3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3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3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3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3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3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3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3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3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3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3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3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3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3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3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3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3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3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3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3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3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3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3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3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3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3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3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3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3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3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3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3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3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3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3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3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3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3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3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3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3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3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3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3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3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3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3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3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3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3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3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3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3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3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3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3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3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3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3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3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3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3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3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3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3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3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3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3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3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3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3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3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3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3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3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3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3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3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3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3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3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3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3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3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3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3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3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3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3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3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3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3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3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3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3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3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3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3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3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3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3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3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3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3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3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3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3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3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3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3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3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3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3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3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3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3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3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3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3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3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3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3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3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3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3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3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3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3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3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3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3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3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3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3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3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3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3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3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3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3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3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3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3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3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3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3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3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3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3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3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3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3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3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3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3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3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3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3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3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3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3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3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3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3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3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3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3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3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3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3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3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3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3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3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3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3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3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3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3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3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3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3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3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3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3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3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3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3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3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3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3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3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3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3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3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3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3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3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3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3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3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3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3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3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3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3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3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3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3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3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3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3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3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3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3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3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3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3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3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3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3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3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3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3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3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3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3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3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3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3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3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3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3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3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3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3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3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3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3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3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3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3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3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3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3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3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3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3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3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3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3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3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3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3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3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3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3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3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3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3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3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3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3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3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3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3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3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3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3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3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3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3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3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3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3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3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3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3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3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3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3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3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3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3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3">
        <v>43990</v>
      </c>
      <c r="B667" s="12" t="s">
        <v>19</v>
      </c>
      <c r="C667" s="4">
        <v>59</v>
      </c>
      <c r="D667" s="12" t="s">
        <v>22</v>
      </c>
    </row>
    <row r="668" spans="1:4" ht="22.5" customHeight="1" x14ac:dyDescent="0.25">
      <c r="A668" s="23">
        <v>43990</v>
      </c>
      <c r="B668" s="12" t="s">
        <v>19</v>
      </c>
      <c r="C668" s="4">
        <v>78</v>
      </c>
      <c r="D668" s="12" t="s">
        <v>22</v>
      </c>
    </row>
    <row r="669" spans="1:4" ht="22.5" customHeight="1" x14ac:dyDescent="0.25">
      <c r="A669" s="23">
        <v>43990</v>
      </c>
      <c r="B669" s="12" t="s">
        <v>19</v>
      </c>
      <c r="C669" s="4">
        <v>40</v>
      </c>
      <c r="D669" s="12" t="s">
        <v>22</v>
      </c>
    </row>
    <row r="670" spans="1:4" ht="22.5" customHeight="1" x14ac:dyDescent="0.25">
      <c r="A670" s="23">
        <v>43990</v>
      </c>
      <c r="B670" s="12" t="s">
        <v>19</v>
      </c>
      <c r="C670" s="4">
        <v>77</v>
      </c>
      <c r="D670" s="12" t="s">
        <v>22</v>
      </c>
    </row>
    <row r="671" spans="1:4" ht="22.5" customHeight="1" x14ac:dyDescent="0.25">
      <c r="A671" s="23">
        <v>43990</v>
      </c>
      <c r="B671" s="12" t="s">
        <v>19</v>
      </c>
      <c r="C671" s="4">
        <v>42</v>
      </c>
      <c r="D671" s="12" t="s">
        <v>22</v>
      </c>
    </row>
    <row r="672" spans="1:4" ht="22.5" customHeight="1" x14ac:dyDescent="0.25">
      <c r="A672" s="23">
        <v>43990</v>
      </c>
      <c r="B672" s="12" t="s">
        <v>19</v>
      </c>
      <c r="C672" s="4">
        <v>74</v>
      </c>
      <c r="D672" s="12" t="s">
        <v>22</v>
      </c>
    </row>
    <row r="673" spans="1:4" ht="22.5" customHeight="1" x14ac:dyDescent="0.25">
      <c r="A673" s="23">
        <v>43990</v>
      </c>
      <c r="B673" s="12" t="s">
        <v>19</v>
      </c>
      <c r="C673" s="4">
        <v>77</v>
      </c>
      <c r="D673" s="12" t="s">
        <v>22</v>
      </c>
    </row>
    <row r="674" spans="1:4" ht="22.5" customHeight="1" x14ac:dyDescent="0.25">
      <c r="A674" s="23">
        <v>43990</v>
      </c>
      <c r="B674" s="12" t="s">
        <v>19</v>
      </c>
      <c r="C674" s="4">
        <v>74</v>
      </c>
      <c r="D674" s="12" t="s">
        <v>22</v>
      </c>
    </row>
    <row r="675" spans="1:4" ht="22.5" customHeight="1" x14ac:dyDescent="0.25">
      <c r="A675" s="23">
        <v>43990</v>
      </c>
      <c r="B675" s="12" t="s">
        <v>19</v>
      </c>
      <c r="C675" s="4">
        <v>58</v>
      </c>
      <c r="D675" s="12" t="s">
        <v>21</v>
      </c>
    </row>
    <row r="676" spans="1:4" ht="22.5" customHeight="1" x14ac:dyDescent="0.25">
      <c r="A676" s="23">
        <v>43990</v>
      </c>
      <c r="B676" s="12" t="s">
        <v>19</v>
      </c>
      <c r="C676" s="4">
        <v>71</v>
      </c>
      <c r="D676" s="12" t="s">
        <v>20</v>
      </c>
    </row>
    <row r="677" spans="1:4" ht="22.5" customHeight="1" x14ac:dyDescent="0.25">
      <c r="A677" s="23">
        <v>43990</v>
      </c>
      <c r="B677" s="12" t="s">
        <v>19</v>
      </c>
      <c r="C677" s="4">
        <v>86</v>
      </c>
      <c r="D677" s="12" t="s">
        <v>20</v>
      </c>
    </row>
    <row r="678" spans="1:4" ht="22.5" customHeight="1" x14ac:dyDescent="0.25">
      <c r="A678" s="23">
        <v>43990</v>
      </c>
      <c r="B678" s="12" t="s">
        <v>19</v>
      </c>
      <c r="C678" s="4">
        <v>66</v>
      </c>
      <c r="D678" s="12" t="s">
        <v>20</v>
      </c>
    </row>
    <row r="679" spans="1:4" ht="22.5" customHeight="1" x14ac:dyDescent="0.25">
      <c r="A679" s="23">
        <v>43990</v>
      </c>
      <c r="B679" s="12" t="s">
        <v>19</v>
      </c>
      <c r="C679" s="4">
        <v>62</v>
      </c>
      <c r="D679" s="12" t="s">
        <v>20</v>
      </c>
    </row>
    <row r="680" spans="1:4" ht="22.5" customHeight="1" x14ac:dyDescent="0.25">
      <c r="A680" s="23">
        <v>43990</v>
      </c>
      <c r="B680" s="12" t="s">
        <v>19</v>
      </c>
      <c r="C680" s="4">
        <v>58</v>
      </c>
      <c r="D680" s="12" t="s">
        <v>25</v>
      </c>
    </row>
    <row r="681" spans="1:4" ht="22.5" customHeight="1" x14ac:dyDescent="0.25">
      <c r="A681" s="23">
        <v>43990</v>
      </c>
      <c r="B681" s="12" t="s">
        <v>19</v>
      </c>
      <c r="C681" s="4"/>
      <c r="D681" s="12" t="s">
        <v>47</v>
      </c>
    </row>
    <row r="682" spans="1:4" ht="22.5" customHeight="1" x14ac:dyDescent="0.25">
      <c r="A682" s="23">
        <v>43990</v>
      </c>
      <c r="B682" s="5" t="s">
        <v>23</v>
      </c>
      <c r="C682" s="4">
        <v>90</v>
      </c>
      <c r="D682" s="12" t="s">
        <v>22</v>
      </c>
    </row>
    <row r="683" spans="1:4" ht="22.5" customHeight="1" x14ac:dyDescent="0.25">
      <c r="A683" s="23">
        <v>43990</v>
      </c>
      <c r="B683" s="5" t="s">
        <v>23</v>
      </c>
      <c r="C683" s="4">
        <v>96</v>
      </c>
      <c r="D683" s="12" t="s">
        <v>22</v>
      </c>
    </row>
    <row r="684" spans="1:4" ht="22.5" customHeight="1" x14ac:dyDescent="0.25">
      <c r="A684" s="23">
        <v>43990</v>
      </c>
      <c r="B684" s="5" t="s">
        <v>23</v>
      </c>
      <c r="C684" s="4">
        <v>89</v>
      </c>
      <c r="D684" s="12" t="s">
        <v>22</v>
      </c>
    </row>
    <row r="685" spans="1:4" ht="22.5" customHeight="1" x14ac:dyDescent="0.25">
      <c r="A685" s="23">
        <v>43990</v>
      </c>
      <c r="B685" s="5" t="s">
        <v>23</v>
      </c>
      <c r="C685" s="4">
        <v>58</v>
      </c>
      <c r="D685" s="12" t="s">
        <v>22</v>
      </c>
    </row>
    <row r="686" spans="1:4" ht="22.5" customHeight="1" x14ac:dyDescent="0.25">
      <c r="A686" s="23">
        <v>43990</v>
      </c>
      <c r="B686" s="12" t="s">
        <v>23</v>
      </c>
      <c r="C686" s="4">
        <v>62</v>
      </c>
      <c r="D686" s="12" t="s">
        <v>22</v>
      </c>
    </row>
    <row r="687" spans="1:4" ht="22.5" customHeight="1" x14ac:dyDescent="0.25">
      <c r="A687" s="23">
        <v>43990</v>
      </c>
      <c r="B687" s="12" t="s">
        <v>23</v>
      </c>
      <c r="C687" s="4">
        <v>77</v>
      </c>
      <c r="D687" s="12" t="s">
        <v>22</v>
      </c>
    </row>
    <row r="688" spans="1:4" ht="22.5" customHeight="1" x14ac:dyDescent="0.25">
      <c r="A688" s="23">
        <v>43990</v>
      </c>
      <c r="B688" s="12" t="s">
        <v>23</v>
      </c>
      <c r="C688" s="4">
        <v>80</v>
      </c>
      <c r="D688" s="12" t="s">
        <v>22</v>
      </c>
    </row>
    <row r="689" spans="1:4" ht="22.5" customHeight="1" x14ac:dyDescent="0.25">
      <c r="A689" s="23">
        <v>43990</v>
      </c>
      <c r="B689" s="12" t="s">
        <v>23</v>
      </c>
      <c r="C689" s="4">
        <v>76</v>
      </c>
      <c r="D689" s="12" t="s">
        <v>20</v>
      </c>
    </row>
    <row r="690" spans="1:4" ht="22.5" customHeight="1" x14ac:dyDescent="0.25">
      <c r="A690" s="23">
        <v>43990</v>
      </c>
      <c r="B690" s="12" t="s">
        <v>23</v>
      </c>
      <c r="C690" s="4">
        <v>77</v>
      </c>
      <c r="D690" s="12" t="s">
        <v>20</v>
      </c>
    </row>
    <row r="691" spans="1:4" ht="22.5" customHeight="1" x14ac:dyDescent="0.25">
      <c r="A691" s="23">
        <v>43990</v>
      </c>
      <c r="B691" s="12" t="s">
        <v>23</v>
      </c>
      <c r="C691" s="4">
        <v>86</v>
      </c>
      <c r="D691" s="12" t="s">
        <v>20</v>
      </c>
    </row>
    <row r="692" spans="1:4" ht="22.5" customHeight="1" x14ac:dyDescent="0.25">
      <c r="A692" s="23">
        <v>43990</v>
      </c>
      <c r="B692" s="12" t="s">
        <v>23</v>
      </c>
      <c r="C692" s="4">
        <v>76</v>
      </c>
      <c r="D692" s="12" t="s">
        <v>20</v>
      </c>
    </row>
    <row r="693" spans="1:4" ht="22.5" customHeight="1" x14ac:dyDescent="0.25">
      <c r="A693" s="23">
        <v>43990</v>
      </c>
      <c r="B693" s="12" t="s">
        <v>23</v>
      </c>
      <c r="C693" s="4">
        <v>88</v>
      </c>
      <c r="D693" s="12" t="s">
        <v>20</v>
      </c>
    </row>
    <row r="694" spans="1:4" ht="22.5" customHeight="1" x14ac:dyDescent="0.25">
      <c r="A694" s="23">
        <v>43990</v>
      </c>
      <c r="B694" s="12" t="s">
        <v>23</v>
      </c>
      <c r="C694" s="4">
        <v>82</v>
      </c>
      <c r="D694" s="12" t="s">
        <v>25</v>
      </c>
    </row>
    <row r="695" spans="1:4" ht="22.5" customHeight="1" x14ac:dyDescent="0.25">
      <c r="A695" s="23">
        <v>43991</v>
      </c>
      <c r="B695" s="12" t="s">
        <v>19</v>
      </c>
      <c r="C695" s="4">
        <v>88</v>
      </c>
      <c r="D695" s="12" t="s">
        <v>22</v>
      </c>
    </row>
    <row r="696" spans="1:4" ht="22.5" customHeight="1" x14ac:dyDescent="0.25">
      <c r="A696" s="23">
        <v>43991</v>
      </c>
      <c r="B696" s="12" t="s">
        <v>19</v>
      </c>
      <c r="C696" s="4">
        <v>68</v>
      </c>
      <c r="D696" s="12" t="s">
        <v>22</v>
      </c>
    </row>
    <row r="697" spans="1:4" ht="22.5" customHeight="1" x14ac:dyDescent="0.25">
      <c r="A697" s="23">
        <v>43991</v>
      </c>
      <c r="B697" s="12" t="s">
        <v>19</v>
      </c>
      <c r="C697" s="4">
        <v>49</v>
      </c>
      <c r="D697" s="12" t="s">
        <v>22</v>
      </c>
    </row>
    <row r="698" spans="1:4" ht="22.5" customHeight="1" x14ac:dyDescent="0.25">
      <c r="A698" s="23">
        <v>43991</v>
      </c>
      <c r="B698" s="12" t="s">
        <v>19</v>
      </c>
      <c r="C698" s="4">
        <v>73</v>
      </c>
      <c r="D698" s="12" t="s">
        <v>22</v>
      </c>
    </row>
    <row r="699" spans="1:4" ht="22.5" customHeight="1" x14ac:dyDescent="0.25">
      <c r="A699" s="23">
        <v>43991</v>
      </c>
      <c r="B699" s="12" t="s">
        <v>19</v>
      </c>
      <c r="C699" s="4">
        <v>72</v>
      </c>
      <c r="D699" s="12" t="s">
        <v>22</v>
      </c>
    </row>
    <row r="700" spans="1:4" ht="22.5" customHeight="1" x14ac:dyDescent="0.25">
      <c r="A700" s="23">
        <v>43991</v>
      </c>
      <c r="B700" s="12" t="s">
        <v>19</v>
      </c>
      <c r="C700" s="4">
        <v>29</v>
      </c>
      <c r="D700" s="12" t="s">
        <v>22</v>
      </c>
    </row>
    <row r="701" spans="1:4" ht="22.5" customHeight="1" x14ac:dyDescent="0.25">
      <c r="A701" s="23">
        <v>43991</v>
      </c>
      <c r="B701" s="12" t="s">
        <v>19</v>
      </c>
      <c r="C701" s="4">
        <v>77</v>
      </c>
      <c r="D701" s="12" t="s">
        <v>22</v>
      </c>
    </row>
    <row r="702" spans="1:4" ht="22.5" customHeight="1" x14ac:dyDescent="0.25">
      <c r="A702" s="23">
        <v>43991</v>
      </c>
      <c r="B702" s="12" t="s">
        <v>19</v>
      </c>
      <c r="C702" s="4">
        <v>82</v>
      </c>
      <c r="D702" s="12" t="s">
        <v>21</v>
      </c>
    </row>
    <row r="703" spans="1:4" ht="22.5" customHeight="1" x14ac:dyDescent="0.25">
      <c r="A703" s="23">
        <v>43991</v>
      </c>
      <c r="B703" s="12" t="s">
        <v>19</v>
      </c>
      <c r="C703" s="4">
        <v>56</v>
      </c>
      <c r="D703" s="12" t="s">
        <v>21</v>
      </c>
    </row>
    <row r="704" spans="1:4" ht="22.5" customHeight="1" x14ac:dyDescent="0.25">
      <c r="A704" s="23">
        <v>43991</v>
      </c>
      <c r="B704" s="12" t="s">
        <v>19</v>
      </c>
      <c r="C704" s="4">
        <v>62</v>
      </c>
      <c r="D704" s="12" t="s">
        <v>20</v>
      </c>
    </row>
    <row r="705" spans="1:4" ht="22.5" customHeight="1" x14ac:dyDescent="0.25">
      <c r="A705" s="23">
        <v>43991</v>
      </c>
      <c r="B705" s="12" t="s">
        <v>19</v>
      </c>
      <c r="C705" s="4">
        <v>55</v>
      </c>
      <c r="D705" s="12" t="s">
        <v>20</v>
      </c>
    </row>
    <row r="706" spans="1:4" ht="22.5" customHeight="1" x14ac:dyDescent="0.25">
      <c r="A706" s="23">
        <v>43991</v>
      </c>
      <c r="B706" s="12" t="s">
        <v>19</v>
      </c>
      <c r="C706" s="4">
        <v>35</v>
      </c>
      <c r="D706" s="12" t="s">
        <v>20</v>
      </c>
    </row>
    <row r="707" spans="1:4" ht="22.5" customHeight="1" x14ac:dyDescent="0.25">
      <c r="A707" s="23">
        <v>43991</v>
      </c>
      <c r="B707" s="12" t="s">
        <v>19</v>
      </c>
      <c r="C707" s="4">
        <v>84</v>
      </c>
      <c r="D707" s="12" t="s">
        <v>20</v>
      </c>
    </row>
    <row r="708" spans="1:4" ht="22.5" customHeight="1" x14ac:dyDescent="0.25">
      <c r="A708" s="23">
        <v>43991</v>
      </c>
      <c r="B708" s="12" t="s">
        <v>23</v>
      </c>
      <c r="C708" s="4">
        <v>88</v>
      </c>
      <c r="D708" s="12" t="s">
        <v>22</v>
      </c>
    </row>
    <row r="709" spans="1:4" ht="22.5" customHeight="1" x14ac:dyDescent="0.25">
      <c r="A709" s="23">
        <v>43991</v>
      </c>
      <c r="B709" s="12" t="s">
        <v>23</v>
      </c>
      <c r="C709" s="4">
        <v>78</v>
      </c>
      <c r="D709" s="12" t="s">
        <v>22</v>
      </c>
    </row>
    <row r="710" spans="1:4" ht="22.5" customHeight="1" x14ac:dyDescent="0.25">
      <c r="A710" s="23">
        <v>43991</v>
      </c>
      <c r="B710" s="12" t="s">
        <v>23</v>
      </c>
      <c r="C710" s="4">
        <v>71</v>
      </c>
      <c r="D710" s="12" t="s">
        <v>22</v>
      </c>
    </row>
    <row r="711" spans="1:4" ht="22.5" customHeight="1" x14ac:dyDescent="0.25">
      <c r="A711" s="23">
        <v>43991</v>
      </c>
      <c r="B711" s="12" t="s">
        <v>23</v>
      </c>
      <c r="C711" s="4">
        <v>82</v>
      </c>
      <c r="D711" s="12" t="s">
        <v>22</v>
      </c>
    </row>
    <row r="712" spans="1:4" ht="22.5" customHeight="1" x14ac:dyDescent="0.25">
      <c r="A712" s="23">
        <v>43991</v>
      </c>
      <c r="B712" s="12" t="s">
        <v>23</v>
      </c>
      <c r="C712" s="4">
        <v>99</v>
      </c>
      <c r="D712" s="12" t="s">
        <v>22</v>
      </c>
    </row>
    <row r="713" spans="1:4" ht="22.5" customHeight="1" x14ac:dyDescent="0.25">
      <c r="A713" s="23">
        <v>43991</v>
      </c>
      <c r="B713" s="12" t="s">
        <v>23</v>
      </c>
      <c r="C713" s="4">
        <v>79</v>
      </c>
      <c r="D713" s="12" t="s">
        <v>22</v>
      </c>
    </row>
    <row r="714" spans="1:4" ht="22.5" customHeight="1" x14ac:dyDescent="0.25">
      <c r="A714" s="23">
        <v>43991</v>
      </c>
      <c r="B714" s="12" t="s">
        <v>23</v>
      </c>
      <c r="C714" s="4">
        <v>76</v>
      </c>
      <c r="D714" s="12" t="s">
        <v>20</v>
      </c>
    </row>
    <row r="715" spans="1:4" ht="22.5" customHeight="1" x14ac:dyDescent="0.25">
      <c r="A715" s="23">
        <v>43991</v>
      </c>
      <c r="B715" s="12" t="s">
        <v>23</v>
      </c>
      <c r="C715" s="4">
        <v>88</v>
      </c>
      <c r="D715" s="12" t="s">
        <v>20</v>
      </c>
    </row>
    <row r="716" spans="1:4" ht="22.5" customHeight="1" x14ac:dyDescent="0.25">
      <c r="A716" s="23">
        <v>43991</v>
      </c>
      <c r="B716" s="12" t="s">
        <v>23</v>
      </c>
      <c r="C716" s="4">
        <v>61</v>
      </c>
      <c r="D716" s="12" t="s">
        <v>20</v>
      </c>
    </row>
    <row r="717" spans="1:4" ht="22.5" customHeight="1" x14ac:dyDescent="0.25">
      <c r="A717" s="23">
        <v>43991</v>
      </c>
      <c r="B717" s="12" t="s">
        <v>23</v>
      </c>
      <c r="C717" s="4">
        <v>95</v>
      </c>
      <c r="D717" s="12" t="s">
        <v>20</v>
      </c>
    </row>
    <row r="718" spans="1:4" ht="22.5" customHeight="1" x14ac:dyDescent="0.25">
      <c r="A718" s="23">
        <v>43991</v>
      </c>
      <c r="B718" s="12" t="s">
        <v>23</v>
      </c>
      <c r="C718" s="4">
        <v>82</v>
      </c>
      <c r="D718" s="12" t="s">
        <v>25</v>
      </c>
    </row>
    <row r="719" spans="1:4" ht="22.5" customHeight="1" x14ac:dyDescent="0.25">
      <c r="A719" s="23">
        <v>43992</v>
      </c>
      <c r="B719" s="12" t="s">
        <v>19</v>
      </c>
      <c r="C719" s="4">
        <v>42</v>
      </c>
      <c r="D719" s="5" t="s">
        <v>22</v>
      </c>
    </row>
    <row r="720" spans="1:4" ht="22.5" customHeight="1" x14ac:dyDescent="0.25">
      <c r="A720" s="23">
        <v>43992</v>
      </c>
      <c r="B720" s="12" t="s">
        <v>19</v>
      </c>
      <c r="C720" s="4">
        <v>67</v>
      </c>
      <c r="D720" s="5" t="s">
        <v>22</v>
      </c>
    </row>
    <row r="721" spans="1:4" ht="22.5" customHeight="1" x14ac:dyDescent="0.25">
      <c r="A721" s="23">
        <v>43992</v>
      </c>
      <c r="B721" s="12" t="s">
        <v>19</v>
      </c>
      <c r="C721" s="4">
        <v>85</v>
      </c>
      <c r="D721" s="5" t="s">
        <v>22</v>
      </c>
    </row>
    <row r="722" spans="1:4" ht="22.5" customHeight="1" x14ac:dyDescent="0.25">
      <c r="A722" s="23">
        <v>43992</v>
      </c>
      <c r="B722" s="12" t="s">
        <v>19</v>
      </c>
      <c r="C722" s="4">
        <v>86</v>
      </c>
      <c r="D722" s="5" t="s">
        <v>22</v>
      </c>
    </row>
    <row r="723" spans="1:4" ht="22.5" customHeight="1" x14ac:dyDescent="0.25">
      <c r="A723" s="23">
        <v>43992</v>
      </c>
      <c r="B723" s="12" t="s">
        <v>19</v>
      </c>
      <c r="C723" s="4">
        <v>96</v>
      </c>
      <c r="D723" s="5" t="s">
        <v>20</v>
      </c>
    </row>
    <row r="724" spans="1:4" ht="22.5" customHeight="1" x14ac:dyDescent="0.25">
      <c r="A724" s="23">
        <v>43992</v>
      </c>
      <c r="B724" s="12" t="s">
        <v>19</v>
      </c>
      <c r="C724" s="4">
        <v>92</v>
      </c>
      <c r="D724" s="5" t="s">
        <v>20</v>
      </c>
    </row>
    <row r="725" spans="1:4" ht="22.5" customHeight="1" x14ac:dyDescent="0.25">
      <c r="A725" s="23">
        <v>43992</v>
      </c>
      <c r="B725" s="12" t="s">
        <v>19</v>
      </c>
      <c r="C725" s="4">
        <v>87</v>
      </c>
      <c r="D725" s="5" t="s">
        <v>20</v>
      </c>
    </row>
    <row r="726" spans="1:4" ht="22.5" customHeight="1" x14ac:dyDescent="0.25">
      <c r="A726" s="23">
        <v>43992</v>
      </c>
      <c r="B726" s="12" t="s">
        <v>19</v>
      </c>
      <c r="C726" s="4">
        <v>96</v>
      </c>
      <c r="D726" s="5" t="s">
        <v>20</v>
      </c>
    </row>
    <row r="727" spans="1:4" ht="22.5" customHeight="1" x14ac:dyDescent="0.25">
      <c r="A727" s="23">
        <v>43992</v>
      </c>
      <c r="B727" s="12" t="s">
        <v>19</v>
      </c>
      <c r="C727" s="4">
        <v>49</v>
      </c>
      <c r="D727" s="5" t="s">
        <v>20</v>
      </c>
    </row>
    <row r="728" spans="1:4" ht="22.5" customHeight="1" x14ac:dyDescent="0.25">
      <c r="A728" s="23">
        <v>43992</v>
      </c>
      <c r="B728" s="12" t="s">
        <v>19</v>
      </c>
      <c r="C728" s="4">
        <v>60</v>
      </c>
      <c r="D728" s="5" t="s">
        <v>20</v>
      </c>
    </row>
    <row r="729" spans="1:4" ht="22.5" customHeight="1" x14ac:dyDescent="0.25">
      <c r="A729" s="23">
        <v>43992</v>
      </c>
      <c r="B729" s="12" t="s">
        <v>19</v>
      </c>
      <c r="C729" s="4">
        <v>66</v>
      </c>
      <c r="D729" s="5" t="s">
        <v>20</v>
      </c>
    </row>
    <row r="730" spans="1:4" ht="22.5" customHeight="1" x14ac:dyDescent="0.25">
      <c r="A730" s="23">
        <v>43992</v>
      </c>
      <c r="B730" s="12" t="s">
        <v>19</v>
      </c>
      <c r="C730" s="4">
        <v>59</v>
      </c>
      <c r="D730" s="5" t="s">
        <v>20</v>
      </c>
    </row>
    <row r="731" spans="1:4" ht="22.5" customHeight="1" x14ac:dyDescent="0.25">
      <c r="A731" s="23">
        <v>43992</v>
      </c>
      <c r="B731" s="12" t="s">
        <v>19</v>
      </c>
      <c r="C731" s="4">
        <v>78</v>
      </c>
      <c r="D731" s="5" t="s">
        <v>20</v>
      </c>
    </row>
    <row r="732" spans="1:4" ht="22.5" customHeight="1" x14ac:dyDescent="0.25">
      <c r="A732" s="23">
        <v>43992</v>
      </c>
      <c r="B732" s="12" t="s">
        <v>23</v>
      </c>
      <c r="C732" s="4">
        <v>76</v>
      </c>
      <c r="D732" s="5" t="s">
        <v>22</v>
      </c>
    </row>
    <row r="733" spans="1:4" ht="22.5" customHeight="1" x14ac:dyDescent="0.25">
      <c r="A733" s="23">
        <v>43992</v>
      </c>
      <c r="B733" s="12" t="s">
        <v>23</v>
      </c>
      <c r="C733" s="4">
        <v>78</v>
      </c>
      <c r="D733" s="5" t="s">
        <v>22</v>
      </c>
    </row>
    <row r="734" spans="1:4" ht="22.5" customHeight="1" x14ac:dyDescent="0.25">
      <c r="A734" s="24">
        <v>43992</v>
      </c>
      <c r="B734" s="13" t="s">
        <v>23</v>
      </c>
      <c r="C734" s="14">
        <v>7</v>
      </c>
      <c r="D734" s="5" t="s">
        <v>22</v>
      </c>
    </row>
    <row r="735" spans="1:4" ht="22.5" customHeight="1" x14ac:dyDescent="0.25">
      <c r="A735" s="23">
        <v>43992</v>
      </c>
      <c r="B735" s="12" t="s">
        <v>23</v>
      </c>
      <c r="C735" s="4">
        <v>65</v>
      </c>
      <c r="D735" s="5" t="s">
        <v>20</v>
      </c>
    </row>
    <row r="736" spans="1:4" ht="22.5" customHeight="1" x14ac:dyDescent="0.25">
      <c r="A736" s="23">
        <v>43992</v>
      </c>
      <c r="B736" s="12" t="s">
        <v>23</v>
      </c>
      <c r="C736" s="4">
        <v>62</v>
      </c>
      <c r="D736" s="5" t="s">
        <v>20</v>
      </c>
    </row>
    <row r="737" spans="1:4" ht="22.5" customHeight="1" x14ac:dyDescent="0.25">
      <c r="A737" s="23">
        <v>43993</v>
      </c>
      <c r="B737" s="12" t="s">
        <v>19</v>
      </c>
      <c r="C737" s="4">
        <v>91</v>
      </c>
      <c r="D737" s="5" t="s">
        <v>22</v>
      </c>
    </row>
    <row r="738" spans="1:4" ht="22.5" customHeight="1" x14ac:dyDescent="0.25">
      <c r="A738" s="23">
        <v>43993</v>
      </c>
      <c r="B738" s="12" t="s">
        <v>19</v>
      </c>
      <c r="C738" s="4">
        <v>49</v>
      </c>
      <c r="D738" s="5" t="s">
        <v>22</v>
      </c>
    </row>
    <row r="739" spans="1:4" ht="22.5" customHeight="1" x14ac:dyDescent="0.25">
      <c r="A739" s="23">
        <v>43993</v>
      </c>
      <c r="B739" s="12" t="s">
        <v>19</v>
      </c>
      <c r="C739" s="4">
        <v>41</v>
      </c>
      <c r="D739" s="5" t="s">
        <v>22</v>
      </c>
    </row>
    <row r="740" spans="1:4" ht="22.5" customHeight="1" x14ac:dyDescent="0.25">
      <c r="A740" s="23">
        <v>43993</v>
      </c>
      <c r="B740" s="12" t="s">
        <v>19</v>
      </c>
      <c r="C740" s="4">
        <v>35</v>
      </c>
      <c r="D740" s="5" t="s">
        <v>22</v>
      </c>
    </row>
    <row r="741" spans="1:4" ht="22.5" customHeight="1" x14ac:dyDescent="0.25">
      <c r="A741" s="23">
        <v>43993</v>
      </c>
      <c r="B741" s="12" t="s">
        <v>19</v>
      </c>
      <c r="C741" s="4">
        <v>48</v>
      </c>
      <c r="D741" s="5" t="s">
        <v>22</v>
      </c>
    </row>
    <row r="742" spans="1:4" ht="22.5" customHeight="1" x14ac:dyDescent="0.25">
      <c r="A742" s="23">
        <v>43993</v>
      </c>
      <c r="B742" s="12" t="s">
        <v>19</v>
      </c>
      <c r="C742" s="4">
        <v>69</v>
      </c>
      <c r="D742" s="5" t="s">
        <v>22</v>
      </c>
    </row>
    <row r="743" spans="1:4" ht="22.5" customHeight="1" x14ac:dyDescent="0.25">
      <c r="A743" s="23">
        <v>43993</v>
      </c>
      <c r="B743" s="12" t="s">
        <v>19</v>
      </c>
      <c r="C743" s="4">
        <v>85</v>
      </c>
      <c r="D743" s="5" t="s">
        <v>22</v>
      </c>
    </row>
    <row r="744" spans="1:4" ht="22.5" customHeight="1" x14ac:dyDescent="0.25">
      <c r="A744" s="23">
        <v>43993</v>
      </c>
      <c r="B744" s="12" t="s">
        <v>19</v>
      </c>
      <c r="C744" s="4">
        <v>70</v>
      </c>
      <c r="D744" s="5" t="s">
        <v>22</v>
      </c>
    </row>
    <row r="745" spans="1:4" ht="22.5" customHeight="1" x14ac:dyDescent="0.25">
      <c r="A745" s="23">
        <v>43993</v>
      </c>
      <c r="B745" s="12" t="s">
        <v>19</v>
      </c>
      <c r="C745" s="4">
        <v>55</v>
      </c>
      <c r="D745" s="5" t="s">
        <v>22</v>
      </c>
    </row>
    <row r="746" spans="1:4" ht="22.5" customHeight="1" x14ac:dyDescent="0.25">
      <c r="A746" s="23">
        <v>43993</v>
      </c>
      <c r="B746" s="12" t="s">
        <v>19</v>
      </c>
      <c r="C746" s="4">
        <v>85</v>
      </c>
      <c r="D746" s="5" t="s">
        <v>22</v>
      </c>
    </row>
    <row r="747" spans="1:4" ht="22.5" customHeight="1" x14ac:dyDescent="0.25">
      <c r="A747" s="23">
        <v>43993</v>
      </c>
      <c r="B747" s="12" t="s">
        <v>19</v>
      </c>
      <c r="C747" s="4">
        <v>60</v>
      </c>
      <c r="D747" s="5" t="s">
        <v>22</v>
      </c>
    </row>
    <row r="748" spans="1:4" ht="22.5" customHeight="1" x14ac:dyDescent="0.25">
      <c r="A748" s="23">
        <v>43993</v>
      </c>
      <c r="B748" s="12" t="s">
        <v>19</v>
      </c>
      <c r="C748" s="4">
        <v>82</v>
      </c>
      <c r="D748" s="5" t="s">
        <v>22</v>
      </c>
    </row>
    <row r="749" spans="1:4" ht="22.5" customHeight="1" x14ac:dyDescent="0.25">
      <c r="A749" s="23">
        <v>43993</v>
      </c>
      <c r="B749" s="12" t="s">
        <v>19</v>
      </c>
      <c r="C749" s="4">
        <v>55</v>
      </c>
      <c r="D749" s="12" t="s">
        <v>21</v>
      </c>
    </row>
    <row r="750" spans="1:4" ht="22.5" customHeight="1" x14ac:dyDescent="0.25">
      <c r="A750" s="23">
        <v>43993</v>
      </c>
      <c r="B750" s="12" t="s">
        <v>19</v>
      </c>
      <c r="C750" s="4">
        <v>65</v>
      </c>
      <c r="D750" s="5" t="s">
        <v>20</v>
      </c>
    </row>
    <row r="751" spans="1:4" ht="22.5" customHeight="1" x14ac:dyDescent="0.25">
      <c r="A751" s="23">
        <v>43993</v>
      </c>
      <c r="B751" s="12" t="s">
        <v>19</v>
      </c>
      <c r="C751" s="4">
        <v>32</v>
      </c>
      <c r="D751" s="5" t="s">
        <v>20</v>
      </c>
    </row>
    <row r="752" spans="1:4" ht="22.5" customHeight="1" x14ac:dyDescent="0.25">
      <c r="A752" s="23">
        <v>43993</v>
      </c>
      <c r="B752" s="12" t="s">
        <v>19</v>
      </c>
      <c r="C752" s="4">
        <v>71</v>
      </c>
      <c r="D752" s="5" t="s">
        <v>20</v>
      </c>
    </row>
    <row r="753" spans="1:4" ht="22.5" customHeight="1" x14ac:dyDescent="0.25">
      <c r="A753" s="23">
        <v>43993</v>
      </c>
      <c r="B753" s="12" t="s">
        <v>19</v>
      </c>
      <c r="C753" s="4">
        <v>68</v>
      </c>
      <c r="D753" s="5" t="s">
        <v>20</v>
      </c>
    </row>
    <row r="754" spans="1:4" ht="22.5" customHeight="1" x14ac:dyDescent="0.25">
      <c r="A754" s="23">
        <v>43993</v>
      </c>
      <c r="B754" s="12" t="s">
        <v>19</v>
      </c>
      <c r="C754" s="4">
        <v>86</v>
      </c>
      <c r="D754" s="5" t="s">
        <v>20</v>
      </c>
    </row>
    <row r="755" spans="1:4" ht="22.5" customHeight="1" x14ac:dyDescent="0.25">
      <c r="A755" s="23">
        <v>43993</v>
      </c>
      <c r="B755" s="12" t="s">
        <v>19</v>
      </c>
      <c r="C755" s="4">
        <v>64</v>
      </c>
      <c r="D755" s="5" t="s">
        <v>20</v>
      </c>
    </row>
    <row r="756" spans="1:4" ht="22.5" customHeight="1" x14ac:dyDescent="0.25">
      <c r="A756" s="23">
        <v>43993</v>
      </c>
      <c r="B756" s="12" t="s">
        <v>23</v>
      </c>
      <c r="C756" s="4">
        <v>63</v>
      </c>
      <c r="D756" s="5" t="s">
        <v>22</v>
      </c>
    </row>
    <row r="757" spans="1:4" ht="22.5" customHeight="1" x14ac:dyDescent="0.25">
      <c r="A757" s="23">
        <v>43993</v>
      </c>
      <c r="B757" s="12" t="s">
        <v>23</v>
      </c>
      <c r="C757" s="4">
        <v>76</v>
      </c>
      <c r="D757" s="5" t="s">
        <v>22</v>
      </c>
    </row>
    <row r="758" spans="1:4" ht="22.5" customHeight="1" x14ac:dyDescent="0.25">
      <c r="A758" s="23">
        <v>43993</v>
      </c>
      <c r="B758" s="12" t="s">
        <v>23</v>
      </c>
      <c r="C758" s="4">
        <v>80</v>
      </c>
      <c r="D758" s="5" t="s">
        <v>22</v>
      </c>
    </row>
    <row r="759" spans="1:4" ht="22.5" customHeight="1" x14ac:dyDescent="0.25">
      <c r="A759" s="23">
        <v>43993</v>
      </c>
      <c r="B759" s="12" t="s">
        <v>23</v>
      </c>
      <c r="C759" s="4">
        <v>55</v>
      </c>
      <c r="D759" s="5" t="s">
        <v>22</v>
      </c>
    </row>
    <row r="760" spans="1:4" ht="22.5" customHeight="1" x14ac:dyDescent="0.25">
      <c r="A760" s="23">
        <v>43993</v>
      </c>
      <c r="B760" s="12" t="s">
        <v>23</v>
      </c>
      <c r="C760" s="4">
        <v>59</v>
      </c>
      <c r="D760" s="5" t="s">
        <v>22</v>
      </c>
    </row>
    <row r="761" spans="1:4" ht="22.5" customHeight="1" x14ac:dyDescent="0.25">
      <c r="A761" s="23">
        <v>43993</v>
      </c>
      <c r="B761" s="12" t="s">
        <v>23</v>
      </c>
      <c r="C761" s="4">
        <v>29</v>
      </c>
      <c r="D761" s="5" t="s">
        <v>22</v>
      </c>
    </row>
    <row r="762" spans="1:4" ht="22.5" customHeight="1" x14ac:dyDescent="0.25">
      <c r="A762" s="23">
        <v>43993</v>
      </c>
      <c r="B762" s="12" t="s">
        <v>23</v>
      </c>
      <c r="C762" s="4">
        <v>84</v>
      </c>
      <c r="D762" s="5" t="s">
        <v>22</v>
      </c>
    </row>
    <row r="763" spans="1:4" ht="22.5" customHeight="1" x14ac:dyDescent="0.25">
      <c r="A763" s="23">
        <v>43993</v>
      </c>
      <c r="B763" s="12" t="s">
        <v>23</v>
      </c>
      <c r="C763" s="4">
        <v>67</v>
      </c>
      <c r="D763" s="5" t="s">
        <v>20</v>
      </c>
    </row>
    <row r="764" spans="1:4" ht="22.5" customHeight="1" x14ac:dyDescent="0.25">
      <c r="A764" s="23">
        <v>43993</v>
      </c>
      <c r="B764" s="12" t="s">
        <v>23</v>
      </c>
      <c r="C764" s="4">
        <v>46</v>
      </c>
      <c r="D764" s="12" t="s">
        <v>20</v>
      </c>
    </row>
    <row r="765" spans="1:4" ht="22.5" customHeight="1" x14ac:dyDescent="0.25">
      <c r="A765" s="23">
        <v>43993</v>
      </c>
      <c r="B765" s="12" t="s">
        <v>23</v>
      </c>
      <c r="C765" s="4">
        <v>47</v>
      </c>
      <c r="D765" s="5" t="s">
        <v>30</v>
      </c>
    </row>
    <row r="766" spans="1:4" ht="22.5" customHeight="1" x14ac:dyDescent="0.25">
      <c r="A766" s="23">
        <v>43993</v>
      </c>
      <c r="B766" s="12" t="s">
        <v>23</v>
      </c>
      <c r="C766" s="4">
        <v>79</v>
      </c>
      <c r="D766" s="5" t="s">
        <v>25</v>
      </c>
    </row>
    <row r="767" spans="1:4" ht="22.5" customHeight="1" x14ac:dyDescent="0.25">
      <c r="A767" s="23">
        <v>43994</v>
      </c>
      <c r="B767" s="12" t="s">
        <v>19</v>
      </c>
      <c r="C767" s="4">
        <v>81</v>
      </c>
      <c r="D767" s="12" t="s">
        <v>22</v>
      </c>
    </row>
    <row r="768" spans="1:4" ht="22.5" customHeight="1" x14ac:dyDescent="0.25">
      <c r="A768" s="23">
        <v>43994</v>
      </c>
      <c r="B768" s="12" t="s">
        <v>19</v>
      </c>
      <c r="C768" s="4">
        <v>74</v>
      </c>
      <c r="D768" s="12" t="s">
        <v>22</v>
      </c>
    </row>
    <row r="769" spans="1:4" ht="22.5" customHeight="1" x14ac:dyDescent="0.25">
      <c r="A769" s="23">
        <v>43994</v>
      </c>
      <c r="B769" s="12" t="s">
        <v>19</v>
      </c>
      <c r="C769" s="4">
        <v>78</v>
      </c>
      <c r="D769" s="12" t="s">
        <v>22</v>
      </c>
    </row>
    <row r="770" spans="1:4" ht="22.5" customHeight="1" x14ac:dyDescent="0.25">
      <c r="A770" s="23">
        <v>43994</v>
      </c>
      <c r="B770" s="12" t="s">
        <v>19</v>
      </c>
      <c r="C770" s="4">
        <v>45</v>
      </c>
      <c r="D770" s="12" t="s">
        <v>22</v>
      </c>
    </row>
    <row r="771" spans="1:4" ht="22.5" customHeight="1" x14ac:dyDescent="0.25">
      <c r="A771" s="23">
        <v>43994</v>
      </c>
      <c r="B771" s="12" t="s">
        <v>19</v>
      </c>
      <c r="C771" s="4">
        <v>81</v>
      </c>
      <c r="D771" s="12" t="s">
        <v>22</v>
      </c>
    </row>
    <row r="772" spans="1:4" ht="22.5" customHeight="1" x14ac:dyDescent="0.25">
      <c r="A772" s="23">
        <v>43994</v>
      </c>
      <c r="B772" s="12" t="s">
        <v>19</v>
      </c>
      <c r="C772" s="4">
        <v>48</v>
      </c>
      <c r="D772" s="12" t="s">
        <v>22</v>
      </c>
    </row>
    <row r="773" spans="1:4" ht="22.5" customHeight="1" x14ac:dyDescent="0.25">
      <c r="A773" s="23">
        <v>43994</v>
      </c>
      <c r="B773" s="12" t="s">
        <v>19</v>
      </c>
      <c r="C773" s="4">
        <v>38</v>
      </c>
      <c r="D773" s="12" t="s">
        <v>21</v>
      </c>
    </row>
    <row r="774" spans="1:4" ht="22.5" customHeight="1" x14ac:dyDescent="0.25">
      <c r="A774" s="23">
        <v>43994</v>
      </c>
      <c r="B774" s="12" t="s">
        <v>19</v>
      </c>
      <c r="C774" s="4">
        <v>45</v>
      </c>
      <c r="D774" s="12" t="s">
        <v>36</v>
      </c>
    </row>
    <row r="775" spans="1:4" ht="22.5" customHeight="1" x14ac:dyDescent="0.25">
      <c r="A775" s="23">
        <v>43994</v>
      </c>
      <c r="B775" s="12" t="s">
        <v>19</v>
      </c>
      <c r="C775" s="4">
        <v>85</v>
      </c>
      <c r="D775" s="12" t="s">
        <v>20</v>
      </c>
    </row>
    <row r="776" spans="1:4" ht="22.5" customHeight="1" x14ac:dyDescent="0.25">
      <c r="A776" s="23">
        <v>43994</v>
      </c>
      <c r="B776" s="12" t="s">
        <v>19</v>
      </c>
      <c r="C776" s="4">
        <v>69</v>
      </c>
      <c r="D776" s="12" t="s">
        <v>20</v>
      </c>
    </row>
    <row r="777" spans="1:4" ht="22.5" customHeight="1" x14ac:dyDescent="0.25">
      <c r="A777" s="23">
        <v>43994</v>
      </c>
      <c r="B777" s="12" t="s">
        <v>23</v>
      </c>
      <c r="C777" s="4">
        <v>80</v>
      </c>
      <c r="D777" s="5" t="s">
        <v>22</v>
      </c>
    </row>
    <row r="778" spans="1:4" ht="22.5" customHeight="1" x14ac:dyDescent="0.25">
      <c r="A778" s="23">
        <v>43994</v>
      </c>
      <c r="B778" s="12" t="s">
        <v>23</v>
      </c>
      <c r="C778" s="4">
        <v>72</v>
      </c>
      <c r="D778" s="5" t="s">
        <v>22</v>
      </c>
    </row>
    <row r="779" spans="1:4" ht="22.5" customHeight="1" x14ac:dyDescent="0.25">
      <c r="A779" s="23">
        <v>43994</v>
      </c>
      <c r="B779" s="12" t="s">
        <v>23</v>
      </c>
      <c r="C779" s="4">
        <v>89</v>
      </c>
      <c r="D779" s="12" t="s">
        <v>22</v>
      </c>
    </row>
    <row r="780" spans="1:4" ht="22.5" customHeight="1" x14ac:dyDescent="0.25">
      <c r="A780" s="23">
        <v>43994</v>
      </c>
      <c r="B780" s="12" t="s">
        <v>23</v>
      </c>
      <c r="C780" s="4">
        <v>70</v>
      </c>
      <c r="D780" s="12" t="s">
        <v>22</v>
      </c>
    </row>
    <row r="781" spans="1:4" ht="22.5" customHeight="1" x14ac:dyDescent="0.25">
      <c r="A781" s="23">
        <v>43994</v>
      </c>
      <c r="B781" s="12" t="s">
        <v>23</v>
      </c>
      <c r="C781" s="4">
        <v>72</v>
      </c>
      <c r="D781" s="12" t="s">
        <v>22</v>
      </c>
    </row>
    <row r="782" spans="1:4" ht="22.5" customHeight="1" x14ac:dyDescent="0.25">
      <c r="A782" s="23">
        <v>43994</v>
      </c>
      <c r="B782" s="12" t="s">
        <v>23</v>
      </c>
      <c r="C782" s="4">
        <v>71</v>
      </c>
      <c r="D782" s="12" t="s">
        <v>21</v>
      </c>
    </row>
    <row r="783" spans="1:4" ht="22.5" customHeight="1" x14ac:dyDescent="0.25">
      <c r="A783" s="23">
        <v>43994</v>
      </c>
      <c r="B783" s="12" t="s">
        <v>23</v>
      </c>
      <c r="C783" s="4">
        <v>77</v>
      </c>
      <c r="D783" s="12" t="s">
        <v>21</v>
      </c>
    </row>
    <row r="784" spans="1:4" ht="22.5" customHeight="1" x14ac:dyDescent="0.25">
      <c r="A784" s="23">
        <v>43994</v>
      </c>
      <c r="B784" s="12" t="s">
        <v>23</v>
      </c>
      <c r="C784" s="4">
        <v>63</v>
      </c>
      <c r="D784" s="12" t="s">
        <v>20</v>
      </c>
    </row>
    <row r="785" spans="1:4" ht="22.5" customHeight="1" x14ac:dyDescent="0.25">
      <c r="A785" s="23">
        <v>43994</v>
      </c>
      <c r="B785" s="12" t="s">
        <v>23</v>
      </c>
      <c r="C785" s="4">
        <v>58</v>
      </c>
      <c r="D785" s="12" t="s">
        <v>20</v>
      </c>
    </row>
    <row r="786" spans="1:4" ht="22.5" customHeight="1" x14ac:dyDescent="0.25">
      <c r="A786" s="23">
        <v>43994</v>
      </c>
      <c r="B786" s="12" t="s">
        <v>23</v>
      </c>
      <c r="C786" s="4">
        <v>75</v>
      </c>
      <c r="D786" s="12" t="s">
        <v>27</v>
      </c>
    </row>
    <row r="787" spans="1:4" ht="22.5" customHeight="1" x14ac:dyDescent="0.25">
      <c r="A787" s="23">
        <v>43995</v>
      </c>
      <c r="B787" s="12" t="s">
        <v>19</v>
      </c>
      <c r="C787" s="4">
        <v>14</v>
      </c>
      <c r="D787" s="5" t="s">
        <v>22</v>
      </c>
    </row>
    <row r="788" spans="1:4" ht="22.5" customHeight="1" x14ac:dyDescent="0.25">
      <c r="A788" s="23">
        <v>43995</v>
      </c>
      <c r="B788" s="12" t="s">
        <v>19</v>
      </c>
      <c r="C788" s="4">
        <v>78</v>
      </c>
      <c r="D788" s="5" t="s">
        <v>22</v>
      </c>
    </row>
    <row r="789" spans="1:4" ht="22.5" customHeight="1" x14ac:dyDescent="0.25">
      <c r="A789" s="23">
        <v>43995</v>
      </c>
      <c r="B789" s="12" t="s">
        <v>19</v>
      </c>
      <c r="C789" s="4">
        <v>67</v>
      </c>
      <c r="D789" s="5" t="s">
        <v>22</v>
      </c>
    </row>
    <row r="790" spans="1:4" ht="22.5" customHeight="1" x14ac:dyDescent="0.25">
      <c r="A790" s="23">
        <v>43995</v>
      </c>
      <c r="B790" s="12" t="s">
        <v>19</v>
      </c>
      <c r="C790" s="4">
        <v>73</v>
      </c>
      <c r="D790" s="5" t="s">
        <v>22</v>
      </c>
    </row>
    <row r="791" spans="1:4" ht="22.5" customHeight="1" x14ac:dyDescent="0.25">
      <c r="A791" s="23">
        <v>43995</v>
      </c>
      <c r="B791" s="12" t="s">
        <v>19</v>
      </c>
      <c r="C791" s="4">
        <v>82</v>
      </c>
      <c r="D791" s="5" t="s">
        <v>22</v>
      </c>
    </row>
    <row r="792" spans="1:4" ht="22.5" customHeight="1" x14ac:dyDescent="0.25">
      <c r="A792" s="23">
        <v>43995</v>
      </c>
      <c r="B792" s="12" t="s">
        <v>19</v>
      </c>
      <c r="C792" s="4">
        <v>81</v>
      </c>
      <c r="D792" s="5" t="s">
        <v>22</v>
      </c>
    </row>
    <row r="793" spans="1:4" ht="22.5" customHeight="1" x14ac:dyDescent="0.25">
      <c r="A793" s="23">
        <v>43995</v>
      </c>
      <c r="B793" s="12" t="s">
        <v>19</v>
      </c>
      <c r="C793" s="4">
        <v>73</v>
      </c>
      <c r="D793" s="12" t="s">
        <v>22</v>
      </c>
    </row>
    <row r="794" spans="1:4" ht="22.5" customHeight="1" x14ac:dyDescent="0.25">
      <c r="A794" s="23">
        <v>43995</v>
      </c>
      <c r="B794" s="12" t="s">
        <v>19</v>
      </c>
      <c r="C794" s="4">
        <v>62</v>
      </c>
      <c r="D794" s="12" t="s">
        <v>22</v>
      </c>
    </row>
    <row r="795" spans="1:4" ht="22.5" customHeight="1" x14ac:dyDescent="0.25">
      <c r="A795" s="23">
        <v>43995</v>
      </c>
      <c r="B795" s="12" t="s">
        <v>19</v>
      </c>
      <c r="C795" s="4">
        <v>61</v>
      </c>
      <c r="D795" s="12" t="s">
        <v>22</v>
      </c>
    </row>
    <row r="796" spans="1:4" ht="22.5" customHeight="1" x14ac:dyDescent="0.25">
      <c r="A796" s="23">
        <v>43995</v>
      </c>
      <c r="B796" s="12" t="s">
        <v>19</v>
      </c>
      <c r="C796" s="4">
        <v>65</v>
      </c>
      <c r="D796" s="5" t="s">
        <v>20</v>
      </c>
    </row>
    <row r="797" spans="1:4" ht="22.5" customHeight="1" x14ac:dyDescent="0.25">
      <c r="A797" s="23">
        <v>43995</v>
      </c>
      <c r="B797" s="12" t="s">
        <v>19</v>
      </c>
      <c r="C797" s="4">
        <v>67</v>
      </c>
      <c r="D797" s="5" t="s">
        <v>20</v>
      </c>
    </row>
    <row r="798" spans="1:4" ht="22.5" customHeight="1" x14ac:dyDescent="0.25">
      <c r="A798" s="23">
        <v>43995</v>
      </c>
      <c r="B798" s="12" t="s">
        <v>19</v>
      </c>
      <c r="C798" s="4">
        <v>87</v>
      </c>
      <c r="D798" s="12" t="s">
        <v>20</v>
      </c>
    </row>
    <row r="799" spans="1:4" ht="22.5" customHeight="1" x14ac:dyDescent="0.25">
      <c r="A799" s="23">
        <v>43995</v>
      </c>
      <c r="B799" s="12" t="s">
        <v>19</v>
      </c>
      <c r="C799" s="4">
        <v>88</v>
      </c>
      <c r="D799" s="12" t="s">
        <v>20</v>
      </c>
    </row>
    <row r="800" spans="1:4" ht="22.5" customHeight="1" x14ac:dyDescent="0.25">
      <c r="A800" s="23">
        <v>43995</v>
      </c>
      <c r="B800" s="12" t="s">
        <v>19</v>
      </c>
      <c r="C800" s="4">
        <v>52</v>
      </c>
      <c r="D800" s="5" t="s">
        <v>39</v>
      </c>
    </row>
    <row r="801" spans="1:4" ht="22.5" customHeight="1" x14ac:dyDescent="0.25">
      <c r="A801" s="23">
        <v>43995</v>
      </c>
      <c r="B801" s="12" t="s">
        <v>19</v>
      </c>
      <c r="C801" s="4">
        <v>37</v>
      </c>
      <c r="D801" s="5" t="s">
        <v>25</v>
      </c>
    </row>
    <row r="802" spans="1:4" ht="22.5" customHeight="1" x14ac:dyDescent="0.25">
      <c r="A802" s="23">
        <v>43995</v>
      </c>
      <c r="B802" s="12" t="s">
        <v>19</v>
      </c>
      <c r="C802" s="4">
        <v>64</v>
      </c>
      <c r="D802" s="12" t="s">
        <v>25</v>
      </c>
    </row>
    <row r="803" spans="1:4" ht="22.5" customHeight="1" x14ac:dyDescent="0.25">
      <c r="A803" s="23">
        <v>43995</v>
      </c>
      <c r="B803" s="12" t="s">
        <v>23</v>
      </c>
      <c r="C803" s="4">
        <v>51</v>
      </c>
      <c r="D803" s="5" t="s">
        <v>22</v>
      </c>
    </row>
    <row r="804" spans="1:4" ht="22.5" customHeight="1" x14ac:dyDescent="0.25">
      <c r="A804" s="23">
        <v>43995</v>
      </c>
      <c r="B804" s="12" t="s">
        <v>23</v>
      </c>
      <c r="C804" s="4">
        <v>81</v>
      </c>
      <c r="D804" s="5" t="s">
        <v>22</v>
      </c>
    </row>
    <row r="805" spans="1:4" ht="22.5" customHeight="1" x14ac:dyDescent="0.25">
      <c r="A805" s="23">
        <v>43995</v>
      </c>
      <c r="B805" s="12" t="s">
        <v>23</v>
      </c>
      <c r="C805" s="4">
        <v>92</v>
      </c>
      <c r="D805" s="5" t="s">
        <v>22</v>
      </c>
    </row>
    <row r="806" spans="1:4" ht="22.5" customHeight="1" x14ac:dyDescent="0.25">
      <c r="A806" s="23">
        <v>43995</v>
      </c>
      <c r="B806" s="12" t="s">
        <v>23</v>
      </c>
      <c r="C806" s="4">
        <v>86</v>
      </c>
      <c r="D806" s="5" t="s">
        <v>22</v>
      </c>
    </row>
    <row r="807" spans="1:4" ht="22.5" customHeight="1" x14ac:dyDescent="0.25">
      <c r="A807" s="23">
        <v>43995</v>
      </c>
      <c r="B807" s="12" t="s">
        <v>23</v>
      </c>
      <c r="C807" s="4">
        <v>78</v>
      </c>
      <c r="D807" s="5" t="s">
        <v>22</v>
      </c>
    </row>
    <row r="808" spans="1:4" ht="22.5" customHeight="1" x14ac:dyDescent="0.25">
      <c r="A808" s="23">
        <v>43995</v>
      </c>
      <c r="B808" s="12" t="s">
        <v>23</v>
      </c>
      <c r="C808" s="4">
        <v>75</v>
      </c>
      <c r="D808" s="5" t="s">
        <v>22</v>
      </c>
    </row>
    <row r="809" spans="1:4" ht="22.5" customHeight="1" x14ac:dyDescent="0.25">
      <c r="A809" s="23">
        <v>43995</v>
      </c>
      <c r="B809" s="12" t="s">
        <v>23</v>
      </c>
      <c r="C809" s="4">
        <v>45</v>
      </c>
      <c r="D809" s="12" t="s">
        <v>22</v>
      </c>
    </row>
    <row r="810" spans="1:4" ht="22.5" customHeight="1" x14ac:dyDescent="0.25">
      <c r="A810" s="23">
        <v>43995</v>
      </c>
      <c r="B810" s="12" t="s">
        <v>23</v>
      </c>
      <c r="C810" s="4">
        <v>75</v>
      </c>
      <c r="D810" s="12" t="s">
        <v>22</v>
      </c>
    </row>
    <row r="811" spans="1:4" ht="22.5" customHeight="1" x14ac:dyDescent="0.25">
      <c r="A811" s="23">
        <v>43995</v>
      </c>
      <c r="B811" s="12" t="s">
        <v>23</v>
      </c>
      <c r="C811" s="4">
        <v>29</v>
      </c>
      <c r="D811" s="12" t="s">
        <v>22</v>
      </c>
    </row>
    <row r="812" spans="1:4" ht="22.5" customHeight="1" x14ac:dyDescent="0.25">
      <c r="A812" s="23">
        <v>43995</v>
      </c>
      <c r="B812" s="12" t="s">
        <v>23</v>
      </c>
      <c r="C812" s="4">
        <v>45</v>
      </c>
      <c r="D812" s="12" t="s">
        <v>22</v>
      </c>
    </row>
    <row r="813" spans="1:4" ht="22.5" customHeight="1" x14ac:dyDescent="0.25">
      <c r="A813" s="23">
        <v>43995</v>
      </c>
      <c r="B813" s="12" t="s">
        <v>23</v>
      </c>
      <c r="C813" s="4">
        <v>86</v>
      </c>
      <c r="D813" s="5" t="s">
        <v>20</v>
      </c>
    </row>
    <row r="814" spans="1:4" ht="22.5" customHeight="1" x14ac:dyDescent="0.25">
      <c r="A814" s="23">
        <v>43995</v>
      </c>
      <c r="B814" s="12" t="s">
        <v>23</v>
      </c>
      <c r="C814" s="4">
        <v>74</v>
      </c>
      <c r="D814" s="12" t="s">
        <v>20</v>
      </c>
    </row>
    <row r="815" spans="1:4" ht="22.5" customHeight="1" x14ac:dyDescent="0.25">
      <c r="A815" s="23">
        <v>43995</v>
      </c>
      <c r="B815" s="12" t="s">
        <v>23</v>
      </c>
      <c r="C815" s="4">
        <v>82</v>
      </c>
      <c r="D815" s="12" t="s">
        <v>20</v>
      </c>
    </row>
    <row r="816" spans="1:4" ht="22.5" customHeight="1" x14ac:dyDescent="0.25">
      <c r="A816" s="23">
        <v>43995</v>
      </c>
      <c r="B816" s="12" t="s">
        <v>23</v>
      </c>
      <c r="C816" s="4">
        <v>73</v>
      </c>
      <c r="D816" s="12" t="s">
        <v>25</v>
      </c>
    </row>
    <row r="817" spans="1:4" ht="22.5" customHeight="1" x14ac:dyDescent="0.25">
      <c r="A817" s="23">
        <v>43996</v>
      </c>
      <c r="B817" s="12" t="s">
        <v>19</v>
      </c>
      <c r="C817" s="4">
        <v>89</v>
      </c>
      <c r="D817" s="12" t="s">
        <v>22</v>
      </c>
    </row>
    <row r="818" spans="1:4" ht="22.5" customHeight="1" x14ac:dyDescent="0.25">
      <c r="A818" s="23">
        <v>43996</v>
      </c>
      <c r="B818" s="12" t="s">
        <v>19</v>
      </c>
      <c r="C818" s="4">
        <v>95</v>
      </c>
      <c r="D818" s="12" t="s">
        <v>22</v>
      </c>
    </row>
    <row r="819" spans="1:4" ht="22.5" customHeight="1" x14ac:dyDescent="0.25">
      <c r="A819" s="23">
        <v>43996</v>
      </c>
      <c r="B819" s="12" t="s">
        <v>19</v>
      </c>
      <c r="C819" s="4">
        <v>50</v>
      </c>
      <c r="D819" s="12" t="s">
        <v>22</v>
      </c>
    </row>
    <row r="820" spans="1:4" ht="22.5" customHeight="1" x14ac:dyDescent="0.25">
      <c r="A820" s="23">
        <v>43996</v>
      </c>
      <c r="B820" s="12" t="s">
        <v>19</v>
      </c>
      <c r="C820" s="4">
        <v>66</v>
      </c>
      <c r="D820" s="12" t="s">
        <v>22</v>
      </c>
    </row>
    <row r="821" spans="1:4" ht="22.5" customHeight="1" x14ac:dyDescent="0.25">
      <c r="A821" s="23">
        <v>43996</v>
      </c>
      <c r="B821" s="12" t="s">
        <v>19</v>
      </c>
      <c r="C821" s="4">
        <v>51</v>
      </c>
      <c r="D821" s="12" t="s">
        <v>22</v>
      </c>
    </row>
    <row r="822" spans="1:4" ht="22.5" customHeight="1" x14ac:dyDescent="0.25">
      <c r="A822" s="23">
        <v>43996</v>
      </c>
      <c r="B822" s="12" t="s">
        <v>19</v>
      </c>
      <c r="C822" s="4">
        <v>71</v>
      </c>
      <c r="D822" s="12" t="s">
        <v>21</v>
      </c>
    </row>
    <row r="823" spans="1:4" ht="22.5" customHeight="1" x14ac:dyDescent="0.25">
      <c r="A823" s="23">
        <v>43996</v>
      </c>
      <c r="B823" s="12" t="s">
        <v>19</v>
      </c>
      <c r="C823" s="4">
        <v>83</v>
      </c>
      <c r="D823" s="12" t="s">
        <v>21</v>
      </c>
    </row>
    <row r="824" spans="1:4" ht="22.5" customHeight="1" x14ac:dyDescent="0.25">
      <c r="A824" s="23">
        <v>43996</v>
      </c>
      <c r="B824" s="12" t="s">
        <v>19</v>
      </c>
      <c r="C824" s="4">
        <v>59</v>
      </c>
      <c r="D824" s="12" t="s">
        <v>20</v>
      </c>
    </row>
    <row r="825" spans="1:4" ht="22.5" customHeight="1" x14ac:dyDescent="0.25">
      <c r="A825" s="23">
        <v>43996</v>
      </c>
      <c r="B825" s="12" t="s">
        <v>19</v>
      </c>
      <c r="C825" s="4">
        <v>78</v>
      </c>
      <c r="D825" s="12" t="s">
        <v>20</v>
      </c>
    </row>
    <row r="826" spans="1:4" ht="22.5" customHeight="1" x14ac:dyDescent="0.25">
      <c r="A826" s="23">
        <v>43996</v>
      </c>
      <c r="B826" s="12" t="s">
        <v>19</v>
      </c>
      <c r="C826" s="4">
        <v>75</v>
      </c>
      <c r="D826" s="12" t="s">
        <v>20</v>
      </c>
    </row>
    <row r="827" spans="1:4" ht="22.5" customHeight="1" x14ac:dyDescent="0.25">
      <c r="A827" s="23">
        <v>43996</v>
      </c>
      <c r="B827" s="12" t="s">
        <v>19</v>
      </c>
      <c r="C827" s="4">
        <v>73</v>
      </c>
      <c r="D827" s="12" t="s">
        <v>20</v>
      </c>
    </row>
    <row r="828" spans="1:4" ht="22.5" customHeight="1" x14ac:dyDescent="0.25">
      <c r="A828" s="23">
        <v>43996</v>
      </c>
      <c r="B828" s="12" t="s">
        <v>19</v>
      </c>
      <c r="C828" s="4">
        <v>62</v>
      </c>
      <c r="D828" s="12" t="s">
        <v>20</v>
      </c>
    </row>
    <row r="829" spans="1:4" ht="22.5" customHeight="1" x14ac:dyDescent="0.25">
      <c r="A829" s="23">
        <v>43996</v>
      </c>
      <c r="B829" s="12" t="s">
        <v>19</v>
      </c>
      <c r="C829" s="4">
        <v>58</v>
      </c>
      <c r="D829" s="12" t="s">
        <v>20</v>
      </c>
    </row>
    <row r="830" spans="1:4" ht="22.5" customHeight="1" x14ac:dyDescent="0.25">
      <c r="A830" s="23">
        <v>43996</v>
      </c>
      <c r="B830" s="12" t="s">
        <v>19</v>
      </c>
      <c r="C830" s="4">
        <v>66</v>
      </c>
      <c r="D830" s="12" t="s">
        <v>27</v>
      </c>
    </row>
    <row r="831" spans="1:4" ht="22.5" customHeight="1" x14ac:dyDescent="0.25">
      <c r="A831" s="23">
        <v>43996</v>
      </c>
      <c r="B831" s="12" t="s">
        <v>23</v>
      </c>
      <c r="C831" s="4">
        <v>61</v>
      </c>
      <c r="D831" s="12" t="s">
        <v>22</v>
      </c>
    </row>
    <row r="832" spans="1:4" ht="22.5" customHeight="1" x14ac:dyDescent="0.25">
      <c r="A832" s="23">
        <v>43996</v>
      </c>
      <c r="B832" s="12" t="s">
        <v>23</v>
      </c>
      <c r="C832" s="4">
        <v>93</v>
      </c>
      <c r="D832" s="12" t="s">
        <v>22</v>
      </c>
    </row>
    <row r="833" spans="1:4" ht="22.5" customHeight="1" x14ac:dyDescent="0.25">
      <c r="A833" s="23">
        <v>43996</v>
      </c>
      <c r="B833" s="12" t="s">
        <v>23</v>
      </c>
      <c r="C833" s="4">
        <v>32</v>
      </c>
      <c r="D833" s="12" t="s">
        <v>21</v>
      </c>
    </row>
    <row r="834" spans="1:4" ht="22.5" customHeight="1" x14ac:dyDescent="0.25">
      <c r="A834" s="23">
        <v>43996</v>
      </c>
      <c r="B834" s="12" t="s">
        <v>23</v>
      </c>
      <c r="C834" s="4">
        <v>52</v>
      </c>
      <c r="D834" s="12" t="s">
        <v>20</v>
      </c>
    </row>
    <row r="835" spans="1:4" ht="22.5" customHeight="1" x14ac:dyDescent="0.25">
      <c r="A835" s="23">
        <v>43997</v>
      </c>
      <c r="B835" s="12" t="s">
        <v>19</v>
      </c>
      <c r="C835" s="4">
        <v>51</v>
      </c>
      <c r="D835" s="12" t="s">
        <v>22</v>
      </c>
    </row>
    <row r="836" spans="1:4" ht="22.5" customHeight="1" x14ac:dyDescent="0.25">
      <c r="A836" s="23">
        <v>43997</v>
      </c>
      <c r="B836" s="12" t="s">
        <v>19</v>
      </c>
      <c r="C836" s="4">
        <v>48</v>
      </c>
      <c r="D836" s="12" t="s">
        <v>22</v>
      </c>
    </row>
    <row r="837" spans="1:4" ht="22.5" customHeight="1" x14ac:dyDescent="0.25">
      <c r="A837" s="23">
        <v>43997</v>
      </c>
      <c r="B837" s="12" t="s">
        <v>19</v>
      </c>
      <c r="C837" s="4">
        <v>62</v>
      </c>
      <c r="D837" s="12" t="s">
        <v>22</v>
      </c>
    </row>
    <row r="838" spans="1:4" ht="22.5" customHeight="1" x14ac:dyDescent="0.25">
      <c r="A838" s="23">
        <v>43997</v>
      </c>
      <c r="B838" s="12" t="s">
        <v>19</v>
      </c>
      <c r="C838" s="4">
        <v>78</v>
      </c>
      <c r="D838" s="12" t="s">
        <v>22</v>
      </c>
    </row>
    <row r="839" spans="1:4" ht="22.5" customHeight="1" x14ac:dyDescent="0.25">
      <c r="A839" s="23">
        <v>43997</v>
      </c>
      <c r="B839" s="12" t="s">
        <v>19</v>
      </c>
      <c r="C839" s="4">
        <v>62</v>
      </c>
      <c r="D839" s="12" t="s">
        <v>22</v>
      </c>
    </row>
    <row r="840" spans="1:4" ht="22.5" customHeight="1" x14ac:dyDescent="0.25">
      <c r="A840" s="23">
        <v>43997</v>
      </c>
      <c r="B840" s="12" t="s">
        <v>19</v>
      </c>
      <c r="C840" s="4">
        <v>63</v>
      </c>
      <c r="D840" s="12" t="s">
        <v>22</v>
      </c>
    </row>
    <row r="841" spans="1:4" ht="22.5" customHeight="1" x14ac:dyDescent="0.25">
      <c r="A841" s="23">
        <v>43997</v>
      </c>
      <c r="B841" s="12" t="s">
        <v>19</v>
      </c>
      <c r="C841" s="4">
        <v>66</v>
      </c>
      <c r="D841" s="12" t="s">
        <v>22</v>
      </c>
    </row>
    <row r="842" spans="1:4" ht="22.5" customHeight="1" x14ac:dyDescent="0.25">
      <c r="A842" s="23">
        <v>43997</v>
      </c>
      <c r="B842" s="12" t="s">
        <v>19</v>
      </c>
      <c r="C842" s="4">
        <v>68</v>
      </c>
      <c r="D842" s="12" t="s">
        <v>22</v>
      </c>
    </row>
    <row r="843" spans="1:4" ht="22.5" customHeight="1" x14ac:dyDescent="0.25">
      <c r="A843" s="23">
        <v>43997</v>
      </c>
      <c r="B843" s="12" t="s">
        <v>19</v>
      </c>
      <c r="C843" s="4">
        <v>76</v>
      </c>
      <c r="D843" s="12" t="s">
        <v>22</v>
      </c>
    </row>
    <row r="844" spans="1:4" ht="22.5" customHeight="1" x14ac:dyDescent="0.25">
      <c r="A844" s="23">
        <v>43997</v>
      </c>
      <c r="B844" s="12" t="s">
        <v>19</v>
      </c>
      <c r="C844" s="4">
        <v>54</v>
      </c>
      <c r="D844" s="12" t="s">
        <v>22</v>
      </c>
    </row>
    <row r="845" spans="1:4" ht="22.5" customHeight="1" x14ac:dyDescent="0.25">
      <c r="A845" s="23">
        <v>43997</v>
      </c>
      <c r="B845" s="12" t="s">
        <v>19</v>
      </c>
      <c r="C845" s="4">
        <v>55</v>
      </c>
      <c r="D845" s="12" t="s">
        <v>22</v>
      </c>
    </row>
    <row r="846" spans="1:4" ht="22.5" customHeight="1" x14ac:dyDescent="0.25">
      <c r="A846" s="23">
        <v>43997</v>
      </c>
      <c r="B846" s="12" t="s">
        <v>19</v>
      </c>
      <c r="C846" s="4">
        <v>96</v>
      </c>
      <c r="D846" s="12" t="s">
        <v>20</v>
      </c>
    </row>
    <row r="847" spans="1:4" ht="22.5" customHeight="1" x14ac:dyDescent="0.25">
      <c r="A847" s="23">
        <v>43997</v>
      </c>
      <c r="B847" s="12" t="s">
        <v>19</v>
      </c>
      <c r="C847" s="4">
        <v>40</v>
      </c>
      <c r="D847" s="12" t="s">
        <v>20</v>
      </c>
    </row>
    <row r="848" spans="1:4" ht="22.5" customHeight="1" x14ac:dyDescent="0.25">
      <c r="A848" s="23">
        <v>43997</v>
      </c>
      <c r="B848" s="12" t="s">
        <v>19</v>
      </c>
      <c r="C848" s="4">
        <v>72</v>
      </c>
      <c r="D848" s="12" t="s">
        <v>20</v>
      </c>
    </row>
    <row r="849" spans="1:4" ht="22.5" customHeight="1" x14ac:dyDescent="0.25">
      <c r="A849" s="23">
        <v>43997</v>
      </c>
      <c r="B849" s="12" t="s">
        <v>19</v>
      </c>
      <c r="C849" s="4">
        <v>64</v>
      </c>
      <c r="D849" s="12" t="s">
        <v>27</v>
      </c>
    </row>
    <row r="850" spans="1:4" ht="22.5" customHeight="1" x14ac:dyDescent="0.25">
      <c r="A850" s="23">
        <v>43997</v>
      </c>
      <c r="B850" s="12" t="s">
        <v>19</v>
      </c>
      <c r="C850" s="4">
        <v>67</v>
      </c>
      <c r="D850" s="12" t="s">
        <v>25</v>
      </c>
    </row>
    <row r="851" spans="1:4" ht="22.5" customHeight="1" x14ac:dyDescent="0.25">
      <c r="A851" s="23">
        <v>43997</v>
      </c>
      <c r="B851" s="12" t="s">
        <v>23</v>
      </c>
      <c r="C851" s="4">
        <v>53</v>
      </c>
      <c r="D851" s="12" t="s">
        <v>22</v>
      </c>
    </row>
    <row r="852" spans="1:4" ht="22.5" customHeight="1" x14ac:dyDescent="0.25">
      <c r="A852" s="23">
        <v>43997</v>
      </c>
      <c r="B852" s="12" t="s">
        <v>23</v>
      </c>
      <c r="C852" s="4">
        <v>73</v>
      </c>
      <c r="D852" s="12" t="s">
        <v>20</v>
      </c>
    </row>
    <row r="853" spans="1:4" ht="22.5" customHeight="1" x14ac:dyDescent="0.25">
      <c r="A853" s="23">
        <v>43997</v>
      </c>
      <c r="B853" s="12" t="s">
        <v>23</v>
      </c>
      <c r="C853" s="4">
        <v>83</v>
      </c>
      <c r="D853" s="12" t="s">
        <v>20</v>
      </c>
    </row>
    <row r="854" spans="1:4" ht="22.5" customHeight="1" x14ac:dyDescent="0.25">
      <c r="A854" s="23">
        <v>43997</v>
      </c>
      <c r="B854" s="12" t="s">
        <v>23</v>
      </c>
      <c r="C854" s="4">
        <v>88</v>
      </c>
      <c r="D854" s="12" t="s">
        <v>20</v>
      </c>
    </row>
    <row r="855" spans="1:4" ht="22.5" customHeight="1" x14ac:dyDescent="0.25">
      <c r="A855" s="23">
        <v>43997</v>
      </c>
      <c r="B855" s="5" t="s">
        <v>23</v>
      </c>
      <c r="C855" s="4">
        <v>92</v>
      </c>
      <c r="D855" s="12" t="s">
        <v>20</v>
      </c>
    </row>
    <row r="856" spans="1:4" ht="22.5" customHeight="1" x14ac:dyDescent="0.25">
      <c r="A856" s="23">
        <v>43998</v>
      </c>
      <c r="B856" s="12" t="s">
        <v>19</v>
      </c>
      <c r="C856" s="4">
        <v>80</v>
      </c>
      <c r="D856" s="12" t="s">
        <v>22</v>
      </c>
    </row>
    <row r="857" spans="1:4" ht="22.5" customHeight="1" x14ac:dyDescent="0.25">
      <c r="A857" s="23">
        <v>43998</v>
      </c>
      <c r="B857" s="12" t="s">
        <v>19</v>
      </c>
      <c r="C857" s="4">
        <v>53</v>
      </c>
      <c r="D857" s="12" t="s">
        <v>22</v>
      </c>
    </row>
    <row r="858" spans="1:4" ht="22.5" customHeight="1" x14ac:dyDescent="0.25">
      <c r="A858" s="23">
        <v>43998</v>
      </c>
      <c r="B858" s="12" t="s">
        <v>19</v>
      </c>
      <c r="C858" s="4">
        <v>71</v>
      </c>
      <c r="D858" s="12" t="s">
        <v>22</v>
      </c>
    </row>
    <row r="859" spans="1:4" ht="22.5" customHeight="1" x14ac:dyDescent="0.25">
      <c r="A859" s="23">
        <v>43998</v>
      </c>
      <c r="B859" s="12" t="s">
        <v>19</v>
      </c>
      <c r="C859" s="4">
        <v>29</v>
      </c>
      <c r="D859" s="12" t="s">
        <v>21</v>
      </c>
    </row>
    <row r="860" spans="1:4" ht="22.5" customHeight="1" x14ac:dyDescent="0.25">
      <c r="A860" s="23">
        <v>43998</v>
      </c>
      <c r="B860" s="12" t="s">
        <v>19</v>
      </c>
      <c r="C860" s="4">
        <v>35</v>
      </c>
      <c r="D860" s="12" t="s">
        <v>21</v>
      </c>
    </row>
    <row r="861" spans="1:4" ht="22.5" customHeight="1" x14ac:dyDescent="0.25">
      <c r="A861" s="23">
        <v>43998</v>
      </c>
      <c r="B861" s="12" t="s">
        <v>19</v>
      </c>
      <c r="C861" s="4">
        <v>76</v>
      </c>
      <c r="D861" s="12" t="s">
        <v>21</v>
      </c>
    </row>
    <row r="862" spans="1:4" ht="22.5" customHeight="1" x14ac:dyDescent="0.25">
      <c r="A862" s="23">
        <v>43998</v>
      </c>
      <c r="B862" s="12" t="s">
        <v>19</v>
      </c>
      <c r="C862" s="4">
        <v>69</v>
      </c>
      <c r="D862" s="12" t="s">
        <v>21</v>
      </c>
    </row>
    <row r="863" spans="1:4" ht="22.5" customHeight="1" x14ac:dyDescent="0.25">
      <c r="A863" s="23">
        <v>43998</v>
      </c>
      <c r="B863" s="12" t="s">
        <v>19</v>
      </c>
      <c r="C863" s="4">
        <v>77</v>
      </c>
      <c r="D863" s="12" t="s">
        <v>21</v>
      </c>
    </row>
    <row r="864" spans="1:4" ht="22.5" customHeight="1" x14ac:dyDescent="0.25">
      <c r="A864" s="23">
        <v>43998</v>
      </c>
      <c r="B864" s="12" t="s">
        <v>19</v>
      </c>
      <c r="C864" s="4">
        <v>91</v>
      </c>
      <c r="D864" s="12" t="s">
        <v>20</v>
      </c>
    </row>
    <row r="865" spans="1:4" ht="22.5" customHeight="1" x14ac:dyDescent="0.25">
      <c r="A865" s="23">
        <v>43998</v>
      </c>
      <c r="B865" s="12" t="s">
        <v>19</v>
      </c>
      <c r="C865" s="4">
        <v>76</v>
      </c>
      <c r="D865" s="12" t="s">
        <v>20</v>
      </c>
    </row>
    <row r="866" spans="1:4" ht="22.5" customHeight="1" x14ac:dyDescent="0.25">
      <c r="A866" s="23">
        <v>43998</v>
      </c>
      <c r="B866" s="12" t="s">
        <v>19</v>
      </c>
      <c r="C866" s="4">
        <v>69</v>
      </c>
      <c r="D866" s="12" t="s">
        <v>20</v>
      </c>
    </row>
    <row r="867" spans="1:4" ht="22.5" customHeight="1" x14ac:dyDescent="0.25">
      <c r="A867" s="23">
        <v>43998</v>
      </c>
      <c r="B867" s="12" t="s">
        <v>19</v>
      </c>
      <c r="C867" s="4">
        <v>76</v>
      </c>
      <c r="D867" s="12" t="s">
        <v>20</v>
      </c>
    </row>
    <row r="868" spans="1:4" ht="22.5" customHeight="1" x14ac:dyDescent="0.25">
      <c r="A868" s="23">
        <v>43998</v>
      </c>
      <c r="B868" s="12" t="s">
        <v>23</v>
      </c>
      <c r="C868" s="4">
        <v>50</v>
      </c>
      <c r="D868" s="12" t="s">
        <v>22</v>
      </c>
    </row>
    <row r="869" spans="1:4" ht="22.5" customHeight="1" x14ac:dyDescent="0.25">
      <c r="A869" s="23">
        <v>43998</v>
      </c>
      <c r="B869" s="12" t="s">
        <v>23</v>
      </c>
      <c r="C869" s="4">
        <v>74</v>
      </c>
      <c r="D869" s="12" t="s">
        <v>22</v>
      </c>
    </row>
    <row r="870" spans="1:4" ht="22.5" customHeight="1" x14ac:dyDescent="0.25">
      <c r="A870" s="23">
        <v>43998</v>
      </c>
      <c r="B870" s="12" t="s">
        <v>23</v>
      </c>
      <c r="C870" s="4">
        <v>76</v>
      </c>
      <c r="D870" s="12" t="s">
        <v>22</v>
      </c>
    </row>
    <row r="871" spans="1:4" ht="22.5" customHeight="1" x14ac:dyDescent="0.25">
      <c r="A871" s="23">
        <v>43998</v>
      </c>
      <c r="B871" s="12" t="s">
        <v>23</v>
      </c>
      <c r="C871" s="4">
        <v>51</v>
      </c>
      <c r="D871" s="12" t="s">
        <v>22</v>
      </c>
    </row>
    <row r="872" spans="1:4" ht="22.5" customHeight="1" x14ac:dyDescent="0.25">
      <c r="A872" s="23">
        <v>43998</v>
      </c>
      <c r="B872" s="12" t="s">
        <v>23</v>
      </c>
      <c r="C872" s="4">
        <v>77</v>
      </c>
      <c r="D872" s="12" t="s">
        <v>20</v>
      </c>
    </row>
    <row r="873" spans="1:4" ht="22.5" customHeight="1" x14ac:dyDescent="0.25">
      <c r="A873" s="23">
        <v>43998</v>
      </c>
      <c r="B873" s="12" t="s">
        <v>23</v>
      </c>
      <c r="C873" s="4">
        <v>90</v>
      </c>
      <c r="D873" s="12" t="s">
        <v>20</v>
      </c>
    </row>
    <row r="874" spans="1:4" ht="22.5" customHeight="1" x14ac:dyDescent="0.25">
      <c r="A874" s="23">
        <v>43998</v>
      </c>
      <c r="B874" s="12" t="s">
        <v>23</v>
      </c>
      <c r="C874" s="4">
        <v>91</v>
      </c>
      <c r="D874" s="12" t="s">
        <v>20</v>
      </c>
    </row>
    <row r="875" spans="1:4" ht="22.5" customHeight="1" x14ac:dyDescent="0.25">
      <c r="A875" s="23">
        <v>43998</v>
      </c>
      <c r="B875" s="12" t="s">
        <v>23</v>
      </c>
      <c r="C875" s="4">
        <v>86</v>
      </c>
      <c r="D875" s="12" t="s">
        <v>20</v>
      </c>
    </row>
    <row r="876" spans="1:4" ht="22.5" customHeight="1" x14ac:dyDescent="0.25">
      <c r="A876" s="23">
        <v>43998</v>
      </c>
      <c r="B876" s="12" t="s">
        <v>23</v>
      </c>
      <c r="C876" s="4">
        <v>69</v>
      </c>
      <c r="D876" s="12" t="s">
        <v>20</v>
      </c>
    </row>
    <row r="877" spans="1:4" ht="22.5" customHeight="1" x14ac:dyDescent="0.25">
      <c r="A877" s="23">
        <v>43998</v>
      </c>
      <c r="B877" s="12" t="s">
        <v>23</v>
      </c>
      <c r="C877" s="4">
        <v>80</v>
      </c>
      <c r="D877" s="12" t="s">
        <v>20</v>
      </c>
    </row>
    <row r="878" spans="1:4" ht="22.5" customHeight="1" x14ac:dyDescent="0.25">
      <c r="A878" s="23">
        <v>43998</v>
      </c>
      <c r="B878" s="12" t="s">
        <v>23</v>
      </c>
      <c r="C878" s="4">
        <v>84</v>
      </c>
      <c r="D878" s="12" t="s">
        <v>26</v>
      </c>
    </row>
    <row r="879" spans="1:4" ht="22.5" customHeight="1" x14ac:dyDescent="0.25">
      <c r="A879" s="23">
        <v>43998</v>
      </c>
      <c r="B879" s="12" t="s">
        <v>23</v>
      </c>
      <c r="C879" s="4">
        <v>88</v>
      </c>
      <c r="D879" s="12" t="s">
        <v>29</v>
      </c>
    </row>
    <row r="880" spans="1:4" ht="22.5" customHeight="1" x14ac:dyDescent="0.25">
      <c r="A880" s="23">
        <v>43999</v>
      </c>
      <c r="B880" s="12" t="s">
        <v>19</v>
      </c>
      <c r="C880" s="4">
        <v>51</v>
      </c>
      <c r="D880" s="12" t="s">
        <v>22</v>
      </c>
    </row>
    <row r="881" spans="1:4" ht="22.5" customHeight="1" x14ac:dyDescent="0.25">
      <c r="A881" s="23">
        <v>43999</v>
      </c>
      <c r="B881" s="12" t="s">
        <v>19</v>
      </c>
      <c r="C881" s="4">
        <v>67</v>
      </c>
      <c r="D881" s="12" t="s">
        <v>22</v>
      </c>
    </row>
    <row r="882" spans="1:4" ht="22.5" customHeight="1" x14ac:dyDescent="0.25">
      <c r="A882" s="23">
        <v>43999</v>
      </c>
      <c r="B882" s="12" t="s">
        <v>19</v>
      </c>
      <c r="C882" s="4">
        <v>50</v>
      </c>
      <c r="D882" s="12" t="s">
        <v>22</v>
      </c>
    </row>
    <row r="883" spans="1:4" ht="22.5" customHeight="1" x14ac:dyDescent="0.25">
      <c r="A883" s="23">
        <v>43999</v>
      </c>
      <c r="B883" s="12" t="s">
        <v>19</v>
      </c>
      <c r="C883" s="4">
        <v>78</v>
      </c>
      <c r="D883" s="12" t="s">
        <v>22</v>
      </c>
    </row>
    <row r="884" spans="1:4" ht="22.5" customHeight="1" x14ac:dyDescent="0.25">
      <c r="A884" s="23">
        <v>43999</v>
      </c>
      <c r="B884" s="12" t="s">
        <v>19</v>
      </c>
      <c r="C884" s="4">
        <v>83</v>
      </c>
      <c r="D884" s="12" t="s">
        <v>22</v>
      </c>
    </row>
    <row r="885" spans="1:4" ht="22.5" customHeight="1" x14ac:dyDescent="0.25">
      <c r="A885" s="23">
        <v>43999</v>
      </c>
      <c r="B885" s="12" t="s">
        <v>19</v>
      </c>
      <c r="C885" s="4">
        <v>66</v>
      </c>
      <c r="D885" s="12" t="s">
        <v>22</v>
      </c>
    </row>
    <row r="886" spans="1:4" ht="22.5" customHeight="1" x14ac:dyDescent="0.25">
      <c r="A886" s="23">
        <v>43999</v>
      </c>
      <c r="B886" s="12" t="s">
        <v>19</v>
      </c>
      <c r="C886" s="4">
        <v>48</v>
      </c>
      <c r="D886" s="12" t="s">
        <v>22</v>
      </c>
    </row>
    <row r="887" spans="1:4" ht="22.5" customHeight="1" x14ac:dyDescent="0.25">
      <c r="A887" s="23">
        <v>43999</v>
      </c>
      <c r="B887" s="12" t="s">
        <v>19</v>
      </c>
      <c r="C887" s="4">
        <v>51</v>
      </c>
      <c r="D887" s="12" t="s">
        <v>20</v>
      </c>
    </row>
    <row r="888" spans="1:4" ht="22.5" customHeight="1" x14ac:dyDescent="0.25">
      <c r="A888" s="23">
        <v>43999</v>
      </c>
      <c r="B888" s="12" t="s">
        <v>19</v>
      </c>
      <c r="C888" s="4">
        <v>55</v>
      </c>
      <c r="D888" s="12" t="s">
        <v>20</v>
      </c>
    </row>
    <row r="889" spans="1:4" ht="22.5" customHeight="1" x14ac:dyDescent="0.25">
      <c r="A889" s="23">
        <v>43999</v>
      </c>
      <c r="B889" s="12" t="s">
        <v>19</v>
      </c>
      <c r="C889" s="4">
        <v>64</v>
      </c>
      <c r="D889" s="12" t="s">
        <v>20</v>
      </c>
    </row>
    <row r="890" spans="1:4" ht="22.5" customHeight="1" x14ac:dyDescent="0.25">
      <c r="A890" s="23">
        <v>43999</v>
      </c>
      <c r="B890" s="12" t="s">
        <v>19</v>
      </c>
      <c r="C890" s="4">
        <v>65</v>
      </c>
      <c r="D890" s="12" t="s">
        <v>20</v>
      </c>
    </row>
    <row r="891" spans="1:4" ht="22.5" customHeight="1" x14ac:dyDescent="0.25">
      <c r="A891" s="23">
        <v>43999</v>
      </c>
      <c r="B891" s="12" t="s">
        <v>19</v>
      </c>
      <c r="C891" s="4">
        <v>77</v>
      </c>
      <c r="D891" s="12" t="s">
        <v>20</v>
      </c>
    </row>
    <row r="892" spans="1:4" ht="22.5" customHeight="1" x14ac:dyDescent="0.25">
      <c r="A892" s="23">
        <v>43999</v>
      </c>
      <c r="B892" s="12" t="s">
        <v>19</v>
      </c>
      <c r="C892" s="4">
        <v>93</v>
      </c>
      <c r="D892" s="12" t="s">
        <v>20</v>
      </c>
    </row>
    <row r="893" spans="1:4" ht="22.5" customHeight="1" x14ac:dyDescent="0.25">
      <c r="A893" s="23">
        <v>43999</v>
      </c>
      <c r="B893" s="12" t="s">
        <v>19</v>
      </c>
      <c r="C893" s="4">
        <v>45</v>
      </c>
      <c r="D893" s="12" t="s">
        <v>20</v>
      </c>
    </row>
    <row r="894" spans="1:4" ht="22.5" customHeight="1" x14ac:dyDescent="0.25">
      <c r="A894" s="23">
        <v>43999</v>
      </c>
      <c r="B894" s="12" t="s">
        <v>19</v>
      </c>
      <c r="C894" s="4">
        <v>81</v>
      </c>
      <c r="D894" s="12" t="s">
        <v>20</v>
      </c>
    </row>
    <row r="895" spans="1:4" ht="22.5" customHeight="1" x14ac:dyDescent="0.25">
      <c r="A895" s="23">
        <v>43999</v>
      </c>
      <c r="B895" s="12" t="s">
        <v>19</v>
      </c>
      <c r="C895" s="4">
        <v>89</v>
      </c>
      <c r="D895" s="12" t="s">
        <v>20</v>
      </c>
    </row>
    <row r="896" spans="1:4" ht="22.5" customHeight="1" x14ac:dyDescent="0.25">
      <c r="A896" s="23">
        <v>43999</v>
      </c>
      <c r="B896" s="12" t="s">
        <v>19</v>
      </c>
      <c r="C896" s="4">
        <v>71</v>
      </c>
      <c r="D896" s="12" t="s">
        <v>20</v>
      </c>
    </row>
    <row r="897" spans="1:4" ht="22.5" customHeight="1" x14ac:dyDescent="0.25">
      <c r="A897" s="23">
        <v>43999</v>
      </c>
      <c r="B897" s="12" t="s">
        <v>19</v>
      </c>
      <c r="C897" s="4">
        <v>84</v>
      </c>
      <c r="D897" s="12" t="s">
        <v>20</v>
      </c>
    </row>
    <row r="898" spans="1:4" ht="22.5" customHeight="1" x14ac:dyDescent="0.25">
      <c r="A898" s="23">
        <v>43999</v>
      </c>
      <c r="B898" s="12" t="s">
        <v>19</v>
      </c>
      <c r="C898" s="4">
        <v>89</v>
      </c>
      <c r="D898" s="12" t="s">
        <v>20</v>
      </c>
    </row>
    <row r="899" spans="1:4" ht="22.5" customHeight="1" x14ac:dyDescent="0.25">
      <c r="A899" s="23">
        <v>43999</v>
      </c>
      <c r="B899" s="12" t="s">
        <v>19</v>
      </c>
      <c r="C899" s="4">
        <v>79</v>
      </c>
      <c r="D899" s="12" t="s">
        <v>20</v>
      </c>
    </row>
    <row r="900" spans="1:4" ht="22.5" customHeight="1" x14ac:dyDescent="0.25">
      <c r="A900" s="23">
        <v>43999</v>
      </c>
      <c r="B900" s="12" t="s">
        <v>19</v>
      </c>
      <c r="C900" s="4">
        <v>89</v>
      </c>
      <c r="D900" s="12" t="s">
        <v>20</v>
      </c>
    </row>
    <row r="901" spans="1:4" ht="22.5" customHeight="1" x14ac:dyDescent="0.25">
      <c r="A901" s="23">
        <v>43999</v>
      </c>
      <c r="B901" s="12" t="s">
        <v>23</v>
      </c>
      <c r="C901" s="4">
        <v>61</v>
      </c>
      <c r="D901" s="5" t="s">
        <v>22</v>
      </c>
    </row>
    <row r="902" spans="1:4" ht="22.5" customHeight="1" x14ac:dyDescent="0.25">
      <c r="A902" s="23">
        <v>43999</v>
      </c>
      <c r="B902" s="12" t="s">
        <v>23</v>
      </c>
      <c r="C902" s="4">
        <v>58</v>
      </c>
      <c r="D902" s="5" t="s">
        <v>22</v>
      </c>
    </row>
    <row r="903" spans="1:4" ht="22.5" customHeight="1" x14ac:dyDescent="0.25">
      <c r="A903" s="23">
        <v>43999</v>
      </c>
      <c r="B903" s="12" t="s">
        <v>23</v>
      </c>
      <c r="C903" s="4">
        <v>66</v>
      </c>
      <c r="D903" s="5" t="s">
        <v>22</v>
      </c>
    </row>
    <row r="904" spans="1:4" ht="22.5" customHeight="1" x14ac:dyDescent="0.25">
      <c r="A904" s="23">
        <v>43999</v>
      </c>
      <c r="B904" s="12" t="s">
        <v>23</v>
      </c>
      <c r="C904" s="4">
        <v>62</v>
      </c>
      <c r="D904" s="5" t="s">
        <v>22</v>
      </c>
    </row>
    <row r="905" spans="1:4" ht="22.5" customHeight="1" x14ac:dyDescent="0.25">
      <c r="A905" s="23">
        <v>43999</v>
      </c>
      <c r="B905" s="12" t="s">
        <v>23</v>
      </c>
      <c r="C905" s="4">
        <v>25</v>
      </c>
      <c r="D905" s="5" t="s">
        <v>22</v>
      </c>
    </row>
    <row r="906" spans="1:4" ht="22.5" customHeight="1" x14ac:dyDescent="0.25">
      <c r="A906" s="23">
        <v>43999</v>
      </c>
      <c r="B906" s="12" t="s">
        <v>23</v>
      </c>
      <c r="C906" s="4">
        <v>87</v>
      </c>
      <c r="D906" s="12" t="s">
        <v>20</v>
      </c>
    </row>
    <row r="907" spans="1:4" ht="22.5" customHeight="1" x14ac:dyDescent="0.25">
      <c r="A907" s="23">
        <v>43999</v>
      </c>
      <c r="B907" s="12" t="s">
        <v>23</v>
      </c>
      <c r="C907" s="4">
        <v>67</v>
      </c>
      <c r="D907" s="12" t="s">
        <v>20</v>
      </c>
    </row>
    <row r="908" spans="1:4" ht="22.5" customHeight="1" x14ac:dyDescent="0.25">
      <c r="A908" s="23">
        <v>43999</v>
      </c>
      <c r="B908" s="12" t="s">
        <v>23</v>
      </c>
      <c r="C908" s="4">
        <v>87</v>
      </c>
      <c r="D908" s="12" t="s">
        <v>20</v>
      </c>
    </row>
    <row r="909" spans="1:4" ht="22.5" customHeight="1" x14ac:dyDescent="0.25">
      <c r="A909" s="23">
        <v>43999</v>
      </c>
      <c r="B909" s="12" t="s">
        <v>23</v>
      </c>
      <c r="C909" s="4">
        <v>88</v>
      </c>
      <c r="D909" s="5" t="s">
        <v>20</v>
      </c>
    </row>
    <row r="910" spans="1:4" ht="22.5" customHeight="1" x14ac:dyDescent="0.25">
      <c r="A910" s="23">
        <v>43999</v>
      </c>
      <c r="B910" s="12" t="s">
        <v>23</v>
      </c>
      <c r="C910" s="4">
        <v>96</v>
      </c>
      <c r="D910" s="5" t="s">
        <v>20</v>
      </c>
    </row>
    <row r="911" spans="1:4" ht="22.5" customHeight="1" x14ac:dyDescent="0.25">
      <c r="A911" s="23">
        <v>43999</v>
      </c>
      <c r="B911" s="12" t="s">
        <v>23</v>
      </c>
      <c r="C911" s="4">
        <v>103</v>
      </c>
      <c r="D911" s="5" t="s">
        <v>20</v>
      </c>
    </row>
    <row r="912" spans="1:4" ht="22.5" customHeight="1" x14ac:dyDescent="0.25">
      <c r="A912" s="23">
        <v>43999</v>
      </c>
      <c r="B912" s="12" t="s">
        <v>23</v>
      </c>
      <c r="C912" s="4">
        <v>82</v>
      </c>
      <c r="D912" s="5" t="s">
        <v>20</v>
      </c>
    </row>
    <row r="913" spans="1:4" ht="22.5" customHeight="1" x14ac:dyDescent="0.25">
      <c r="A913" s="23">
        <v>43999</v>
      </c>
      <c r="B913" s="12" t="s">
        <v>23</v>
      </c>
      <c r="C913" s="4">
        <v>94</v>
      </c>
      <c r="D913" s="5" t="s">
        <v>20</v>
      </c>
    </row>
    <row r="914" spans="1:4" ht="22.5" customHeight="1" x14ac:dyDescent="0.25">
      <c r="A914" s="23">
        <v>43999</v>
      </c>
      <c r="B914" s="12" t="s">
        <v>23</v>
      </c>
      <c r="C914" s="4">
        <v>97</v>
      </c>
      <c r="D914" s="5" t="s">
        <v>20</v>
      </c>
    </row>
    <row r="915" spans="1:4" ht="22.5" customHeight="1" x14ac:dyDescent="0.25">
      <c r="A915" s="23">
        <v>44000</v>
      </c>
      <c r="B915" s="12" t="s">
        <v>19</v>
      </c>
      <c r="C915" s="4">
        <v>90</v>
      </c>
      <c r="D915" s="5" t="s">
        <v>22</v>
      </c>
    </row>
    <row r="916" spans="1:4" ht="22.5" customHeight="1" x14ac:dyDescent="0.25">
      <c r="A916" s="23">
        <v>44000</v>
      </c>
      <c r="B916" s="12" t="s">
        <v>19</v>
      </c>
      <c r="C916" s="4">
        <v>84</v>
      </c>
      <c r="D916" s="5" t="s">
        <v>22</v>
      </c>
    </row>
    <row r="917" spans="1:4" ht="22.5" customHeight="1" x14ac:dyDescent="0.25">
      <c r="A917" s="23">
        <v>44000</v>
      </c>
      <c r="B917" s="12" t="s">
        <v>19</v>
      </c>
      <c r="C917" s="4">
        <v>70</v>
      </c>
      <c r="D917" s="5" t="s">
        <v>22</v>
      </c>
    </row>
    <row r="918" spans="1:4" ht="22.5" customHeight="1" x14ac:dyDescent="0.25">
      <c r="A918" s="23">
        <v>44000</v>
      </c>
      <c r="B918" s="12" t="s">
        <v>19</v>
      </c>
      <c r="C918" s="4">
        <v>67</v>
      </c>
      <c r="D918" s="5" t="s">
        <v>22</v>
      </c>
    </row>
    <row r="919" spans="1:4" ht="22.5" customHeight="1" x14ac:dyDescent="0.25">
      <c r="A919" s="23">
        <v>44000</v>
      </c>
      <c r="B919" s="12" t="s">
        <v>19</v>
      </c>
      <c r="C919" s="4">
        <v>82</v>
      </c>
      <c r="D919" s="12" t="s">
        <v>22</v>
      </c>
    </row>
    <row r="920" spans="1:4" ht="22.5" customHeight="1" x14ac:dyDescent="0.25">
      <c r="A920" s="23">
        <v>44000</v>
      </c>
      <c r="B920" s="12" t="s">
        <v>19</v>
      </c>
      <c r="C920" s="4">
        <v>100</v>
      </c>
      <c r="D920" s="12" t="s">
        <v>22</v>
      </c>
    </row>
    <row r="921" spans="1:4" ht="22.5" customHeight="1" x14ac:dyDescent="0.25">
      <c r="A921" s="23">
        <v>44000</v>
      </c>
      <c r="B921" s="12" t="s">
        <v>19</v>
      </c>
      <c r="C921" s="4">
        <v>51</v>
      </c>
      <c r="D921" s="12" t="s">
        <v>22</v>
      </c>
    </row>
    <row r="922" spans="1:4" ht="22.5" customHeight="1" x14ac:dyDescent="0.25">
      <c r="A922" s="23">
        <v>44000</v>
      </c>
      <c r="B922" s="12" t="s">
        <v>19</v>
      </c>
      <c r="C922" s="4">
        <v>69</v>
      </c>
      <c r="D922" s="12" t="s">
        <v>22</v>
      </c>
    </row>
    <row r="923" spans="1:4" ht="22.5" customHeight="1" x14ac:dyDescent="0.25">
      <c r="A923" s="23">
        <v>44000</v>
      </c>
      <c r="B923" s="12" t="s">
        <v>19</v>
      </c>
      <c r="C923" s="4">
        <v>53</v>
      </c>
      <c r="D923" s="5" t="s">
        <v>20</v>
      </c>
    </row>
    <row r="924" spans="1:4" ht="22.5" customHeight="1" x14ac:dyDescent="0.25">
      <c r="A924" s="23">
        <v>44000</v>
      </c>
      <c r="B924" s="12" t="s">
        <v>19</v>
      </c>
      <c r="C924" s="4">
        <v>59</v>
      </c>
      <c r="D924" s="5" t="s">
        <v>20</v>
      </c>
    </row>
    <row r="925" spans="1:4" ht="22.5" customHeight="1" x14ac:dyDescent="0.25">
      <c r="A925" s="23">
        <v>44000</v>
      </c>
      <c r="B925" s="12" t="s">
        <v>19</v>
      </c>
      <c r="C925" s="4">
        <v>57</v>
      </c>
      <c r="D925" s="5" t="s">
        <v>20</v>
      </c>
    </row>
    <row r="926" spans="1:4" ht="22.5" customHeight="1" x14ac:dyDescent="0.25">
      <c r="A926" s="23">
        <v>44000</v>
      </c>
      <c r="B926" s="12" t="s">
        <v>19</v>
      </c>
      <c r="C926" s="4">
        <v>52</v>
      </c>
      <c r="D926" s="5" t="s">
        <v>20</v>
      </c>
    </row>
    <row r="927" spans="1:4" ht="22.5" customHeight="1" x14ac:dyDescent="0.25">
      <c r="A927" s="23">
        <v>44000</v>
      </c>
      <c r="B927" s="12" t="s">
        <v>19</v>
      </c>
      <c r="C927" s="4">
        <v>60</v>
      </c>
      <c r="D927" s="5" t="s">
        <v>20</v>
      </c>
    </row>
    <row r="928" spans="1:4" ht="22.5" customHeight="1" x14ac:dyDescent="0.25">
      <c r="A928" s="23">
        <v>44000</v>
      </c>
      <c r="B928" s="12" t="s">
        <v>19</v>
      </c>
      <c r="C928" s="4">
        <v>65</v>
      </c>
      <c r="D928" s="5" t="s">
        <v>20</v>
      </c>
    </row>
    <row r="929" spans="1:4" ht="22.5" customHeight="1" x14ac:dyDescent="0.25">
      <c r="A929" s="23">
        <v>44000</v>
      </c>
      <c r="B929" s="12" t="s">
        <v>19</v>
      </c>
      <c r="C929" s="4">
        <v>82</v>
      </c>
      <c r="D929" s="5" t="s">
        <v>20</v>
      </c>
    </row>
    <row r="930" spans="1:4" ht="22.5" customHeight="1" x14ac:dyDescent="0.25">
      <c r="A930" s="23">
        <v>44000</v>
      </c>
      <c r="B930" s="12" t="s">
        <v>19</v>
      </c>
      <c r="C930" s="4">
        <v>74</v>
      </c>
      <c r="D930" s="5" t="s">
        <v>25</v>
      </c>
    </row>
    <row r="931" spans="1:4" ht="22.5" customHeight="1" x14ac:dyDescent="0.25">
      <c r="A931" s="23">
        <v>44000</v>
      </c>
      <c r="B931" s="12" t="s">
        <v>19</v>
      </c>
      <c r="C931" s="4">
        <v>87</v>
      </c>
      <c r="D931" s="5" t="s">
        <v>25</v>
      </c>
    </row>
    <row r="932" spans="1:4" ht="22.5" customHeight="1" x14ac:dyDescent="0.25">
      <c r="A932" s="23">
        <v>44000</v>
      </c>
      <c r="B932" s="12" t="s">
        <v>19</v>
      </c>
      <c r="C932" s="4">
        <v>78</v>
      </c>
      <c r="D932" s="5" t="s">
        <v>25</v>
      </c>
    </row>
    <row r="933" spans="1:4" ht="22.5" customHeight="1" x14ac:dyDescent="0.25">
      <c r="A933" s="23">
        <v>44000</v>
      </c>
      <c r="B933" s="12" t="s">
        <v>23</v>
      </c>
      <c r="C933" s="4">
        <v>91</v>
      </c>
      <c r="D933" s="5" t="s">
        <v>22</v>
      </c>
    </row>
    <row r="934" spans="1:4" ht="22.5" customHeight="1" x14ac:dyDescent="0.25">
      <c r="A934" s="23">
        <v>44000</v>
      </c>
      <c r="B934" s="12" t="s">
        <v>23</v>
      </c>
      <c r="C934" s="4">
        <v>47</v>
      </c>
      <c r="D934" s="5" t="s">
        <v>22</v>
      </c>
    </row>
    <row r="935" spans="1:4" ht="22.5" customHeight="1" x14ac:dyDescent="0.25">
      <c r="A935" s="23">
        <v>44000</v>
      </c>
      <c r="B935" s="12" t="s">
        <v>23</v>
      </c>
      <c r="C935" s="4">
        <v>70</v>
      </c>
      <c r="D935" s="5" t="s">
        <v>22</v>
      </c>
    </row>
    <row r="936" spans="1:4" ht="22.5" customHeight="1" x14ac:dyDescent="0.25">
      <c r="A936" s="23">
        <v>44000</v>
      </c>
      <c r="B936" s="12" t="s">
        <v>23</v>
      </c>
      <c r="C936" s="4">
        <v>80</v>
      </c>
      <c r="D936" s="5" t="s">
        <v>22</v>
      </c>
    </row>
    <row r="937" spans="1:4" ht="22.5" customHeight="1" x14ac:dyDescent="0.25">
      <c r="A937" s="23">
        <v>44000</v>
      </c>
      <c r="B937" s="12" t="s">
        <v>23</v>
      </c>
      <c r="C937" s="4">
        <v>92</v>
      </c>
      <c r="D937" s="5" t="s">
        <v>22</v>
      </c>
    </row>
    <row r="938" spans="1:4" ht="22.5" customHeight="1" x14ac:dyDescent="0.25">
      <c r="A938" s="23">
        <v>44000</v>
      </c>
      <c r="B938" s="12" t="s">
        <v>23</v>
      </c>
      <c r="C938" s="4">
        <v>57</v>
      </c>
      <c r="D938" s="5" t="s">
        <v>21</v>
      </c>
    </row>
    <row r="939" spans="1:4" ht="22.5" customHeight="1" x14ac:dyDescent="0.25">
      <c r="A939" s="23">
        <v>44000</v>
      </c>
      <c r="B939" s="12" t="s">
        <v>23</v>
      </c>
      <c r="C939" s="4">
        <v>47</v>
      </c>
      <c r="D939" s="5" t="s">
        <v>21</v>
      </c>
    </row>
    <row r="940" spans="1:4" ht="22.5" customHeight="1" x14ac:dyDescent="0.25">
      <c r="A940" s="23">
        <v>44000</v>
      </c>
      <c r="B940" s="12" t="s">
        <v>23</v>
      </c>
      <c r="C940" s="4">
        <v>65</v>
      </c>
      <c r="D940" s="5" t="s">
        <v>20</v>
      </c>
    </row>
    <row r="941" spans="1:4" ht="22.5" customHeight="1" x14ac:dyDescent="0.25">
      <c r="A941" s="23">
        <v>44000</v>
      </c>
      <c r="B941" s="12" t="s">
        <v>23</v>
      </c>
      <c r="C941" s="4">
        <v>70</v>
      </c>
      <c r="D941" s="5" t="s">
        <v>20</v>
      </c>
    </row>
    <row r="942" spans="1:4" ht="22.5" customHeight="1" x14ac:dyDescent="0.25">
      <c r="A942" s="23">
        <v>44000</v>
      </c>
      <c r="B942" s="12" t="s">
        <v>23</v>
      </c>
      <c r="C942" s="4">
        <v>81</v>
      </c>
      <c r="D942" s="5" t="s">
        <v>20</v>
      </c>
    </row>
    <row r="943" spans="1:4" ht="22.5" customHeight="1" x14ac:dyDescent="0.25">
      <c r="A943" s="23">
        <v>44000</v>
      </c>
      <c r="B943" s="12" t="s">
        <v>23</v>
      </c>
      <c r="C943" s="4">
        <v>77</v>
      </c>
      <c r="D943" s="5" t="s">
        <v>20</v>
      </c>
    </row>
    <row r="944" spans="1:4" ht="22.5" customHeight="1" x14ac:dyDescent="0.25">
      <c r="A944" s="23">
        <v>44000</v>
      </c>
      <c r="B944" s="12" t="s">
        <v>23</v>
      </c>
      <c r="C944" s="4">
        <v>89</v>
      </c>
      <c r="D944" s="5" t="s">
        <v>20</v>
      </c>
    </row>
    <row r="945" spans="1:4" ht="22.5" customHeight="1" x14ac:dyDescent="0.25">
      <c r="A945" s="23">
        <v>44000</v>
      </c>
      <c r="B945" s="12" t="s">
        <v>23</v>
      </c>
      <c r="C945" s="4">
        <v>74</v>
      </c>
      <c r="D945" s="5" t="s">
        <v>20</v>
      </c>
    </row>
    <row r="946" spans="1:4" ht="22.5" customHeight="1" x14ac:dyDescent="0.25">
      <c r="A946" s="23">
        <v>44000</v>
      </c>
      <c r="B946" s="12" t="s">
        <v>23</v>
      </c>
      <c r="C946" s="4">
        <v>82</v>
      </c>
      <c r="D946" s="5" t="s">
        <v>20</v>
      </c>
    </row>
    <row r="947" spans="1:4" ht="22.5" customHeight="1" x14ac:dyDescent="0.25">
      <c r="A947" s="23">
        <v>44000</v>
      </c>
      <c r="B947" s="12" t="s">
        <v>23</v>
      </c>
      <c r="C947" s="4">
        <v>47</v>
      </c>
      <c r="D947" s="5" t="s">
        <v>20</v>
      </c>
    </row>
    <row r="948" spans="1:4" ht="22.5" customHeight="1" x14ac:dyDescent="0.25">
      <c r="A948" s="23">
        <v>44000</v>
      </c>
      <c r="B948" s="12" t="s">
        <v>23</v>
      </c>
      <c r="C948" s="4">
        <v>79</v>
      </c>
      <c r="D948" s="5" t="s">
        <v>26</v>
      </c>
    </row>
    <row r="949" spans="1:4" ht="22.5" customHeight="1" x14ac:dyDescent="0.25">
      <c r="A949" s="23">
        <v>44000</v>
      </c>
      <c r="B949" s="12" t="s">
        <v>50</v>
      </c>
      <c r="C949" s="4">
        <v>97</v>
      </c>
      <c r="D949" s="5" t="s">
        <v>20</v>
      </c>
    </row>
    <row r="950" spans="1:4" ht="22.5" customHeight="1" x14ac:dyDescent="0.25">
      <c r="A950" s="23">
        <v>44001</v>
      </c>
      <c r="B950" s="12" t="s">
        <v>19</v>
      </c>
      <c r="C950" s="4">
        <v>75</v>
      </c>
      <c r="D950" s="5" t="s">
        <v>22</v>
      </c>
    </row>
    <row r="951" spans="1:4" ht="22.5" customHeight="1" x14ac:dyDescent="0.25">
      <c r="A951" s="23">
        <v>44001</v>
      </c>
      <c r="B951" s="12" t="s">
        <v>19</v>
      </c>
      <c r="C951" s="4">
        <v>66</v>
      </c>
      <c r="D951" s="5" t="s">
        <v>22</v>
      </c>
    </row>
    <row r="952" spans="1:4" ht="22.5" customHeight="1" x14ac:dyDescent="0.25">
      <c r="A952" s="23">
        <v>44001</v>
      </c>
      <c r="B952" s="12" t="s">
        <v>19</v>
      </c>
      <c r="C952" s="4">
        <v>57</v>
      </c>
      <c r="D952" s="5" t="s">
        <v>22</v>
      </c>
    </row>
    <row r="953" spans="1:4" ht="22.5" customHeight="1" x14ac:dyDescent="0.25">
      <c r="A953" s="23">
        <v>44001</v>
      </c>
      <c r="B953" s="12" t="s">
        <v>19</v>
      </c>
      <c r="C953" s="4">
        <v>71</v>
      </c>
      <c r="D953" s="5" t="s">
        <v>22</v>
      </c>
    </row>
    <row r="954" spans="1:4" ht="22.5" customHeight="1" x14ac:dyDescent="0.25">
      <c r="A954" s="23">
        <v>44001</v>
      </c>
      <c r="B954" s="12" t="s">
        <v>19</v>
      </c>
      <c r="C954" s="4">
        <v>28</v>
      </c>
      <c r="D954" s="5" t="s">
        <v>22</v>
      </c>
    </row>
    <row r="955" spans="1:4" ht="22.5" customHeight="1" x14ac:dyDescent="0.25">
      <c r="A955" s="23">
        <v>44001</v>
      </c>
      <c r="B955" s="12" t="s">
        <v>19</v>
      </c>
      <c r="C955" s="4">
        <v>58</v>
      </c>
      <c r="D955" s="5" t="s">
        <v>22</v>
      </c>
    </row>
    <row r="956" spans="1:4" ht="22.5" customHeight="1" x14ac:dyDescent="0.25">
      <c r="A956" s="23">
        <v>44001</v>
      </c>
      <c r="B956" s="12" t="s">
        <v>19</v>
      </c>
      <c r="C956" s="4">
        <v>52</v>
      </c>
      <c r="D956" s="5" t="s">
        <v>22</v>
      </c>
    </row>
    <row r="957" spans="1:4" ht="22.5" customHeight="1" x14ac:dyDescent="0.25">
      <c r="A957" s="23">
        <v>44001</v>
      </c>
      <c r="B957" s="12" t="s">
        <v>19</v>
      </c>
      <c r="C957" s="4">
        <v>67</v>
      </c>
      <c r="D957" s="5" t="s">
        <v>21</v>
      </c>
    </row>
    <row r="958" spans="1:4" ht="22.5" customHeight="1" x14ac:dyDescent="0.25">
      <c r="A958" s="23">
        <v>44001</v>
      </c>
      <c r="B958" s="12" t="s">
        <v>19</v>
      </c>
      <c r="C958" s="4">
        <v>53</v>
      </c>
      <c r="D958" s="12" t="s">
        <v>21</v>
      </c>
    </row>
    <row r="959" spans="1:4" ht="22.5" customHeight="1" x14ac:dyDescent="0.25">
      <c r="A959" s="23">
        <v>44001</v>
      </c>
      <c r="B959" s="12" t="s">
        <v>19</v>
      </c>
      <c r="C959" s="4">
        <v>69</v>
      </c>
      <c r="D959" s="12" t="s">
        <v>21</v>
      </c>
    </row>
    <row r="960" spans="1:4" ht="22.5" customHeight="1" x14ac:dyDescent="0.25">
      <c r="A960" s="23">
        <v>44001</v>
      </c>
      <c r="B960" s="12" t="s">
        <v>19</v>
      </c>
      <c r="C960" s="4">
        <v>70</v>
      </c>
      <c r="D960" s="12" t="s">
        <v>21</v>
      </c>
    </row>
    <row r="961" spans="1:4" ht="22.5" customHeight="1" x14ac:dyDescent="0.25">
      <c r="A961" s="23">
        <v>44001</v>
      </c>
      <c r="B961" s="12" t="s">
        <v>19</v>
      </c>
      <c r="C961" s="4">
        <v>63</v>
      </c>
      <c r="D961" s="5" t="s">
        <v>20</v>
      </c>
    </row>
    <row r="962" spans="1:4" ht="22.5" customHeight="1" x14ac:dyDescent="0.25">
      <c r="A962" s="23">
        <v>44001</v>
      </c>
      <c r="B962" s="12" t="s">
        <v>19</v>
      </c>
      <c r="C962" s="4">
        <v>67</v>
      </c>
      <c r="D962" s="5" t="s">
        <v>20</v>
      </c>
    </row>
    <row r="963" spans="1:4" ht="22.5" customHeight="1" x14ac:dyDescent="0.25">
      <c r="A963" s="23">
        <v>44001</v>
      </c>
      <c r="B963" s="12" t="s">
        <v>19</v>
      </c>
      <c r="C963" s="4">
        <v>74</v>
      </c>
      <c r="D963" s="5" t="s">
        <v>20</v>
      </c>
    </row>
    <row r="964" spans="1:4" ht="22.5" customHeight="1" x14ac:dyDescent="0.25">
      <c r="A964" s="23">
        <v>44001</v>
      </c>
      <c r="B964" s="12" t="s">
        <v>19</v>
      </c>
      <c r="C964" s="4">
        <v>89</v>
      </c>
      <c r="D964" s="5" t="s">
        <v>20</v>
      </c>
    </row>
    <row r="965" spans="1:4" ht="22.5" customHeight="1" x14ac:dyDescent="0.25">
      <c r="A965" s="23">
        <v>44001</v>
      </c>
      <c r="B965" s="12" t="s">
        <v>19</v>
      </c>
      <c r="C965" s="4">
        <v>44</v>
      </c>
      <c r="D965" s="5" t="s">
        <v>20</v>
      </c>
    </row>
    <row r="966" spans="1:4" ht="22.5" customHeight="1" x14ac:dyDescent="0.25">
      <c r="A966" s="23">
        <v>44001</v>
      </c>
      <c r="B966" s="12" t="s">
        <v>19</v>
      </c>
      <c r="C966" s="4">
        <v>83</v>
      </c>
      <c r="D966" s="5" t="s">
        <v>20</v>
      </c>
    </row>
    <row r="967" spans="1:4" ht="22.5" customHeight="1" x14ac:dyDescent="0.25">
      <c r="A967" s="23">
        <v>44001</v>
      </c>
      <c r="B967" s="12" t="s">
        <v>19</v>
      </c>
      <c r="C967" s="4">
        <v>53</v>
      </c>
      <c r="D967" s="5" t="s">
        <v>20</v>
      </c>
    </row>
    <row r="968" spans="1:4" ht="22.5" customHeight="1" x14ac:dyDescent="0.25">
      <c r="A968" s="23">
        <v>44001</v>
      </c>
      <c r="B968" s="12" t="s">
        <v>19</v>
      </c>
      <c r="C968" s="4">
        <v>58</v>
      </c>
      <c r="D968" s="5" t="s">
        <v>20</v>
      </c>
    </row>
    <row r="969" spans="1:4" ht="22.5" customHeight="1" x14ac:dyDescent="0.25">
      <c r="A969" s="23">
        <v>44001</v>
      </c>
      <c r="B969" s="12" t="s">
        <v>23</v>
      </c>
      <c r="C969" s="4">
        <v>59</v>
      </c>
      <c r="D969" s="5" t="s">
        <v>22</v>
      </c>
    </row>
    <row r="970" spans="1:4" ht="22.5" customHeight="1" x14ac:dyDescent="0.25">
      <c r="A970" s="23">
        <v>44001</v>
      </c>
      <c r="B970" s="12" t="s">
        <v>23</v>
      </c>
      <c r="C970" s="4">
        <v>90</v>
      </c>
      <c r="D970" s="5" t="s">
        <v>22</v>
      </c>
    </row>
    <row r="971" spans="1:4" ht="22.5" customHeight="1" x14ac:dyDescent="0.25">
      <c r="A971" s="23">
        <v>44001</v>
      </c>
      <c r="B971" s="12" t="s">
        <v>23</v>
      </c>
      <c r="C971" s="4">
        <v>81</v>
      </c>
      <c r="D971" s="5" t="s">
        <v>22</v>
      </c>
    </row>
    <row r="972" spans="1:4" ht="22.5" customHeight="1" x14ac:dyDescent="0.25">
      <c r="A972" s="23">
        <v>44001</v>
      </c>
      <c r="B972" s="12" t="s">
        <v>23</v>
      </c>
      <c r="C972" s="4">
        <v>45</v>
      </c>
      <c r="D972" s="5" t="s">
        <v>22</v>
      </c>
    </row>
    <row r="973" spans="1:4" ht="22.5" customHeight="1" x14ac:dyDescent="0.25">
      <c r="A973" s="23">
        <v>44001</v>
      </c>
      <c r="B973" s="12" t="s">
        <v>23</v>
      </c>
      <c r="C973" s="4">
        <v>71</v>
      </c>
      <c r="D973" s="12" t="s">
        <v>22</v>
      </c>
    </row>
    <row r="974" spans="1:4" ht="22.5" customHeight="1" x14ac:dyDescent="0.25">
      <c r="A974" s="23">
        <v>44001</v>
      </c>
      <c r="B974" s="12" t="s">
        <v>23</v>
      </c>
      <c r="C974" s="4">
        <v>82</v>
      </c>
      <c r="D974" s="12" t="s">
        <v>22</v>
      </c>
    </row>
    <row r="975" spans="1:4" ht="22.5" customHeight="1" x14ac:dyDescent="0.25">
      <c r="A975" s="23">
        <v>44001</v>
      </c>
      <c r="B975" s="12" t="s">
        <v>23</v>
      </c>
      <c r="C975" s="4">
        <v>94</v>
      </c>
      <c r="D975" s="12" t="s">
        <v>22</v>
      </c>
    </row>
    <row r="976" spans="1:4" ht="22.5" customHeight="1" x14ac:dyDescent="0.25">
      <c r="A976" s="23">
        <v>44001</v>
      </c>
      <c r="B976" s="12" t="s">
        <v>23</v>
      </c>
      <c r="C976" s="4">
        <v>72</v>
      </c>
      <c r="D976" s="12" t="s">
        <v>22</v>
      </c>
    </row>
    <row r="977" spans="1:4" ht="22.5" customHeight="1" x14ac:dyDescent="0.25">
      <c r="A977" s="23">
        <v>44001</v>
      </c>
      <c r="B977" s="12" t="s">
        <v>23</v>
      </c>
      <c r="C977" s="4">
        <v>36</v>
      </c>
      <c r="D977" s="12" t="s">
        <v>22</v>
      </c>
    </row>
    <row r="978" spans="1:4" ht="22.5" customHeight="1" x14ac:dyDescent="0.25">
      <c r="A978" s="23">
        <v>44001</v>
      </c>
      <c r="B978" s="12" t="s">
        <v>23</v>
      </c>
      <c r="C978" s="4">
        <v>47</v>
      </c>
      <c r="D978" s="12" t="s">
        <v>21</v>
      </c>
    </row>
    <row r="979" spans="1:4" ht="22.5" customHeight="1" x14ac:dyDescent="0.25">
      <c r="A979" s="23">
        <v>44001</v>
      </c>
      <c r="B979" s="12" t="s">
        <v>23</v>
      </c>
      <c r="C979" s="4">
        <v>89</v>
      </c>
      <c r="D979" s="12" t="s">
        <v>20</v>
      </c>
    </row>
    <row r="980" spans="1:4" ht="22.5" customHeight="1" x14ac:dyDescent="0.25">
      <c r="A980" s="23">
        <v>44001</v>
      </c>
      <c r="B980" s="12" t="s">
        <v>23</v>
      </c>
      <c r="C980" s="4">
        <v>90</v>
      </c>
      <c r="D980" s="12" t="s">
        <v>20</v>
      </c>
    </row>
    <row r="981" spans="1:4" ht="22.5" customHeight="1" x14ac:dyDescent="0.25">
      <c r="A981" s="23">
        <v>44001</v>
      </c>
      <c r="B981" s="12" t="s">
        <v>23</v>
      </c>
      <c r="C981" s="4">
        <v>47</v>
      </c>
      <c r="D981" s="12" t="s">
        <v>20</v>
      </c>
    </row>
    <row r="982" spans="1:4" ht="22.5" customHeight="1" x14ac:dyDescent="0.25">
      <c r="A982" s="23">
        <v>44002</v>
      </c>
      <c r="B982" s="12" t="s">
        <v>19</v>
      </c>
      <c r="C982" s="4">
        <v>93</v>
      </c>
      <c r="D982" s="12" t="s">
        <v>22</v>
      </c>
    </row>
    <row r="983" spans="1:4" ht="22.5" customHeight="1" x14ac:dyDescent="0.25">
      <c r="A983" s="23">
        <v>44002</v>
      </c>
      <c r="B983" s="12" t="s">
        <v>19</v>
      </c>
      <c r="C983" s="4">
        <v>84</v>
      </c>
      <c r="D983" s="12" t="s">
        <v>22</v>
      </c>
    </row>
    <row r="984" spans="1:4" ht="22.5" customHeight="1" x14ac:dyDescent="0.25">
      <c r="A984" s="23">
        <v>44002</v>
      </c>
      <c r="B984" s="12" t="s">
        <v>19</v>
      </c>
      <c r="C984" s="4">
        <v>79</v>
      </c>
      <c r="D984" s="12" t="s">
        <v>22</v>
      </c>
    </row>
    <row r="985" spans="1:4" ht="22.5" customHeight="1" x14ac:dyDescent="0.25">
      <c r="A985" s="23">
        <v>44002</v>
      </c>
      <c r="B985" s="12" t="s">
        <v>19</v>
      </c>
      <c r="C985" s="4">
        <v>61</v>
      </c>
      <c r="D985" s="12" t="s">
        <v>22</v>
      </c>
    </row>
    <row r="986" spans="1:4" ht="22.5" customHeight="1" x14ac:dyDescent="0.25">
      <c r="A986" s="23">
        <v>44002</v>
      </c>
      <c r="B986" s="12" t="s">
        <v>19</v>
      </c>
      <c r="C986" s="4">
        <v>87</v>
      </c>
      <c r="D986" s="5" t="s">
        <v>20</v>
      </c>
    </row>
    <row r="987" spans="1:4" ht="22.5" customHeight="1" x14ac:dyDescent="0.25">
      <c r="A987" s="23">
        <v>44002</v>
      </c>
      <c r="B987" s="12" t="s">
        <v>19</v>
      </c>
      <c r="C987" s="4">
        <v>78</v>
      </c>
      <c r="D987" s="5" t="s">
        <v>20</v>
      </c>
    </row>
    <row r="988" spans="1:4" ht="22.5" customHeight="1" x14ac:dyDescent="0.25">
      <c r="A988" s="23">
        <v>44002</v>
      </c>
      <c r="B988" s="12" t="s">
        <v>19</v>
      </c>
      <c r="C988" s="4">
        <v>50</v>
      </c>
      <c r="D988" s="5" t="s">
        <v>20</v>
      </c>
    </row>
    <row r="989" spans="1:4" ht="22.5" customHeight="1" x14ac:dyDescent="0.25">
      <c r="A989" s="23">
        <v>44002</v>
      </c>
      <c r="B989" s="12" t="s">
        <v>19</v>
      </c>
      <c r="C989" s="4">
        <v>55</v>
      </c>
      <c r="D989" s="5" t="s">
        <v>20</v>
      </c>
    </row>
    <row r="990" spans="1:4" ht="22.5" customHeight="1" x14ac:dyDescent="0.25">
      <c r="A990" s="23">
        <v>44002</v>
      </c>
      <c r="B990" s="12" t="s">
        <v>23</v>
      </c>
      <c r="C990" s="4">
        <v>91</v>
      </c>
      <c r="D990" s="5" t="s">
        <v>22</v>
      </c>
    </row>
    <row r="991" spans="1:4" ht="22.5" customHeight="1" x14ac:dyDescent="0.25">
      <c r="A991" s="23">
        <v>44002</v>
      </c>
      <c r="B991" s="12" t="s">
        <v>23</v>
      </c>
      <c r="C991" s="4">
        <v>88</v>
      </c>
      <c r="D991" s="5" t="s">
        <v>22</v>
      </c>
    </row>
    <row r="992" spans="1:4" ht="22.5" customHeight="1" x14ac:dyDescent="0.25">
      <c r="A992" s="23">
        <v>44002</v>
      </c>
      <c r="B992" s="12" t="s">
        <v>23</v>
      </c>
      <c r="C992" s="4">
        <v>92</v>
      </c>
      <c r="D992" s="5" t="s">
        <v>20</v>
      </c>
    </row>
    <row r="993" spans="1:4" ht="22.5" customHeight="1" x14ac:dyDescent="0.25">
      <c r="A993" s="23">
        <v>44002</v>
      </c>
      <c r="B993" s="12" t="s">
        <v>23</v>
      </c>
      <c r="C993" s="4">
        <v>49</v>
      </c>
      <c r="D993" s="5" t="s">
        <v>20</v>
      </c>
    </row>
    <row r="994" spans="1:4" ht="22.5" customHeight="1" x14ac:dyDescent="0.25">
      <c r="A994" s="23">
        <v>44003</v>
      </c>
      <c r="B994" s="12" t="s">
        <v>19</v>
      </c>
      <c r="C994" s="4">
        <v>83</v>
      </c>
      <c r="D994" s="5" t="s">
        <v>22</v>
      </c>
    </row>
    <row r="995" spans="1:4" ht="22.5" customHeight="1" x14ac:dyDescent="0.25">
      <c r="A995" s="23">
        <v>44003</v>
      </c>
      <c r="B995" s="12" t="s">
        <v>19</v>
      </c>
      <c r="C995" s="4">
        <v>77</v>
      </c>
      <c r="D995" s="5" t="s">
        <v>22</v>
      </c>
    </row>
    <row r="996" spans="1:4" ht="22.5" customHeight="1" x14ac:dyDescent="0.25">
      <c r="A996" s="23">
        <v>44003</v>
      </c>
      <c r="B996" s="12" t="s">
        <v>19</v>
      </c>
      <c r="C996" s="4">
        <v>77</v>
      </c>
      <c r="D996" s="5" t="s">
        <v>22</v>
      </c>
    </row>
    <row r="997" spans="1:4" ht="22.5" customHeight="1" x14ac:dyDescent="0.25">
      <c r="A997" s="23">
        <v>44003</v>
      </c>
      <c r="B997" s="12" t="s">
        <v>19</v>
      </c>
      <c r="C997" s="4">
        <v>56</v>
      </c>
      <c r="D997" s="5" t="s">
        <v>22</v>
      </c>
    </row>
    <row r="998" spans="1:4" ht="22.5" customHeight="1" x14ac:dyDescent="0.25">
      <c r="A998" s="23">
        <v>44003</v>
      </c>
      <c r="B998" s="12" t="s">
        <v>19</v>
      </c>
      <c r="C998" s="4">
        <v>60</v>
      </c>
      <c r="D998" s="5" t="s">
        <v>22</v>
      </c>
    </row>
    <row r="999" spans="1:4" ht="22.5" customHeight="1" x14ac:dyDescent="0.25">
      <c r="A999" s="23">
        <v>44003</v>
      </c>
      <c r="B999" s="12" t="s">
        <v>19</v>
      </c>
      <c r="C999" s="4">
        <v>56</v>
      </c>
      <c r="D999" s="5" t="s">
        <v>22</v>
      </c>
    </row>
    <row r="1000" spans="1:4" ht="22.5" customHeight="1" x14ac:dyDescent="0.25">
      <c r="A1000" s="23">
        <v>44003</v>
      </c>
      <c r="B1000" s="12" t="s">
        <v>19</v>
      </c>
      <c r="C1000" s="4">
        <v>90</v>
      </c>
      <c r="D1000" s="5" t="s">
        <v>22</v>
      </c>
    </row>
    <row r="1001" spans="1:4" ht="22.5" customHeight="1" x14ac:dyDescent="0.25">
      <c r="A1001" s="23">
        <v>44003</v>
      </c>
      <c r="B1001" s="12" t="s">
        <v>19</v>
      </c>
      <c r="C1001" s="4">
        <v>63</v>
      </c>
      <c r="D1001" s="5" t="s">
        <v>20</v>
      </c>
    </row>
    <row r="1002" spans="1:4" ht="22.5" customHeight="1" x14ac:dyDescent="0.25">
      <c r="A1002" s="23">
        <v>44003</v>
      </c>
      <c r="B1002" s="12" t="s">
        <v>19</v>
      </c>
      <c r="C1002" s="4">
        <v>58</v>
      </c>
      <c r="D1002" s="5" t="s">
        <v>20</v>
      </c>
    </row>
    <row r="1003" spans="1:4" ht="22.5" customHeight="1" x14ac:dyDescent="0.25">
      <c r="A1003" s="23">
        <v>44003</v>
      </c>
      <c r="B1003" s="12" t="s">
        <v>19</v>
      </c>
      <c r="C1003" s="4">
        <v>93</v>
      </c>
      <c r="D1003" s="5" t="s">
        <v>20</v>
      </c>
    </row>
    <row r="1004" spans="1:4" ht="22.5" customHeight="1" x14ac:dyDescent="0.25">
      <c r="A1004" s="23">
        <v>44003</v>
      </c>
      <c r="B1004" s="12" t="s">
        <v>19</v>
      </c>
      <c r="C1004" s="4">
        <v>72</v>
      </c>
      <c r="D1004" s="5" t="s">
        <v>20</v>
      </c>
    </row>
    <row r="1005" spans="1:4" ht="22.5" customHeight="1" x14ac:dyDescent="0.25">
      <c r="A1005" s="23">
        <v>44003</v>
      </c>
      <c r="B1005" s="12" t="s">
        <v>19</v>
      </c>
      <c r="C1005" s="4">
        <v>45</v>
      </c>
      <c r="D1005" s="5" t="s">
        <v>20</v>
      </c>
    </row>
    <row r="1006" spans="1:4" ht="22.5" customHeight="1" x14ac:dyDescent="0.25">
      <c r="A1006" s="23">
        <v>44003</v>
      </c>
      <c r="B1006" s="12" t="s">
        <v>19</v>
      </c>
      <c r="C1006" s="4">
        <v>82</v>
      </c>
      <c r="D1006" s="5" t="s">
        <v>25</v>
      </c>
    </row>
    <row r="1007" spans="1:4" ht="22.5" customHeight="1" x14ac:dyDescent="0.25">
      <c r="A1007" s="23">
        <v>44003</v>
      </c>
      <c r="B1007" s="12" t="s">
        <v>19</v>
      </c>
      <c r="C1007" s="4">
        <v>56</v>
      </c>
      <c r="D1007" s="5" t="s">
        <v>25</v>
      </c>
    </row>
    <row r="1008" spans="1:4" ht="22.5" customHeight="1" x14ac:dyDescent="0.25">
      <c r="A1008" s="23">
        <v>44003</v>
      </c>
      <c r="B1008" s="12" t="s">
        <v>23</v>
      </c>
      <c r="C1008" s="4">
        <v>65</v>
      </c>
      <c r="D1008" s="5" t="s">
        <v>22</v>
      </c>
    </row>
    <row r="1009" spans="1:4" ht="22.5" customHeight="1" x14ac:dyDescent="0.25">
      <c r="A1009" s="23">
        <v>44003</v>
      </c>
      <c r="B1009" s="12" t="s">
        <v>23</v>
      </c>
      <c r="C1009" s="4"/>
      <c r="D1009" s="5" t="s">
        <v>22</v>
      </c>
    </row>
    <row r="1010" spans="1:4" ht="22.5" customHeight="1" x14ac:dyDescent="0.25">
      <c r="A1010" s="23">
        <v>44003</v>
      </c>
      <c r="B1010" s="12" t="s">
        <v>23</v>
      </c>
      <c r="C1010" s="4">
        <v>94</v>
      </c>
      <c r="D1010" s="5" t="s">
        <v>20</v>
      </c>
    </row>
    <row r="1011" spans="1:4" ht="22.5" customHeight="1" x14ac:dyDescent="0.25">
      <c r="A1011" s="23">
        <v>44003</v>
      </c>
      <c r="B1011" s="12" t="s">
        <v>23</v>
      </c>
      <c r="C1011" s="4">
        <v>84</v>
      </c>
      <c r="D1011" s="5" t="s">
        <v>20</v>
      </c>
    </row>
    <row r="1012" spans="1:4" ht="22.5" customHeight="1" x14ac:dyDescent="0.25">
      <c r="A1012" s="23">
        <v>44003</v>
      </c>
      <c r="B1012" s="12" t="s">
        <v>50</v>
      </c>
      <c r="C1012" s="4">
        <v>88</v>
      </c>
      <c r="D1012" s="5" t="s">
        <v>20</v>
      </c>
    </row>
    <row r="1013" spans="1:4" ht="22.5" customHeight="1" x14ac:dyDescent="0.25">
      <c r="A1013" s="23">
        <v>44004</v>
      </c>
      <c r="B1013" s="12" t="s">
        <v>19</v>
      </c>
      <c r="C1013" s="4">
        <v>88</v>
      </c>
      <c r="D1013" s="5" t="s">
        <v>22</v>
      </c>
    </row>
    <row r="1014" spans="1:4" ht="22.5" customHeight="1" x14ac:dyDescent="0.25">
      <c r="A1014" s="23">
        <v>44004</v>
      </c>
      <c r="B1014" s="12" t="s">
        <v>19</v>
      </c>
      <c r="C1014" s="4">
        <v>76</v>
      </c>
      <c r="D1014" s="5" t="s">
        <v>22</v>
      </c>
    </row>
    <row r="1015" spans="1:4" ht="22.5" customHeight="1" x14ac:dyDescent="0.25">
      <c r="A1015" s="23">
        <v>44004</v>
      </c>
      <c r="B1015" s="12" t="s">
        <v>19</v>
      </c>
      <c r="C1015" s="4">
        <v>73</v>
      </c>
      <c r="D1015" s="12" t="s">
        <v>22</v>
      </c>
    </row>
    <row r="1016" spans="1:4" ht="22.5" customHeight="1" x14ac:dyDescent="0.25">
      <c r="A1016" s="23">
        <v>44004</v>
      </c>
      <c r="B1016" s="12" t="s">
        <v>19</v>
      </c>
      <c r="C1016" s="4">
        <v>62</v>
      </c>
      <c r="D1016" s="12" t="s">
        <v>22</v>
      </c>
    </row>
    <row r="1017" spans="1:4" ht="22.5" customHeight="1" x14ac:dyDescent="0.25">
      <c r="A1017" s="23">
        <v>44004</v>
      </c>
      <c r="B1017" s="12" t="s">
        <v>19</v>
      </c>
      <c r="C1017" s="4">
        <v>63</v>
      </c>
      <c r="D1017" s="12" t="s">
        <v>22</v>
      </c>
    </row>
    <row r="1018" spans="1:4" ht="22.5" customHeight="1" x14ac:dyDescent="0.25">
      <c r="A1018" s="23">
        <v>44004</v>
      </c>
      <c r="B1018" s="12" t="s">
        <v>19</v>
      </c>
      <c r="C1018" s="4">
        <v>54</v>
      </c>
      <c r="D1018" s="12" t="s">
        <v>22</v>
      </c>
    </row>
    <row r="1019" spans="1:4" ht="22.5" customHeight="1" x14ac:dyDescent="0.25">
      <c r="A1019" s="23">
        <v>44004</v>
      </c>
      <c r="B1019" s="12" t="s">
        <v>19</v>
      </c>
      <c r="C1019" s="4">
        <v>66</v>
      </c>
      <c r="D1019" s="5" t="s">
        <v>20</v>
      </c>
    </row>
    <row r="1020" spans="1:4" ht="22.5" customHeight="1" x14ac:dyDescent="0.25">
      <c r="A1020" s="23">
        <v>44004</v>
      </c>
      <c r="B1020" s="12" t="s">
        <v>19</v>
      </c>
      <c r="C1020" s="4">
        <v>68</v>
      </c>
      <c r="D1020" s="5" t="s">
        <v>20</v>
      </c>
    </row>
    <row r="1021" spans="1:4" ht="22.5" customHeight="1" x14ac:dyDescent="0.25">
      <c r="A1021" s="23">
        <v>44004</v>
      </c>
      <c r="B1021" s="12" t="s">
        <v>19</v>
      </c>
      <c r="C1021" s="4">
        <v>82</v>
      </c>
      <c r="D1021" s="5" t="s">
        <v>20</v>
      </c>
    </row>
    <row r="1022" spans="1:4" ht="22.5" customHeight="1" x14ac:dyDescent="0.25">
      <c r="A1022" s="23">
        <v>44004</v>
      </c>
      <c r="B1022" s="12" t="s">
        <v>19</v>
      </c>
      <c r="C1022" s="4">
        <v>60</v>
      </c>
      <c r="D1022" s="5" t="s">
        <v>20</v>
      </c>
    </row>
    <row r="1023" spans="1:4" ht="22.5" customHeight="1" x14ac:dyDescent="0.25">
      <c r="A1023" s="23">
        <v>44004</v>
      </c>
      <c r="B1023" s="12" t="s">
        <v>19</v>
      </c>
      <c r="C1023" s="4">
        <v>94</v>
      </c>
      <c r="D1023" s="5" t="s">
        <v>20</v>
      </c>
    </row>
    <row r="1024" spans="1:4" ht="22.5" customHeight="1" x14ac:dyDescent="0.25">
      <c r="A1024" s="23">
        <v>44004</v>
      </c>
      <c r="B1024" s="12" t="s">
        <v>19</v>
      </c>
      <c r="C1024" s="4">
        <v>81</v>
      </c>
      <c r="D1024" s="5" t="s">
        <v>20</v>
      </c>
    </row>
    <row r="1025" spans="1:4" ht="22.5" customHeight="1" x14ac:dyDescent="0.25">
      <c r="A1025" s="23">
        <v>44004</v>
      </c>
      <c r="B1025" s="12" t="s">
        <v>19</v>
      </c>
      <c r="C1025" s="4">
        <v>59</v>
      </c>
      <c r="D1025" s="5" t="s">
        <v>20</v>
      </c>
    </row>
    <row r="1026" spans="1:4" ht="22.5" customHeight="1" x14ac:dyDescent="0.25">
      <c r="A1026" s="23">
        <v>44004</v>
      </c>
      <c r="B1026" s="12" t="s">
        <v>19</v>
      </c>
      <c r="C1026" s="4">
        <v>51</v>
      </c>
      <c r="D1026" s="5" t="s">
        <v>20</v>
      </c>
    </row>
    <row r="1027" spans="1:4" ht="22.5" customHeight="1" x14ac:dyDescent="0.25">
      <c r="A1027" s="23">
        <v>44004</v>
      </c>
      <c r="B1027" s="12" t="s">
        <v>19</v>
      </c>
      <c r="C1027" s="4">
        <v>62</v>
      </c>
      <c r="D1027" s="5" t="s">
        <v>20</v>
      </c>
    </row>
    <row r="1028" spans="1:4" ht="22.5" customHeight="1" x14ac:dyDescent="0.25">
      <c r="A1028" s="23">
        <v>44004</v>
      </c>
      <c r="B1028" s="12" t="s">
        <v>19</v>
      </c>
      <c r="C1028" s="4">
        <v>90</v>
      </c>
      <c r="D1028" s="5" t="s">
        <v>20</v>
      </c>
    </row>
    <row r="1029" spans="1:4" ht="22.5" customHeight="1" x14ac:dyDescent="0.25">
      <c r="A1029" s="23">
        <v>44004</v>
      </c>
      <c r="B1029" s="12" t="s">
        <v>19</v>
      </c>
      <c r="C1029" s="4">
        <v>69</v>
      </c>
      <c r="D1029" s="5" t="s">
        <v>26</v>
      </c>
    </row>
    <row r="1030" spans="1:4" ht="22.5" customHeight="1" x14ac:dyDescent="0.25">
      <c r="A1030" s="23">
        <v>44004</v>
      </c>
      <c r="B1030" s="12" t="s">
        <v>19</v>
      </c>
      <c r="C1030" s="4">
        <v>76</v>
      </c>
      <c r="D1030" s="5" t="s">
        <v>25</v>
      </c>
    </row>
    <row r="1031" spans="1:4" ht="22.5" customHeight="1" x14ac:dyDescent="0.25">
      <c r="A1031" s="23">
        <v>44004</v>
      </c>
      <c r="B1031" s="12" t="s">
        <v>19</v>
      </c>
      <c r="C1031" s="4">
        <v>61</v>
      </c>
      <c r="D1031" s="5" t="s">
        <v>25</v>
      </c>
    </row>
    <row r="1032" spans="1:4" ht="22.5" customHeight="1" x14ac:dyDescent="0.25">
      <c r="A1032" s="23">
        <v>44004</v>
      </c>
      <c r="B1032" s="12" t="s">
        <v>19</v>
      </c>
      <c r="C1032" s="4">
        <v>69</v>
      </c>
      <c r="D1032" s="5" t="s">
        <v>25</v>
      </c>
    </row>
    <row r="1033" spans="1:4" ht="22.5" customHeight="1" x14ac:dyDescent="0.25">
      <c r="A1033" s="23">
        <v>44004</v>
      </c>
      <c r="B1033" s="12" t="s">
        <v>23</v>
      </c>
      <c r="C1033" s="4">
        <v>68</v>
      </c>
      <c r="D1033" s="5" t="s">
        <v>22</v>
      </c>
    </row>
    <row r="1034" spans="1:4" ht="22.5" customHeight="1" x14ac:dyDescent="0.25">
      <c r="A1034" s="23">
        <v>44004</v>
      </c>
      <c r="B1034" s="12" t="s">
        <v>23</v>
      </c>
      <c r="C1034" s="4">
        <v>96</v>
      </c>
      <c r="D1034" s="5" t="s">
        <v>22</v>
      </c>
    </row>
    <row r="1035" spans="1:4" ht="22.5" customHeight="1" x14ac:dyDescent="0.25">
      <c r="A1035" s="23">
        <v>44004</v>
      </c>
      <c r="B1035" s="12" t="s">
        <v>23</v>
      </c>
      <c r="C1035" s="4">
        <v>79</v>
      </c>
      <c r="D1035" s="5" t="s">
        <v>21</v>
      </c>
    </row>
    <row r="1036" spans="1:4" ht="22.5" customHeight="1" x14ac:dyDescent="0.25">
      <c r="A1036" s="23">
        <v>44004</v>
      </c>
      <c r="B1036" s="12" t="s">
        <v>23</v>
      </c>
      <c r="C1036" s="4">
        <v>84</v>
      </c>
      <c r="D1036" s="5" t="s">
        <v>20</v>
      </c>
    </row>
    <row r="1037" spans="1:4" ht="22.5" customHeight="1" x14ac:dyDescent="0.25">
      <c r="A1037" s="23">
        <v>44004</v>
      </c>
      <c r="B1037" s="12" t="s">
        <v>23</v>
      </c>
      <c r="C1037" s="4">
        <v>73</v>
      </c>
      <c r="D1037" s="5" t="s">
        <v>20</v>
      </c>
    </row>
    <row r="1038" spans="1:4" ht="22.5" customHeight="1" x14ac:dyDescent="0.25">
      <c r="A1038" s="23">
        <v>44004</v>
      </c>
      <c r="B1038" s="12" t="s">
        <v>23</v>
      </c>
      <c r="C1038" s="4">
        <v>75</v>
      </c>
      <c r="D1038" s="5" t="s">
        <v>20</v>
      </c>
    </row>
    <row r="1039" spans="1:4" ht="22.5" customHeight="1" x14ac:dyDescent="0.25">
      <c r="A1039" s="23">
        <v>44004</v>
      </c>
      <c r="B1039" s="12" t="s">
        <v>23</v>
      </c>
      <c r="C1039" s="4">
        <v>53</v>
      </c>
      <c r="D1039" s="5" t="s">
        <v>20</v>
      </c>
    </row>
    <row r="1040" spans="1:4" ht="22.5" customHeight="1" x14ac:dyDescent="0.25">
      <c r="A1040" s="23">
        <v>44004</v>
      </c>
      <c r="B1040" s="12" t="s">
        <v>23</v>
      </c>
      <c r="C1040" s="4">
        <v>91</v>
      </c>
      <c r="D1040" s="5" t="s">
        <v>20</v>
      </c>
    </row>
    <row r="1041" spans="1:4" ht="22.5" customHeight="1" x14ac:dyDescent="0.25">
      <c r="A1041" s="23">
        <v>44004</v>
      </c>
      <c r="B1041" s="12" t="s">
        <v>23</v>
      </c>
      <c r="C1041" s="4">
        <v>92</v>
      </c>
      <c r="D1041" s="5" t="s">
        <v>20</v>
      </c>
    </row>
    <row r="1042" spans="1:4" ht="22.5" customHeight="1" x14ac:dyDescent="0.25">
      <c r="A1042" s="23">
        <v>44004</v>
      </c>
      <c r="B1042" s="12" t="s">
        <v>23</v>
      </c>
      <c r="C1042" s="4">
        <v>91</v>
      </c>
      <c r="D1042" s="5" t="s">
        <v>20</v>
      </c>
    </row>
    <row r="1043" spans="1:4" ht="22.5" customHeight="1" x14ac:dyDescent="0.25">
      <c r="A1043" s="23">
        <v>44004</v>
      </c>
      <c r="B1043" s="12" t="s">
        <v>23</v>
      </c>
      <c r="C1043" s="4">
        <v>96</v>
      </c>
      <c r="D1043" s="5" t="s">
        <v>20</v>
      </c>
    </row>
    <row r="1044" spans="1:4" ht="22.5" customHeight="1" x14ac:dyDescent="0.25">
      <c r="A1044" s="23">
        <v>44004</v>
      </c>
      <c r="B1044" s="12" t="s">
        <v>23</v>
      </c>
      <c r="C1044" s="4">
        <v>86</v>
      </c>
      <c r="D1044" s="5" t="s">
        <v>25</v>
      </c>
    </row>
    <row r="1045" spans="1:4" ht="22.5" customHeight="1" x14ac:dyDescent="0.25">
      <c r="A1045" s="23">
        <v>44005</v>
      </c>
      <c r="B1045" s="12" t="s">
        <v>19</v>
      </c>
      <c r="C1045" s="4">
        <v>91</v>
      </c>
      <c r="D1045" s="12" t="s">
        <v>22</v>
      </c>
    </row>
    <row r="1046" spans="1:4" ht="22.5" customHeight="1" x14ac:dyDescent="0.25">
      <c r="A1046" s="23">
        <v>44005</v>
      </c>
      <c r="B1046" s="12" t="s">
        <v>19</v>
      </c>
      <c r="C1046" s="4">
        <v>74</v>
      </c>
      <c r="D1046" s="5" t="s">
        <v>22</v>
      </c>
    </row>
    <row r="1047" spans="1:4" ht="22.5" customHeight="1" x14ac:dyDescent="0.25">
      <c r="A1047" s="23">
        <v>44005</v>
      </c>
      <c r="B1047" s="12" t="s">
        <v>19</v>
      </c>
      <c r="C1047" s="4">
        <v>48</v>
      </c>
      <c r="D1047" s="5" t="s">
        <v>22</v>
      </c>
    </row>
    <row r="1048" spans="1:4" ht="22.5" customHeight="1" x14ac:dyDescent="0.25">
      <c r="A1048" s="23">
        <v>44005</v>
      </c>
      <c r="B1048" s="12" t="s">
        <v>19</v>
      </c>
      <c r="C1048" s="4">
        <v>77</v>
      </c>
      <c r="D1048" s="5" t="s">
        <v>22</v>
      </c>
    </row>
    <row r="1049" spans="1:4" ht="22.5" customHeight="1" x14ac:dyDescent="0.25">
      <c r="A1049" s="23">
        <v>44005</v>
      </c>
      <c r="B1049" s="12" t="s">
        <v>19</v>
      </c>
      <c r="C1049" s="4">
        <v>91</v>
      </c>
      <c r="D1049" s="5" t="s">
        <v>22</v>
      </c>
    </row>
    <row r="1050" spans="1:4" ht="22.5" customHeight="1" x14ac:dyDescent="0.25">
      <c r="A1050" s="23">
        <v>44005</v>
      </c>
      <c r="B1050" s="12" t="s">
        <v>19</v>
      </c>
      <c r="C1050" s="4">
        <v>73</v>
      </c>
      <c r="D1050" s="5" t="s">
        <v>22</v>
      </c>
    </row>
    <row r="1051" spans="1:4" ht="22.5" customHeight="1" x14ac:dyDescent="0.25">
      <c r="A1051" s="23">
        <v>44005</v>
      </c>
      <c r="B1051" s="12" t="s">
        <v>19</v>
      </c>
      <c r="C1051" s="4">
        <v>60</v>
      </c>
      <c r="D1051" s="5" t="s">
        <v>22</v>
      </c>
    </row>
    <row r="1052" spans="1:4" ht="22.5" customHeight="1" x14ac:dyDescent="0.25">
      <c r="A1052" s="23">
        <v>44005</v>
      </c>
      <c r="B1052" s="12" t="s">
        <v>19</v>
      </c>
      <c r="C1052" s="4">
        <v>77</v>
      </c>
      <c r="D1052" s="5" t="s">
        <v>22</v>
      </c>
    </row>
    <row r="1053" spans="1:4" ht="22.5" customHeight="1" x14ac:dyDescent="0.25">
      <c r="A1053" s="23">
        <v>44005</v>
      </c>
      <c r="B1053" s="12" t="s">
        <v>19</v>
      </c>
      <c r="C1053" s="4">
        <v>86</v>
      </c>
      <c r="D1053" s="5" t="s">
        <v>22</v>
      </c>
    </row>
    <row r="1054" spans="1:4" ht="22.5" customHeight="1" x14ac:dyDescent="0.25">
      <c r="A1054" s="23">
        <v>44005</v>
      </c>
      <c r="B1054" s="12" t="s">
        <v>19</v>
      </c>
      <c r="C1054" s="4">
        <v>74</v>
      </c>
      <c r="D1054" s="5" t="s">
        <v>22</v>
      </c>
    </row>
    <row r="1055" spans="1:4" ht="22.5" customHeight="1" x14ac:dyDescent="0.25">
      <c r="A1055" s="23">
        <v>44005</v>
      </c>
      <c r="B1055" s="12" t="s">
        <v>19</v>
      </c>
      <c r="C1055" s="4">
        <v>68</v>
      </c>
      <c r="D1055" s="5" t="s">
        <v>21</v>
      </c>
    </row>
    <row r="1056" spans="1:4" ht="22.5" customHeight="1" x14ac:dyDescent="0.25">
      <c r="A1056" s="23">
        <v>44005</v>
      </c>
      <c r="B1056" s="12" t="s">
        <v>19</v>
      </c>
      <c r="C1056" s="4">
        <v>67</v>
      </c>
      <c r="D1056" s="5" t="s">
        <v>20</v>
      </c>
    </row>
    <row r="1057" spans="1:4" ht="22.5" customHeight="1" x14ac:dyDescent="0.25">
      <c r="A1057" s="23">
        <v>44005</v>
      </c>
      <c r="B1057" s="12" t="s">
        <v>19</v>
      </c>
      <c r="C1057" s="4">
        <v>76</v>
      </c>
      <c r="D1057" s="5" t="s">
        <v>20</v>
      </c>
    </row>
    <row r="1058" spans="1:4" ht="22.5" customHeight="1" x14ac:dyDescent="0.25">
      <c r="A1058" s="23">
        <v>44005</v>
      </c>
      <c r="B1058" s="12" t="s">
        <v>19</v>
      </c>
      <c r="C1058" s="4">
        <v>73</v>
      </c>
      <c r="D1058" s="5" t="s">
        <v>20</v>
      </c>
    </row>
    <row r="1059" spans="1:4" ht="22.5" customHeight="1" x14ac:dyDescent="0.25">
      <c r="A1059" s="23">
        <v>44005</v>
      </c>
      <c r="B1059" s="12" t="s">
        <v>19</v>
      </c>
      <c r="C1059" s="4">
        <v>74</v>
      </c>
      <c r="D1059" s="5" t="s">
        <v>20</v>
      </c>
    </row>
    <row r="1060" spans="1:4" ht="22.5" customHeight="1" x14ac:dyDescent="0.25">
      <c r="A1060" s="23">
        <v>44005</v>
      </c>
      <c r="B1060" s="12" t="s">
        <v>19</v>
      </c>
      <c r="C1060" s="4">
        <v>46</v>
      </c>
      <c r="D1060" s="5" t="s">
        <v>20</v>
      </c>
    </row>
    <row r="1061" spans="1:4" ht="22.5" customHeight="1" x14ac:dyDescent="0.25">
      <c r="A1061" s="23">
        <v>44005</v>
      </c>
      <c r="B1061" s="12" t="s">
        <v>19</v>
      </c>
      <c r="C1061" s="4">
        <v>86</v>
      </c>
      <c r="D1061" s="5" t="s">
        <v>20</v>
      </c>
    </row>
    <row r="1062" spans="1:4" ht="22.5" customHeight="1" x14ac:dyDescent="0.25">
      <c r="A1062" s="23">
        <v>44005</v>
      </c>
      <c r="B1062" s="12" t="s">
        <v>19</v>
      </c>
      <c r="C1062" s="4">
        <v>79</v>
      </c>
      <c r="D1062" s="5" t="s">
        <v>20</v>
      </c>
    </row>
    <row r="1063" spans="1:4" ht="22.5" customHeight="1" x14ac:dyDescent="0.25">
      <c r="A1063" s="23">
        <v>44005</v>
      </c>
      <c r="B1063" s="12" t="s">
        <v>19</v>
      </c>
      <c r="C1063" s="4">
        <v>65</v>
      </c>
      <c r="D1063" s="5" t="s">
        <v>20</v>
      </c>
    </row>
    <row r="1064" spans="1:4" ht="22.5" customHeight="1" x14ac:dyDescent="0.25">
      <c r="A1064" s="23">
        <v>44005</v>
      </c>
      <c r="B1064" s="12" t="s">
        <v>19</v>
      </c>
      <c r="C1064" s="4">
        <v>58</v>
      </c>
      <c r="D1064" s="5" t="s">
        <v>20</v>
      </c>
    </row>
    <row r="1065" spans="1:4" ht="22.5" customHeight="1" x14ac:dyDescent="0.25">
      <c r="A1065" s="23">
        <v>44005</v>
      </c>
      <c r="B1065" s="12" t="s">
        <v>19</v>
      </c>
      <c r="C1065" s="4">
        <v>65</v>
      </c>
      <c r="D1065" s="5" t="s">
        <v>20</v>
      </c>
    </row>
    <row r="1066" spans="1:4" ht="22.5" customHeight="1" x14ac:dyDescent="0.25">
      <c r="A1066" s="23">
        <v>44005</v>
      </c>
      <c r="B1066" s="12" t="s">
        <v>19</v>
      </c>
      <c r="C1066" s="4">
        <v>63</v>
      </c>
      <c r="D1066" s="5" t="s">
        <v>20</v>
      </c>
    </row>
    <row r="1067" spans="1:4" ht="22.5" customHeight="1" x14ac:dyDescent="0.25">
      <c r="A1067" s="23">
        <v>44005</v>
      </c>
      <c r="B1067" s="12" t="s">
        <v>19</v>
      </c>
      <c r="C1067" s="4">
        <v>75</v>
      </c>
      <c r="D1067" s="5" t="s">
        <v>25</v>
      </c>
    </row>
    <row r="1068" spans="1:4" ht="22.5" customHeight="1" x14ac:dyDescent="0.25">
      <c r="A1068" s="23">
        <v>44005</v>
      </c>
      <c r="B1068" s="12" t="s">
        <v>23</v>
      </c>
      <c r="C1068" s="4">
        <v>77</v>
      </c>
      <c r="D1068" s="5" t="s">
        <v>22</v>
      </c>
    </row>
    <row r="1069" spans="1:4" ht="22.5" customHeight="1" x14ac:dyDescent="0.25">
      <c r="A1069" s="23">
        <v>44005</v>
      </c>
      <c r="B1069" s="12" t="s">
        <v>23</v>
      </c>
      <c r="C1069" s="4">
        <v>88</v>
      </c>
      <c r="D1069" s="5" t="s">
        <v>22</v>
      </c>
    </row>
    <row r="1070" spans="1:4" ht="22.5" customHeight="1" x14ac:dyDescent="0.25">
      <c r="A1070" s="23">
        <v>44005</v>
      </c>
      <c r="B1070" s="12" t="s">
        <v>23</v>
      </c>
      <c r="C1070" s="4">
        <v>80</v>
      </c>
      <c r="D1070" s="5" t="s">
        <v>22</v>
      </c>
    </row>
    <row r="1071" spans="1:4" ht="22.5" customHeight="1" x14ac:dyDescent="0.25">
      <c r="A1071" s="23">
        <v>44005</v>
      </c>
      <c r="B1071" s="12" t="s">
        <v>23</v>
      </c>
      <c r="C1071" s="4">
        <v>87</v>
      </c>
      <c r="D1071" s="5" t="s">
        <v>22</v>
      </c>
    </row>
    <row r="1072" spans="1:4" ht="22.5" customHeight="1" x14ac:dyDescent="0.25">
      <c r="A1072" s="23">
        <v>44005</v>
      </c>
      <c r="B1072" s="12" t="s">
        <v>23</v>
      </c>
      <c r="C1072" s="4">
        <v>91</v>
      </c>
      <c r="D1072" s="5" t="s">
        <v>22</v>
      </c>
    </row>
    <row r="1073" spans="1:4" ht="22.5" customHeight="1" x14ac:dyDescent="0.25">
      <c r="A1073" s="23">
        <v>44005</v>
      </c>
      <c r="B1073" s="12" t="s">
        <v>23</v>
      </c>
      <c r="C1073" s="4">
        <v>62</v>
      </c>
      <c r="D1073" s="5" t="s">
        <v>20</v>
      </c>
    </row>
    <row r="1074" spans="1:4" ht="22.5" customHeight="1" x14ac:dyDescent="0.25">
      <c r="A1074" s="23">
        <v>44005</v>
      </c>
      <c r="B1074" s="12" t="s">
        <v>23</v>
      </c>
      <c r="C1074" s="4">
        <v>85</v>
      </c>
      <c r="D1074" s="5" t="s">
        <v>20</v>
      </c>
    </row>
    <row r="1075" spans="1:4" ht="22.5" customHeight="1" x14ac:dyDescent="0.25">
      <c r="A1075" s="23">
        <v>44005</v>
      </c>
      <c r="B1075" s="12" t="s">
        <v>23</v>
      </c>
      <c r="C1075" s="4">
        <v>71</v>
      </c>
      <c r="D1075" s="5" t="s">
        <v>20</v>
      </c>
    </row>
    <row r="1076" spans="1:4" ht="22.5" customHeight="1" x14ac:dyDescent="0.25">
      <c r="A1076" s="23">
        <v>44005</v>
      </c>
      <c r="B1076" s="12" t="s">
        <v>23</v>
      </c>
      <c r="C1076" s="4">
        <v>86</v>
      </c>
      <c r="D1076" s="5" t="s">
        <v>20</v>
      </c>
    </row>
    <row r="1077" spans="1:4" ht="22.5" customHeight="1" x14ac:dyDescent="0.25">
      <c r="A1077" s="23">
        <v>44005</v>
      </c>
      <c r="B1077" s="12" t="s">
        <v>23</v>
      </c>
      <c r="C1077" s="4">
        <v>80</v>
      </c>
      <c r="D1077" s="5" t="s">
        <v>20</v>
      </c>
    </row>
    <row r="1078" spans="1:4" ht="22.5" customHeight="1" x14ac:dyDescent="0.25">
      <c r="A1078" s="23">
        <v>44005</v>
      </c>
      <c r="B1078" s="12" t="s">
        <v>23</v>
      </c>
      <c r="C1078" s="4">
        <v>96</v>
      </c>
      <c r="D1078" s="5" t="s">
        <v>20</v>
      </c>
    </row>
    <row r="1079" spans="1:4" ht="22.5" customHeight="1" x14ac:dyDescent="0.25">
      <c r="A1079" s="23">
        <v>44006</v>
      </c>
      <c r="B1079" s="12" t="s">
        <v>19</v>
      </c>
      <c r="C1079" s="4">
        <v>81</v>
      </c>
      <c r="D1079" s="12" t="s">
        <v>22</v>
      </c>
    </row>
    <row r="1080" spans="1:4" ht="22.5" customHeight="1" x14ac:dyDescent="0.25">
      <c r="A1080" s="23">
        <v>44006</v>
      </c>
      <c r="B1080" s="12" t="s">
        <v>19</v>
      </c>
      <c r="C1080" s="4">
        <v>57</v>
      </c>
      <c r="D1080" s="12" t="s">
        <v>22</v>
      </c>
    </row>
    <row r="1081" spans="1:4" ht="22.5" customHeight="1" x14ac:dyDescent="0.25">
      <c r="A1081" s="23">
        <v>44006</v>
      </c>
      <c r="B1081" s="12" t="s">
        <v>19</v>
      </c>
      <c r="C1081" s="4">
        <v>61</v>
      </c>
      <c r="D1081" s="12" t="s">
        <v>22</v>
      </c>
    </row>
    <row r="1082" spans="1:4" ht="22.5" customHeight="1" x14ac:dyDescent="0.25">
      <c r="A1082" s="23">
        <v>44006</v>
      </c>
      <c r="B1082" s="12" t="s">
        <v>19</v>
      </c>
      <c r="C1082" s="4">
        <v>89</v>
      </c>
      <c r="D1082" s="12" t="s">
        <v>22</v>
      </c>
    </row>
    <row r="1083" spans="1:4" ht="22.5" customHeight="1" x14ac:dyDescent="0.25">
      <c r="A1083" s="23">
        <v>44006</v>
      </c>
      <c r="B1083" s="12" t="s">
        <v>19</v>
      </c>
      <c r="C1083" s="4">
        <v>72</v>
      </c>
      <c r="D1083" s="12" t="s">
        <v>22</v>
      </c>
    </row>
    <row r="1084" spans="1:4" ht="22.5" customHeight="1" x14ac:dyDescent="0.25">
      <c r="A1084" s="23">
        <v>44006</v>
      </c>
      <c r="B1084" s="12" t="s">
        <v>19</v>
      </c>
      <c r="C1084" s="4">
        <v>73</v>
      </c>
      <c r="D1084" s="12" t="s">
        <v>22</v>
      </c>
    </row>
    <row r="1085" spans="1:4" ht="22.5" customHeight="1" x14ac:dyDescent="0.25">
      <c r="A1085" s="23">
        <v>44006</v>
      </c>
      <c r="B1085" s="12" t="s">
        <v>19</v>
      </c>
      <c r="C1085" s="4">
        <v>63</v>
      </c>
      <c r="D1085" s="12" t="s">
        <v>22</v>
      </c>
    </row>
    <row r="1086" spans="1:4" ht="22.5" customHeight="1" x14ac:dyDescent="0.25">
      <c r="A1086" s="23">
        <v>44006</v>
      </c>
      <c r="B1086" s="12" t="s">
        <v>19</v>
      </c>
      <c r="C1086" s="4">
        <v>73</v>
      </c>
      <c r="D1086" s="12" t="s">
        <v>22</v>
      </c>
    </row>
    <row r="1087" spans="1:4" ht="22.5" customHeight="1" x14ac:dyDescent="0.25">
      <c r="A1087" s="23">
        <v>44006</v>
      </c>
      <c r="B1087" s="12" t="s">
        <v>19</v>
      </c>
      <c r="C1087" s="4">
        <v>79</v>
      </c>
      <c r="D1087" s="12" t="s">
        <v>22</v>
      </c>
    </row>
    <row r="1088" spans="1:4" ht="22.5" customHeight="1" x14ac:dyDescent="0.25">
      <c r="A1088" s="23">
        <v>44006</v>
      </c>
      <c r="B1088" s="12" t="s">
        <v>19</v>
      </c>
      <c r="C1088" s="4">
        <v>77</v>
      </c>
      <c r="D1088" s="12" t="s">
        <v>22</v>
      </c>
    </row>
    <row r="1089" spans="1:4" ht="22.5" customHeight="1" x14ac:dyDescent="0.25">
      <c r="A1089" s="23">
        <v>44006</v>
      </c>
      <c r="B1089" s="12" t="s">
        <v>19</v>
      </c>
      <c r="C1089" s="4">
        <v>53</v>
      </c>
      <c r="D1089" s="12" t="s">
        <v>22</v>
      </c>
    </row>
    <row r="1090" spans="1:4" ht="22.5" customHeight="1" x14ac:dyDescent="0.25">
      <c r="A1090" s="23">
        <v>44006</v>
      </c>
      <c r="B1090" s="12" t="s">
        <v>19</v>
      </c>
      <c r="C1090" s="4">
        <v>84</v>
      </c>
      <c r="D1090" s="12" t="s">
        <v>22</v>
      </c>
    </row>
    <row r="1091" spans="1:4" ht="22.5" customHeight="1" x14ac:dyDescent="0.25">
      <c r="A1091" s="23">
        <v>44006</v>
      </c>
      <c r="B1091" s="12" t="s">
        <v>19</v>
      </c>
      <c r="C1091" s="4">
        <v>46</v>
      </c>
      <c r="D1091" s="12" t="s">
        <v>21</v>
      </c>
    </row>
    <row r="1092" spans="1:4" ht="22.5" customHeight="1" x14ac:dyDescent="0.25">
      <c r="A1092" s="23">
        <v>44006</v>
      </c>
      <c r="B1092" s="12" t="s">
        <v>19</v>
      </c>
      <c r="C1092" s="4">
        <v>74</v>
      </c>
      <c r="D1092" s="12" t="s">
        <v>21</v>
      </c>
    </row>
    <row r="1093" spans="1:4" ht="22.5" customHeight="1" x14ac:dyDescent="0.25">
      <c r="A1093" s="23">
        <v>44006</v>
      </c>
      <c r="B1093" s="12" t="s">
        <v>19</v>
      </c>
      <c r="C1093" s="4">
        <v>84</v>
      </c>
      <c r="D1093" s="5" t="s">
        <v>20</v>
      </c>
    </row>
    <row r="1094" spans="1:4" ht="22.5" customHeight="1" x14ac:dyDescent="0.25">
      <c r="A1094" s="23">
        <v>44006</v>
      </c>
      <c r="B1094" s="12" t="s">
        <v>19</v>
      </c>
      <c r="C1094" s="4">
        <v>65</v>
      </c>
      <c r="D1094" s="5" t="s">
        <v>20</v>
      </c>
    </row>
    <row r="1095" spans="1:4" ht="22.5" customHeight="1" x14ac:dyDescent="0.25">
      <c r="A1095" s="23">
        <v>44006</v>
      </c>
      <c r="B1095" s="12" t="s">
        <v>19</v>
      </c>
      <c r="C1095" s="4">
        <v>38</v>
      </c>
      <c r="D1095" s="5" t="s">
        <v>20</v>
      </c>
    </row>
    <row r="1096" spans="1:4" ht="22.5" customHeight="1" x14ac:dyDescent="0.25">
      <c r="A1096" s="23">
        <v>44006</v>
      </c>
      <c r="B1096" s="12" t="s">
        <v>19</v>
      </c>
      <c r="C1096" s="4">
        <v>65</v>
      </c>
      <c r="D1096" s="5" t="s">
        <v>25</v>
      </c>
    </row>
    <row r="1097" spans="1:4" ht="22.5" customHeight="1" x14ac:dyDescent="0.25">
      <c r="A1097" s="23">
        <v>44006</v>
      </c>
      <c r="B1097" s="12" t="s">
        <v>19</v>
      </c>
      <c r="C1097" s="4">
        <v>83</v>
      </c>
      <c r="D1097" s="5" t="s">
        <v>25</v>
      </c>
    </row>
    <row r="1098" spans="1:4" ht="22.5" customHeight="1" x14ac:dyDescent="0.25">
      <c r="A1098" s="23">
        <v>44006</v>
      </c>
      <c r="B1098" s="12" t="s">
        <v>19</v>
      </c>
      <c r="C1098" s="4">
        <v>79</v>
      </c>
      <c r="D1098" s="5" t="s">
        <v>46</v>
      </c>
    </row>
    <row r="1099" spans="1:4" ht="22.5" customHeight="1" x14ac:dyDescent="0.25">
      <c r="A1099" s="23">
        <v>44006</v>
      </c>
      <c r="B1099" s="12" t="s">
        <v>23</v>
      </c>
      <c r="C1099" s="4">
        <v>82</v>
      </c>
      <c r="D1099" s="12" t="s">
        <v>22</v>
      </c>
    </row>
    <row r="1100" spans="1:4" ht="22.5" customHeight="1" x14ac:dyDescent="0.25">
      <c r="A1100" s="23">
        <v>44006</v>
      </c>
      <c r="B1100" s="12" t="s">
        <v>23</v>
      </c>
      <c r="C1100" s="4">
        <v>80</v>
      </c>
      <c r="D1100" s="12" t="s">
        <v>22</v>
      </c>
    </row>
    <row r="1101" spans="1:4" ht="22.5" customHeight="1" x14ac:dyDescent="0.25">
      <c r="A1101" s="23">
        <v>44006</v>
      </c>
      <c r="B1101" s="12" t="s">
        <v>23</v>
      </c>
      <c r="C1101" s="4">
        <v>1</v>
      </c>
      <c r="D1101" s="5" t="s">
        <v>22</v>
      </c>
    </row>
    <row r="1102" spans="1:4" ht="22.5" customHeight="1" x14ac:dyDescent="0.25">
      <c r="A1102" s="23">
        <v>44006</v>
      </c>
      <c r="B1102" s="12" t="s">
        <v>23</v>
      </c>
      <c r="C1102" s="4">
        <v>70</v>
      </c>
      <c r="D1102" s="5" t="s">
        <v>22</v>
      </c>
    </row>
    <row r="1103" spans="1:4" ht="22.5" customHeight="1" x14ac:dyDescent="0.25">
      <c r="A1103" s="23">
        <v>44006</v>
      </c>
      <c r="B1103" s="12" t="s">
        <v>23</v>
      </c>
      <c r="C1103" s="4">
        <v>65</v>
      </c>
      <c r="D1103" s="5" t="s">
        <v>22</v>
      </c>
    </row>
    <row r="1104" spans="1:4" ht="22.5" customHeight="1" x14ac:dyDescent="0.25">
      <c r="A1104" s="23">
        <v>44006</v>
      </c>
      <c r="B1104" s="12" t="s">
        <v>23</v>
      </c>
      <c r="C1104" s="4">
        <v>87</v>
      </c>
      <c r="D1104" s="5" t="s">
        <v>22</v>
      </c>
    </row>
    <row r="1105" spans="1:4" ht="22.5" customHeight="1" x14ac:dyDescent="0.25">
      <c r="A1105" s="23">
        <v>44006</v>
      </c>
      <c r="B1105" s="12" t="s">
        <v>23</v>
      </c>
      <c r="C1105" s="4">
        <v>6</v>
      </c>
      <c r="D1105" s="5" t="s">
        <v>22</v>
      </c>
    </row>
    <row r="1106" spans="1:4" ht="22.5" customHeight="1" x14ac:dyDescent="0.25">
      <c r="A1106" s="23">
        <v>44006</v>
      </c>
      <c r="B1106" s="12" t="s">
        <v>23</v>
      </c>
      <c r="C1106" s="4">
        <v>92</v>
      </c>
      <c r="D1106" s="5" t="s">
        <v>22</v>
      </c>
    </row>
    <row r="1107" spans="1:4" ht="22.5" customHeight="1" x14ac:dyDescent="0.25">
      <c r="A1107" s="23">
        <v>44006</v>
      </c>
      <c r="B1107" s="12" t="s">
        <v>23</v>
      </c>
      <c r="C1107" s="4">
        <v>89</v>
      </c>
      <c r="D1107" s="5" t="s">
        <v>22</v>
      </c>
    </row>
    <row r="1108" spans="1:4" ht="22.5" customHeight="1" x14ac:dyDescent="0.25">
      <c r="A1108" s="23">
        <v>44006</v>
      </c>
      <c r="B1108" s="12" t="s">
        <v>23</v>
      </c>
      <c r="C1108" s="4">
        <v>65</v>
      </c>
      <c r="D1108" s="5" t="s">
        <v>20</v>
      </c>
    </row>
    <row r="1109" spans="1:4" ht="22.5" customHeight="1" x14ac:dyDescent="0.25">
      <c r="A1109" s="23">
        <v>44006</v>
      </c>
      <c r="B1109" s="12" t="s">
        <v>23</v>
      </c>
      <c r="C1109" s="4">
        <v>69</v>
      </c>
      <c r="D1109" s="5" t="s">
        <v>20</v>
      </c>
    </row>
    <row r="1110" spans="1:4" ht="22.5" customHeight="1" x14ac:dyDescent="0.25">
      <c r="A1110" s="23">
        <v>44006</v>
      </c>
      <c r="B1110" s="12" t="s">
        <v>23</v>
      </c>
      <c r="C1110" s="4">
        <v>96</v>
      </c>
      <c r="D1110" s="5" t="s">
        <v>20</v>
      </c>
    </row>
    <row r="1111" spans="1:4" ht="22.5" customHeight="1" x14ac:dyDescent="0.25">
      <c r="A1111" s="23">
        <v>44006</v>
      </c>
      <c r="B1111" s="12" t="s">
        <v>23</v>
      </c>
      <c r="C1111" s="4">
        <v>47</v>
      </c>
      <c r="D1111" s="5" t="s">
        <v>20</v>
      </c>
    </row>
    <row r="1112" spans="1:4" ht="22.5" customHeight="1" x14ac:dyDescent="0.25">
      <c r="A1112" s="23">
        <v>44006</v>
      </c>
      <c r="B1112" s="12" t="s">
        <v>23</v>
      </c>
      <c r="C1112" s="4">
        <v>95</v>
      </c>
      <c r="D1112" s="5" t="s">
        <v>20</v>
      </c>
    </row>
    <row r="1113" spans="1:4" ht="22.5" customHeight="1" x14ac:dyDescent="0.25">
      <c r="A1113" s="23">
        <v>44006</v>
      </c>
      <c r="B1113" s="12" t="s">
        <v>23</v>
      </c>
      <c r="C1113" s="4">
        <v>91</v>
      </c>
      <c r="D1113" s="5" t="s">
        <v>20</v>
      </c>
    </row>
    <row r="1114" spans="1:4" ht="22.5" customHeight="1" x14ac:dyDescent="0.25">
      <c r="A1114" s="23">
        <v>44006</v>
      </c>
      <c r="B1114" s="12" t="s">
        <v>23</v>
      </c>
      <c r="C1114" s="4">
        <v>95</v>
      </c>
      <c r="D1114" s="5" t="s">
        <v>20</v>
      </c>
    </row>
    <row r="1115" spans="1:4" ht="22.5" customHeight="1" x14ac:dyDescent="0.25">
      <c r="A1115" s="23">
        <v>44006</v>
      </c>
      <c r="B1115" s="12" t="s">
        <v>23</v>
      </c>
      <c r="C1115" s="4">
        <v>82</v>
      </c>
      <c r="D1115" s="12" t="s">
        <v>26</v>
      </c>
    </row>
    <row r="1116" spans="1:4" ht="22.5" customHeight="1" x14ac:dyDescent="0.25">
      <c r="A1116" s="23">
        <v>44006</v>
      </c>
      <c r="B1116" s="12" t="s">
        <v>50</v>
      </c>
      <c r="C1116" s="4">
        <v>86</v>
      </c>
      <c r="D1116" s="5" t="s">
        <v>20</v>
      </c>
    </row>
    <row r="1117" spans="1:4" ht="22.5" customHeight="1" x14ac:dyDescent="0.25">
      <c r="A1117" s="23">
        <v>44007</v>
      </c>
      <c r="B1117" s="12" t="s">
        <v>19</v>
      </c>
      <c r="C1117" s="4">
        <v>84</v>
      </c>
      <c r="D1117" s="12" t="s">
        <v>22</v>
      </c>
    </row>
    <row r="1118" spans="1:4" ht="22.5" customHeight="1" x14ac:dyDescent="0.25">
      <c r="A1118" s="23">
        <v>44007</v>
      </c>
      <c r="B1118" s="12" t="s">
        <v>19</v>
      </c>
      <c r="C1118" s="4">
        <v>68</v>
      </c>
      <c r="D1118" s="12" t="s">
        <v>22</v>
      </c>
    </row>
    <row r="1119" spans="1:4" ht="22.5" customHeight="1" x14ac:dyDescent="0.25">
      <c r="A1119" s="23">
        <v>44007</v>
      </c>
      <c r="B1119" s="12" t="s">
        <v>19</v>
      </c>
      <c r="C1119" s="4">
        <v>59</v>
      </c>
      <c r="D1119" s="12" t="s">
        <v>22</v>
      </c>
    </row>
    <row r="1120" spans="1:4" ht="22.5" customHeight="1" x14ac:dyDescent="0.25">
      <c r="A1120" s="23">
        <v>44007</v>
      </c>
      <c r="B1120" s="12" t="s">
        <v>19</v>
      </c>
      <c r="C1120" s="4">
        <v>75</v>
      </c>
      <c r="D1120" s="12" t="s">
        <v>22</v>
      </c>
    </row>
    <row r="1121" spans="1:4" ht="22.5" customHeight="1" x14ac:dyDescent="0.25">
      <c r="A1121" s="23">
        <v>44007</v>
      </c>
      <c r="B1121" s="12" t="s">
        <v>19</v>
      </c>
      <c r="C1121" s="4">
        <v>72</v>
      </c>
      <c r="D1121" s="12" t="s">
        <v>22</v>
      </c>
    </row>
    <row r="1122" spans="1:4" ht="22.5" customHeight="1" x14ac:dyDescent="0.25">
      <c r="A1122" s="23">
        <v>44007</v>
      </c>
      <c r="B1122" s="12" t="s">
        <v>19</v>
      </c>
      <c r="C1122" s="4">
        <v>79</v>
      </c>
      <c r="D1122" s="12" t="s">
        <v>22</v>
      </c>
    </row>
    <row r="1123" spans="1:4" ht="22.5" customHeight="1" x14ac:dyDescent="0.25">
      <c r="A1123" s="23">
        <v>44007</v>
      </c>
      <c r="B1123" s="12" t="s">
        <v>19</v>
      </c>
      <c r="C1123" s="4">
        <v>75</v>
      </c>
      <c r="D1123" s="12" t="s">
        <v>22</v>
      </c>
    </row>
    <row r="1124" spans="1:4" ht="22.5" customHeight="1" x14ac:dyDescent="0.25">
      <c r="A1124" s="23">
        <v>44007</v>
      </c>
      <c r="B1124" s="12" t="s">
        <v>19</v>
      </c>
      <c r="C1124" s="4">
        <v>39</v>
      </c>
      <c r="D1124" s="12" t="s">
        <v>21</v>
      </c>
    </row>
    <row r="1125" spans="1:4" ht="22.5" customHeight="1" x14ac:dyDescent="0.25">
      <c r="A1125" s="23">
        <v>44007</v>
      </c>
      <c r="B1125" s="12" t="s">
        <v>19</v>
      </c>
      <c r="C1125" s="4">
        <v>64</v>
      </c>
      <c r="D1125" s="12" t="s">
        <v>21</v>
      </c>
    </row>
    <row r="1126" spans="1:4" ht="22.5" customHeight="1" x14ac:dyDescent="0.25">
      <c r="A1126" s="23">
        <v>44007</v>
      </c>
      <c r="B1126" s="12" t="s">
        <v>19</v>
      </c>
      <c r="C1126" s="4">
        <v>68</v>
      </c>
      <c r="D1126" s="12" t="s">
        <v>20</v>
      </c>
    </row>
    <row r="1127" spans="1:4" ht="22.5" customHeight="1" x14ac:dyDescent="0.25">
      <c r="A1127" s="23">
        <v>44007</v>
      </c>
      <c r="B1127" s="12" t="s">
        <v>19</v>
      </c>
      <c r="C1127" s="4">
        <v>72</v>
      </c>
      <c r="D1127" s="12" t="s">
        <v>20</v>
      </c>
    </row>
    <row r="1128" spans="1:4" ht="22.5" customHeight="1" x14ac:dyDescent="0.25">
      <c r="A1128" s="23">
        <v>44007</v>
      </c>
      <c r="B1128" s="12" t="s">
        <v>19</v>
      </c>
      <c r="C1128" s="4">
        <v>89</v>
      </c>
      <c r="D1128" s="12" t="s">
        <v>20</v>
      </c>
    </row>
    <row r="1129" spans="1:4" ht="22.5" customHeight="1" x14ac:dyDescent="0.25">
      <c r="A1129" s="23">
        <v>44007</v>
      </c>
      <c r="B1129" s="12" t="s">
        <v>19</v>
      </c>
      <c r="C1129" s="4">
        <v>87</v>
      </c>
      <c r="D1129" s="12" t="s">
        <v>20</v>
      </c>
    </row>
    <row r="1130" spans="1:4" ht="22.5" customHeight="1" x14ac:dyDescent="0.25">
      <c r="A1130" s="23">
        <v>44007</v>
      </c>
      <c r="B1130" s="12" t="s">
        <v>19</v>
      </c>
      <c r="C1130" s="4">
        <v>50</v>
      </c>
      <c r="D1130" s="12" t="s">
        <v>20</v>
      </c>
    </row>
    <row r="1131" spans="1:4" ht="22.5" customHeight="1" x14ac:dyDescent="0.25">
      <c r="A1131" s="23">
        <v>44007</v>
      </c>
      <c r="B1131" s="12" t="s">
        <v>19</v>
      </c>
      <c r="C1131" s="4">
        <v>90</v>
      </c>
      <c r="D1131" s="12" t="s">
        <v>20</v>
      </c>
    </row>
    <row r="1132" spans="1:4" ht="22.5" customHeight="1" x14ac:dyDescent="0.25">
      <c r="A1132" s="23">
        <v>44007</v>
      </c>
      <c r="B1132" s="12" t="s">
        <v>19</v>
      </c>
      <c r="C1132" s="4">
        <v>67</v>
      </c>
      <c r="D1132" s="12" t="s">
        <v>20</v>
      </c>
    </row>
    <row r="1133" spans="1:4" ht="22.5" customHeight="1" x14ac:dyDescent="0.25">
      <c r="A1133" s="23">
        <v>44007</v>
      </c>
      <c r="B1133" s="12" t="s">
        <v>19</v>
      </c>
      <c r="C1133" s="4">
        <v>76</v>
      </c>
      <c r="D1133" s="12" t="s">
        <v>20</v>
      </c>
    </row>
    <row r="1134" spans="1:4" ht="22.5" customHeight="1" x14ac:dyDescent="0.25">
      <c r="A1134" s="23">
        <v>44007</v>
      </c>
      <c r="B1134" s="12" t="s">
        <v>19</v>
      </c>
      <c r="C1134" s="4">
        <v>78</v>
      </c>
      <c r="D1134" s="12" t="s">
        <v>20</v>
      </c>
    </row>
    <row r="1135" spans="1:4" ht="22.5" customHeight="1" x14ac:dyDescent="0.25">
      <c r="A1135" s="23">
        <v>44007</v>
      </c>
      <c r="B1135" s="12" t="s">
        <v>19</v>
      </c>
      <c r="C1135" s="4">
        <v>62</v>
      </c>
      <c r="D1135" s="12" t="s">
        <v>26</v>
      </c>
    </row>
    <row r="1136" spans="1:4" ht="22.5" customHeight="1" x14ac:dyDescent="0.25">
      <c r="A1136" s="23">
        <v>44007</v>
      </c>
      <c r="B1136" s="12" t="s">
        <v>19</v>
      </c>
      <c r="C1136" s="4">
        <v>70</v>
      </c>
      <c r="D1136" s="12" t="s">
        <v>26</v>
      </c>
    </row>
    <row r="1137" spans="1:4" ht="22.5" customHeight="1" x14ac:dyDescent="0.25">
      <c r="A1137" s="23">
        <v>44007</v>
      </c>
      <c r="B1137" s="12" t="s">
        <v>23</v>
      </c>
      <c r="C1137" s="4">
        <v>62</v>
      </c>
      <c r="D1137" s="12" t="s">
        <v>22</v>
      </c>
    </row>
    <row r="1138" spans="1:4" ht="22.5" customHeight="1" x14ac:dyDescent="0.25">
      <c r="A1138" s="23">
        <v>44007</v>
      </c>
      <c r="B1138" s="12" t="s">
        <v>23</v>
      </c>
      <c r="C1138" s="4">
        <v>77</v>
      </c>
      <c r="D1138" s="12" t="s">
        <v>22</v>
      </c>
    </row>
    <row r="1139" spans="1:4" ht="22.5" customHeight="1" x14ac:dyDescent="0.25">
      <c r="A1139" s="23">
        <v>44007</v>
      </c>
      <c r="B1139" s="12" t="s">
        <v>23</v>
      </c>
      <c r="C1139" s="4">
        <v>88</v>
      </c>
      <c r="D1139" s="12" t="s">
        <v>22</v>
      </c>
    </row>
    <row r="1140" spans="1:4" ht="22.5" customHeight="1" x14ac:dyDescent="0.25">
      <c r="A1140" s="23">
        <v>44007</v>
      </c>
      <c r="B1140" s="12" t="s">
        <v>23</v>
      </c>
      <c r="C1140" s="4">
        <v>89</v>
      </c>
      <c r="D1140" s="12" t="s">
        <v>22</v>
      </c>
    </row>
    <row r="1141" spans="1:4" ht="22.5" customHeight="1" x14ac:dyDescent="0.25">
      <c r="A1141" s="23">
        <v>44007</v>
      </c>
      <c r="B1141" s="12" t="s">
        <v>23</v>
      </c>
      <c r="C1141" s="4">
        <v>87</v>
      </c>
      <c r="D1141" s="12" t="s">
        <v>22</v>
      </c>
    </row>
    <row r="1142" spans="1:4" ht="22.5" customHeight="1" x14ac:dyDescent="0.25">
      <c r="A1142" s="23">
        <v>44007</v>
      </c>
      <c r="B1142" s="12" t="s">
        <v>23</v>
      </c>
      <c r="C1142" s="4">
        <v>82</v>
      </c>
      <c r="D1142" s="12" t="s">
        <v>22</v>
      </c>
    </row>
    <row r="1143" spans="1:4" ht="22.5" customHeight="1" x14ac:dyDescent="0.25">
      <c r="A1143" s="23">
        <v>44007</v>
      </c>
      <c r="B1143" s="12" t="s">
        <v>23</v>
      </c>
      <c r="C1143" s="4">
        <v>72</v>
      </c>
      <c r="D1143" s="12" t="s">
        <v>22</v>
      </c>
    </row>
    <row r="1144" spans="1:4" ht="22.5" customHeight="1" x14ac:dyDescent="0.25">
      <c r="A1144" s="23">
        <v>44007</v>
      </c>
      <c r="B1144" s="12" t="s">
        <v>23</v>
      </c>
      <c r="C1144" s="4">
        <v>42</v>
      </c>
      <c r="D1144" s="12" t="s">
        <v>20</v>
      </c>
    </row>
    <row r="1145" spans="1:4" ht="22.5" customHeight="1" x14ac:dyDescent="0.25">
      <c r="A1145" s="23">
        <v>44007</v>
      </c>
      <c r="B1145" s="12" t="s">
        <v>23</v>
      </c>
      <c r="C1145" s="4">
        <v>94</v>
      </c>
      <c r="D1145" s="12" t="s">
        <v>20</v>
      </c>
    </row>
    <row r="1146" spans="1:4" ht="22.5" customHeight="1" x14ac:dyDescent="0.25">
      <c r="A1146" s="23">
        <v>44007</v>
      </c>
      <c r="B1146" s="12" t="s">
        <v>23</v>
      </c>
      <c r="C1146" s="4">
        <v>90</v>
      </c>
      <c r="D1146" s="12" t="s">
        <v>20</v>
      </c>
    </row>
    <row r="1147" spans="1:4" ht="22.5" customHeight="1" x14ac:dyDescent="0.25">
      <c r="A1147" s="23">
        <v>44007</v>
      </c>
      <c r="B1147" s="12" t="s">
        <v>23</v>
      </c>
      <c r="C1147" s="4">
        <v>94</v>
      </c>
      <c r="D1147" s="12" t="s">
        <v>20</v>
      </c>
    </row>
    <row r="1148" spans="1:4" ht="22.5" customHeight="1" x14ac:dyDescent="0.25">
      <c r="A1148" s="23">
        <v>44007</v>
      </c>
      <c r="B1148" s="12" t="s">
        <v>23</v>
      </c>
      <c r="C1148" s="4">
        <v>57</v>
      </c>
      <c r="D1148" s="12" t="s">
        <v>20</v>
      </c>
    </row>
    <row r="1149" spans="1:4" ht="22.5" customHeight="1" x14ac:dyDescent="0.25">
      <c r="A1149" s="23">
        <v>44007</v>
      </c>
      <c r="B1149" s="12" t="s">
        <v>23</v>
      </c>
      <c r="C1149" s="4">
        <v>95</v>
      </c>
      <c r="D1149" s="12" t="s">
        <v>20</v>
      </c>
    </row>
    <row r="1150" spans="1:4" ht="22.5" customHeight="1" x14ac:dyDescent="0.25">
      <c r="A1150" s="23">
        <v>44007</v>
      </c>
      <c r="B1150" s="12" t="s">
        <v>50</v>
      </c>
      <c r="C1150" s="4">
        <v>86</v>
      </c>
      <c r="D1150" s="12" t="s">
        <v>20</v>
      </c>
    </row>
    <row r="1151" spans="1:4" ht="22.5" customHeight="1" x14ac:dyDescent="0.25">
      <c r="A1151" s="23">
        <v>44008</v>
      </c>
      <c r="B1151" s="12" t="s">
        <v>19</v>
      </c>
      <c r="C1151" s="4">
        <v>84</v>
      </c>
      <c r="D1151" s="5" t="s">
        <v>22</v>
      </c>
    </row>
    <row r="1152" spans="1:4" ht="22.5" customHeight="1" x14ac:dyDescent="0.25">
      <c r="A1152" s="23">
        <v>44008</v>
      </c>
      <c r="B1152" s="12" t="s">
        <v>19</v>
      </c>
      <c r="C1152" s="4">
        <v>65</v>
      </c>
      <c r="D1152" s="5" t="s">
        <v>22</v>
      </c>
    </row>
    <row r="1153" spans="1:4" ht="22.5" customHeight="1" x14ac:dyDescent="0.25">
      <c r="A1153" s="23">
        <v>44008</v>
      </c>
      <c r="B1153" s="12" t="s">
        <v>19</v>
      </c>
      <c r="C1153" s="4">
        <v>94</v>
      </c>
      <c r="D1153" s="5" t="s">
        <v>22</v>
      </c>
    </row>
    <row r="1154" spans="1:4" ht="22.5" customHeight="1" x14ac:dyDescent="0.25">
      <c r="A1154" s="23">
        <v>44008</v>
      </c>
      <c r="B1154" s="12" t="s">
        <v>19</v>
      </c>
      <c r="C1154" s="4">
        <v>59</v>
      </c>
      <c r="D1154" s="5" t="s">
        <v>22</v>
      </c>
    </row>
    <row r="1155" spans="1:4" ht="22.5" customHeight="1" x14ac:dyDescent="0.25">
      <c r="A1155" s="23">
        <v>44008</v>
      </c>
      <c r="B1155" s="12" t="s">
        <v>19</v>
      </c>
      <c r="C1155" s="4">
        <v>92</v>
      </c>
      <c r="D1155" s="5" t="s">
        <v>22</v>
      </c>
    </row>
    <row r="1156" spans="1:4" ht="22.5" customHeight="1" x14ac:dyDescent="0.25">
      <c r="A1156" s="23">
        <v>44008</v>
      </c>
      <c r="B1156" s="12" t="s">
        <v>19</v>
      </c>
      <c r="C1156" s="4">
        <v>31</v>
      </c>
      <c r="D1156" s="5" t="s">
        <v>22</v>
      </c>
    </row>
    <row r="1157" spans="1:4" ht="22.5" customHeight="1" x14ac:dyDescent="0.25">
      <c r="A1157" s="23">
        <v>44008</v>
      </c>
      <c r="B1157" s="12" t="s">
        <v>19</v>
      </c>
      <c r="C1157" s="4">
        <v>93</v>
      </c>
      <c r="D1157" s="5" t="s">
        <v>22</v>
      </c>
    </row>
    <row r="1158" spans="1:4" ht="22.5" customHeight="1" x14ac:dyDescent="0.25">
      <c r="A1158" s="23">
        <v>44008</v>
      </c>
      <c r="B1158" s="12" t="s">
        <v>19</v>
      </c>
      <c r="C1158" s="4">
        <v>70</v>
      </c>
      <c r="D1158" s="5" t="s">
        <v>22</v>
      </c>
    </row>
    <row r="1159" spans="1:4" ht="22.5" customHeight="1" x14ac:dyDescent="0.25">
      <c r="A1159" s="23">
        <v>44008</v>
      </c>
      <c r="B1159" s="12" t="s">
        <v>19</v>
      </c>
      <c r="C1159" s="4">
        <v>73</v>
      </c>
      <c r="D1159" s="5" t="s">
        <v>22</v>
      </c>
    </row>
    <row r="1160" spans="1:4" ht="22.5" customHeight="1" x14ac:dyDescent="0.25">
      <c r="A1160" s="23">
        <v>44008</v>
      </c>
      <c r="B1160" s="12" t="s">
        <v>19</v>
      </c>
      <c r="C1160" s="4">
        <v>67</v>
      </c>
      <c r="D1160" s="5" t="s">
        <v>22</v>
      </c>
    </row>
    <row r="1161" spans="1:4" ht="22.5" customHeight="1" x14ac:dyDescent="0.25">
      <c r="A1161" s="23">
        <v>44008</v>
      </c>
      <c r="B1161" s="12" t="s">
        <v>19</v>
      </c>
      <c r="C1161" s="4">
        <v>80</v>
      </c>
      <c r="D1161" s="5" t="s">
        <v>22</v>
      </c>
    </row>
    <row r="1162" spans="1:4" ht="22.5" customHeight="1" x14ac:dyDescent="0.25">
      <c r="A1162" s="23">
        <v>44008</v>
      </c>
      <c r="B1162" s="12" t="s">
        <v>19</v>
      </c>
      <c r="C1162" s="4">
        <v>79</v>
      </c>
      <c r="D1162" s="5" t="s">
        <v>22</v>
      </c>
    </row>
    <row r="1163" spans="1:4" ht="22.5" customHeight="1" x14ac:dyDescent="0.25">
      <c r="A1163" s="23">
        <v>44008</v>
      </c>
      <c r="B1163" s="12" t="s">
        <v>19</v>
      </c>
      <c r="C1163" s="4">
        <v>37</v>
      </c>
      <c r="D1163" s="5" t="s">
        <v>22</v>
      </c>
    </row>
    <row r="1164" spans="1:4" ht="22.5" customHeight="1" x14ac:dyDescent="0.25">
      <c r="A1164" s="23">
        <v>44008</v>
      </c>
      <c r="B1164" s="12" t="s">
        <v>19</v>
      </c>
      <c r="C1164" s="4">
        <v>68</v>
      </c>
      <c r="D1164" s="5" t="s">
        <v>22</v>
      </c>
    </row>
    <row r="1165" spans="1:4" ht="22.5" customHeight="1" x14ac:dyDescent="0.25">
      <c r="A1165" s="23">
        <v>44008</v>
      </c>
      <c r="B1165" s="12" t="s">
        <v>19</v>
      </c>
      <c r="C1165" s="4">
        <v>62</v>
      </c>
      <c r="D1165" s="5" t="s">
        <v>22</v>
      </c>
    </row>
    <row r="1166" spans="1:4" ht="22.5" customHeight="1" x14ac:dyDescent="0.25">
      <c r="A1166" s="23">
        <v>44008</v>
      </c>
      <c r="B1166" s="12" t="s">
        <v>19</v>
      </c>
      <c r="C1166" s="4">
        <v>68</v>
      </c>
      <c r="D1166" s="5" t="s">
        <v>21</v>
      </c>
    </row>
    <row r="1167" spans="1:4" ht="22.5" customHeight="1" x14ac:dyDescent="0.25">
      <c r="A1167" s="23">
        <v>44008</v>
      </c>
      <c r="B1167" s="12" t="s">
        <v>19</v>
      </c>
      <c r="C1167" s="4">
        <v>79</v>
      </c>
      <c r="D1167" s="5" t="s">
        <v>20</v>
      </c>
    </row>
    <row r="1168" spans="1:4" ht="22.5" customHeight="1" x14ac:dyDescent="0.25">
      <c r="A1168" s="23">
        <v>44008</v>
      </c>
      <c r="B1168" s="12" t="s">
        <v>19</v>
      </c>
      <c r="C1168" s="4">
        <v>74</v>
      </c>
      <c r="D1168" s="5" t="s">
        <v>20</v>
      </c>
    </row>
    <row r="1169" spans="1:4" ht="22.5" customHeight="1" x14ac:dyDescent="0.25">
      <c r="A1169" s="23">
        <v>44008</v>
      </c>
      <c r="B1169" s="12" t="s">
        <v>19</v>
      </c>
      <c r="C1169" s="4">
        <v>60</v>
      </c>
      <c r="D1169" s="5" t="s">
        <v>20</v>
      </c>
    </row>
    <row r="1170" spans="1:4" ht="22.5" customHeight="1" x14ac:dyDescent="0.25">
      <c r="A1170" s="23">
        <v>44008</v>
      </c>
      <c r="B1170" s="12" t="s">
        <v>19</v>
      </c>
      <c r="C1170" s="4">
        <v>69</v>
      </c>
      <c r="D1170" s="5" t="s">
        <v>20</v>
      </c>
    </row>
    <row r="1171" spans="1:4" ht="22.5" customHeight="1" x14ac:dyDescent="0.25">
      <c r="A1171" s="23">
        <v>44008</v>
      </c>
      <c r="B1171" s="12" t="s">
        <v>19</v>
      </c>
      <c r="C1171" s="4">
        <v>81</v>
      </c>
      <c r="D1171" s="5" t="s">
        <v>20</v>
      </c>
    </row>
    <row r="1172" spans="1:4" ht="22.5" customHeight="1" x14ac:dyDescent="0.25">
      <c r="A1172" s="23">
        <v>44008</v>
      </c>
      <c r="B1172" s="12" t="s">
        <v>19</v>
      </c>
      <c r="C1172" s="4">
        <v>75</v>
      </c>
      <c r="D1172" s="5" t="s">
        <v>20</v>
      </c>
    </row>
    <row r="1173" spans="1:4" ht="22.5" customHeight="1" x14ac:dyDescent="0.25">
      <c r="A1173" s="23">
        <v>44008</v>
      </c>
      <c r="B1173" s="12" t="s">
        <v>23</v>
      </c>
      <c r="C1173" s="4">
        <v>95</v>
      </c>
      <c r="D1173" s="5" t="s">
        <v>22</v>
      </c>
    </row>
    <row r="1174" spans="1:4" ht="22.5" customHeight="1" x14ac:dyDescent="0.25">
      <c r="A1174" s="23">
        <v>44008</v>
      </c>
      <c r="B1174" s="12" t="s">
        <v>23</v>
      </c>
      <c r="C1174" s="4">
        <v>73</v>
      </c>
      <c r="D1174" s="5" t="s">
        <v>22</v>
      </c>
    </row>
    <row r="1175" spans="1:4" ht="22.5" customHeight="1" x14ac:dyDescent="0.25">
      <c r="A1175" s="23">
        <v>44008</v>
      </c>
      <c r="B1175" s="12" t="s">
        <v>23</v>
      </c>
      <c r="C1175" s="4">
        <v>79</v>
      </c>
      <c r="D1175" s="5" t="s">
        <v>22</v>
      </c>
    </row>
    <row r="1176" spans="1:4" ht="22.5" customHeight="1" x14ac:dyDescent="0.25">
      <c r="A1176" s="23">
        <v>44008</v>
      </c>
      <c r="B1176" s="12" t="s">
        <v>23</v>
      </c>
      <c r="C1176" s="4">
        <v>83</v>
      </c>
      <c r="D1176" s="5" t="s">
        <v>22</v>
      </c>
    </row>
    <row r="1177" spans="1:4" ht="22.5" customHeight="1" x14ac:dyDescent="0.25">
      <c r="A1177" s="23">
        <v>44008</v>
      </c>
      <c r="B1177" s="12" t="s">
        <v>23</v>
      </c>
      <c r="C1177" s="4">
        <v>85</v>
      </c>
      <c r="D1177" s="5" t="s">
        <v>22</v>
      </c>
    </row>
    <row r="1178" spans="1:4" ht="22.5" customHeight="1" x14ac:dyDescent="0.25">
      <c r="A1178" s="23">
        <v>44008</v>
      </c>
      <c r="B1178" s="12" t="s">
        <v>23</v>
      </c>
      <c r="C1178" s="4">
        <v>77</v>
      </c>
      <c r="D1178" s="5" t="s">
        <v>22</v>
      </c>
    </row>
    <row r="1179" spans="1:4" ht="22.5" customHeight="1" x14ac:dyDescent="0.25">
      <c r="A1179" s="23">
        <v>44008</v>
      </c>
      <c r="B1179" s="12" t="s">
        <v>23</v>
      </c>
      <c r="C1179" s="4">
        <v>47</v>
      </c>
      <c r="D1179" s="5" t="s">
        <v>21</v>
      </c>
    </row>
    <row r="1180" spans="1:4" ht="22.5" customHeight="1" x14ac:dyDescent="0.25">
      <c r="A1180" s="23">
        <v>44008</v>
      </c>
      <c r="B1180" s="12" t="s">
        <v>23</v>
      </c>
      <c r="C1180" s="4">
        <v>78</v>
      </c>
      <c r="D1180" s="5" t="s">
        <v>20</v>
      </c>
    </row>
    <row r="1181" spans="1:4" ht="22.5" customHeight="1" x14ac:dyDescent="0.25">
      <c r="A1181" s="23">
        <v>44008</v>
      </c>
      <c r="B1181" s="12" t="s">
        <v>23</v>
      </c>
      <c r="C1181" s="4">
        <v>68</v>
      </c>
      <c r="D1181" s="5" t="s">
        <v>20</v>
      </c>
    </row>
    <row r="1182" spans="1:4" ht="22.5" customHeight="1" x14ac:dyDescent="0.25">
      <c r="A1182" s="23">
        <v>44008</v>
      </c>
      <c r="B1182" s="12" t="s">
        <v>23</v>
      </c>
      <c r="C1182" s="4">
        <v>39</v>
      </c>
      <c r="D1182" s="5" t="s">
        <v>20</v>
      </c>
    </row>
    <row r="1183" spans="1:4" ht="22.5" customHeight="1" x14ac:dyDescent="0.25">
      <c r="A1183" s="23">
        <v>44008</v>
      </c>
      <c r="B1183" s="12" t="s">
        <v>23</v>
      </c>
      <c r="C1183" s="4">
        <v>98</v>
      </c>
      <c r="D1183" s="5" t="s">
        <v>20</v>
      </c>
    </row>
    <row r="1184" spans="1:4" ht="22.5" customHeight="1" x14ac:dyDescent="0.25">
      <c r="A1184" s="23">
        <v>44008</v>
      </c>
      <c r="B1184" s="12" t="s">
        <v>23</v>
      </c>
      <c r="C1184" s="4">
        <v>90</v>
      </c>
      <c r="D1184" s="5" t="s">
        <v>20</v>
      </c>
    </row>
    <row r="1185" spans="1:4" ht="22.5" customHeight="1" x14ac:dyDescent="0.25">
      <c r="A1185" s="23">
        <v>44009</v>
      </c>
      <c r="B1185" s="12" t="s">
        <v>19</v>
      </c>
      <c r="C1185" s="4">
        <v>44</v>
      </c>
      <c r="D1185" s="12" t="s">
        <v>22</v>
      </c>
    </row>
    <row r="1186" spans="1:4" ht="22.5" customHeight="1" x14ac:dyDescent="0.25">
      <c r="A1186" s="23">
        <v>44009</v>
      </c>
      <c r="B1186" s="12" t="s">
        <v>19</v>
      </c>
      <c r="C1186" s="4">
        <v>31</v>
      </c>
      <c r="D1186" s="5" t="s">
        <v>22</v>
      </c>
    </row>
    <row r="1187" spans="1:4" ht="22.5" customHeight="1" x14ac:dyDescent="0.25">
      <c r="A1187" s="23">
        <v>44009</v>
      </c>
      <c r="B1187" s="12" t="s">
        <v>19</v>
      </c>
      <c r="C1187" s="4">
        <v>86</v>
      </c>
      <c r="D1187" s="5" t="s">
        <v>22</v>
      </c>
    </row>
    <row r="1188" spans="1:4" ht="22.5" customHeight="1" x14ac:dyDescent="0.25">
      <c r="A1188" s="23">
        <v>44009</v>
      </c>
      <c r="B1188" s="12" t="s">
        <v>19</v>
      </c>
      <c r="C1188" s="4">
        <v>60</v>
      </c>
      <c r="D1188" s="5" t="s">
        <v>22</v>
      </c>
    </row>
    <row r="1189" spans="1:4" ht="22.5" customHeight="1" x14ac:dyDescent="0.25">
      <c r="A1189" s="23">
        <v>44009</v>
      </c>
      <c r="B1189" s="12" t="s">
        <v>19</v>
      </c>
      <c r="C1189" s="4">
        <v>72</v>
      </c>
      <c r="D1189" s="5" t="s">
        <v>22</v>
      </c>
    </row>
    <row r="1190" spans="1:4" ht="22.5" customHeight="1" x14ac:dyDescent="0.25">
      <c r="A1190" s="23">
        <v>44009</v>
      </c>
      <c r="B1190" s="12" t="s">
        <v>19</v>
      </c>
      <c r="C1190" s="4">
        <v>86</v>
      </c>
      <c r="D1190" s="5" t="s">
        <v>22</v>
      </c>
    </row>
    <row r="1191" spans="1:4" ht="22.5" customHeight="1" x14ac:dyDescent="0.25">
      <c r="A1191" s="23">
        <v>44009</v>
      </c>
      <c r="B1191" s="12" t="s">
        <v>19</v>
      </c>
      <c r="C1191" s="4">
        <v>67</v>
      </c>
      <c r="D1191" s="5" t="s">
        <v>22</v>
      </c>
    </row>
    <row r="1192" spans="1:4" ht="22.5" customHeight="1" x14ac:dyDescent="0.25">
      <c r="A1192" s="23">
        <v>44009</v>
      </c>
      <c r="B1192" s="12" t="s">
        <v>19</v>
      </c>
      <c r="C1192" s="4">
        <v>60</v>
      </c>
      <c r="D1192" s="5" t="s">
        <v>22</v>
      </c>
    </row>
    <row r="1193" spans="1:4" ht="22.5" customHeight="1" x14ac:dyDescent="0.25">
      <c r="A1193" s="23">
        <v>44009</v>
      </c>
      <c r="B1193" s="12" t="s">
        <v>19</v>
      </c>
      <c r="C1193" s="4">
        <v>68</v>
      </c>
      <c r="D1193" s="5" t="s">
        <v>22</v>
      </c>
    </row>
    <row r="1194" spans="1:4" ht="22.5" customHeight="1" x14ac:dyDescent="0.25">
      <c r="A1194" s="23">
        <v>44009</v>
      </c>
      <c r="B1194" s="12" t="s">
        <v>19</v>
      </c>
      <c r="C1194" s="4">
        <v>75</v>
      </c>
      <c r="D1194" s="5" t="s">
        <v>20</v>
      </c>
    </row>
    <row r="1195" spans="1:4" ht="22.5" customHeight="1" x14ac:dyDescent="0.25">
      <c r="A1195" s="23">
        <v>44009</v>
      </c>
      <c r="B1195" s="12" t="s">
        <v>19</v>
      </c>
      <c r="C1195" s="4">
        <v>77</v>
      </c>
      <c r="D1195" s="5" t="s">
        <v>20</v>
      </c>
    </row>
    <row r="1196" spans="1:4" ht="22.5" customHeight="1" x14ac:dyDescent="0.25">
      <c r="A1196" s="23">
        <v>44009</v>
      </c>
      <c r="B1196" s="12" t="s">
        <v>19</v>
      </c>
      <c r="C1196" s="4">
        <v>91</v>
      </c>
      <c r="D1196" s="5" t="s">
        <v>20</v>
      </c>
    </row>
    <row r="1197" spans="1:4" ht="22.5" customHeight="1" x14ac:dyDescent="0.25">
      <c r="A1197" s="23">
        <v>44009</v>
      </c>
      <c r="B1197" s="12" t="s">
        <v>19</v>
      </c>
      <c r="C1197" s="4">
        <v>81</v>
      </c>
      <c r="D1197" s="5" t="s">
        <v>20</v>
      </c>
    </row>
    <row r="1198" spans="1:4" ht="22.5" customHeight="1" x14ac:dyDescent="0.25">
      <c r="A1198" s="23">
        <v>44009</v>
      </c>
      <c r="B1198" s="12" t="s">
        <v>19</v>
      </c>
      <c r="C1198" s="4">
        <v>50</v>
      </c>
      <c r="D1198" s="5" t="s">
        <v>20</v>
      </c>
    </row>
    <row r="1199" spans="1:4" ht="22.5" customHeight="1" x14ac:dyDescent="0.25">
      <c r="A1199" s="23">
        <v>44009</v>
      </c>
      <c r="B1199" s="12" t="s">
        <v>19</v>
      </c>
      <c r="C1199" s="4">
        <v>83</v>
      </c>
      <c r="D1199" s="5" t="s">
        <v>20</v>
      </c>
    </row>
    <row r="1200" spans="1:4" ht="22.5" customHeight="1" x14ac:dyDescent="0.25">
      <c r="A1200" s="23">
        <v>44009</v>
      </c>
      <c r="B1200" s="12" t="s">
        <v>19</v>
      </c>
      <c r="C1200" s="4">
        <v>91</v>
      </c>
      <c r="D1200" s="5" t="s">
        <v>20</v>
      </c>
    </row>
    <row r="1201" spans="1:4" ht="22.5" customHeight="1" x14ac:dyDescent="0.25">
      <c r="A1201" s="23">
        <v>44009</v>
      </c>
      <c r="B1201" s="12" t="s">
        <v>23</v>
      </c>
      <c r="C1201" s="4">
        <v>77</v>
      </c>
      <c r="D1201" s="5" t="s">
        <v>22</v>
      </c>
    </row>
    <row r="1202" spans="1:4" ht="22.5" customHeight="1" x14ac:dyDescent="0.25">
      <c r="A1202" s="23">
        <v>44009</v>
      </c>
      <c r="B1202" s="12" t="s">
        <v>23</v>
      </c>
      <c r="C1202" s="4">
        <v>72</v>
      </c>
      <c r="D1202" s="5" t="s">
        <v>22</v>
      </c>
    </row>
    <row r="1203" spans="1:4" ht="22.5" customHeight="1" x14ac:dyDescent="0.25">
      <c r="A1203" s="23">
        <v>44009</v>
      </c>
      <c r="B1203" s="12" t="s">
        <v>23</v>
      </c>
      <c r="C1203" s="4">
        <v>67</v>
      </c>
      <c r="D1203" s="5" t="s">
        <v>22</v>
      </c>
    </row>
    <row r="1204" spans="1:4" ht="22.5" customHeight="1" x14ac:dyDescent="0.25">
      <c r="A1204" s="23">
        <v>44009</v>
      </c>
      <c r="B1204" s="12" t="s">
        <v>23</v>
      </c>
      <c r="C1204" s="4">
        <v>89</v>
      </c>
      <c r="D1204" s="5" t="s">
        <v>22</v>
      </c>
    </row>
    <row r="1205" spans="1:4" ht="22.5" customHeight="1" x14ac:dyDescent="0.25">
      <c r="A1205" s="23">
        <v>44009</v>
      </c>
      <c r="B1205" s="12" t="s">
        <v>23</v>
      </c>
      <c r="C1205" s="4">
        <v>92</v>
      </c>
      <c r="D1205" s="5" t="s">
        <v>20</v>
      </c>
    </row>
    <row r="1206" spans="1:4" ht="22.5" customHeight="1" x14ac:dyDescent="0.25">
      <c r="A1206" s="23">
        <v>44009</v>
      </c>
      <c r="B1206" s="12" t="s">
        <v>23</v>
      </c>
      <c r="C1206" s="4">
        <v>86</v>
      </c>
      <c r="D1206" s="5" t="s">
        <v>20</v>
      </c>
    </row>
    <row r="1207" spans="1:4" ht="22.5" customHeight="1" x14ac:dyDescent="0.25">
      <c r="A1207" s="23">
        <v>44009</v>
      </c>
      <c r="B1207" s="12" t="s">
        <v>23</v>
      </c>
      <c r="C1207" s="4">
        <v>85</v>
      </c>
      <c r="D1207" s="5" t="s">
        <v>20</v>
      </c>
    </row>
    <row r="1208" spans="1:4" ht="22.5" customHeight="1" x14ac:dyDescent="0.25">
      <c r="A1208" s="23">
        <v>44010</v>
      </c>
      <c r="B1208" s="12" t="s">
        <v>19</v>
      </c>
      <c r="C1208" s="4">
        <v>62</v>
      </c>
      <c r="D1208" s="5" t="s">
        <v>22</v>
      </c>
    </row>
    <row r="1209" spans="1:4" ht="22.5" customHeight="1" x14ac:dyDescent="0.25">
      <c r="A1209" s="23">
        <v>44010</v>
      </c>
      <c r="B1209" s="12" t="s">
        <v>19</v>
      </c>
      <c r="C1209" s="4">
        <v>86</v>
      </c>
      <c r="D1209" s="5" t="s">
        <v>22</v>
      </c>
    </row>
    <row r="1210" spans="1:4" ht="22.5" customHeight="1" x14ac:dyDescent="0.25">
      <c r="A1210" s="23">
        <v>44010</v>
      </c>
      <c r="B1210" s="12" t="s">
        <v>19</v>
      </c>
      <c r="C1210" s="4">
        <v>62</v>
      </c>
      <c r="D1210" s="5" t="s">
        <v>22</v>
      </c>
    </row>
    <row r="1211" spans="1:4" ht="22.5" customHeight="1" x14ac:dyDescent="0.25">
      <c r="A1211" s="23">
        <v>44010</v>
      </c>
      <c r="B1211" s="12" t="s">
        <v>19</v>
      </c>
      <c r="C1211" s="4">
        <v>63</v>
      </c>
      <c r="D1211" s="5" t="s">
        <v>22</v>
      </c>
    </row>
    <row r="1212" spans="1:4" ht="22.5" customHeight="1" x14ac:dyDescent="0.25">
      <c r="A1212" s="23">
        <v>44010</v>
      </c>
      <c r="B1212" s="12" t="s">
        <v>19</v>
      </c>
      <c r="C1212" s="4">
        <v>94</v>
      </c>
      <c r="D1212" s="5" t="s">
        <v>22</v>
      </c>
    </row>
    <row r="1213" spans="1:4" ht="22.5" customHeight="1" x14ac:dyDescent="0.25">
      <c r="A1213" s="23">
        <v>44010</v>
      </c>
      <c r="B1213" s="12" t="s">
        <v>19</v>
      </c>
      <c r="C1213" s="4">
        <v>78</v>
      </c>
      <c r="D1213" s="5" t="s">
        <v>22</v>
      </c>
    </row>
    <row r="1214" spans="1:4" ht="22.5" customHeight="1" x14ac:dyDescent="0.25">
      <c r="A1214" s="23">
        <v>44010</v>
      </c>
      <c r="B1214" s="12" t="s">
        <v>19</v>
      </c>
      <c r="C1214" s="4">
        <v>75</v>
      </c>
      <c r="D1214" s="5" t="s">
        <v>22</v>
      </c>
    </row>
    <row r="1215" spans="1:4" ht="22.5" customHeight="1" x14ac:dyDescent="0.25">
      <c r="A1215" s="23">
        <v>44010</v>
      </c>
      <c r="B1215" s="12" t="s">
        <v>19</v>
      </c>
      <c r="C1215" s="4">
        <v>92</v>
      </c>
      <c r="D1215" s="5" t="s">
        <v>20</v>
      </c>
    </row>
    <row r="1216" spans="1:4" ht="22.5" customHeight="1" x14ac:dyDescent="0.25">
      <c r="A1216" s="23">
        <v>44010</v>
      </c>
      <c r="B1216" s="12" t="s">
        <v>19</v>
      </c>
      <c r="C1216" s="4">
        <v>87</v>
      </c>
      <c r="D1216" s="5" t="s">
        <v>20</v>
      </c>
    </row>
    <row r="1217" spans="1:4" ht="22.5" customHeight="1" x14ac:dyDescent="0.25">
      <c r="A1217" s="23">
        <v>44010</v>
      </c>
      <c r="B1217" s="12" t="s">
        <v>19</v>
      </c>
      <c r="C1217" s="4">
        <v>63</v>
      </c>
      <c r="D1217" s="5" t="s">
        <v>20</v>
      </c>
    </row>
    <row r="1218" spans="1:4" ht="22.5" customHeight="1" x14ac:dyDescent="0.25">
      <c r="A1218" s="23">
        <v>44010</v>
      </c>
      <c r="B1218" s="12" t="s">
        <v>19</v>
      </c>
      <c r="C1218" s="4">
        <v>73</v>
      </c>
      <c r="D1218" s="5" t="s">
        <v>20</v>
      </c>
    </row>
    <row r="1219" spans="1:4" ht="22.5" customHeight="1" x14ac:dyDescent="0.25">
      <c r="A1219" s="23">
        <v>44010</v>
      </c>
      <c r="B1219" s="12" t="s">
        <v>19</v>
      </c>
      <c r="C1219" s="4">
        <v>66</v>
      </c>
      <c r="D1219" s="5" t="s">
        <v>24</v>
      </c>
    </row>
    <row r="1220" spans="1:4" ht="22.5" customHeight="1" x14ac:dyDescent="0.25">
      <c r="A1220" s="23">
        <v>44010</v>
      </c>
      <c r="B1220" s="12" t="s">
        <v>19</v>
      </c>
      <c r="C1220" s="4">
        <v>87</v>
      </c>
      <c r="D1220" s="5" t="s">
        <v>26</v>
      </c>
    </row>
    <row r="1221" spans="1:4" ht="22.5" customHeight="1" x14ac:dyDescent="0.25">
      <c r="A1221" s="23">
        <v>44010</v>
      </c>
      <c r="B1221" s="12" t="s">
        <v>19</v>
      </c>
      <c r="C1221" s="4">
        <v>89</v>
      </c>
      <c r="D1221" s="5" t="s">
        <v>25</v>
      </c>
    </row>
    <row r="1222" spans="1:4" ht="22.5" customHeight="1" x14ac:dyDescent="0.25">
      <c r="A1222" s="23">
        <v>44010</v>
      </c>
      <c r="B1222" s="12" t="s">
        <v>23</v>
      </c>
      <c r="C1222" s="4">
        <v>86</v>
      </c>
      <c r="D1222" s="5" t="s">
        <v>22</v>
      </c>
    </row>
    <row r="1223" spans="1:4" ht="22.5" customHeight="1" x14ac:dyDescent="0.25">
      <c r="A1223" s="23">
        <v>44010</v>
      </c>
      <c r="B1223" s="12" t="s">
        <v>23</v>
      </c>
      <c r="C1223" s="4">
        <v>68</v>
      </c>
      <c r="D1223" s="5" t="s">
        <v>22</v>
      </c>
    </row>
    <row r="1224" spans="1:4" ht="22.5" customHeight="1" x14ac:dyDescent="0.25">
      <c r="A1224" s="23">
        <v>44010</v>
      </c>
      <c r="B1224" s="12" t="s">
        <v>23</v>
      </c>
      <c r="C1224" s="4">
        <v>77</v>
      </c>
      <c r="D1224" s="5" t="s">
        <v>22</v>
      </c>
    </row>
    <row r="1225" spans="1:4" ht="22.5" customHeight="1" x14ac:dyDescent="0.25">
      <c r="A1225" s="23">
        <v>44010</v>
      </c>
      <c r="B1225" s="12" t="s">
        <v>23</v>
      </c>
      <c r="C1225" s="4">
        <v>90</v>
      </c>
      <c r="D1225" s="5" t="s">
        <v>22</v>
      </c>
    </row>
    <row r="1226" spans="1:4" ht="22.5" customHeight="1" x14ac:dyDescent="0.25">
      <c r="A1226" s="23">
        <v>44010</v>
      </c>
      <c r="B1226" s="12" t="s">
        <v>23</v>
      </c>
      <c r="C1226" s="4">
        <v>89</v>
      </c>
      <c r="D1226" s="5" t="s">
        <v>20</v>
      </c>
    </row>
    <row r="1227" spans="1:4" ht="22.5" customHeight="1" x14ac:dyDescent="0.25">
      <c r="A1227" s="23">
        <v>44010</v>
      </c>
      <c r="B1227" s="12" t="s">
        <v>23</v>
      </c>
      <c r="C1227" s="4">
        <v>91</v>
      </c>
      <c r="D1227" s="5" t="s">
        <v>20</v>
      </c>
    </row>
    <row r="1228" spans="1:4" ht="22.5" customHeight="1" x14ac:dyDescent="0.25">
      <c r="A1228" s="23">
        <v>44010</v>
      </c>
      <c r="B1228" s="12" t="s">
        <v>23</v>
      </c>
      <c r="C1228" s="4">
        <v>85</v>
      </c>
      <c r="D1228" s="5" t="s">
        <v>20</v>
      </c>
    </row>
    <row r="1229" spans="1:4" ht="22.5" customHeight="1" x14ac:dyDescent="0.25">
      <c r="A1229" s="23">
        <v>44010</v>
      </c>
      <c r="B1229" s="12" t="s">
        <v>23</v>
      </c>
      <c r="C1229" s="4">
        <v>98</v>
      </c>
      <c r="D1229" s="5" t="s">
        <v>20</v>
      </c>
    </row>
    <row r="1230" spans="1:4" ht="22.5" customHeight="1" x14ac:dyDescent="0.25">
      <c r="A1230" s="23">
        <v>44010</v>
      </c>
      <c r="B1230" s="12" t="s">
        <v>23</v>
      </c>
      <c r="C1230" s="4">
        <v>82</v>
      </c>
      <c r="D1230" s="5" t="s">
        <v>20</v>
      </c>
    </row>
    <row r="1231" spans="1:4" ht="22.5" customHeight="1" x14ac:dyDescent="0.25">
      <c r="A1231" s="23">
        <v>44010</v>
      </c>
      <c r="B1231" s="12" t="s">
        <v>23</v>
      </c>
      <c r="C1231" s="4">
        <v>77</v>
      </c>
      <c r="D1231" s="5" t="s">
        <v>20</v>
      </c>
    </row>
    <row r="1232" spans="1:4" ht="22.5" customHeight="1" x14ac:dyDescent="0.25">
      <c r="A1232" s="23">
        <v>44010</v>
      </c>
      <c r="B1232" s="12" t="s">
        <v>23</v>
      </c>
      <c r="C1232" s="4">
        <v>95</v>
      </c>
      <c r="D1232" s="5" t="s">
        <v>20</v>
      </c>
    </row>
    <row r="1233" spans="1:4" ht="22.5" customHeight="1" x14ac:dyDescent="0.25">
      <c r="A1233" s="23">
        <v>44010</v>
      </c>
      <c r="B1233" s="12" t="s">
        <v>23</v>
      </c>
      <c r="C1233" s="4">
        <v>69</v>
      </c>
      <c r="D1233" s="5" t="s">
        <v>20</v>
      </c>
    </row>
    <row r="1234" spans="1:4" ht="22.5" customHeight="1" x14ac:dyDescent="0.25">
      <c r="A1234" s="23">
        <v>44011</v>
      </c>
      <c r="B1234" s="12" t="s">
        <v>19</v>
      </c>
      <c r="C1234" s="4">
        <v>63</v>
      </c>
      <c r="D1234" s="12" t="s">
        <v>22</v>
      </c>
    </row>
    <row r="1235" spans="1:4" ht="22.5" customHeight="1" x14ac:dyDescent="0.25">
      <c r="A1235" s="23">
        <v>44011</v>
      </c>
      <c r="B1235" s="12" t="s">
        <v>19</v>
      </c>
      <c r="C1235" s="4">
        <v>62</v>
      </c>
      <c r="D1235" s="5" t="s">
        <v>22</v>
      </c>
    </row>
    <row r="1236" spans="1:4" ht="22.5" customHeight="1" x14ac:dyDescent="0.25">
      <c r="A1236" s="23">
        <v>44011</v>
      </c>
      <c r="B1236" s="12" t="s">
        <v>19</v>
      </c>
      <c r="C1236" s="4">
        <v>82</v>
      </c>
      <c r="D1236" s="5" t="s">
        <v>22</v>
      </c>
    </row>
    <row r="1237" spans="1:4" ht="22.5" customHeight="1" x14ac:dyDescent="0.25">
      <c r="A1237" s="23">
        <v>44011</v>
      </c>
      <c r="B1237" s="12" t="s">
        <v>19</v>
      </c>
      <c r="C1237" s="4">
        <v>76</v>
      </c>
      <c r="D1237" s="5" t="s">
        <v>22</v>
      </c>
    </row>
    <row r="1238" spans="1:4" ht="22.5" customHeight="1" x14ac:dyDescent="0.25">
      <c r="A1238" s="23">
        <v>44011</v>
      </c>
      <c r="B1238" s="12" t="s">
        <v>19</v>
      </c>
      <c r="C1238" s="4">
        <v>82</v>
      </c>
      <c r="D1238" s="5" t="s">
        <v>22</v>
      </c>
    </row>
    <row r="1239" spans="1:4" ht="22.5" customHeight="1" x14ac:dyDescent="0.25">
      <c r="A1239" s="23">
        <v>44011</v>
      </c>
      <c r="B1239" s="12" t="s">
        <v>19</v>
      </c>
      <c r="C1239" s="4">
        <v>75</v>
      </c>
      <c r="D1239" s="5" t="s">
        <v>22</v>
      </c>
    </row>
    <row r="1240" spans="1:4" ht="22.5" customHeight="1" x14ac:dyDescent="0.25">
      <c r="A1240" s="23">
        <v>44011</v>
      </c>
      <c r="B1240" s="12" t="s">
        <v>19</v>
      </c>
      <c r="C1240" s="4">
        <v>53</v>
      </c>
      <c r="D1240" s="5" t="s">
        <v>22</v>
      </c>
    </row>
    <row r="1241" spans="1:4" ht="22.5" customHeight="1" x14ac:dyDescent="0.25">
      <c r="A1241" s="23">
        <v>44011</v>
      </c>
      <c r="B1241" s="12" t="s">
        <v>19</v>
      </c>
      <c r="C1241" s="4">
        <v>82</v>
      </c>
      <c r="D1241" s="5" t="s">
        <v>22</v>
      </c>
    </row>
    <row r="1242" spans="1:4" ht="22.5" customHeight="1" x14ac:dyDescent="0.25">
      <c r="A1242" s="23">
        <v>44011</v>
      </c>
      <c r="B1242" s="12" t="s">
        <v>19</v>
      </c>
      <c r="C1242" s="4">
        <v>45</v>
      </c>
      <c r="D1242" s="5" t="s">
        <v>22</v>
      </c>
    </row>
    <row r="1243" spans="1:4" ht="22.5" customHeight="1" x14ac:dyDescent="0.25">
      <c r="A1243" s="23">
        <v>44011</v>
      </c>
      <c r="B1243" s="12" t="s">
        <v>19</v>
      </c>
      <c r="C1243" s="4">
        <v>81</v>
      </c>
      <c r="D1243" s="5" t="s">
        <v>22</v>
      </c>
    </row>
    <row r="1244" spans="1:4" ht="22.5" customHeight="1" x14ac:dyDescent="0.25">
      <c r="A1244" s="23">
        <v>44011</v>
      </c>
      <c r="B1244" s="12" t="s">
        <v>19</v>
      </c>
      <c r="C1244" s="4">
        <v>75</v>
      </c>
      <c r="D1244" s="5" t="s">
        <v>22</v>
      </c>
    </row>
    <row r="1245" spans="1:4" ht="22.5" customHeight="1" x14ac:dyDescent="0.25">
      <c r="A1245" s="23">
        <v>44011</v>
      </c>
      <c r="B1245" s="12" t="s">
        <v>19</v>
      </c>
      <c r="C1245" s="4">
        <v>81</v>
      </c>
      <c r="D1245" s="5" t="s">
        <v>22</v>
      </c>
    </row>
    <row r="1246" spans="1:4" ht="22.5" customHeight="1" x14ac:dyDescent="0.25">
      <c r="A1246" s="23">
        <v>44011</v>
      </c>
      <c r="B1246" s="12" t="s">
        <v>19</v>
      </c>
      <c r="C1246" s="4">
        <v>87</v>
      </c>
      <c r="D1246" s="5" t="s">
        <v>22</v>
      </c>
    </row>
    <row r="1247" spans="1:4" ht="22.5" customHeight="1" x14ac:dyDescent="0.25">
      <c r="A1247" s="23">
        <v>44011</v>
      </c>
      <c r="B1247" s="12" t="s">
        <v>19</v>
      </c>
      <c r="C1247" s="4">
        <v>87</v>
      </c>
      <c r="D1247" s="5" t="s">
        <v>22</v>
      </c>
    </row>
    <row r="1248" spans="1:4" ht="22.5" customHeight="1" x14ac:dyDescent="0.25">
      <c r="A1248" s="23">
        <v>44011</v>
      </c>
      <c r="B1248" s="12" t="s">
        <v>19</v>
      </c>
      <c r="C1248" s="4">
        <v>53</v>
      </c>
      <c r="D1248" s="12" t="s">
        <v>21</v>
      </c>
    </row>
    <row r="1249" spans="1:4" ht="22.5" customHeight="1" x14ac:dyDescent="0.25">
      <c r="A1249" s="23">
        <v>44011</v>
      </c>
      <c r="B1249" s="12" t="s">
        <v>19</v>
      </c>
      <c r="C1249" s="4">
        <v>85</v>
      </c>
      <c r="D1249" s="12" t="s">
        <v>20</v>
      </c>
    </row>
    <row r="1250" spans="1:4" ht="22.5" customHeight="1" x14ac:dyDescent="0.25">
      <c r="A1250" s="23">
        <v>44011</v>
      </c>
      <c r="B1250" s="12" t="s">
        <v>19</v>
      </c>
      <c r="C1250" s="4">
        <v>52</v>
      </c>
      <c r="D1250" s="5" t="s">
        <v>20</v>
      </c>
    </row>
    <row r="1251" spans="1:4" ht="22.5" customHeight="1" x14ac:dyDescent="0.25">
      <c r="A1251" s="23">
        <v>44011</v>
      </c>
      <c r="B1251" s="12" t="s">
        <v>19</v>
      </c>
      <c r="C1251" s="4">
        <v>55</v>
      </c>
      <c r="D1251" s="5" t="s">
        <v>20</v>
      </c>
    </row>
    <row r="1252" spans="1:4" ht="22.5" customHeight="1" x14ac:dyDescent="0.25">
      <c r="A1252" s="23">
        <v>44011</v>
      </c>
      <c r="B1252" s="12" t="s">
        <v>19</v>
      </c>
      <c r="C1252" s="4">
        <v>60</v>
      </c>
      <c r="D1252" s="5" t="s">
        <v>20</v>
      </c>
    </row>
    <row r="1253" spans="1:4" ht="22.5" customHeight="1" x14ac:dyDescent="0.25">
      <c r="A1253" s="23">
        <v>44011</v>
      </c>
      <c r="B1253" s="12" t="s">
        <v>19</v>
      </c>
      <c r="C1253" s="4">
        <v>61</v>
      </c>
      <c r="D1253" s="5" t="s">
        <v>20</v>
      </c>
    </row>
    <row r="1254" spans="1:4" ht="22.5" customHeight="1" x14ac:dyDescent="0.25">
      <c r="A1254" s="23">
        <v>44011</v>
      </c>
      <c r="B1254" s="12" t="s">
        <v>19</v>
      </c>
      <c r="C1254" s="4">
        <v>81</v>
      </c>
      <c r="D1254" s="5" t="s">
        <v>20</v>
      </c>
    </row>
    <row r="1255" spans="1:4" ht="22.5" customHeight="1" x14ac:dyDescent="0.25">
      <c r="A1255" s="23">
        <v>44011</v>
      </c>
      <c r="B1255" s="12" t="s">
        <v>19</v>
      </c>
      <c r="C1255" s="4">
        <v>76</v>
      </c>
      <c r="D1255" s="5" t="s">
        <v>20</v>
      </c>
    </row>
    <row r="1256" spans="1:4" ht="22.5" customHeight="1" x14ac:dyDescent="0.25">
      <c r="A1256" s="23">
        <v>44011</v>
      </c>
      <c r="B1256" s="12" t="s">
        <v>19</v>
      </c>
      <c r="C1256" s="4">
        <v>66</v>
      </c>
      <c r="D1256" s="5" t="s">
        <v>20</v>
      </c>
    </row>
    <row r="1257" spans="1:4" ht="22.5" customHeight="1" x14ac:dyDescent="0.25">
      <c r="A1257" s="23">
        <v>44011</v>
      </c>
      <c r="B1257" s="12" t="s">
        <v>19</v>
      </c>
      <c r="C1257" s="4">
        <v>73</v>
      </c>
      <c r="D1257" s="5" t="s">
        <v>27</v>
      </c>
    </row>
    <row r="1258" spans="1:4" ht="22.5" customHeight="1" x14ac:dyDescent="0.25">
      <c r="A1258" s="23">
        <v>44011</v>
      </c>
      <c r="B1258" s="12" t="s">
        <v>23</v>
      </c>
      <c r="C1258" s="4">
        <v>60</v>
      </c>
      <c r="D1258" s="5" t="s">
        <v>22</v>
      </c>
    </row>
    <row r="1259" spans="1:4" ht="22.5" customHeight="1" x14ac:dyDescent="0.25">
      <c r="A1259" s="23">
        <v>44011</v>
      </c>
      <c r="B1259" s="12" t="s">
        <v>23</v>
      </c>
      <c r="C1259" s="4">
        <v>38</v>
      </c>
      <c r="D1259" s="5" t="s">
        <v>22</v>
      </c>
    </row>
    <row r="1260" spans="1:4" ht="22.5" customHeight="1" x14ac:dyDescent="0.25">
      <c r="A1260" s="23">
        <v>44011</v>
      </c>
      <c r="B1260" s="12" t="s">
        <v>23</v>
      </c>
      <c r="C1260" s="4">
        <v>94</v>
      </c>
      <c r="D1260" s="5" t="s">
        <v>22</v>
      </c>
    </row>
    <row r="1261" spans="1:4" ht="22.5" customHeight="1" x14ac:dyDescent="0.25">
      <c r="A1261" s="23">
        <v>44011</v>
      </c>
      <c r="B1261" s="12" t="s">
        <v>23</v>
      </c>
      <c r="C1261" s="4">
        <v>90</v>
      </c>
      <c r="D1261" s="5" t="s">
        <v>22</v>
      </c>
    </row>
    <row r="1262" spans="1:4" ht="22.5" customHeight="1" x14ac:dyDescent="0.25">
      <c r="A1262" s="23">
        <v>44011</v>
      </c>
      <c r="B1262" s="12" t="s">
        <v>23</v>
      </c>
      <c r="C1262" s="4">
        <v>89</v>
      </c>
      <c r="D1262" s="5" t="s">
        <v>22</v>
      </c>
    </row>
    <row r="1263" spans="1:4" ht="22.5" customHeight="1" x14ac:dyDescent="0.25">
      <c r="A1263" s="23">
        <v>44011</v>
      </c>
      <c r="B1263" s="12" t="s">
        <v>23</v>
      </c>
      <c r="C1263" s="4">
        <v>88</v>
      </c>
      <c r="D1263" s="5" t="s">
        <v>22</v>
      </c>
    </row>
    <row r="1264" spans="1:4" ht="22.5" customHeight="1" x14ac:dyDescent="0.25">
      <c r="A1264" s="23">
        <v>44011</v>
      </c>
      <c r="B1264" s="12" t="s">
        <v>23</v>
      </c>
      <c r="C1264" s="4">
        <v>46</v>
      </c>
      <c r="D1264" s="5" t="s">
        <v>22</v>
      </c>
    </row>
    <row r="1265" spans="1:4" ht="22.5" customHeight="1" x14ac:dyDescent="0.25">
      <c r="A1265" s="23">
        <v>44011</v>
      </c>
      <c r="B1265" s="12" t="s">
        <v>23</v>
      </c>
      <c r="C1265" s="4">
        <v>61</v>
      </c>
      <c r="D1265" s="5" t="s">
        <v>21</v>
      </c>
    </row>
    <row r="1266" spans="1:4" ht="22.5" customHeight="1" x14ac:dyDescent="0.25">
      <c r="A1266" s="23">
        <v>44011</v>
      </c>
      <c r="B1266" s="12" t="s">
        <v>23</v>
      </c>
      <c r="C1266" s="4">
        <v>71</v>
      </c>
      <c r="D1266" s="5" t="s">
        <v>20</v>
      </c>
    </row>
    <row r="1267" spans="1:4" ht="22.5" customHeight="1" x14ac:dyDescent="0.25">
      <c r="A1267" s="23">
        <v>44011</v>
      </c>
      <c r="B1267" s="12" t="s">
        <v>23</v>
      </c>
      <c r="C1267" s="4">
        <v>89</v>
      </c>
      <c r="D1267" s="5" t="s">
        <v>20</v>
      </c>
    </row>
    <row r="1268" spans="1:4" ht="22.5" customHeight="1" x14ac:dyDescent="0.25">
      <c r="A1268" s="23">
        <v>44011</v>
      </c>
      <c r="B1268" s="12" t="s">
        <v>23</v>
      </c>
      <c r="C1268" s="4">
        <v>96</v>
      </c>
      <c r="D1268" s="5" t="s">
        <v>20</v>
      </c>
    </row>
    <row r="1269" spans="1:4" ht="22.5" customHeight="1" x14ac:dyDescent="0.25">
      <c r="A1269" s="23">
        <v>44011</v>
      </c>
      <c r="B1269" s="12" t="s">
        <v>23</v>
      </c>
      <c r="C1269" s="4">
        <v>84</v>
      </c>
      <c r="D1269" s="5" t="s">
        <v>20</v>
      </c>
    </row>
    <row r="1270" spans="1:4" ht="22.5" customHeight="1" x14ac:dyDescent="0.25">
      <c r="A1270" s="23">
        <v>44011</v>
      </c>
      <c r="B1270" s="12" t="s">
        <v>23</v>
      </c>
      <c r="C1270" s="4">
        <v>47</v>
      </c>
      <c r="D1270" s="5" t="s">
        <v>20</v>
      </c>
    </row>
    <row r="1271" spans="1:4" ht="22.5" customHeight="1" x14ac:dyDescent="0.25">
      <c r="A1271" s="23">
        <v>44011</v>
      </c>
      <c r="B1271" s="12" t="s">
        <v>23</v>
      </c>
      <c r="C1271" s="4">
        <v>83</v>
      </c>
      <c r="D1271" s="5" t="s">
        <v>20</v>
      </c>
    </row>
    <row r="1272" spans="1:4" ht="22.5" customHeight="1" x14ac:dyDescent="0.25">
      <c r="A1272" s="23">
        <v>44011</v>
      </c>
      <c r="B1272" s="12" t="s">
        <v>23</v>
      </c>
      <c r="C1272" s="4">
        <v>88</v>
      </c>
      <c r="D1272" s="5" t="s">
        <v>20</v>
      </c>
    </row>
    <row r="1273" spans="1:4" ht="22.5" customHeight="1" x14ac:dyDescent="0.25">
      <c r="A1273" s="23">
        <v>44011</v>
      </c>
      <c r="B1273" s="12" t="s">
        <v>23</v>
      </c>
      <c r="C1273" s="4">
        <v>75</v>
      </c>
      <c r="D1273" s="5" t="s">
        <v>20</v>
      </c>
    </row>
    <row r="1274" spans="1:4" ht="22.5" customHeight="1" x14ac:dyDescent="0.25">
      <c r="A1274" s="23">
        <v>44011</v>
      </c>
      <c r="B1274" s="12" t="s">
        <v>23</v>
      </c>
      <c r="C1274" s="4">
        <v>95</v>
      </c>
      <c r="D1274" s="5" t="s">
        <v>20</v>
      </c>
    </row>
    <row r="1275" spans="1:4" ht="22.5" customHeight="1" x14ac:dyDescent="0.25">
      <c r="A1275" s="23">
        <v>44011</v>
      </c>
      <c r="B1275" s="12" t="s">
        <v>23</v>
      </c>
      <c r="C1275" s="4">
        <v>75</v>
      </c>
      <c r="D1275" s="5" t="s">
        <v>20</v>
      </c>
    </row>
    <row r="1276" spans="1:4" ht="22.5" customHeight="1" x14ac:dyDescent="0.25">
      <c r="A1276" s="23">
        <v>44011</v>
      </c>
      <c r="B1276" s="12" t="s">
        <v>23</v>
      </c>
      <c r="C1276" s="4">
        <v>52</v>
      </c>
      <c r="D1276" s="5" t="s">
        <v>20</v>
      </c>
    </row>
    <row r="1277" spans="1:4" ht="22.5" customHeight="1" x14ac:dyDescent="0.25">
      <c r="A1277" s="23">
        <v>44011</v>
      </c>
      <c r="B1277" s="12" t="s">
        <v>23</v>
      </c>
      <c r="C1277" s="4">
        <v>92</v>
      </c>
      <c r="D1277" s="5" t="s">
        <v>20</v>
      </c>
    </row>
    <row r="1278" spans="1:4" ht="22.5" customHeight="1" x14ac:dyDescent="0.25">
      <c r="A1278" s="23">
        <v>44011</v>
      </c>
      <c r="B1278" s="12" t="s">
        <v>23</v>
      </c>
      <c r="C1278" s="4">
        <v>93</v>
      </c>
      <c r="D1278" s="5" t="s">
        <v>20</v>
      </c>
    </row>
    <row r="1279" spans="1:4" ht="22.5" customHeight="1" x14ac:dyDescent="0.25">
      <c r="A1279" s="23">
        <v>44011</v>
      </c>
      <c r="B1279" s="12" t="s">
        <v>23</v>
      </c>
      <c r="C1279" s="4">
        <v>91</v>
      </c>
      <c r="D1279" s="5" t="s">
        <v>20</v>
      </c>
    </row>
    <row r="1280" spans="1:4" ht="22.5" customHeight="1" x14ac:dyDescent="0.25">
      <c r="A1280" s="23">
        <v>44011</v>
      </c>
      <c r="B1280" s="12" t="s">
        <v>23</v>
      </c>
      <c r="C1280" s="4"/>
      <c r="D1280" s="5" t="s">
        <v>20</v>
      </c>
    </row>
    <row r="1281" spans="1:4" ht="22.5" customHeight="1" x14ac:dyDescent="0.25">
      <c r="A1281" s="23">
        <v>44011</v>
      </c>
      <c r="B1281" s="12" t="s">
        <v>23</v>
      </c>
      <c r="C1281" s="4">
        <v>71</v>
      </c>
      <c r="D1281" s="5" t="s">
        <v>26</v>
      </c>
    </row>
    <row r="1282" spans="1:4" ht="22.5" customHeight="1" x14ac:dyDescent="0.25">
      <c r="A1282" s="23">
        <v>44012</v>
      </c>
      <c r="B1282" s="12" t="s">
        <v>19</v>
      </c>
      <c r="C1282" s="4">
        <v>82</v>
      </c>
      <c r="D1282" s="5" t="s">
        <v>22</v>
      </c>
    </row>
    <row r="1283" spans="1:4" ht="22.5" customHeight="1" x14ac:dyDescent="0.25">
      <c r="A1283" s="23">
        <v>44012</v>
      </c>
      <c r="B1283" s="12" t="s">
        <v>19</v>
      </c>
      <c r="C1283" s="4">
        <v>80</v>
      </c>
      <c r="D1283" s="5" t="s">
        <v>22</v>
      </c>
    </row>
    <row r="1284" spans="1:4" ht="22.5" customHeight="1" x14ac:dyDescent="0.25">
      <c r="A1284" s="23">
        <v>44012</v>
      </c>
      <c r="B1284" s="12" t="s">
        <v>19</v>
      </c>
      <c r="C1284" s="4">
        <v>84</v>
      </c>
      <c r="D1284" s="5" t="s">
        <v>22</v>
      </c>
    </row>
    <row r="1285" spans="1:4" ht="22.5" customHeight="1" x14ac:dyDescent="0.25">
      <c r="A1285" s="23">
        <v>44012</v>
      </c>
      <c r="B1285" s="12" t="s">
        <v>19</v>
      </c>
      <c r="C1285" s="4">
        <v>47</v>
      </c>
      <c r="D1285" s="5" t="s">
        <v>22</v>
      </c>
    </row>
    <row r="1286" spans="1:4" ht="22.5" customHeight="1" x14ac:dyDescent="0.25">
      <c r="A1286" s="23">
        <v>44012</v>
      </c>
      <c r="B1286" s="12" t="s">
        <v>19</v>
      </c>
      <c r="C1286" s="4">
        <v>81</v>
      </c>
      <c r="D1286" s="5" t="s">
        <v>22</v>
      </c>
    </row>
    <row r="1287" spans="1:4" ht="22.5" customHeight="1" x14ac:dyDescent="0.25">
      <c r="A1287" s="23">
        <v>44012</v>
      </c>
      <c r="B1287" s="12" t="s">
        <v>19</v>
      </c>
      <c r="C1287" s="4">
        <v>74</v>
      </c>
      <c r="D1287" s="5" t="s">
        <v>22</v>
      </c>
    </row>
    <row r="1288" spans="1:4" ht="22.5" customHeight="1" x14ac:dyDescent="0.25">
      <c r="A1288" s="23">
        <v>44012</v>
      </c>
      <c r="B1288" s="12" t="s">
        <v>19</v>
      </c>
      <c r="C1288" s="4">
        <v>74</v>
      </c>
      <c r="D1288" s="5" t="s">
        <v>22</v>
      </c>
    </row>
    <row r="1289" spans="1:4" ht="22.5" customHeight="1" x14ac:dyDescent="0.25">
      <c r="A1289" s="23">
        <v>44012</v>
      </c>
      <c r="B1289" s="12" t="s">
        <v>19</v>
      </c>
      <c r="C1289" s="4">
        <v>96</v>
      </c>
      <c r="D1289" s="5" t="s">
        <v>20</v>
      </c>
    </row>
    <row r="1290" spans="1:4" ht="22.5" customHeight="1" x14ac:dyDescent="0.25">
      <c r="A1290" s="23">
        <v>44012</v>
      </c>
      <c r="B1290" s="12" t="s">
        <v>19</v>
      </c>
      <c r="C1290" s="4">
        <v>92</v>
      </c>
      <c r="D1290" s="5" t="s">
        <v>20</v>
      </c>
    </row>
    <row r="1291" spans="1:4" ht="22.5" customHeight="1" x14ac:dyDescent="0.25">
      <c r="A1291" s="23">
        <v>44012</v>
      </c>
      <c r="B1291" s="12" t="s">
        <v>19</v>
      </c>
      <c r="C1291" s="4">
        <v>63</v>
      </c>
      <c r="D1291" s="5" t="s">
        <v>20</v>
      </c>
    </row>
    <row r="1292" spans="1:4" ht="22.5" customHeight="1" x14ac:dyDescent="0.25">
      <c r="A1292" s="23">
        <v>44012</v>
      </c>
      <c r="B1292" s="12" t="s">
        <v>19</v>
      </c>
      <c r="C1292" s="4">
        <v>86</v>
      </c>
      <c r="D1292" s="5" t="s">
        <v>20</v>
      </c>
    </row>
    <row r="1293" spans="1:4" ht="22.5" customHeight="1" x14ac:dyDescent="0.25">
      <c r="A1293" s="23">
        <v>44012</v>
      </c>
      <c r="B1293" s="12" t="s">
        <v>23</v>
      </c>
      <c r="C1293" s="4">
        <v>72</v>
      </c>
      <c r="D1293" s="5" t="s">
        <v>22</v>
      </c>
    </row>
    <row r="1294" spans="1:4" ht="22.5" customHeight="1" x14ac:dyDescent="0.25">
      <c r="A1294" s="23">
        <v>44012</v>
      </c>
      <c r="B1294" s="12" t="s">
        <v>23</v>
      </c>
      <c r="C1294" s="4">
        <v>93</v>
      </c>
      <c r="D1294" s="5" t="s">
        <v>22</v>
      </c>
    </row>
    <row r="1295" spans="1:4" ht="22.5" customHeight="1" x14ac:dyDescent="0.25">
      <c r="A1295" s="23">
        <v>44012</v>
      </c>
      <c r="B1295" s="12" t="s">
        <v>23</v>
      </c>
      <c r="C1295" s="4">
        <v>45</v>
      </c>
      <c r="D1295" s="5" t="s">
        <v>22</v>
      </c>
    </row>
    <row r="1296" spans="1:4" ht="22.5" customHeight="1" x14ac:dyDescent="0.25">
      <c r="A1296" s="23">
        <v>44012</v>
      </c>
      <c r="B1296" s="12" t="s">
        <v>23</v>
      </c>
      <c r="C1296" s="4">
        <v>48</v>
      </c>
      <c r="D1296" s="5" t="s">
        <v>22</v>
      </c>
    </row>
    <row r="1297" spans="1:4" ht="22.5" customHeight="1" x14ac:dyDescent="0.25">
      <c r="A1297" s="23">
        <v>44012</v>
      </c>
      <c r="B1297" s="12" t="s">
        <v>23</v>
      </c>
      <c r="C1297" s="4">
        <v>75</v>
      </c>
      <c r="D1297" s="5" t="s">
        <v>22</v>
      </c>
    </row>
    <row r="1298" spans="1:4" ht="22.5" customHeight="1" x14ac:dyDescent="0.25">
      <c r="A1298" s="23">
        <v>44012</v>
      </c>
      <c r="B1298" s="12" t="s">
        <v>23</v>
      </c>
      <c r="C1298" s="4">
        <v>76</v>
      </c>
      <c r="D1298" s="5" t="s">
        <v>22</v>
      </c>
    </row>
    <row r="1299" spans="1:4" ht="22.5" customHeight="1" x14ac:dyDescent="0.25">
      <c r="A1299" s="23">
        <v>44012</v>
      </c>
      <c r="B1299" s="12" t="s">
        <v>23</v>
      </c>
      <c r="C1299" s="4">
        <v>79</v>
      </c>
      <c r="D1299" s="5" t="s">
        <v>21</v>
      </c>
    </row>
    <row r="1300" spans="1:4" ht="22.5" customHeight="1" x14ac:dyDescent="0.25">
      <c r="A1300" s="23">
        <v>44012</v>
      </c>
      <c r="B1300" s="12" t="s">
        <v>23</v>
      </c>
      <c r="C1300" s="4">
        <v>93</v>
      </c>
      <c r="D1300" s="5" t="s">
        <v>21</v>
      </c>
    </row>
    <row r="1301" spans="1:4" ht="22.5" customHeight="1" x14ac:dyDescent="0.25">
      <c r="A1301" s="23">
        <v>44012</v>
      </c>
      <c r="B1301" s="12" t="s">
        <v>23</v>
      </c>
      <c r="C1301" s="4">
        <v>51</v>
      </c>
      <c r="D1301" s="5" t="s">
        <v>20</v>
      </c>
    </row>
    <row r="1302" spans="1:4" ht="22.5" customHeight="1" x14ac:dyDescent="0.25">
      <c r="A1302" s="23">
        <v>44012</v>
      </c>
      <c r="B1302" s="12" t="s">
        <v>23</v>
      </c>
      <c r="C1302" s="4">
        <v>85</v>
      </c>
      <c r="D1302" s="5" t="s">
        <v>20</v>
      </c>
    </row>
    <row r="1303" spans="1:4" ht="22.5" customHeight="1" x14ac:dyDescent="0.25">
      <c r="A1303" s="23">
        <v>44012</v>
      </c>
      <c r="B1303" s="12" t="s">
        <v>23</v>
      </c>
      <c r="C1303" s="4">
        <v>84</v>
      </c>
      <c r="D1303" s="5" t="s">
        <v>20</v>
      </c>
    </row>
    <row r="1304" spans="1:4" ht="22.5" customHeight="1" x14ac:dyDescent="0.25">
      <c r="A1304" s="23">
        <v>44012</v>
      </c>
      <c r="B1304" s="12" t="s">
        <v>23</v>
      </c>
      <c r="C1304" s="4">
        <v>75</v>
      </c>
      <c r="D1304" s="5" t="s">
        <v>20</v>
      </c>
    </row>
    <row r="1305" spans="1:4" ht="22.5" customHeight="1" x14ac:dyDescent="0.25">
      <c r="A1305" s="23">
        <v>44012</v>
      </c>
      <c r="B1305" s="12" t="s">
        <v>23</v>
      </c>
      <c r="C1305" s="4">
        <v>76</v>
      </c>
      <c r="D1305" s="5" t="s">
        <v>20</v>
      </c>
    </row>
    <row r="1306" spans="1:4" ht="22.5" customHeight="1" x14ac:dyDescent="0.25">
      <c r="A1306" s="23">
        <v>44012</v>
      </c>
      <c r="B1306" s="12" t="s">
        <v>23</v>
      </c>
      <c r="C1306" s="4">
        <v>89</v>
      </c>
      <c r="D1306" s="5" t="s">
        <v>20</v>
      </c>
    </row>
    <row r="1307" spans="1:4" ht="22.5" customHeight="1" x14ac:dyDescent="0.25">
      <c r="A1307" s="23">
        <v>44012</v>
      </c>
      <c r="B1307" s="12" t="s">
        <v>23</v>
      </c>
      <c r="C1307" s="4">
        <v>78</v>
      </c>
      <c r="D1307" s="5" t="s">
        <v>20</v>
      </c>
    </row>
    <row r="1308" spans="1:4" ht="22.5" customHeight="1" x14ac:dyDescent="0.25">
      <c r="A1308" s="23">
        <v>44012</v>
      </c>
      <c r="B1308" s="12" t="s">
        <v>23</v>
      </c>
      <c r="C1308" s="4">
        <v>82</v>
      </c>
      <c r="D1308" s="5" t="s">
        <v>20</v>
      </c>
    </row>
    <row r="1309" spans="1:4" ht="22.5" customHeight="1" x14ac:dyDescent="0.25">
      <c r="A1309" s="23">
        <v>44013</v>
      </c>
      <c r="B1309" s="12" t="s">
        <v>19</v>
      </c>
      <c r="C1309" s="4">
        <v>67</v>
      </c>
      <c r="D1309" s="5" t="s">
        <v>22</v>
      </c>
    </row>
    <row r="1310" spans="1:4" ht="22.5" customHeight="1" x14ac:dyDescent="0.25">
      <c r="A1310" s="23">
        <v>44013</v>
      </c>
      <c r="B1310" s="12" t="s">
        <v>19</v>
      </c>
      <c r="C1310" s="4">
        <v>77</v>
      </c>
      <c r="D1310" s="5" t="s">
        <v>22</v>
      </c>
    </row>
    <row r="1311" spans="1:4" ht="22.5" customHeight="1" x14ac:dyDescent="0.25">
      <c r="A1311" s="23">
        <v>44013</v>
      </c>
      <c r="B1311" s="12" t="s">
        <v>19</v>
      </c>
      <c r="C1311" s="4">
        <v>79</v>
      </c>
      <c r="D1311" s="5" t="s">
        <v>22</v>
      </c>
    </row>
    <row r="1312" spans="1:4" ht="22.5" customHeight="1" x14ac:dyDescent="0.25">
      <c r="A1312" s="23">
        <v>44013</v>
      </c>
      <c r="B1312" s="12" t="s">
        <v>19</v>
      </c>
      <c r="C1312" s="4">
        <v>72</v>
      </c>
      <c r="D1312" s="5" t="s">
        <v>22</v>
      </c>
    </row>
    <row r="1313" spans="1:4" ht="22.5" customHeight="1" x14ac:dyDescent="0.25">
      <c r="A1313" s="23">
        <v>44013</v>
      </c>
      <c r="B1313" s="12" t="s">
        <v>19</v>
      </c>
      <c r="C1313" s="4">
        <v>75</v>
      </c>
      <c r="D1313" s="5" t="s">
        <v>22</v>
      </c>
    </row>
    <row r="1314" spans="1:4" ht="22.5" customHeight="1" x14ac:dyDescent="0.25">
      <c r="A1314" s="23">
        <v>44013</v>
      </c>
      <c r="B1314" s="12" t="s">
        <v>19</v>
      </c>
      <c r="C1314" s="4">
        <v>68</v>
      </c>
      <c r="D1314" s="5" t="s">
        <v>22</v>
      </c>
    </row>
    <row r="1315" spans="1:4" ht="22.5" customHeight="1" x14ac:dyDescent="0.25">
      <c r="A1315" s="23">
        <v>44013</v>
      </c>
      <c r="B1315" s="12" t="s">
        <v>19</v>
      </c>
      <c r="C1315" s="4">
        <v>78</v>
      </c>
      <c r="D1315" s="5" t="s">
        <v>22</v>
      </c>
    </row>
    <row r="1316" spans="1:4" ht="22.5" customHeight="1" x14ac:dyDescent="0.25">
      <c r="A1316" s="23">
        <v>44013</v>
      </c>
      <c r="B1316" s="12" t="s">
        <v>19</v>
      </c>
      <c r="C1316" s="4">
        <v>42</v>
      </c>
      <c r="D1316" s="5" t="s">
        <v>22</v>
      </c>
    </row>
    <row r="1317" spans="1:4" ht="22.5" customHeight="1" x14ac:dyDescent="0.25">
      <c r="A1317" s="23">
        <v>44013</v>
      </c>
      <c r="B1317" s="12" t="s">
        <v>19</v>
      </c>
      <c r="C1317" s="4">
        <v>78</v>
      </c>
      <c r="D1317" s="5" t="s">
        <v>22</v>
      </c>
    </row>
    <row r="1318" spans="1:4" ht="22.5" customHeight="1" x14ac:dyDescent="0.25">
      <c r="A1318" s="23">
        <v>44013</v>
      </c>
      <c r="B1318" s="12" t="s">
        <v>19</v>
      </c>
      <c r="C1318" s="4">
        <v>83</v>
      </c>
      <c r="D1318" s="5" t="s">
        <v>22</v>
      </c>
    </row>
    <row r="1319" spans="1:4" ht="22.5" customHeight="1" x14ac:dyDescent="0.25">
      <c r="A1319" s="23">
        <v>44013</v>
      </c>
      <c r="B1319" s="12" t="s">
        <v>19</v>
      </c>
      <c r="C1319" s="4">
        <v>62</v>
      </c>
      <c r="D1319" s="5" t="s">
        <v>22</v>
      </c>
    </row>
    <row r="1320" spans="1:4" ht="22.5" customHeight="1" x14ac:dyDescent="0.25">
      <c r="A1320" s="23">
        <v>44013</v>
      </c>
      <c r="B1320" s="12" t="s">
        <v>19</v>
      </c>
      <c r="C1320" s="4">
        <v>81</v>
      </c>
      <c r="D1320" s="5" t="s">
        <v>22</v>
      </c>
    </row>
    <row r="1321" spans="1:4" ht="22.5" customHeight="1" x14ac:dyDescent="0.25">
      <c r="A1321" s="23">
        <v>44013</v>
      </c>
      <c r="B1321" s="12" t="s">
        <v>19</v>
      </c>
      <c r="C1321" s="4">
        <v>46</v>
      </c>
      <c r="D1321" s="5" t="s">
        <v>22</v>
      </c>
    </row>
    <row r="1322" spans="1:4" ht="22.5" customHeight="1" x14ac:dyDescent="0.25">
      <c r="A1322" s="23">
        <v>44013</v>
      </c>
      <c r="B1322" s="12" t="s">
        <v>19</v>
      </c>
      <c r="C1322" s="4">
        <v>81</v>
      </c>
      <c r="D1322" s="5" t="s">
        <v>22</v>
      </c>
    </row>
    <row r="1323" spans="1:4" ht="22.5" customHeight="1" x14ac:dyDescent="0.25">
      <c r="A1323" s="23">
        <v>44013</v>
      </c>
      <c r="B1323" s="12" t="s">
        <v>19</v>
      </c>
      <c r="C1323" s="4">
        <v>76</v>
      </c>
      <c r="D1323" s="5" t="s">
        <v>22</v>
      </c>
    </row>
    <row r="1324" spans="1:4" ht="22.5" customHeight="1" x14ac:dyDescent="0.25">
      <c r="A1324" s="23">
        <v>44013</v>
      </c>
      <c r="B1324" s="12" t="s">
        <v>19</v>
      </c>
      <c r="C1324" s="4">
        <v>74</v>
      </c>
      <c r="D1324" s="5" t="s">
        <v>22</v>
      </c>
    </row>
    <row r="1325" spans="1:4" ht="22.5" customHeight="1" x14ac:dyDescent="0.25">
      <c r="A1325" s="23">
        <v>44013</v>
      </c>
      <c r="B1325" s="12" t="s">
        <v>19</v>
      </c>
      <c r="C1325" s="4">
        <v>60</v>
      </c>
      <c r="D1325" s="5" t="s">
        <v>22</v>
      </c>
    </row>
    <row r="1326" spans="1:4" ht="22.5" customHeight="1" x14ac:dyDescent="0.25">
      <c r="A1326" s="23">
        <v>44013</v>
      </c>
      <c r="B1326" s="12" t="s">
        <v>19</v>
      </c>
      <c r="C1326" s="4">
        <v>26</v>
      </c>
      <c r="D1326" s="5" t="s">
        <v>22</v>
      </c>
    </row>
    <row r="1327" spans="1:4" ht="22.5" customHeight="1" x14ac:dyDescent="0.25">
      <c r="A1327" s="23">
        <v>44013</v>
      </c>
      <c r="B1327" s="12" t="s">
        <v>19</v>
      </c>
      <c r="C1327" s="4">
        <v>82</v>
      </c>
      <c r="D1327" s="5" t="s">
        <v>21</v>
      </c>
    </row>
    <row r="1328" spans="1:4" ht="22.5" customHeight="1" x14ac:dyDescent="0.25">
      <c r="A1328" s="23">
        <v>44013</v>
      </c>
      <c r="B1328" s="12" t="s">
        <v>19</v>
      </c>
      <c r="C1328" s="4">
        <v>47</v>
      </c>
      <c r="D1328" s="5" t="s">
        <v>20</v>
      </c>
    </row>
    <row r="1329" spans="1:4" ht="22.5" customHeight="1" x14ac:dyDescent="0.25">
      <c r="A1329" s="23">
        <v>44013</v>
      </c>
      <c r="B1329" s="12" t="s">
        <v>19</v>
      </c>
      <c r="C1329" s="4">
        <v>56</v>
      </c>
      <c r="D1329" s="5" t="s">
        <v>20</v>
      </c>
    </row>
    <row r="1330" spans="1:4" ht="22.5" customHeight="1" x14ac:dyDescent="0.25">
      <c r="A1330" s="23">
        <v>44013</v>
      </c>
      <c r="B1330" s="12" t="s">
        <v>19</v>
      </c>
      <c r="C1330" s="4">
        <v>34</v>
      </c>
      <c r="D1330" s="5" t="s">
        <v>20</v>
      </c>
    </row>
    <row r="1331" spans="1:4" ht="22.5" customHeight="1" x14ac:dyDescent="0.25">
      <c r="A1331" s="23">
        <v>44013</v>
      </c>
      <c r="B1331" s="12" t="s">
        <v>19</v>
      </c>
      <c r="C1331" s="4">
        <v>35</v>
      </c>
      <c r="D1331" s="5" t="s">
        <v>20</v>
      </c>
    </row>
    <row r="1332" spans="1:4" ht="22.5" customHeight="1" x14ac:dyDescent="0.25">
      <c r="A1332" s="23">
        <v>44013</v>
      </c>
      <c r="B1332" s="12" t="s">
        <v>19</v>
      </c>
      <c r="C1332" s="4">
        <v>61</v>
      </c>
      <c r="D1332" s="5" t="s">
        <v>20</v>
      </c>
    </row>
    <row r="1333" spans="1:4" ht="22.5" customHeight="1" x14ac:dyDescent="0.25">
      <c r="A1333" s="23">
        <v>44013</v>
      </c>
      <c r="B1333" s="12" t="s">
        <v>19</v>
      </c>
      <c r="C1333" s="4">
        <v>70</v>
      </c>
      <c r="D1333" s="5" t="s">
        <v>20</v>
      </c>
    </row>
    <row r="1334" spans="1:4" ht="22.5" customHeight="1" x14ac:dyDescent="0.25">
      <c r="A1334" s="23">
        <v>44013</v>
      </c>
      <c r="B1334" s="12" t="s">
        <v>19</v>
      </c>
      <c r="C1334" s="4">
        <v>61</v>
      </c>
      <c r="D1334" s="5" t="s">
        <v>20</v>
      </c>
    </row>
    <row r="1335" spans="1:4" ht="22.5" customHeight="1" x14ac:dyDescent="0.25">
      <c r="A1335" s="23">
        <v>44013</v>
      </c>
      <c r="B1335" s="12" t="s">
        <v>19</v>
      </c>
      <c r="C1335" s="4">
        <v>72</v>
      </c>
      <c r="D1335" s="5" t="s">
        <v>28</v>
      </c>
    </row>
    <row r="1336" spans="1:4" ht="22.5" customHeight="1" x14ac:dyDescent="0.25">
      <c r="A1336" s="23">
        <v>44013</v>
      </c>
      <c r="B1336" s="12" t="s">
        <v>23</v>
      </c>
      <c r="C1336" s="4">
        <v>82</v>
      </c>
      <c r="D1336" s="5" t="s">
        <v>22</v>
      </c>
    </row>
    <row r="1337" spans="1:4" ht="22.5" customHeight="1" x14ac:dyDescent="0.25">
      <c r="A1337" s="23">
        <v>44013</v>
      </c>
      <c r="B1337" s="12" t="s">
        <v>23</v>
      </c>
      <c r="C1337" s="4">
        <v>46</v>
      </c>
      <c r="D1337" s="5" t="s">
        <v>22</v>
      </c>
    </row>
    <row r="1338" spans="1:4" ht="22.5" customHeight="1" x14ac:dyDescent="0.25">
      <c r="A1338" s="23">
        <v>44013</v>
      </c>
      <c r="B1338" s="12" t="s">
        <v>23</v>
      </c>
      <c r="C1338" s="4">
        <v>40</v>
      </c>
      <c r="D1338" s="5" t="s">
        <v>22</v>
      </c>
    </row>
    <row r="1339" spans="1:4" ht="22.5" customHeight="1" x14ac:dyDescent="0.25">
      <c r="A1339" s="23">
        <v>44013</v>
      </c>
      <c r="B1339" s="12" t="s">
        <v>23</v>
      </c>
      <c r="C1339" s="4">
        <v>90</v>
      </c>
      <c r="D1339" s="5" t="s">
        <v>22</v>
      </c>
    </row>
    <row r="1340" spans="1:4" ht="22.5" customHeight="1" x14ac:dyDescent="0.25">
      <c r="A1340" s="23">
        <v>44013</v>
      </c>
      <c r="B1340" s="12" t="s">
        <v>23</v>
      </c>
      <c r="C1340" s="4">
        <v>80</v>
      </c>
      <c r="D1340" s="5" t="s">
        <v>22</v>
      </c>
    </row>
    <row r="1341" spans="1:4" ht="22.5" customHeight="1" x14ac:dyDescent="0.25">
      <c r="A1341" s="23">
        <v>44013</v>
      </c>
      <c r="B1341" s="12" t="s">
        <v>23</v>
      </c>
      <c r="C1341" s="4">
        <v>83</v>
      </c>
      <c r="D1341" s="5" t="s">
        <v>22</v>
      </c>
    </row>
    <row r="1342" spans="1:4" ht="22.5" customHeight="1" x14ac:dyDescent="0.25">
      <c r="A1342" s="23">
        <v>44013</v>
      </c>
      <c r="B1342" s="12" t="s">
        <v>23</v>
      </c>
      <c r="C1342" s="4">
        <v>97</v>
      </c>
      <c r="D1342" s="5" t="s">
        <v>22</v>
      </c>
    </row>
    <row r="1343" spans="1:4" ht="22.5" customHeight="1" x14ac:dyDescent="0.25">
      <c r="A1343" s="23">
        <v>44013</v>
      </c>
      <c r="B1343" s="12" t="s">
        <v>23</v>
      </c>
      <c r="C1343" s="4">
        <v>74</v>
      </c>
      <c r="D1343" s="5" t="s">
        <v>22</v>
      </c>
    </row>
    <row r="1344" spans="1:4" ht="22.5" customHeight="1" x14ac:dyDescent="0.25">
      <c r="A1344" s="23">
        <v>44013</v>
      </c>
      <c r="B1344" s="12" t="s">
        <v>23</v>
      </c>
      <c r="C1344" s="4">
        <v>27</v>
      </c>
      <c r="D1344" s="5" t="s">
        <v>22</v>
      </c>
    </row>
    <row r="1345" spans="1:4" ht="22.5" customHeight="1" x14ac:dyDescent="0.25">
      <c r="A1345" s="23">
        <v>44013</v>
      </c>
      <c r="B1345" s="12" t="s">
        <v>23</v>
      </c>
      <c r="C1345" s="4">
        <v>69</v>
      </c>
      <c r="D1345" s="5" t="s">
        <v>21</v>
      </c>
    </row>
    <row r="1346" spans="1:4" ht="22.5" customHeight="1" x14ac:dyDescent="0.25">
      <c r="A1346" s="23">
        <v>44013</v>
      </c>
      <c r="B1346" s="12" t="s">
        <v>23</v>
      </c>
      <c r="C1346" s="4">
        <v>92</v>
      </c>
      <c r="D1346" s="5" t="s">
        <v>21</v>
      </c>
    </row>
    <row r="1347" spans="1:4" ht="22.5" customHeight="1" x14ac:dyDescent="0.25">
      <c r="A1347" s="23">
        <v>44013</v>
      </c>
      <c r="B1347" s="12" t="s">
        <v>23</v>
      </c>
      <c r="C1347" s="4">
        <v>85</v>
      </c>
      <c r="D1347" s="5" t="s">
        <v>20</v>
      </c>
    </row>
    <row r="1348" spans="1:4" ht="22.5" customHeight="1" x14ac:dyDescent="0.25">
      <c r="A1348" s="23">
        <v>44013</v>
      </c>
      <c r="B1348" s="12" t="s">
        <v>23</v>
      </c>
      <c r="C1348" s="4">
        <v>77</v>
      </c>
      <c r="D1348" s="5" t="s">
        <v>20</v>
      </c>
    </row>
    <row r="1349" spans="1:4" ht="22.5" customHeight="1" x14ac:dyDescent="0.25">
      <c r="A1349" s="23">
        <v>44013</v>
      </c>
      <c r="B1349" s="12" t="s">
        <v>23</v>
      </c>
      <c r="C1349" s="4">
        <v>68</v>
      </c>
      <c r="D1349" s="5" t="s">
        <v>20</v>
      </c>
    </row>
    <row r="1350" spans="1:4" ht="22.5" customHeight="1" x14ac:dyDescent="0.25">
      <c r="A1350" s="23">
        <v>44013</v>
      </c>
      <c r="B1350" s="12" t="s">
        <v>23</v>
      </c>
      <c r="C1350" s="4">
        <v>92</v>
      </c>
      <c r="D1350" s="5" t="s">
        <v>20</v>
      </c>
    </row>
    <row r="1351" spans="1:4" ht="22.5" customHeight="1" x14ac:dyDescent="0.25">
      <c r="A1351" s="23">
        <v>44013</v>
      </c>
      <c r="B1351" s="12" t="s">
        <v>23</v>
      </c>
      <c r="C1351" s="4">
        <v>94</v>
      </c>
      <c r="D1351" s="5" t="s">
        <v>20</v>
      </c>
    </row>
    <row r="1352" spans="1:4" ht="22.5" customHeight="1" x14ac:dyDescent="0.25">
      <c r="A1352" s="23">
        <v>44013</v>
      </c>
      <c r="B1352" s="12" t="s">
        <v>23</v>
      </c>
      <c r="C1352" s="4">
        <v>57</v>
      </c>
      <c r="D1352" s="5" t="s">
        <v>20</v>
      </c>
    </row>
    <row r="1353" spans="1:4" ht="22.5" customHeight="1" x14ac:dyDescent="0.25">
      <c r="A1353" s="23">
        <v>44014</v>
      </c>
      <c r="B1353" s="12" t="s">
        <v>19</v>
      </c>
      <c r="C1353" s="4">
        <v>90</v>
      </c>
      <c r="D1353" s="12" t="s">
        <v>22</v>
      </c>
    </row>
    <row r="1354" spans="1:4" ht="22.5" customHeight="1" x14ac:dyDescent="0.25">
      <c r="A1354" s="23">
        <v>44014</v>
      </c>
      <c r="B1354" s="12" t="s">
        <v>19</v>
      </c>
      <c r="C1354" s="4">
        <v>53</v>
      </c>
      <c r="D1354" s="12" t="s">
        <v>22</v>
      </c>
    </row>
    <row r="1355" spans="1:4" ht="22.5" customHeight="1" x14ac:dyDescent="0.25">
      <c r="A1355" s="23">
        <v>44014</v>
      </c>
      <c r="B1355" s="12" t="s">
        <v>19</v>
      </c>
      <c r="C1355" s="4">
        <v>54</v>
      </c>
      <c r="D1355" s="12" t="s">
        <v>22</v>
      </c>
    </row>
    <row r="1356" spans="1:4" ht="22.5" customHeight="1" x14ac:dyDescent="0.25">
      <c r="A1356" s="23">
        <v>44014</v>
      </c>
      <c r="B1356" s="12" t="s">
        <v>19</v>
      </c>
      <c r="C1356" s="4">
        <v>59</v>
      </c>
      <c r="D1356" s="12" t="s">
        <v>22</v>
      </c>
    </row>
    <row r="1357" spans="1:4" ht="22.5" customHeight="1" x14ac:dyDescent="0.25">
      <c r="A1357" s="23">
        <v>44014</v>
      </c>
      <c r="B1357" s="12" t="s">
        <v>19</v>
      </c>
      <c r="C1357" s="4">
        <v>68</v>
      </c>
      <c r="D1357" s="12" t="s">
        <v>22</v>
      </c>
    </row>
    <row r="1358" spans="1:4" ht="22.5" customHeight="1" x14ac:dyDescent="0.25">
      <c r="A1358" s="23">
        <v>44014</v>
      </c>
      <c r="B1358" s="12" t="s">
        <v>19</v>
      </c>
      <c r="C1358" s="4">
        <v>57</v>
      </c>
      <c r="D1358" s="5" t="s">
        <v>22</v>
      </c>
    </row>
    <row r="1359" spans="1:4" ht="22.5" customHeight="1" x14ac:dyDescent="0.25">
      <c r="A1359" s="23">
        <v>44014</v>
      </c>
      <c r="B1359" s="12" t="s">
        <v>19</v>
      </c>
      <c r="C1359" s="4">
        <v>73</v>
      </c>
      <c r="D1359" s="5" t="s">
        <v>22</v>
      </c>
    </row>
    <row r="1360" spans="1:4" ht="22.5" customHeight="1" x14ac:dyDescent="0.25">
      <c r="A1360" s="23">
        <v>44014</v>
      </c>
      <c r="B1360" s="12" t="s">
        <v>19</v>
      </c>
      <c r="C1360" s="4">
        <v>80</v>
      </c>
      <c r="D1360" s="5" t="s">
        <v>22</v>
      </c>
    </row>
    <row r="1361" spans="1:4" ht="22.5" customHeight="1" x14ac:dyDescent="0.25">
      <c r="A1361" s="23">
        <v>44014</v>
      </c>
      <c r="B1361" s="12" t="s">
        <v>19</v>
      </c>
      <c r="C1361" s="4">
        <v>38</v>
      </c>
      <c r="D1361" s="5" t="s">
        <v>22</v>
      </c>
    </row>
    <row r="1362" spans="1:4" ht="22.5" customHeight="1" x14ac:dyDescent="0.25">
      <c r="A1362" s="23">
        <v>44014</v>
      </c>
      <c r="B1362" s="12" t="s">
        <v>19</v>
      </c>
      <c r="C1362" s="4">
        <v>74</v>
      </c>
      <c r="D1362" s="5" t="s">
        <v>22</v>
      </c>
    </row>
    <row r="1363" spans="1:4" ht="22.5" customHeight="1" x14ac:dyDescent="0.25">
      <c r="A1363" s="23">
        <v>44014</v>
      </c>
      <c r="B1363" s="12" t="s">
        <v>19</v>
      </c>
      <c r="C1363" s="4">
        <v>77</v>
      </c>
      <c r="D1363" s="5" t="s">
        <v>21</v>
      </c>
    </row>
    <row r="1364" spans="1:4" ht="22.5" customHeight="1" x14ac:dyDescent="0.25">
      <c r="A1364" s="23">
        <v>44014</v>
      </c>
      <c r="B1364" s="12" t="s">
        <v>19</v>
      </c>
      <c r="C1364" s="4">
        <v>56</v>
      </c>
      <c r="D1364" s="5" t="s">
        <v>20</v>
      </c>
    </row>
    <row r="1365" spans="1:4" ht="22.5" customHeight="1" x14ac:dyDescent="0.25">
      <c r="A1365" s="23">
        <v>44014</v>
      </c>
      <c r="B1365" s="12" t="s">
        <v>19</v>
      </c>
      <c r="C1365" s="4">
        <v>82</v>
      </c>
      <c r="D1365" s="5" t="s">
        <v>20</v>
      </c>
    </row>
    <row r="1366" spans="1:4" ht="22.5" customHeight="1" x14ac:dyDescent="0.25">
      <c r="A1366" s="23">
        <v>44014</v>
      </c>
      <c r="B1366" s="12" t="s">
        <v>19</v>
      </c>
      <c r="C1366" s="4">
        <v>92</v>
      </c>
      <c r="D1366" s="5" t="s">
        <v>20</v>
      </c>
    </row>
    <row r="1367" spans="1:4" ht="22.5" customHeight="1" x14ac:dyDescent="0.25">
      <c r="A1367" s="23">
        <v>44014</v>
      </c>
      <c r="B1367" s="12" t="s">
        <v>19</v>
      </c>
      <c r="C1367" s="4">
        <v>94</v>
      </c>
      <c r="D1367" s="5" t="s">
        <v>20</v>
      </c>
    </row>
    <row r="1368" spans="1:4" ht="22.5" customHeight="1" x14ac:dyDescent="0.25">
      <c r="A1368" s="23">
        <v>44014</v>
      </c>
      <c r="B1368" s="12" t="s">
        <v>19</v>
      </c>
      <c r="C1368" s="4">
        <v>87</v>
      </c>
      <c r="D1368" s="5" t="s">
        <v>20</v>
      </c>
    </row>
    <row r="1369" spans="1:4" ht="22.5" customHeight="1" x14ac:dyDescent="0.25">
      <c r="A1369" s="23">
        <v>44014</v>
      </c>
      <c r="B1369" s="12" t="s">
        <v>23</v>
      </c>
      <c r="C1369" s="4">
        <v>101</v>
      </c>
      <c r="D1369" s="5" t="s">
        <v>22</v>
      </c>
    </row>
    <row r="1370" spans="1:4" ht="22.5" customHeight="1" x14ac:dyDescent="0.25">
      <c r="A1370" s="23">
        <v>44014</v>
      </c>
      <c r="B1370" s="12" t="s">
        <v>23</v>
      </c>
      <c r="C1370" s="4">
        <v>83</v>
      </c>
      <c r="D1370" s="5" t="s">
        <v>22</v>
      </c>
    </row>
    <row r="1371" spans="1:4" ht="22.5" customHeight="1" x14ac:dyDescent="0.25">
      <c r="A1371" s="23">
        <v>44014</v>
      </c>
      <c r="B1371" s="12" t="s">
        <v>23</v>
      </c>
      <c r="C1371" s="4">
        <v>94</v>
      </c>
      <c r="D1371" s="5" t="s">
        <v>22</v>
      </c>
    </row>
    <row r="1372" spans="1:4" ht="22.5" customHeight="1" x14ac:dyDescent="0.25">
      <c r="A1372" s="23">
        <v>44014</v>
      </c>
      <c r="B1372" s="12" t="s">
        <v>23</v>
      </c>
      <c r="C1372" s="4">
        <v>88</v>
      </c>
      <c r="D1372" s="5" t="s">
        <v>22</v>
      </c>
    </row>
    <row r="1373" spans="1:4" ht="22.5" customHeight="1" x14ac:dyDescent="0.25">
      <c r="A1373" s="23">
        <v>44014</v>
      </c>
      <c r="B1373" s="12" t="s">
        <v>23</v>
      </c>
      <c r="C1373" s="4">
        <v>61</v>
      </c>
      <c r="D1373" s="5" t="s">
        <v>22</v>
      </c>
    </row>
    <row r="1374" spans="1:4" ht="22.5" customHeight="1" x14ac:dyDescent="0.25">
      <c r="A1374" s="23">
        <v>44014</v>
      </c>
      <c r="B1374" s="12" t="s">
        <v>23</v>
      </c>
      <c r="C1374" s="4">
        <v>76</v>
      </c>
      <c r="D1374" s="5" t="s">
        <v>22</v>
      </c>
    </row>
    <row r="1375" spans="1:4" ht="22.5" customHeight="1" x14ac:dyDescent="0.25">
      <c r="A1375" s="23">
        <v>44014</v>
      </c>
      <c r="B1375" s="12" t="s">
        <v>23</v>
      </c>
      <c r="C1375" s="4">
        <v>78</v>
      </c>
      <c r="D1375" s="5" t="s">
        <v>22</v>
      </c>
    </row>
    <row r="1376" spans="1:4" ht="22.5" customHeight="1" x14ac:dyDescent="0.25">
      <c r="A1376" s="23">
        <v>44014</v>
      </c>
      <c r="B1376" s="12" t="s">
        <v>23</v>
      </c>
      <c r="C1376" s="4">
        <v>84</v>
      </c>
      <c r="D1376" s="5" t="s">
        <v>22</v>
      </c>
    </row>
    <row r="1377" spans="1:4" ht="22.5" customHeight="1" x14ac:dyDescent="0.25">
      <c r="A1377" s="23">
        <v>44014</v>
      </c>
      <c r="B1377" s="12" t="s">
        <v>23</v>
      </c>
      <c r="C1377" s="4">
        <v>47</v>
      </c>
      <c r="D1377" s="5" t="s">
        <v>22</v>
      </c>
    </row>
    <row r="1378" spans="1:4" ht="22.5" customHeight="1" x14ac:dyDescent="0.25">
      <c r="A1378" s="23">
        <v>44014</v>
      </c>
      <c r="B1378" s="12" t="s">
        <v>23</v>
      </c>
      <c r="C1378" s="4">
        <v>86</v>
      </c>
      <c r="D1378" s="5" t="s">
        <v>22</v>
      </c>
    </row>
    <row r="1379" spans="1:4" ht="22.5" customHeight="1" x14ac:dyDescent="0.25">
      <c r="A1379" s="23">
        <v>44014</v>
      </c>
      <c r="B1379" s="12" t="s">
        <v>23</v>
      </c>
      <c r="C1379" s="4">
        <v>82</v>
      </c>
      <c r="D1379" s="5" t="s">
        <v>22</v>
      </c>
    </row>
    <row r="1380" spans="1:4" ht="22.5" customHeight="1" x14ac:dyDescent="0.25">
      <c r="A1380" s="23">
        <v>44014</v>
      </c>
      <c r="B1380" s="12" t="s">
        <v>23</v>
      </c>
      <c r="C1380" s="4">
        <v>71</v>
      </c>
      <c r="D1380" s="5" t="s">
        <v>21</v>
      </c>
    </row>
    <row r="1381" spans="1:4" ht="22.5" customHeight="1" x14ac:dyDescent="0.25">
      <c r="A1381" s="23">
        <v>44014</v>
      </c>
      <c r="B1381" s="12" t="s">
        <v>23</v>
      </c>
      <c r="C1381" s="4">
        <v>64</v>
      </c>
      <c r="D1381" s="5" t="s">
        <v>20</v>
      </c>
    </row>
    <row r="1382" spans="1:4" ht="22.5" customHeight="1" x14ac:dyDescent="0.25">
      <c r="A1382" s="23">
        <v>44014</v>
      </c>
      <c r="B1382" s="12" t="s">
        <v>23</v>
      </c>
      <c r="C1382" s="4">
        <v>57</v>
      </c>
      <c r="D1382" s="5" t="s">
        <v>20</v>
      </c>
    </row>
    <row r="1383" spans="1:4" ht="22.5" customHeight="1" x14ac:dyDescent="0.25">
      <c r="A1383" s="23">
        <v>44014</v>
      </c>
      <c r="B1383" s="12" t="s">
        <v>23</v>
      </c>
      <c r="C1383" s="4">
        <v>69</v>
      </c>
      <c r="D1383" s="5" t="s">
        <v>20</v>
      </c>
    </row>
    <row r="1384" spans="1:4" ht="22.5" customHeight="1" x14ac:dyDescent="0.25">
      <c r="A1384" s="23">
        <v>44014</v>
      </c>
      <c r="B1384" s="12" t="s">
        <v>23</v>
      </c>
      <c r="C1384" s="4">
        <v>100</v>
      </c>
      <c r="D1384" s="5" t="s">
        <v>20</v>
      </c>
    </row>
    <row r="1385" spans="1:4" ht="22.5" customHeight="1" x14ac:dyDescent="0.25">
      <c r="A1385" s="23">
        <v>44014</v>
      </c>
      <c r="B1385" s="12" t="s">
        <v>23</v>
      </c>
      <c r="C1385" s="4">
        <v>80</v>
      </c>
      <c r="D1385" s="5" t="s">
        <v>20</v>
      </c>
    </row>
    <row r="1386" spans="1:4" ht="22.5" customHeight="1" x14ac:dyDescent="0.25">
      <c r="A1386" s="23">
        <v>44014</v>
      </c>
      <c r="B1386" s="12" t="s">
        <v>23</v>
      </c>
      <c r="C1386" s="4">
        <v>97</v>
      </c>
      <c r="D1386" s="5" t="s">
        <v>20</v>
      </c>
    </row>
    <row r="1387" spans="1:4" ht="22.5" customHeight="1" x14ac:dyDescent="0.25">
      <c r="A1387" s="23">
        <v>44015</v>
      </c>
      <c r="B1387" s="12" t="s">
        <v>19</v>
      </c>
      <c r="C1387" s="4">
        <v>54</v>
      </c>
      <c r="D1387" s="5" t="s">
        <v>22</v>
      </c>
    </row>
    <row r="1388" spans="1:4" ht="22.5" customHeight="1" x14ac:dyDescent="0.25">
      <c r="A1388" s="23">
        <v>44015</v>
      </c>
      <c r="B1388" s="12" t="s">
        <v>19</v>
      </c>
      <c r="C1388" s="4">
        <v>59</v>
      </c>
      <c r="D1388" s="5" t="s">
        <v>22</v>
      </c>
    </row>
    <row r="1389" spans="1:4" ht="22.5" customHeight="1" x14ac:dyDescent="0.25">
      <c r="A1389" s="23">
        <v>44015</v>
      </c>
      <c r="B1389" s="12" t="s">
        <v>19</v>
      </c>
      <c r="C1389" s="4">
        <v>79</v>
      </c>
      <c r="D1389" s="5" t="s">
        <v>22</v>
      </c>
    </row>
    <row r="1390" spans="1:4" ht="22.5" customHeight="1" x14ac:dyDescent="0.25">
      <c r="A1390" s="23">
        <v>44015</v>
      </c>
      <c r="B1390" s="12" t="s">
        <v>19</v>
      </c>
      <c r="C1390" s="4">
        <v>75</v>
      </c>
      <c r="D1390" s="5" t="s">
        <v>22</v>
      </c>
    </row>
    <row r="1391" spans="1:4" ht="22.5" customHeight="1" x14ac:dyDescent="0.25">
      <c r="A1391" s="23">
        <v>44015</v>
      </c>
      <c r="B1391" s="12" t="s">
        <v>19</v>
      </c>
      <c r="C1391" s="4">
        <v>60</v>
      </c>
      <c r="D1391" s="5" t="s">
        <v>22</v>
      </c>
    </row>
    <row r="1392" spans="1:4" ht="22.5" customHeight="1" x14ac:dyDescent="0.25">
      <c r="A1392" s="23">
        <v>44015</v>
      </c>
      <c r="B1392" s="12" t="s">
        <v>19</v>
      </c>
      <c r="C1392" s="4">
        <v>87</v>
      </c>
      <c r="D1392" s="5" t="s">
        <v>22</v>
      </c>
    </row>
    <row r="1393" spans="1:4" ht="22.5" customHeight="1" x14ac:dyDescent="0.25">
      <c r="A1393" s="23">
        <v>44015</v>
      </c>
      <c r="B1393" s="12" t="s">
        <v>19</v>
      </c>
      <c r="C1393" s="4">
        <v>64</v>
      </c>
      <c r="D1393" s="5" t="s">
        <v>22</v>
      </c>
    </row>
    <row r="1394" spans="1:4" ht="22.5" customHeight="1" x14ac:dyDescent="0.25">
      <c r="A1394" s="23">
        <v>44015</v>
      </c>
      <c r="B1394" s="12" t="s">
        <v>19</v>
      </c>
      <c r="C1394" s="4">
        <v>30</v>
      </c>
      <c r="D1394" s="5" t="s">
        <v>22</v>
      </c>
    </row>
    <row r="1395" spans="1:4" ht="22.5" customHeight="1" x14ac:dyDescent="0.25">
      <c r="A1395" s="23">
        <v>44015</v>
      </c>
      <c r="B1395" s="12" t="s">
        <v>19</v>
      </c>
      <c r="C1395" s="4">
        <v>82</v>
      </c>
      <c r="D1395" s="5" t="s">
        <v>22</v>
      </c>
    </row>
    <row r="1396" spans="1:4" ht="22.5" customHeight="1" x14ac:dyDescent="0.25">
      <c r="A1396" s="23">
        <v>44015</v>
      </c>
      <c r="B1396" s="12" t="s">
        <v>19</v>
      </c>
      <c r="C1396" s="4">
        <v>51</v>
      </c>
      <c r="D1396" s="5" t="s">
        <v>22</v>
      </c>
    </row>
    <row r="1397" spans="1:4" ht="22.5" customHeight="1" x14ac:dyDescent="0.25">
      <c r="A1397" s="23">
        <v>44015</v>
      </c>
      <c r="B1397" s="12" t="s">
        <v>19</v>
      </c>
      <c r="C1397" s="4">
        <v>80</v>
      </c>
      <c r="D1397" s="5" t="s">
        <v>22</v>
      </c>
    </row>
    <row r="1398" spans="1:4" ht="22.5" customHeight="1" x14ac:dyDescent="0.25">
      <c r="A1398" s="23">
        <v>44015</v>
      </c>
      <c r="B1398" s="12" t="s">
        <v>19</v>
      </c>
      <c r="C1398" s="4">
        <v>83</v>
      </c>
      <c r="D1398" s="5" t="s">
        <v>22</v>
      </c>
    </row>
    <row r="1399" spans="1:4" ht="22.5" customHeight="1" x14ac:dyDescent="0.25">
      <c r="A1399" s="23">
        <v>44015</v>
      </c>
      <c r="B1399" s="12" t="s">
        <v>19</v>
      </c>
      <c r="C1399" s="4">
        <v>66</v>
      </c>
      <c r="D1399" s="5" t="s">
        <v>21</v>
      </c>
    </row>
    <row r="1400" spans="1:4" ht="22.5" customHeight="1" x14ac:dyDescent="0.25">
      <c r="A1400" s="23">
        <v>44015</v>
      </c>
      <c r="B1400" s="12" t="s">
        <v>19</v>
      </c>
      <c r="C1400" s="4">
        <v>77</v>
      </c>
      <c r="D1400" s="5" t="s">
        <v>20</v>
      </c>
    </row>
    <row r="1401" spans="1:4" ht="22.5" customHeight="1" x14ac:dyDescent="0.25">
      <c r="A1401" s="23">
        <v>44015</v>
      </c>
      <c r="B1401" s="12" t="s">
        <v>19</v>
      </c>
      <c r="C1401" s="4">
        <v>86</v>
      </c>
      <c r="D1401" s="5" t="s">
        <v>20</v>
      </c>
    </row>
    <row r="1402" spans="1:4" ht="22.5" customHeight="1" x14ac:dyDescent="0.25">
      <c r="A1402" s="23">
        <v>44015</v>
      </c>
      <c r="B1402" s="12" t="s">
        <v>19</v>
      </c>
      <c r="C1402" s="4">
        <v>95</v>
      </c>
      <c r="D1402" s="5" t="s">
        <v>20</v>
      </c>
    </row>
    <row r="1403" spans="1:4" ht="22.5" customHeight="1" x14ac:dyDescent="0.25">
      <c r="A1403" s="23">
        <v>44015</v>
      </c>
      <c r="B1403" s="12" t="s">
        <v>19</v>
      </c>
      <c r="C1403" s="4">
        <v>91</v>
      </c>
      <c r="D1403" s="5" t="s">
        <v>20</v>
      </c>
    </row>
    <row r="1404" spans="1:4" ht="22.5" customHeight="1" x14ac:dyDescent="0.25">
      <c r="A1404" s="23">
        <v>44015</v>
      </c>
      <c r="B1404" s="12" t="s">
        <v>19</v>
      </c>
      <c r="C1404" s="4">
        <v>89</v>
      </c>
      <c r="D1404" s="5" t="s">
        <v>20</v>
      </c>
    </row>
    <row r="1405" spans="1:4" ht="22.5" customHeight="1" x14ac:dyDescent="0.25">
      <c r="A1405" s="23">
        <v>44015</v>
      </c>
      <c r="B1405" s="12" t="s">
        <v>19</v>
      </c>
      <c r="C1405" s="4">
        <v>66</v>
      </c>
      <c r="D1405" s="5" t="s">
        <v>20</v>
      </c>
    </row>
    <row r="1406" spans="1:4" ht="22.5" customHeight="1" x14ac:dyDescent="0.25">
      <c r="A1406" s="23">
        <v>44015</v>
      </c>
      <c r="B1406" s="12" t="s">
        <v>19</v>
      </c>
      <c r="C1406" s="4">
        <v>85</v>
      </c>
      <c r="D1406" s="5" t="s">
        <v>20</v>
      </c>
    </row>
    <row r="1407" spans="1:4" ht="22.5" customHeight="1" x14ac:dyDescent="0.25">
      <c r="A1407" s="23">
        <v>44015</v>
      </c>
      <c r="B1407" s="12" t="s">
        <v>19</v>
      </c>
      <c r="C1407" s="4">
        <v>72</v>
      </c>
      <c r="D1407" s="5" t="s">
        <v>20</v>
      </c>
    </row>
    <row r="1408" spans="1:4" ht="22.5" customHeight="1" x14ac:dyDescent="0.25">
      <c r="A1408" s="23">
        <v>44015</v>
      </c>
      <c r="B1408" s="12" t="s">
        <v>19</v>
      </c>
      <c r="C1408" s="4">
        <v>73</v>
      </c>
      <c r="D1408" s="5" t="s">
        <v>20</v>
      </c>
    </row>
    <row r="1409" spans="1:4" ht="22.5" customHeight="1" x14ac:dyDescent="0.25">
      <c r="A1409" s="23">
        <v>44015</v>
      </c>
      <c r="B1409" s="12" t="s">
        <v>19</v>
      </c>
      <c r="C1409" s="4">
        <v>84</v>
      </c>
      <c r="D1409" s="5" t="s">
        <v>20</v>
      </c>
    </row>
    <row r="1410" spans="1:4" ht="22.5" customHeight="1" x14ac:dyDescent="0.25">
      <c r="A1410" s="23">
        <v>44015</v>
      </c>
      <c r="B1410" s="12" t="s">
        <v>19</v>
      </c>
      <c r="C1410" s="4">
        <v>71</v>
      </c>
      <c r="D1410" s="5" t="s">
        <v>20</v>
      </c>
    </row>
    <row r="1411" spans="1:4" ht="22.5" customHeight="1" x14ac:dyDescent="0.25">
      <c r="A1411" s="23">
        <v>44015</v>
      </c>
      <c r="B1411" s="12" t="s">
        <v>19</v>
      </c>
      <c r="C1411" s="4">
        <v>76</v>
      </c>
      <c r="D1411" s="5" t="s">
        <v>20</v>
      </c>
    </row>
    <row r="1412" spans="1:4" ht="22.5" customHeight="1" x14ac:dyDescent="0.25">
      <c r="A1412" s="23">
        <v>44015</v>
      </c>
      <c r="B1412" s="12" t="s">
        <v>19</v>
      </c>
      <c r="C1412" s="4">
        <v>67</v>
      </c>
      <c r="D1412" s="5" t="s">
        <v>29</v>
      </c>
    </row>
    <row r="1413" spans="1:4" ht="22.5" customHeight="1" x14ac:dyDescent="0.25">
      <c r="A1413" s="23">
        <v>44015</v>
      </c>
      <c r="B1413" s="12" t="s">
        <v>23</v>
      </c>
      <c r="C1413" s="4">
        <v>64</v>
      </c>
      <c r="D1413" s="5" t="s">
        <v>22</v>
      </c>
    </row>
    <row r="1414" spans="1:4" ht="22.5" customHeight="1" x14ac:dyDescent="0.25">
      <c r="A1414" s="23">
        <v>44015</v>
      </c>
      <c r="B1414" s="12" t="s">
        <v>23</v>
      </c>
      <c r="C1414" s="4">
        <v>67</v>
      </c>
      <c r="D1414" s="5" t="s">
        <v>22</v>
      </c>
    </row>
    <row r="1415" spans="1:4" ht="22.5" customHeight="1" x14ac:dyDescent="0.25">
      <c r="A1415" s="23">
        <v>44015</v>
      </c>
      <c r="B1415" s="12" t="s">
        <v>23</v>
      </c>
      <c r="C1415" s="4">
        <v>57</v>
      </c>
      <c r="D1415" s="5" t="s">
        <v>22</v>
      </c>
    </row>
    <row r="1416" spans="1:4" ht="22.5" customHeight="1" x14ac:dyDescent="0.25">
      <c r="A1416" s="23">
        <v>44015</v>
      </c>
      <c r="B1416" s="12" t="s">
        <v>23</v>
      </c>
      <c r="C1416" s="4">
        <v>67</v>
      </c>
      <c r="D1416" s="5" t="s">
        <v>22</v>
      </c>
    </row>
    <row r="1417" spans="1:4" ht="22.5" customHeight="1" x14ac:dyDescent="0.25">
      <c r="A1417" s="23">
        <v>44015</v>
      </c>
      <c r="B1417" s="12" t="s">
        <v>23</v>
      </c>
      <c r="C1417" s="4">
        <v>87</v>
      </c>
      <c r="D1417" s="5" t="s">
        <v>22</v>
      </c>
    </row>
    <row r="1418" spans="1:4" ht="22.5" customHeight="1" x14ac:dyDescent="0.25">
      <c r="A1418" s="23">
        <v>44015</v>
      </c>
      <c r="B1418" s="12" t="s">
        <v>23</v>
      </c>
      <c r="C1418" s="4">
        <v>70</v>
      </c>
      <c r="D1418" s="5" t="s">
        <v>22</v>
      </c>
    </row>
    <row r="1419" spans="1:4" ht="22.5" customHeight="1" x14ac:dyDescent="0.25">
      <c r="A1419" s="23">
        <v>44015</v>
      </c>
      <c r="B1419" s="12" t="s">
        <v>23</v>
      </c>
      <c r="C1419" s="4">
        <v>91</v>
      </c>
      <c r="D1419" s="5" t="s">
        <v>22</v>
      </c>
    </row>
    <row r="1420" spans="1:4" ht="22.5" customHeight="1" x14ac:dyDescent="0.25">
      <c r="A1420" s="23">
        <v>44015</v>
      </c>
      <c r="B1420" s="12" t="s">
        <v>23</v>
      </c>
      <c r="C1420" s="4">
        <v>82</v>
      </c>
      <c r="D1420" s="5" t="s">
        <v>22</v>
      </c>
    </row>
    <row r="1421" spans="1:4" ht="22.5" customHeight="1" x14ac:dyDescent="0.25">
      <c r="A1421" s="23">
        <v>44015</v>
      </c>
      <c r="B1421" s="12" t="s">
        <v>23</v>
      </c>
      <c r="C1421" s="4">
        <v>90</v>
      </c>
      <c r="D1421" s="5" t="s">
        <v>22</v>
      </c>
    </row>
    <row r="1422" spans="1:4" ht="22.5" customHeight="1" x14ac:dyDescent="0.25">
      <c r="A1422" s="23">
        <v>44015</v>
      </c>
      <c r="B1422" s="12" t="s">
        <v>23</v>
      </c>
      <c r="C1422" s="4">
        <v>73</v>
      </c>
      <c r="D1422" s="5" t="s">
        <v>22</v>
      </c>
    </row>
    <row r="1423" spans="1:4" ht="22.5" customHeight="1" x14ac:dyDescent="0.25">
      <c r="A1423" s="23">
        <v>44015</v>
      </c>
      <c r="B1423" s="12" t="s">
        <v>23</v>
      </c>
      <c r="C1423" s="4">
        <v>82</v>
      </c>
      <c r="D1423" s="5" t="s">
        <v>22</v>
      </c>
    </row>
    <row r="1424" spans="1:4" ht="22.5" customHeight="1" x14ac:dyDescent="0.25">
      <c r="A1424" s="23">
        <v>44015</v>
      </c>
      <c r="B1424" s="12" t="s">
        <v>23</v>
      </c>
      <c r="C1424" s="4">
        <v>90</v>
      </c>
      <c r="D1424" s="5" t="s">
        <v>22</v>
      </c>
    </row>
    <row r="1425" spans="1:4" ht="22.5" customHeight="1" x14ac:dyDescent="0.25">
      <c r="A1425" s="23">
        <v>44015</v>
      </c>
      <c r="B1425" s="12" t="s">
        <v>23</v>
      </c>
      <c r="C1425" s="4">
        <v>67</v>
      </c>
      <c r="D1425" s="5" t="s">
        <v>22</v>
      </c>
    </row>
    <row r="1426" spans="1:4" ht="22.5" customHeight="1" x14ac:dyDescent="0.25">
      <c r="A1426" s="23">
        <v>44015</v>
      </c>
      <c r="B1426" s="12" t="s">
        <v>23</v>
      </c>
      <c r="C1426" s="4">
        <v>49</v>
      </c>
      <c r="D1426" s="5" t="s">
        <v>22</v>
      </c>
    </row>
    <row r="1427" spans="1:4" ht="22.5" customHeight="1" x14ac:dyDescent="0.25">
      <c r="A1427" s="23">
        <v>44015</v>
      </c>
      <c r="B1427" s="12" t="s">
        <v>23</v>
      </c>
      <c r="C1427" s="4">
        <v>74</v>
      </c>
      <c r="D1427" s="5" t="s">
        <v>21</v>
      </c>
    </row>
    <row r="1428" spans="1:4" ht="22.5" customHeight="1" x14ac:dyDescent="0.25">
      <c r="A1428" s="23">
        <v>44015</v>
      </c>
      <c r="B1428" s="12" t="s">
        <v>23</v>
      </c>
      <c r="C1428" s="4">
        <v>91</v>
      </c>
      <c r="D1428" s="5" t="s">
        <v>21</v>
      </c>
    </row>
    <row r="1429" spans="1:4" ht="22.5" customHeight="1" x14ac:dyDescent="0.25">
      <c r="A1429" s="23">
        <v>44015</v>
      </c>
      <c r="B1429" s="12" t="s">
        <v>23</v>
      </c>
      <c r="C1429" s="4">
        <v>88</v>
      </c>
      <c r="D1429" s="5" t="s">
        <v>20</v>
      </c>
    </row>
    <row r="1430" spans="1:4" ht="22.5" customHeight="1" x14ac:dyDescent="0.25">
      <c r="A1430" s="23">
        <v>44015</v>
      </c>
      <c r="B1430" s="12" t="s">
        <v>23</v>
      </c>
      <c r="C1430" s="4">
        <v>78</v>
      </c>
      <c r="D1430" s="5" t="s">
        <v>20</v>
      </c>
    </row>
    <row r="1431" spans="1:4" ht="22.5" customHeight="1" x14ac:dyDescent="0.25">
      <c r="A1431" s="23">
        <v>44015</v>
      </c>
      <c r="B1431" s="12" t="s">
        <v>23</v>
      </c>
      <c r="C1431" s="4">
        <v>79</v>
      </c>
      <c r="D1431" s="5" t="s">
        <v>20</v>
      </c>
    </row>
    <row r="1432" spans="1:4" ht="22.5" customHeight="1" x14ac:dyDescent="0.25">
      <c r="A1432" s="23">
        <v>44015</v>
      </c>
      <c r="B1432" s="12" t="s">
        <v>23</v>
      </c>
      <c r="C1432" s="4">
        <v>55</v>
      </c>
      <c r="D1432" s="5" t="s">
        <v>20</v>
      </c>
    </row>
    <row r="1433" spans="1:4" ht="22.5" customHeight="1" x14ac:dyDescent="0.25">
      <c r="A1433" s="23">
        <v>44015</v>
      </c>
      <c r="B1433" s="12" t="s">
        <v>23</v>
      </c>
      <c r="C1433" s="4">
        <v>70</v>
      </c>
      <c r="D1433" s="5" t="s">
        <v>20</v>
      </c>
    </row>
    <row r="1434" spans="1:4" ht="22.5" customHeight="1" x14ac:dyDescent="0.25">
      <c r="A1434" s="23">
        <v>44015</v>
      </c>
      <c r="B1434" s="12" t="s">
        <v>23</v>
      </c>
      <c r="C1434" s="4">
        <v>98</v>
      </c>
      <c r="D1434" s="5" t="s">
        <v>20</v>
      </c>
    </row>
    <row r="1435" spans="1:4" ht="22.5" customHeight="1" x14ac:dyDescent="0.25">
      <c r="A1435" s="23">
        <v>44015</v>
      </c>
      <c r="B1435" s="12" t="s">
        <v>23</v>
      </c>
      <c r="C1435" s="4">
        <v>70</v>
      </c>
      <c r="D1435" s="5" t="s">
        <v>20</v>
      </c>
    </row>
    <row r="1436" spans="1:4" ht="22.5" customHeight="1" x14ac:dyDescent="0.25">
      <c r="A1436" s="23">
        <v>44015</v>
      </c>
      <c r="B1436" s="12" t="s">
        <v>23</v>
      </c>
      <c r="C1436" s="4">
        <v>90</v>
      </c>
      <c r="D1436" s="5" t="s">
        <v>20</v>
      </c>
    </row>
    <row r="1437" spans="1:4" ht="22.5" customHeight="1" x14ac:dyDescent="0.25">
      <c r="A1437" s="23">
        <v>44015</v>
      </c>
      <c r="B1437" s="12" t="s">
        <v>23</v>
      </c>
      <c r="C1437" s="4">
        <v>92</v>
      </c>
      <c r="D1437" s="5" t="s">
        <v>20</v>
      </c>
    </row>
    <row r="1438" spans="1:4" ht="22.5" customHeight="1" x14ac:dyDescent="0.25">
      <c r="A1438" s="23">
        <v>44015</v>
      </c>
      <c r="B1438" s="12" t="s">
        <v>23</v>
      </c>
      <c r="C1438" s="4">
        <v>85</v>
      </c>
      <c r="D1438" s="5" t="s">
        <v>20</v>
      </c>
    </row>
    <row r="1439" spans="1:4" ht="22.5" customHeight="1" x14ac:dyDescent="0.25">
      <c r="A1439" s="23">
        <v>44016</v>
      </c>
      <c r="B1439" s="12" t="s">
        <v>19</v>
      </c>
      <c r="C1439" s="4">
        <v>68</v>
      </c>
      <c r="D1439" s="5" t="s">
        <v>22</v>
      </c>
    </row>
    <row r="1440" spans="1:4" ht="22.5" customHeight="1" x14ac:dyDescent="0.25">
      <c r="A1440" s="23">
        <v>44016</v>
      </c>
      <c r="B1440" s="12" t="s">
        <v>19</v>
      </c>
      <c r="C1440" s="4">
        <v>85</v>
      </c>
      <c r="D1440" s="5" t="s">
        <v>22</v>
      </c>
    </row>
    <row r="1441" spans="1:4" ht="22.5" customHeight="1" x14ac:dyDescent="0.25">
      <c r="A1441" s="23">
        <v>44016</v>
      </c>
      <c r="B1441" s="12" t="s">
        <v>19</v>
      </c>
      <c r="C1441" s="4">
        <v>66</v>
      </c>
      <c r="D1441" s="5" t="s">
        <v>22</v>
      </c>
    </row>
    <row r="1442" spans="1:4" ht="22.5" customHeight="1" x14ac:dyDescent="0.25">
      <c r="A1442" s="23">
        <v>44016</v>
      </c>
      <c r="B1442" s="12" t="s">
        <v>19</v>
      </c>
      <c r="C1442" s="4">
        <v>70</v>
      </c>
      <c r="D1442" s="5" t="s">
        <v>22</v>
      </c>
    </row>
    <row r="1443" spans="1:4" ht="22.5" customHeight="1" x14ac:dyDescent="0.25">
      <c r="A1443" s="23">
        <v>44016</v>
      </c>
      <c r="B1443" s="12" t="s">
        <v>19</v>
      </c>
      <c r="C1443" s="4">
        <v>67</v>
      </c>
      <c r="D1443" s="5" t="s">
        <v>22</v>
      </c>
    </row>
    <row r="1444" spans="1:4" ht="22.5" customHeight="1" x14ac:dyDescent="0.25">
      <c r="A1444" s="23">
        <v>44016</v>
      </c>
      <c r="B1444" s="12" t="s">
        <v>19</v>
      </c>
      <c r="C1444" s="4">
        <v>76</v>
      </c>
      <c r="D1444" s="5" t="s">
        <v>22</v>
      </c>
    </row>
    <row r="1445" spans="1:4" ht="22.5" customHeight="1" x14ac:dyDescent="0.25">
      <c r="A1445" s="23">
        <v>44016</v>
      </c>
      <c r="B1445" s="12" t="s">
        <v>19</v>
      </c>
      <c r="C1445" s="4">
        <v>73</v>
      </c>
      <c r="D1445" s="5" t="s">
        <v>22</v>
      </c>
    </row>
    <row r="1446" spans="1:4" ht="22.5" customHeight="1" x14ac:dyDescent="0.25">
      <c r="A1446" s="23">
        <v>44016</v>
      </c>
      <c r="B1446" s="12" t="s">
        <v>19</v>
      </c>
      <c r="C1446" s="4">
        <v>82</v>
      </c>
      <c r="D1446" s="5" t="s">
        <v>22</v>
      </c>
    </row>
    <row r="1447" spans="1:4" ht="22.5" customHeight="1" x14ac:dyDescent="0.25">
      <c r="A1447" s="23">
        <v>44016</v>
      </c>
      <c r="B1447" s="12" t="s">
        <v>19</v>
      </c>
      <c r="C1447" s="4">
        <v>76</v>
      </c>
      <c r="D1447" s="5" t="s">
        <v>22</v>
      </c>
    </row>
    <row r="1448" spans="1:4" ht="22.5" customHeight="1" x14ac:dyDescent="0.25">
      <c r="A1448" s="23">
        <v>44016</v>
      </c>
      <c r="B1448" s="12" t="s">
        <v>19</v>
      </c>
      <c r="C1448" s="4">
        <v>48</v>
      </c>
      <c r="D1448" s="5" t="s">
        <v>22</v>
      </c>
    </row>
    <row r="1449" spans="1:4" ht="22.5" customHeight="1" x14ac:dyDescent="0.25">
      <c r="A1449" s="23">
        <v>44016</v>
      </c>
      <c r="B1449" s="12" t="s">
        <v>19</v>
      </c>
      <c r="C1449" s="4">
        <v>63</v>
      </c>
      <c r="D1449" s="5" t="s">
        <v>21</v>
      </c>
    </row>
    <row r="1450" spans="1:4" ht="22.5" customHeight="1" x14ac:dyDescent="0.25">
      <c r="A1450" s="23">
        <v>44016</v>
      </c>
      <c r="B1450" s="12" t="s">
        <v>19</v>
      </c>
      <c r="C1450" s="4">
        <v>64</v>
      </c>
      <c r="D1450" s="5" t="s">
        <v>21</v>
      </c>
    </row>
    <row r="1451" spans="1:4" ht="22.5" customHeight="1" x14ac:dyDescent="0.25">
      <c r="A1451" s="23">
        <v>44016</v>
      </c>
      <c r="B1451" s="12" t="s">
        <v>19</v>
      </c>
      <c r="C1451" s="4">
        <v>82</v>
      </c>
      <c r="D1451" s="5" t="s">
        <v>20</v>
      </c>
    </row>
    <row r="1452" spans="1:4" ht="22.5" customHeight="1" x14ac:dyDescent="0.25">
      <c r="A1452" s="23">
        <v>44016</v>
      </c>
      <c r="B1452" s="12" t="s">
        <v>19</v>
      </c>
      <c r="C1452" s="4">
        <v>75</v>
      </c>
      <c r="D1452" s="5" t="s">
        <v>20</v>
      </c>
    </row>
    <row r="1453" spans="1:4" ht="22.5" customHeight="1" x14ac:dyDescent="0.25">
      <c r="A1453" s="23">
        <v>44016</v>
      </c>
      <c r="B1453" s="12" t="s">
        <v>19</v>
      </c>
      <c r="C1453" s="4">
        <v>84</v>
      </c>
      <c r="D1453" s="5" t="s">
        <v>20</v>
      </c>
    </row>
    <row r="1454" spans="1:4" ht="22.5" customHeight="1" x14ac:dyDescent="0.25">
      <c r="A1454" s="23">
        <v>44016</v>
      </c>
      <c r="B1454" s="12" t="s">
        <v>19</v>
      </c>
      <c r="C1454" s="4">
        <v>73</v>
      </c>
      <c r="D1454" s="5" t="s">
        <v>20</v>
      </c>
    </row>
    <row r="1455" spans="1:4" ht="22.5" customHeight="1" x14ac:dyDescent="0.25">
      <c r="A1455" s="23">
        <v>44016</v>
      </c>
      <c r="B1455" s="12" t="s">
        <v>19</v>
      </c>
      <c r="C1455" s="4">
        <v>61</v>
      </c>
      <c r="D1455" s="5" t="s">
        <v>20</v>
      </c>
    </row>
    <row r="1456" spans="1:4" ht="22.5" customHeight="1" x14ac:dyDescent="0.25">
      <c r="A1456" s="23">
        <v>44016</v>
      </c>
      <c r="B1456" s="12" t="s">
        <v>19</v>
      </c>
      <c r="C1456" s="4">
        <v>82</v>
      </c>
      <c r="D1456" s="5" t="s">
        <v>20</v>
      </c>
    </row>
    <row r="1457" spans="1:4" ht="22.5" customHeight="1" x14ac:dyDescent="0.25">
      <c r="A1457" s="23">
        <v>44016</v>
      </c>
      <c r="B1457" s="12" t="s">
        <v>19</v>
      </c>
      <c r="C1457" s="4">
        <v>72</v>
      </c>
      <c r="D1457" s="5" t="s">
        <v>26</v>
      </c>
    </row>
    <row r="1458" spans="1:4" ht="22.5" customHeight="1" x14ac:dyDescent="0.25">
      <c r="A1458" s="23">
        <v>44016</v>
      </c>
      <c r="B1458" s="12" t="s">
        <v>19</v>
      </c>
      <c r="C1458" s="4">
        <v>76</v>
      </c>
      <c r="D1458" s="5" t="s">
        <v>29</v>
      </c>
    </row>
    <row r="1459" spans="1:4" ht="22.5" customHeight="1" x14ac:dyDescent="0.25">
      <c r="A1459" s="23">
        <v>44016</v>
      </c>
      <c r="B1459" s="12" t="s">
        <v>23</v>
      </c>
      <c r="C1459" s="4">
        <v>60</v>
      </c>
      <c r="D1459" s="5" t="s">
        <v>22</v>
      </c>
    </row>
    <row r="1460" spans="1:4" ht="22.5" customHeight="1" x14ac:dyDescent="0.25">
      <c r="A1460" s="23">
        <v>44016</v>
      </c>
      <c r="B1460" s="12" t="s">
        <v>23</v>
      </c>
      <c r="C1460" s="4">
        <v>90</v>
      </c>
      <c r="D1460" s="5" t="s">
        <v>22</v>
      </c>
    </row>
    <row r="1461" spans="1:4" ht="22.5" customHeight="1" x14ac:dyDescent="0.25">
      <c r="A1461" s="23">
        <v>44016</v>
      </c>
      <c r="B1461" s="12" t="s">
        <v>23</v>
      </c>
      <c r="C1461" s="4">
        <v>92</v>
      </c>
      <c r="D1461" s="5" t="s">
        <v>22</v>
      </c>
    </row>
    <row r="1462" spans="1:4" ht="22.5" customHeight="1" x14ac:dyDescent="0.25">
      <c r="A1462" s="23">
        <v>44016</v>
      </c>
      <c r="B1462" s="12" t="s">
        <v>23</v>
      </c>
      <c r="C1462" s="4">
        <v>54</v>
      </c>
      <c r="D1462" s="5" t="s">
        <v>22</v>
      </c>
    </row>
    <row r="1463" spans="1:4" ht="22.5" customHeight="1" x14ac:dyDescent="0.25">
      <c r="A1463" s="23">
        <v>44016</v>
      </c>
      <c r="B1463" s="12" t="s">
        <v>23</v>
      </c>
      <c r="C1463" s="4">
        <v>88</v>
      </c>
      <c r="D1463" s="5" t="s">
        <v>22</v>
      </c>
    </row>
    <row r="1464" spans="1:4" ht="22.5" customHeight="1" x14ac:dyDescent="0.25">
      <c r="A1464" s="23">
        <v>44016</v>
      </c>
      <c r="B1464" s="12" t="s">
        <v>23</v>
      </c>
      <c r="C1464" s="4">
        <v>80</v>
      </c>
      <c r="D1464" s="5" t="s">
        <v>22</v>
      </c>
    </row>
    <row r="1465" spans="1:4" ht="22.5" customHeight="1" x14ac:dyDescent="0.25">
      <c r="A1465" s="23">
        <v>44016</v>
      </c>
      <c r="B1465" s="12" t="s">
        <v>23</v>
      </c>
      <c r="C1465" s="4">
        <v>83</v>
      </c>
      <c r="D1465" s="5" t="s">
        <v>22</v>
      </c>
    </row>
    <row r="1466" spans="1:4" ht="22.5" customHeight="1" x14ac:dyDescent="0.25">
      <c r="A1466" s="23">
        <v>44016</v>
      </c>
      <c r="B1466" s="12" t="s">
        <v>23</v>
      </c>
      <c r="C1466" s="4">
        <v>84</v>
      </c>
      <c r="D1466" s="5" t="s">
        <v>22</v>
      </c>
    </row>
    <row r="1467" spans="1:4" ht="22.5" customHeight="1" x14ac:dyDescent="0.25">
      <c r="A1467" s="23">
        <v>44016</v>
      </c>
      <c r="B1467" s="12" t="s">
        <v>23</v>
      </c>
      <c r="C1467" s="4">
        <v>74</v>
      </c>
      <c r="D1467" s="5" t="s">
        <v>22</v>
      </c>
    </row>
    <row r="1468" spans="1:4" ht="22.5" customHeight="1" x14ac:dyDescent="0.25">
      <c r="A1468" s="23">
        <v>44016</v>
      </c>
      <c r="B1468" s="12" t="s">
        <v>23</v>
      </c>
      <c r="C1468" s="4">
        <v>75</v>
      </c>
      <c r="D1468" s="5" t="s">
        <v>22</v>
      </c>
    </row>
    <row r="1469" spans="1:4" ht="22.5" customHeight="1" x14ac:dyDescent="0.25">
      <c r="A1469" s="23">
        <v>44016</v>
      </c>
      <c r="B1469" s="12" t="s">
        <v>23</v>
      </c>
      <c r="C1469" s="4">
        <v>85</v>
      </c>
      <c r="D1469" s="5" t="s">
        <v>22</v>
      </c>
    </row>
    <row r="1470" spans="1:4" ht="22.5" customHeight="1" x14ac:dyDescent="0.25">
      <c r="A1470" s="23">
        <v>44016</v>
      </c>
      <c r="B1470" s="12" t="s">
        <v>23</v>
      </c>
      <c r="C1470" s="4">
        <v>76</v>
      </c>
      <c r="D1470" s="5" t="s">
        <v>22</v>
      </c>
    </row>
    <row r="1471" spans="1:4" ht="22.5" customHeight="1" x14ac:dyDescent="0.25">
      <c r="A1471" s="23">
        <v>44016</v>
      </c>
      <c r="B1471" s="12" t="s">
        <v>23</v>
      </c>
      <c r="C1471" s="4">
        <v>85</v>
      </c>
      <c r="D1471" s="5" t="s">
        <v>22</v>
      </c>
    </row>
    <row r="1472" spans="1:4" ht="22.5" customHeight="1" x14ac:dyDescent="0.25">
      <c r="A1472" s="23">
        <v>44016</v>
      </c>
      <c r="B1472" s="12" t="s">
        <v>23</v>
      </c>
      <c r="C1472" s="4">
        <v>56</v>
      </c>
      <c r="D1472" s="5" t="s">
        <v>22</v>
      </c>
    </row>
    <row r="1473" spans="1:4" ht="22.5" customHeight="1" x14ac:dyDescent="0.25">
      <c r="A1473" s="23">
        <v>44016</v>
      </c>
      <c r="B1473" s="12" t="s">
        <v>23</v>
      </c>
      <c r="C1473" s="4">
        <v>88</v>
      </c>
      <c r="D1473" s="5" t="s">
        <v>22</v>
      </c>
    </row>
    <row r="1474" spans="1:4" ht="22.5" customHeight="1" x14ac:dyDescent="0.25">
      <c r="A1474" s="23">
        <v>44016</v>
      </c>
      <c r="B1474" s="12" t="s">
        <v>23</v>
      </c>
      <c r="C1474" s="4">
        <v>75</v>
      </c>
      <c r="D1474" s="5" t="s">
        <v>22</v>
      </c>
    </row>
    <row r="1475" spans="1:4" ht="22.5" customHeight="1" x14ac:dyDescent="0.25">
      <c r="A1475" s="23">
        <v>44016</v>
      </c>
      <c r="B1475" s="12" t="s">
        <v>23</v>
      </c>
      <c r="C1475" s="4">
        <v>33</v>
      </c>
      <c r="D1475" s="5" t="s">
        <v>21</v>
      </c>
    </row>
    <row r="1476" spans="1:4" ht="22.5" customHeight="1" x14ac:dyDescent="0.25">
      <c r="A1476" s="23">
        <v>44016</v>
      </c>
      <c r="B1476" s="12" t="s">
        <v>23</v>
      </c>
      <c r="C1476" s="4">
        <v>85</v>
      </c>
      <c r="D1476" s="5" t="s">
        <v>20</v>
      </c>
    </row>
    <row r="1477" spans="1:4" ht="22.5" customHeight="1" x14ac:dyDescent="0.25">
      <c r="A1477" s="23">
        <v>44016</v>
      </c>
      <c r="B1477" s="12" t="s">
        <v>23</v>
      </c>
      <c r="C1477" s="4">
        <v>94</v>
      </c>
      <c r="D1477" s="5" t="s">
        <v>20</v>
      </c>
    </row>
    <row r="1478" spans="1:4" ht="22.5" customHeight="1" x14ac:dyDescent="0.25">
      <c r="A1478" s="23">
        <v>44016</v>
      </c>
      <c r="B1478" s="12" t="s">
        <v>23</v>
      </c>
      <c r="C1478" s="4">
        <v>74</v>
      </c>
      <c r="D1478" s="5" t="s">
        <v>20</v>
      </c>
    </row>
    <row r="1479" spans="1:4" ht="22.5" customHeight="1" x14ac:dyDescent="0.25">
      <c r="A1479" s="23">
        <v>44016</v>
      </c>
      <c r="B1479" s="12" t="s">
        <v>23</v>
      </c>
      <c r="C1479" s="4">
        <v>83</v>
      </c>
      <c r="D1479" s="5" t="s">
        <v>20</v>
      </c>
    </row>
    <row r="1480" spans="1:4" ht="22.5" customHeight="1" x14ac:dyDescent="0.25">
      <c r="A1480" s="23">
        <v>44016</v>
      </c>
      <c r="B1480" s="12" t="s">
        <v>23</v>
      </c>
      <c r="C1480" s="4">
        <v>71</v>
      </c>
      <c r="D1480" s="5" t="s">
        <v>20</v>
      </c>
    </row>
    <row r="1481" spans="1:4" ht="22.5" customHeight="1" x14ac:dyDescent="0.25">
      <c r="A1481" s="23">
        <v>44016</v>
      </c>
      <c r="B1481" s="12" t="s">
        <v>23</v>
      </c>
      <c r="C1481" s="4">
        <v>97</v>
      </c>
      <c r="D1481" s="5" t="s">
        <v>20</v>
      </c>
    </row>
    <row r="1482" spans="1:4" ht="22.5" customHeight="1" x14ac:dyDescent="0.25">
      <c r="A1482" s="23">
        <v>44016</v>
      </c>
      <c r="B1482" s="12" t="s">
        <v>23</v>
      </c>
      <c r="C1482" s="4">
        <v>90</v>
      </c>
      <c r="D1482" s="5" t="s">
        <v>20</v>
      </c>
    </row>
    <row r="1483" spans="1:4" ht="22.5" customHeight="1" x14ac:dyDescent="0.25">
      <c r="A1483" s="23">
        <v>44017</v>
      </c>
      <c r="B1483" s="12" t="s">
        <v>19</v>
      </c>
      <c r="C1483" s="4">
        <v>69</v>
      </c>
      <c r="D1483" s="5" t="s">
        <v>22</v>
      </c>
    </row>
    <row r="1484" spans="1:4" ht="22.5" customHeight="1" x14ac:dyDescent="0.25">
      <c r="A1484" s="23">
        <v>44017</v>
      </c>
      <c r="B1484" s="12" t="s">
        <v>19</v>
      </c>
      <c r="C1484" s="4">
        <v>77</v>
      </c>
      <c r="D1484" s="5" t="s">
        <v>22</v>
      </c>
    </row>
    <row r="1485" spans="1:4" ht="22.5" customHeight="1" x14ac:dyDescent="0.25">
      <c r="A1485" s="23">
        <v>44017</v>
      </c>
      <c r="B1485" s="12" t="s">
        <v>19</v>
      </c>
      <c r="C1485" s="4">
        <v>81</v>
      </c>
      <c r="D1485" s="5" t="s">
        <v>22</v>
      </c>
    </row>
    <row r="1486" spans="1:4" ht="22.5" customHeight="1" x14ac:dyDescent="0.25">
      <c r="A1486" s="23">
        <v>44017</v>
      </c>
      <c r="B1486" s="12" t="s">
        <v>19</v>
      </c>
      <c r="C1486" s="4"/>
      <c r="D1486" s="5" t="s">
        <v>22</v>
      </c>
    </row>
    <row r="1487" spans="1:4" ht="22.5" customHeight="1" x14ac:dyDescent="0.25">
      <c r="A1487" s="23">
        <v>44017</v>
      </c>
      <c r="B1487" s="12" t="s">
        <v>19</v>
      </c>
      <c r="C1487" s="4">
        <v>82</v>
      </c>
      <c r="D1487" s="5" t="s">
        <v>22</v>
      </c>
    </row>
    <row r="1488" spans="1:4" ht="22.5" customHeight="1" x14ac:dyDescent="0.25">
      <c r="A1488" s="23">
        <v>44017</v>
      </c>
      <c r="B1488" s="12" t="s">
        <v>19</v>
      </c>
      <c r="C1488" s="4">
        <v>78</v>
      </c>
      <c r="D1488" s="5" t="s">
        <v>22</v>
      </c>
    </row>
    <row r="1489" spans="1:4" ht="22.5" customHeight="1" x14ac:dyDescent="0.25">
      <c r="A1489" s="23">
        <v>44017</v>
      </c>
      <c r="B1489" s="12" t="s">
        <v>19</v>
      </c>
      <c r="C1489" s="4">
        <v>79</v>
      </c>
      <c r="D1489" s="5" t="s">
        <v>22</v>
      </c>
    </row>
    <row r="1490" spans="1:4" ht="22.5" customHeight="1" x14ac:dyDescent="0.25">
      <c r="A1490" s="23">
        <v>44017</v>
      </c>
      <c r="B1490" s="12" t="s">
        <v>19</v>
      </c>
      <c r="C1490" s="4">
        <v>65</v>
      </c>
      <c r="D1490" s="5" t="s">
        <v>22</v>
      </c>
    </row>
    <row r="1491" spans="1:4" ht="22.5" customHeight="1" x14ac:dyDescent="0.25">
      <c r="A1491" s="23">
        <v>44017</v>
      </c>
      <c r="B1491" s="12" t="s">
        <v>19</v>
      </c>
      <c r="C1491" s="4">
        <v>87</v>
      </c>
      <c r="D1491" s="5" t="s">
        <v>20</v>
      </c>
    </row>
    <row r="1492" spans="1:4" ht="22.5" customHeight="1" x14ac:dyDescent="0.25">
      <c r="A1492" s="23">
        <v>44017</v>
      </c>
      <c r="B1492" s="12" t="s">
        <v>19</v>
      </c>
      <c r="C1492" s="4">
        <v>60</v>
      </c>
      <c r="D1492" s="5" t="s">
        <v>20</v>
      </c>
    </row>
    <row r="1493" spans="1:4" ht="22.5" customHeight="1" x14ac:dyDescent="0.25">
      <c r="A1493" s="23">
        <v>44017</v>
      </c>
      <c r="B1493" s="12" t="s">
        <v>19</v>
      </c>
      <c r="C1493" s="4">
        <v>84</v>
      </c>
      <c r="D1493" s="5" t="s">
        <v>20</v>
      </c>
    </row>
    <row r="1494" spans="1:4" ht="22.5" customHeight="1" x14ac:dyDescent="0.25">
      <c r="A1494" s="23">
        <v>44017</v>
      </c>
      <c r="B1494" s="12" t="s">
        <v>19</v>
      </c>
      <c r="C1494" s="4">
        <v>61</v>
      </c>
      <c r="D1494" s="5" t="s">
        <v>20</v>
      </c>
    </row>
    <row r="1495" spans="1:4" ht="22.5" customHeight="1" x14ac:dyDescent="0.25">
      <c r="A1495" s="23">
        <v>44017</v>
      </c>
      <c r="B1495" s="12" t="s">
        <v>19</v>
      </c>
      <c r="C1495" s="4">
        <v>71</v>
      </c>
      <c r="D1495" s="5" t="s">
        <v>20</v>
      </c>
    </row>
    <row r="1496" spans="1:4" ht="22.5" customHeight="1" x14ac:dyDescent="0.25">
      <c r="A1496" s="23">
        <v>44017</v>
      </c>
      <c r="B1496" s="12" t="s">
        <v>19</v>
      </c>
      <c r="C1496" s="4">
        <v>82</v>
      </c>
      <c r="D1496" s="5" t="s">
        <v>20</v>
      </c>
    </row>
    <row r="1497" spans="1:4" ht="22.5" customHeight="1" x14ac:dyDescent="0.25">
      <c r="A1497" s="23">
        <v>44017</v>
      </c>
      <c r="B1497" s="12" t="s">
        <v>19</v>
      </c>
      <c r="C1497" s="4">
        <v>70</v>
      </c>
      <c r="D1497" s="5" t="s">
        <v>26</v>
      </c>
    </row>
    <row r="1498" spans="1:4" ht="22.5" customHeight="1" x14ac:dyDescent="0.25">
      <c r="A1498" s="23">
        <v>44017</v>
      </c>
      <c r="B1498" s="12" t="s">
        <v>19</v>
      </c>
      <c r="C1498" s="4">
        <v>73</v>
      </c>
      <c r="D1498" s="5" t="s">
        <v>26</v>
      </c>
    </row>
    <row r="1499" spans="1:4" ht="22.5" customHeight="1" x14ac:dyDescent="0.25">
      <c r="A1499" s="23">
        <v>44017</v>
      </c>
      <c r="B1499" s="12" t="s">
        <v>23</v>
      </c>
      <c r="C1499" s="4">
        <v>80</v>
      </c>
      <c r="D1499" s="5" t="s">
        <v>22</v>
      </c>
    </row>
    <row r="1500" spans="1:4" ht="22.5" customHeight="1" x14ac:dyDescent="0.25">
      <c r="A1500" s="23">
        <v>44017</v>
      </c>
      <c r="B1500" s="12" t="s">
        <v>23</v>
      </c>
      <c r="C1500" s="4">
        <v>88</v>
      </c>
      <c r="D1500" s="5" t="s">
        <v>22</v>
      </c>
    </row>
    <row r="1501" spans="1:4" ht="22.5" customHeight="1" x14ac:dyDescent="0.25">
      <c r="A1501" s="23">
        <v>44017</v>
      </c>
      <c r="B1501" s="12" t="s">
        <v>23</v>
      </c>
      <c r="C1501" s="4">
        <v>70</v>
      </c>
      <c r="D1501" s="5" t="s">
        <v>22</v>
      </c>
    </row>
    <row r="1502" spans="1:4" ht="22.5" customHeight="1" x14ac:dyDescent="0.25">
      <c r="A1502" s="23">
        <v>44017</v>
      </c>
      <c r="B1502" s="12" t="s">
        <v>23</v>
      </c>
      <c r="C1502" s="4">
        <v>78</v>
      </c>
      <c r="D1502" s="5" t="s">
        <v>22</v>
      </c>
    </row>
    <row r="1503" spans="1:4" ht="22.5" customHeight="1" x14ac:dyDescent="0.25">
      <c r="A1503" s="23">
        <v>44017</v>
      </c>
      <c r="B1503" s="12" t="s">
        <v>23</v>
      </c>
      <c r="C1503" s="4">
        <v>89</v>
      </c>
      <c r="D1503" s="5" t="s">
        <v>20</v>
      </c>
    </row>
    <row r="1504" spans="1:4" ht="22.5" customHeight="1" x14ac:dyDescent="0.25">
      <c r="A1504" s="23">
        <v>44017</v>
      </c>
      <c r="B1504" s="12" t="s">
        <v>23</v>
      </c>
      <c r="C1504" s="4">
        <v>91</v>
      </c>
      <c r="D1504" s="5" t="s">
        <v>20</v>
      </c>
    </row>
    <row r="1505" spans="1:4" ht="22.5" customHeight="1" x14ac:dyDescent="0.25">
      <c r="A1505" s="23">
        <v>44017</v>
      </c>
      <c r="B1505" s="12" t="s">
        <v>23</v>
      </c>
      <c r="C1505" s="4">
        <v>69</v>
      </c>
      <c r="D1505" s="5" t="s">
        <v>20</v>
      </c>
    </row>
    <row r="1506" spans="1:4" ht="22.5" customHeight="1" x14ac:dyDescent="0.25">
      <c r="A1506" s="23">
        <v>44017</v>
      </c>
      <c r="B1506" s="12" t="s">
        <v>23</v>
      </c>
      <c r="C1506" s="4">
        <v>82</v>
      </c>
      <c r="D1506" s="5" t="s">
        <v>20</v>
      </c>
    </row>
    <row r="1507" spans="1:4" ht="22.5" customHeight="1" x14ac:dyDescent="0.25">
      <c r="A1507" s="23">
        <v>44017</v>
      </c>
      <c r="B1507" s="12" t="s">
        <v>23</v>
      </c>
      <c r="C1507" s="4">
        <v>67</v>
      </c>
      <c r="D1507" s="5" t="s">
        <v>26</v>
      </c>
    </row>
    <row r="1508" spans="1:4" ht="22.5" customHeight="1" x14ac:dyDescent="0.25">
      <c r="A1508" s="23">
        <v>44017</v>
      </c>
      <c r="B1508" s="12" t="s">
        <v>23</v>
      </c>
      <c r="C1508" s="4">
        <v>82</v>
      </c>
      <c r="D1508" s="5" t="s">
        <v>25</v>
      </c>
    </row>
    <row r="1509" spans="1:4" ht="22.5" customHeight="1" x14ac:dyDescent="0.25">
      <c r="A1509" s="23">
        <v>44018</v>
      </c>
      <c r="B1509" s="12" t="s">
        <v>19</v>
      </c>
      <c r="C1509" s="4">
        <v>71</v>
      </c>
      <c r="D1509" s="5" t="s">
        <v>22</v>
      </c>
    </row>
    <row r="1510" spans="1:4" ht="22.5" customHeight="1" x14ac:dyDescent="0.25">
      <c r="A1510" s="23">
        <v>44018</v>
      </c>
      <c r="B1510" s="12" t="s">
        <v>19</v>
      </c>
      <c r="C1510" s="4">
        <v>80</v>
      </c>
      <c r="D1510" s="5" t="s">
        <v>22</v>
      </c>
    </row>
    <row r="1511" spans="1:4" ht="22.5" customHeight="1" x14ac:dyDescent="0.25">
      <c r="A1511" s="23">
        <v>44018</v>
      </c>
      <c r="B1511" s="12" t="s">
        <v>19</v>
      </c>
      <c r="C1511" s="4">
        <v>84</v>
      </c>
      <c r="D1511" s="5" t="s">
        <v>22</v>
      </c>
    </row>
    <row r="1512" spans="1:4" ht="22.5" customHeight="1" x14ac:dyDescent="0.25">
      <c r="A1512" s="23">
        <v>44018</v>
      </c>
      <c r="B1512" s="12" t="s">
        <v>19</v>
      </c>
      <c r="C1512" s="4">
        <v>58</v>
      </c>
      <c r="D1512" s="5" t="s">
        <v>22</v>
      </c>
    </row>
    <row r="1513" spans="1:4" ht="22.5" customHeight="1" x14ac:dyDescent="0.25">
      <c r="A1513" s="23">
        <v>44018</v>
      </c>
      <c r="B1513" s="12" t="s">
        <v>19</v>
      </c>
      <c r="C1513" s="4">
        <v>70</v>
      </c>
      <c r="D1513" s="5" t="s">
        <v>22</v>
      </c>
    </row>
    <row r="1514" spans="1:4" ht="22.5" customHeight="1" x14ac:dyDescent="0.25">
      <c r="A1514" s="23">
        <v>44018</v>
      </c>
      <c r="B1514" s="12" t="s">
        <v>19</v>
      </c>
      <c r="C1514" s="4">
        <v>90</v>
      </c>
      <c r="D1514" s="12" t="s">
        <v>22</v>
      </c>
    </row>
    <row r="1515" spans="1:4" ht="22.5" customHeight="1" x14ac:dyDescent="0.25">
      <c r="A1515" s="23">
        <v>44018</v>
      </c>
      <c r="B1515" s="12" t="s">
        <v>19</v>
      </c>
      <c r="C1515" s="4">
        <v>67</v>
      </c>
      <c r="D1515" s="12" t="s">
        <v>22</v>
      </c>
    </row>
    <row r="1516" spans="1:4" ht="22.5" customHeight="1" x14ac:dyDescent="0.25">
      <c r="A1516" s="23">
        <v>44018</v>
      </c>
      <c r="B1516" s="12" t="s">
        <v>19</v>
      </c>
      <c r="C1516" s="4">
        <v>60</v>
      </c>
      <c r="D1516" s="12" t="s">
        <v>22</v>
      </c>
    </row>
    <row r="1517" spans="1:4" ht="22.5" customHeight="1" x14ac:dyDescent="0.25">
      <c r="A1517" s="23">
        <v>44018</v>
      </c>
      <c r="B1517" s="12" t="s">
        <v>19</v>
      </c>
      <c r="C1517" s="4">
        <v>83</v>
      </c>
      <c r="D1517" s="12" t="s">
        <v>22</v>
      </c>
    </row>
    <row r="1518" spans="1:4" ht="22.5" customHeight="1" x14ac:dyDescent="0.25">
      <c r="A1518" s="23">
        <v>44018</v>
      </c>
      <c r="B1518" s="12" t="s">
        <v>19</v>
      </c>
      <c r="C1518" s="4">
        <v>69</v>
      </c>
      <c r="D1518" s="12" t="s">
        <v>22</v>
      </c>
    </row>
    <row r="1519" spans="1:4" ht="22.5" customHeight="1" x14ac:dyDescent="0.25">
      <c r="A1519" s="23">
        <v>44018</v>
      </c>
      <c r="B1519" s="12" t="s">
        <v>19</v>
      </c>
      <c r="C1519" s="4">
        <v>60</v>
      </c>
      <c r="D1519" s="12" t="s">
        <v>22</v>
      </c>
    </row>
    <row r="1520" spans="1:4" ht="22.5" customHeight="1" x14ac:dyDescent="0.25">
      <c r="A1520" s="23">
        <v>44018</v>
      </c>
      <c r="B1520" s="12" t="s">
        <v>19</v>
      </c>
      <c r="C1520" s="4">
        <v>83</v>
      </c>
      <c r="D1520" s="12" t="s">
        <v>22</v>
      </c>
    </row>
    <row r="1521" spans="1:4" ht="22.5" customHeight="1" x14ac:dyDescent="0.25">
      <c r="A1521" s="23">
        <v>44018</v>
      </c>
      <c r="B1521" s="12" t="s">
        <v>19</v>
      </c>
      <c r="C1521" s="4">
        <v>48</v>
      </c>
      <c r="D1521" s="12" t="s">
        <v>22</v>
      </c>
    </row>
    <row r="1522" spans="1:4" ht="22.5" customHeight="1" x14ac:dyDescent="0.25">
      <c r="A1522" s="23">
        <v>44018</v>
      </c>
      <c r="B1522" s="12" t="s">
        <v>19</v>
      </c>
      <c r="C1522" s="4">
        <v>63</v>
      </c>
      <c r="D1522" s="12" t="s">
        <v>22</v>
      </c>
    </row>
    <row r="1523" spans="1:4" ht="22.5" customHeight="1" x14ac:dyDescent="0.25">
      <c r="A1523" s="23">
        <v>44018</v>
      </c>
      <c r="B1523" s="12" t="s">
        <v>19</v>
      </c>
      <c r="C1523" s="4">
        <v>68</v>
      </c>
      <c r="D1523" s="12" t="s">
        <v>22</v>
      </c>
    </row>
    <row r="1524" spans="1:4" ht="22.5" customHeight="1" x14ac:dyDescent="0.25">
      <c r="A1524" s="23">
        <v>44018</v>
      </c>
      <c r="B1524" s="12" t="s">
        <v>19</v>
      </c>
      <c r="C1524" s="4">
        <v>76</v>
      </c>
      <c r="D1524" s="12" t="s">
        <v>22</v>
      </c>
    </row>
    <row r="1525" spans="1:4" ht="22.5" customHeight="1" x14ac:dyDescent="0.25">
      <c r="A1525" s="23">
        <v>44018</v>
      </c>
      <c r="B1525" s="12" t="s">
        <v>19</v>
      </c>
      <c r="C1525" s="4">
        <v>78</v>
      </c>
      <c r="D1525" s="12" t="s">
        <v>22</v>
      </c>
    </row>
    <row r="1526" spans="1:4" ht="22.5" customHeight="1" x14ac:dyDescent="0.25">
      <c r="A1526" s="23">
        <v>44018</v>
      </c>
      <c r="B1526" s="12" t="s">
        <v>19</v>
      </c>
      <c r="C1526" s="4">
        <v>82</v>
      </c>
      <c r="D1526" s="12" t="s">
        <v>22</v>
      </c>
    </row>
    <row r="1527" spans="1:4" ht="22.5" customHeight="1" x14ac:dyDescent="0.25">
      <c r="A1527" s="23">
        <v>44018</v>
      </c>
      <c r="B1527" s="12" t="s">
        <v>19</v>
      </c>
      <c r="C1527" s="4">
        <v>80</v>
      </c>
      <c r="D1527" s="12" t="s">
        <v>22</v>
      </c>
    </row>
    <row r="1528" spans="1:4" ht="22.5" customHeight="1" x14ac:dyDescent="0.25">
      <c r="A1528" s="23">
        <v>44018</v>
      </c>
      <c r="B1528" s="12" t="s">
        <v>19</v>
      </c>
      <c r="C1528" s="4">
        <v>81</v>
      </c>
      <c r="D1528" s="12" t="s">
        <v>22</v>
      </c>
    </row>
    <row r="1529" spans="1:4" ht="22.5" customHeight="1" x14ac:dyDescent="0.25">
      <c r="A1529" s="23">
        <v>44018</v>
      </c>
      <c r="B1529" s="12" t="s">
        <v>19</v>
      </c>
      <c r="C1529" s="4">
        <v>85</v>
      </c>
      <c r="D1529" s="12" t="s">
        <v>22</v>
      </c>
    </row>
    <row r="1530" spans="1:4" ht="22.5" customHeight="1" x14ac:dyDescent="0.25">
      <c r="A1530" s="23">
        <v>44018</v>
      </c>
      <c r="B1530" s="12" t="s">
        <v>19</v>
      </c>
      <c r="C1530" s="4">
        <v>66</v>
      </c>
      <c r="D1530" s="12" t="s">
        <v>22</v>
      </c>
    </row>
    <row r="1531" spans="1:4" ht="22.5" customHeight="1" x14ac:dyDescent="0.25">
      <c r="A1531" s="23">
        <v>44018</v>
      </c>
      <c r="B1531" s="12" t="s">
        <v>19</v>
      </c>
      <c r="C1531" s="4">
        <v>73</v>
      </c>
      <c r="D1531" s="12" t="s">
        <v>22</v>
      </c>
    </row>
    <row r="1532" spans="1:4" ht="22.5" customHeight="1" x14ac:dyDescent="0.25">
      <c r="A1532" s="23">
        <v>44018</v>
      </c>
      <c r="B1532" s="12" t="s">
        <v>19</v>
      </c>
      <c r="C1532" s="4">
        <v>81</v>
      </c>
      <c r="D1532" s="12" t="s">
        <v>22</v>
      </c>
    </row>
    <row r="1533" spans="1:4" ht="22.5" customHeight="1" x14ac:dyDescent="0.25">
      <c r="A1533" s="23">
        <v>44018</v>
      </c>
      <c r="B1533" s="12" t="s">
        <v>19</v>
      </c>
      <c r="C1533" s="4">
        <v>79</v>
      </c>
      <c r="D1533" s="12" t="s">
        <v>22</v>
      </c>
    </row>
    <row r="1534" spans="1:4" ht="22.5" customHeight="1" x14ac:dyDescent="0.25">
      <c r="A1534" s="23">
        <v>44018</v>
      </c>
      <c r="B1534" s="12" t="s">
        <v>19</v>
      </c>
      <c r="C1534" s="4">
        <v>60</v>
      </c>
      <c r="D1534" s="12" t="s">
        <v>22</v>
      </c>
    </row>
    <row r="1535" spans="1:4" ht="22.5" customHeight="1" x14ac:dyDescent="0.25">
      <c r="A1535" s="23">
        <v>44018</v>
      </c>
      <c r="B1535" s="12" t="s">
        <v>19</v>
      </c>
      <c r="C1535" s="4">
        <v>81</v>
      </c>
      <c r="D1535" s="12" t="s">
        <v>22</v>
      </c>
    </row>
    <row r="1536" spans="1:4" ht="22.5" customHeight="1" x14ac:dyDescent="0.25">
      <c r="A1536" s="23">
        <v>44018</v>
      </c>
      <c r="B1536" s="12" t="s">
        <v>19</v>
      </c>
      <c r="C1536" s="4">
        <v>74</v>
      </c>
      <c r="D1536" s="12" t="s">
        <v>21</v>
      </c>
    </row>
    <row r="1537" spans="1:4" ht="22.5" customHeight="1" x14ac:dyDescent="0.25">
      <c r="A1537" s="23">
        <v>44018</v>
      </c>
      <c r="B1537" s="12" t="s">
        <v>19</v>
      </c>
      <c r="C1537" s="4">
        <v>66</v>
      </c>
      <c r="D1537" s="5" t="s">
        <v>20</v>
      </c>
    </row>
    <row r="1538" spans="1:4" ht="22.5" customHeight="1" x14ac:dyDescent="0.25">
      <c r="A1538" s="23">
        <v>44018</v>
      </c>
      <c r="B1538" s="12" t="s">
        <v>19</v>
      </c>
      <c r="C1538" s="4">
        <v>86</v>
      </c>
      <c r="D1538" s="5" t="s">
        <v>20</v>
      </c>
    </row>
    <row r="1539" spans="1:4" ht="22.5" customHeight="1" x14ac:dyDescent="0.25">
      <c r="A1539" s="23">
        <v>44018</v>
      </c>
      <c r="B1539" s="12" t="s">
        <v>19</v>
      </c>
      <c r="C1539" s="4">
        <v>72</v>
      </c>
      <c r="D1539" s="5" t="s">
        <v>20</v>
      </c>
    </row>
    <row r="1540" spans="1:4" ht="22.5" customHeight="1" x14ac:dyDescent="0.25">
      <c r="A1540" s="23">
        <v>44018</v>
      </c>
      <c r="B1540" s="12" t="s">
        <v>19</v>
      </c>
      <c r="C1540" s="4">
        <v>65</v>
      </c>
      <c r="D1540" s="12" t="s">
        <v>20</v>
      </c>
    </row>
    <row r="1541" spans="1:4" ht="22.5" customHeight="1" x14ac:dyDescent="0.25">
      <c r="A1541" s="23">
        <v>44018</v>
      </c>
      <c r="B1541" s="12" t="s">
        <v>19</v>
      </c>
      <c r="C1541" s="4">
        <v>73</v>
      </c>
      <c r="D1541" s="12" t="s">
        <v>20</v>
      </c>
    </row>
    <row r="1542" spans="1:4" ht="22.5" customHeight="1" x14ac:dyDescent="0.25">
      <c r="A1542" s="23">
        <v>44018</v>
      </c>
      <c r="B1542" s="12" t="s">
        <v>19</v>
      </c>
      <c r="C1542" s="4">
        <v>50</v>
      </c>
      <c r="D1542" s="12" t="s">
        <v>20</v>
      </c>
    </row>
    <row r="1543" spans="1:4" ht="22.5" customHeight="1" x14ac:dyDescent="0.25">
      <c r="A1543" s="23">
        <v>44018</v>
      </c>
      <c r="B1543" s="12" t="s">
        <v>19</v>
      </c>
      <c r="C1543" s="4">
        <v>96</v>
      </c>
      <c r="D1543" s="12" t="s">
        <v>20</v>
      </c>
    </row>
    <row r="1544" spans="1:4" ht="22.5" customHeight="1" x14ac:dyDescent="0.25">
      <c r="A1544" s="23">
        <v>44018</v>
      </c>
      <c r="B1544" s="12" t="s">
        <v>19</v>
      </c>
      <c r="C1544" s="4">
        <v>76</v>
      </c>
      <c r="D1544" s="5" t="s">
        <v>25</v>
      </c>
    </row>
    <row r="1545" spans="1:4" ht="22.5" customHeight="1" x14ac:dyDescent="0.25">
      <c r="A1545" s="23">
        <v>44018</v>
      </c>
      <c r="B1545" s="12" t="s">
        <v>19</v>
      </c>
      <c r="C1545" s="4">
        <v>69</v>
      </c>
      <c r="D1545" s="12" t="s">
        <v>41</v>
      </c>
    </row>
    <row r="1546" spans="1:4" ht="22.5" customHeight="1" x14ac:dyDescent="0.25">
      <c r="A1546" s="23">
        <v>44018</v>
      </c>
      <c r="B1546" s="12" t="s">
        <v>23</v>
      </c>
      <c r="C1546" s="4">
        <v>63</v>
      </c>
      <c r="D1546" s="5" t="s">
        <v>22</v>
      </c>
    </row>
    <row r="1547" spans="1:4" ht="22.5" customHeight="1" x14ac:dyDescent="0.25">
      <c r="A1547" s="23">
        <v>44018</v>
      </c>
      <c r="B1547" s="12" t="s">
        <v>23</v>
      </c>
      <c r="C1547" s="4">
        <v>91</v>
      </c>
      <c r="D1547" s="5" t="s">
        <v>22</v>
      </c>
    </row>
    <row r="1548" spans="1:4" ht="22.5" customHeight="1" x14ac:dyDescent="0.25">
      <c r="A1548" s="23">
        <v>44018</v>
      </c>
      <c r="B1548" s="12" t="s">
        <v>23</v>
      </c>
      <c r="C1548" s="4">
        <v>89</v>
      </c>
      <c r="D1548" s="5" t="s">
        <v>22</v>
      </c>
    </row>
    <row r="1549" spans="1:4" ht="22.5" customHeight="1" x14ac:dyDescent="0.25">
      <c r="A1549" s="23">
        <v>44018</v>
      </c>
      <c r="B1549" s="12" t="s">
        <v>23</v>
      </c>
      <c r="C1549" s="4">
        <v>91</v>
      </c>
      <c r="D1549" s="12" t="s">
        <v>22</v>
      </c>
    </row>
    <row r="1550" spans="1:4" ht="22.5" customHeight="1" x14ac:dyDescent="0.25">
      <c r="A1550" s="23">
        <v>44018</v>
      </c>
      <c r="B1550" s="12" t="s">
        <v>23</v>
      </c>
      <c r="C1550" s="4">
        <v>55</v>
      </c>
      <c r="D1550" s="5" t="s">
        <v>22</v>
      </c>
    </row>
    <row r="1551" spans="1:4" ht="22.5" customHeight="1" x14ac:dyDescent="0.25">
      <c r="A1551" s="23">
        <v>44018</v>
      </c>
      <c r="B1551" s="12" t="s">
        <v>23</v>
      </c>
      <c r="C1551" s="4">
        <v>82</v>
      </c>
      <c r="D1551" s="5" t="s">
        <v>22</v>
      </c>
    </row>
    <row r="1552" spans="1:4" ht="22.5" customHeight="1" x14ac:dyDescent="0.25">
      <c r="A1552" s="23">
        <v>44018</v>
      </c>
      <c r="B1552" s="12" t="s">
        <v>23</v>
      </c>
      <c r="C1552" s="4">
        <v>83</v>
      </c>
      <c r="D1552" s="5" t="s">
        <v>22</v>
      </c>
    </row>
    <row r="1553" spans="1:4" ht="22.5" customHeight="1" x14ac:dyDescent="0.25">
      <c r="A1553" s="23">
        <v>44018</v>
      </c>
      <c r="B1553" s="12" t="s">
        <v>23</v>
      </c>
      <c r="C1553" s="4">
        <v>54</v>
      </c>
      <c r="D1553" s="5" t="s">
        <v>22</v>
      </c>
    </row>
    <row r="1554" spans="1:4" ht="22.5" customHeight="1" x14ac:dyDescent="0.25">
      <c r="A1554" s="23">
        <v>44018</v>
      </c>
      <c r="B1554" s="12" t="s">
        <v>23</v>
      </c>
      <c r="C1554" s="4">
        <v>82</v>
      </c>
      <c r="D1554" s="5" t="s">
        <v>22</v>
      </c>
    </row>
    <row r="1555" spans="1:4" ht="22.5" customHeight="1" x14ac:dyDescent="0.25">
      <c r="A1555" s="23">
        <v>44018</v>
      </c>
      <c r="B1555" s="12" t="s">
        <v>23</v>
      </c>
      <c r="C1555" s="4">
        <v>92</v>
      </c>
      <c r="D1555" s="5" t="s">
        <v>22</v>
      </c>
    </row>
    <row r="1556" spans="1:4" ht="22.5" customHeight="1" x14ac:dyDescent="0.25">
      <c r="A1556" s="23">
        <v>44018</v>
      </c>
      <c r="B1556" s="12" t="s">
        <v>23</v>
      </c>
      <c r="C1556" s="4">
        <v>80</v>
      </c>
      <c r="D1556" s="5" t="s">
        <v>22</v>
      </c>
    </row>
    <row r="1557" spans="1:4" ht="22.5" customHeight="1" x14ac:dyDescent="0.25">
      <c r="A1557" s="23">
        <v>44018</v>
      </c>
      <c r="B1557" s="12" t="s">
        <v>23</v>
      </c>
      <c r="C1557" s="4">
        <v>40</v>
      </c>
      <c r="D1557" s="5" t="s">
        <v>22</v>
      </c>
    </row>
    <row r="1558" spans="1:4" ht="22.5" customHeight="1" x14ac:dyDescent="0.25">
      <c r="A1558" s="23">
        <v>44018</v>
      </c>
      <c r="B1558" s="12" t="s">
        <v>23</v>
      </c>
      <c r="C1558" s="4">
        <v>70</v>
      </c>
      <c r="D1558" s="5" t="s">
        <v>22</v>
      </c>
    </row>
    <row r="1559" spans="1:4" ht="22.5" customHeight="1" x14ac:dyDescent="0.25">
      <c r="A1559" s="23">
        <v>44018</v>
      </c>
      <c r="B1559" s="12" t="s">
        <v>23</v>
      </c>
      <c r="C1559" s="4">
        <v>90</v>
      </c>
      <c r="D1559" s="5" t="s">
        <v>22</v>
      </c>
    </row>
    <row r="1560" spans="1:4" ht="22.5" customHeight="1" x14ac:dyDescent="0.25">
      <c r="A1560" s="23">
        <v>44018</v>
      </c>
      <c r="B1560" s="12" t="s">
        <v>23</v>
      </c>
      <c r="C1560" s="4">
        <v>89</v>
      </c>
      <c r="D1560" s="5" t="s">
        <v>22</v>
      </c>
    </row>
    <row r="1561" spans="1:4" ht="22.5" customHeight="1" x14ac:dyDescent="0.25">
      <c r="A1561" s="23">
        <v>44018</v>
      </c>
      <c r="B1561" s="12" t="s">
        <v>23</v>
      </c>
      <c r="C1561" s="4">
        <v>73</v>
      </c>
      <c r="D1561" s="5" t="s">
        <v>22</v>
      </c>
    </row>
    <row r="1562" spans="1:4" ht="22.5" customHeight="1" x14ac:dyDescent="0.25">
      <c r="A1562" s="23">
        <v>44018</v>
      </c>
      <c r="B1562" s="12" t="s">
        <v>23</v>
      </c>
      <c r="C1562" s="4">
        <v>86</v>
      </c>
      <c r="D1562" s="5" t="s">
        <v>22</v>
      </c>
    </row>
    <row r="1563" spans="1:4" ht="22.5" customHeight="1" x14ac:dyDescent="0.25">
      <c r="A1563" s="23">
        <v>44018</v>
      </c>
      <c r="B1563" s="12" t="s">
        <v>23</v>
      </c>
      <c r="C1563" s="4">
        <v>88</v>
      </c>
      <c r="D1563" s="5" t="s">
        <v>22</v>
      </c>
    </row>
    <row r="1564" spans="1:4" ht="22.5" customHeight="1" x14ac:dyDescent="0.25">
      <c r="A1564" s="23">
        <v>44018</v>
      </c>
      <c r="B1564" s="12" t="s">
        <v>23</v>
      </c>
      <c r="C1564" s="4">
        <v>76</v>
      </c>
      <c r="D1564" s="5" t="s">
        <v>22</v>
      </c>
    </row>
    <row r="1565" spans="1:4" ht="22.5" customHeight="1" x14ac:dyDescent="0.25">
      <c r="A1565" s="23">
        <v>44018</v>
      </c>
      <c r="B1565" s="12" t="s">
        <v>23</v>
      </c>
      <c r="C1565" s="4">
        <v>95</v>
      </c>
      <c r="D1565" s="5" t="s">
        <v>22</v>
      </c>
    </row>
    <row r="1566" spans="1:4" ht="22.5" customHeight="1" x14ac:dyDescent="0.25">
      <c r="A1566" s="23">
        <v>44018</v>
      </c>
      <c r="B1566" s="12" t="s">
        <v>23</v>
      </c>
      <c r="C1566" s="4">
        <v>91</v>
      </c>
      <c r="D1566" s="5" t="s">
        <v>22</v>
      </c>
    </row>
    <row r="1567" spans="1:4" ht="22.5" customHeight="1" x14ac:dyDescent="0.25">
      <c r="A1567" s="23">
        <v>44018</v>
      </c>
      <c r="B1567" s="12" t="s">
        <v>23</v>
      </c>
      <c r="C1567" s="4">
        <v>17</v>
      </c>
      <c r="D1567" s="5" t="s">
        <v>22</v>
      </c>
    </row>
    <row r="1568" spans="1:4" ht="22.5" customHeight="1" x14ac:dyDescent="0.25">
      <c r="A1568" s="23">
        <v>44018</v>
      </c>
      <c r="B1568" s="12" t="s">
        <v>23</v>
      </c>
      <c r="C1568" s="4">
        <v>66</v>
      </c>
      <c r="D1568" s="5" t="s">
        <v>22</v>
      </c>
    </row>
    <row r="1569" spans="1:4" ht="22.5" customHeight="1" x14ac:dyDescent="0.25">
      <c r="A1569" s="23">
        <v>44018</v>
      </c>
      <c r="B1569" s="12" t="s">
        <v>23</v>
      </c>
      <c r="C1569" s="4">
        <v>73</v>
      </c>
      <c r="D1569" s="5" t="s">
        <v>22</v>
      </c>
    </row>
    <row r="1570" spans="1:4" ht="22.5" customHeight="1" x14ac:dyDescent="0.25">
      <c r="A1570" s="23">
        <v>44018</v>
      </c>
      <c r="B1570" s="12" t="s">
        <v>23</v>
      </c>
      <c r="C1570" s="4">
        <v>56</v>
      </c>
      <c r="D1570" s="5" t="s">
        <v>22</v>
      </c>
    </row>
    <row r="1571" spans="1:4" ht="22.5" customHeight="1" x14ac:dyDescent="0.25">
      <c r="A1571" s="23">
        <v>44018</v>
      </c>
      <c r="B1571" s="12" t="s">
        <v>23</v>
      </c>
      <c r="C1571" s="4">
        <v>35</v>
      </c>
      <c r="D1571" s="5" t="s">
        <v>22</v>
      </c>
    </row>
    <row r="1572" spans="1:4" ht="22.5" customHeight="1" x14ac:dyDescent="0.25">
      <c r="A1572" s="23">
        <v>44018</v>
      </c>
      <c r="B1572" s="12" t="s">
        <v>23</v>
      </c>
      <c r="C1572" s="4">
        <v>89</v>
      </c>
      <c r="D1572" s="5" t="s">
        <v>22</v>
      </c>
    </row>
    <row r="1573" spans="1:4" ht="22.5" customHeight="1" x14ac:dyDescent="0.25">
      <c r="A1573" s="23">
        <v>44018</v>
      </c>
      <c r="B1573" s="12" t="s">
        <v>23</v>
      </c>
      <c r="C1573" s="4">
        <v>76</v>
      </c>
      <c r="D1573" s="5" t="s">
        <v>21</v>
      </c>
    </row>
    <row r="1574" spans="1:4" ht="22.5" customHeight="1" x14ac:dyDescent="0.25">
      <c r="A1574" s="23">
        <v>44018</v>
      </c>
      <c r="B1574" s="12" t="s">
        <v>23</v>
      </c>
      <c r="C1574" s="4">
        <v>94</v>
      </c>
      <c r="D1574" s="5" t="s">
        <v>20</v>
      </c>
    </row>
    <row r="1575" spans="1:4" ht="22.5" customHeight="1" x14ac:dyDescent="0.25">
      <c r="A1575" s="23">
        <v>44018</v>
      </c>
      <c r="B1575" s="12" t="s">
        <v>23</v>
      </c>
      <c r="C1575" s="4">
        <v>79</v>
      </c>
      <c r="D1575" s="5" t="s">
        <v>20</v>
      </c>
    </row>
    <row r="1576" spans="1:4" ht="22.5" customHeight="1" x14ac:dyDescent="0.25">
      <c r="A1576" s="23">
        <v>44018</v>
      </c>
      <c r="B1576" s="12" t="s">
        <v>23</v>
      </c>
      <c r="C1576" s="4">
        <v>66</v>
      </c>
      <c r="D1576" s="5" t="s">
        <v>20</v>
      </c>
    </row>
    <row r="1577" spans="1:4" ht="22.5" customHeight="1" x14ac:dyDescent="0.25">
      <c r="A1577" s="23">
        <v>44018</v>
      </c>
      <c r="B1577" s="12" t="s">
        <v>23</v>
      </c>
      <c r="C1577" s="4">
        <v>74</v>
      </c>
      <c r="D1577" s="5" t="s">
        <v>20</v>
      </c>
    </row>
    <row r="1578" spans="1:4" ht="22.5" customHeight="1" x14ac:dyDescent="0.25">
      <c r="A1578" s="23">
        <v>44018</v>
      </c>
      <c r="B1578" s="12" t="s">
        <v>23</v>
      </c>
      <c r="C1578" s="4">
        <v>52</v>
      </c>
      <c r="D1578" s="5" t="s">
        <v>20</v>
      </c>
    </row>
    <row r="1579" spans="1:4" ht="22.5" customHeight="1" x14ac:dyDescent="0.25">
      <c r="A1579" s="23">
        <v>44018</v>
      </c>
      <c r="B1579" s="12" t="s">
        <v>23</v>
      </c>
      <c r="C1579" s="4">
        <v>90</v>
      </c>
      <c r="D1579" s="5" t="s">
        <v>20</v>
      </c>
    </row>
    <row r="1580" spans="1:4" ht="22.5" customHeight="1" x14ac:dyDescent="0.25">
      <c r="A1580" s="23">
        <v>44018</v>
      </c>
      <c r="B1580" s="12" t="s">
        <v>23</v>
      </c>
      <c r="C1580" s="4">
        <v>78</v>
      </c>
      <c r="D1580" s="5" t="s">
        <v>20</v>
      </c>
    </row>
    <row r="1581" spans="1:4" ht="22.5" customHeight="1" x14ac:dyDescent="0.25">
      <c r="A1581" s="23">
        <v>44018</v>
      </c>
      <c r="B1581" s="12" t="s">
        <v>23</v>
      </c>
      <c r="C1581" s="4">
        <v>80</v>
      </c>
      <c r="D1581" s="5" t="s">
        <v>26</v>
      </c>
    </row>
    <row r="1582" spans="1:4" ht="22.5" customHeight="1" x14ac:dyDescent="0.25">
      <c r="A1582" s="23">
        <v>44018</v>
      </c>
      <c r="B1582" s="12" t="s">
        <v>23</v>
      </c>
      <c r="C1582" s="4">
        <v>35</v>
      </c>
      <c r="D1582" s="5" t="s">
        <v>25</v>
      </c>
    </row>
    <row r="1583" spans="1:4" ht="22.5" customHeight="1" x14ac:dyDescent="0.25">
      <c r="A1583" s="23">
        <v>44018</v>
      </c>
      <c r="B1583" s="12" t="s">
        <v>23</v>
      </c>
      <c r="C1583" s="4">
        <v>78</v>
      </c>
      <c r="D1583" s="5" t="s">
        <v>25</v>
      </c>
    </row>
    <row r="1584" spans="1:4" ht="22.5" customHeight="1" x14ac:dyDescent="0.25">
      <c r="A1584" s="23">
        <v>44019</v>
      </c>
      <c r="B1584" s="12" t="s">
        <v>19</v>
      </c>
      <c r="C1584" s="4">
        <v>81</v>
      </c>
      <c r="D1584" s="5" t="s">
        <v>22</v>
      </c>
    </row>
    <row r="1585" spans="1:4" ht="22.5" customHeight="1" x14ac:dyDescent="0.25">
      <c r="A1585" s="23">
        <v>44019</v>
      </c>
      <c r="B1585" s="12" t="s">
        <v>19</v>
      </c>
      <c r="C1585" s="4">
        <v>80</v>
      </c>
      <c r="D1585" s="5" t="s">
        <v>22</v>
      </c>
    </row>
    <row r="1586" spans="1:4" ht="22.5" customHeight="1" x14ac:dyDescent="0.25">
      <c r="A1586" s="23">
        <v>44019</v>
      </c>
      <c r="B1586" s="12" t="s">
        <v>19</v>
      </c>
      <c r="C1586" s="4">
        <v>74</v>
      </c>
      <c r="D1586" s="5" t="s">
        <v>22</v>
      </c>
    </row>
    <row r="1587" spans="1:4" ht="22.5" customHeight="1" x14ac:dyDescent="0.25">
      <c r="A1587" s="23">
        <v>44019</v>
      </c>
      <c r="B1587" s="12" t="s">
        <v>19</v>
      </c>
      <c r="C1587" s="4">
        <v>49</v>
      </c>
      <c r="D1587" s="5" t="s">
        <v>22</v>
      </c>
    </row>
    <row r="1588" spans="1:4" ht="22.5" customHeight="1" x14ac:dyDescent="0.25">
      <c r="A1588" s="23">
        <v>44019</v>
      </c>
      <c r="B1588" s="12" t="s">
        <v>19</v>
      </c>
      <c r="C1588" s="4">
        <v>50</v>
      </c>
      <c r="D1588" s="5" t="s">
        <v>22</v>
      </c>
    </row>
    <row r="1589" spans="1:4" ht="22.5" customHeight="1" x14ac:dyDescent="0.25">
      <c r="A1589" s="23">
        <v>44019</v>
      </c>
      <c r="B1589" s="12" t="s">
        <v>19</v>
      </c>
      <c r="C1589" s="4">
        <v>73</v>
      </c>
      <c r="D1589" s="5" t="s">
        <v>22</v>
      </c>
    </row>
    <row r="1590" spans="1:4" ht="22.5" customHeight="1" x14ac:dyDescent="0.25">
      <c r="A1590" s="23">
        <v>44019</v>
      </c>
      <c r="B1590" s="12" t="s">
        <v>19</v>
      </c>
      <c r="C1590" s="4">
        <v>55</v>
      </c>
      <c r="D1590" s="5" t="s">
        <v>22</v>
      </c>
    </row>
    <row r="1591" spans="1:4" ht="22.5" customHeight="1" x14ac:dyDescent="0.25">
      <c r="A1591" s="23">
        <v>44019</v>
      </c>
      <c r="B1591" s="12" t="s">
        <v>19</v>
      </c>
      <c r="C1591" s="4">
        <v>90</v>
      </c>
      <c r="D1591" s="5" t="s">
        <v>22</v>
      </c>
    </row>
    <row r="1592" spans="1:4" ht="22.5" customHeight="1" x14ac:dyDescent="0.25">
      <c r="A1592" s="23">
        <v>44019</v>
      </c>
      <c r="B1592" s="12" t="s">
        <v>19</v>
      </c>
      <c r="C1592" s="4">
        <v>80</v>
      </c>
      <c r="D1592" s="5" t="s">
        <v>22</v>
      </c>
    </row>
    <row r="1593" spans="1:4" ht="22.5" customHeight="1" x14ac:dyDescent="0.25">
      <c r="A1593" s="23">
        <v>44019</v>
      </c>
      <c r="B1593" s="12" t="s">
        <v>19</v>
      </c>
      <c r="C1593" s="4">
        <v>69</v>
      </c>
      <c r="D1593" s="5" t="s">
        <v>22</v>
      </c>
    </row>
    <row r="1594" spans="1:4" ht="22.5" customHeight="1" x14ac:dyDescent="0.25">
      <c r="A1594" s="23">
        <v>44019</v>
      </c>
      <c r="B1594" s="12" t="s">
        <v>19</v>
      </c>
      <c r="C1594" s="4">
        <v>67</v>
      </c>
      <c r="D1594" s="5" t="s">
        <v>22</v>
      </c>
    </row>
    <row r="1595" spans="1:4" ht="22.5" customHeight="1" x14ac:dyDescent="0.25">
      <c r="A1595" s="23">
        <v>44019</v>
      </c>
      <c r="B1595" s="12" t="s">
        <v>19</v>
      </c>
      <c r="C1595" s="4">
        <v>65</v>
      </c>
      <c r="D1595" s="5" t="s">
        <v>22</v>
      </c>
    </row>
    <row r="1596" spans="1:4" ht="22.5" customHeight="1" x14ac:dyDescent="0.25">
      <c r="A1596" s="23">
        <v>44019</v>
      </c>
      <c r="B1596" s="12" t="s">
        <v>19</v>
      </c>
      <c r="C1596" s="4">
        <v>80</v>
      </c>
      <c r="D1596" s="5" t="s">
        <v>22</v>
      </c>
    </row>
    <row r="1597" spans="1:4" ht="22.5" customHeight="1" x14ac:dyDescent="0.25">
      <c r="A1597" s="23">
        <v>44019</v>
      </c>
      <c r="B1597" s="12" t="s">
        <v>19</v>
      </c>
      <c r="C1597" s="4">
        <v>68</v>
      </c>
      <c r="D1597" s="5" t="s">
        <v>22</v>
      </c>
    </row>
    <row r="1598" spans="1:4" ht="22.5" customHeight="1" x14ac:dyDescent="0.25">
      <c r="A1598" s="23">
        <v>44019</v>
      </c>
      <c r="B1598" s="12" t="s">
        <v>19</v>
      </c>
      <c r="C1598" s="4">
        <v>73</v>
      </c>
      <c r="D1598" s="5" t="s">
        <v>22</v>
      </c>
    </row>
    <row r="1599" spans="1:4" ht="22.5" customHeight="1" x14ac:dyDescent="0.25">
      <c r="A1599" s="23">
        <v>44019</v>
      </c>
      <c r="B1599" s="12" t="s">
        <v>19</v>
      </c>
      <c r="C1599" s="4">
        <v>53</v>
      </c>
      <c r="D1599" s="5" t="s">
        <v>22</v>
      </c>
    </row>
    <row r="1600" spans="1:4" ht="22.5" customHeight="1" x14ac:dyDescent="0.25">
      <c r="A1600" s="23">
        <v>44019</v>
      </c>
      <c r="B1600" s="12" t="s">
        <v>19</v>
      </c>
      <c r="C1600" s="4">
        <v>69</v>
      </c>
      <c r="D1600" s="5" t="s">
        <v>22</v>
      </c>
    </row>
    <row r="1601" spans="1:4" ht="22.5" customHeight="1" x14ac:dyDescent="0.25">
      <c r="A1601" s="23">
        <v>44019</v>
      </c>
      <c r="B1601" s="12" t="s">
        <v>19</v>
      </c>
      <c r="C1601" s="4">
        <v>89</v>
      </c>
      <c r="D1601" s="5" t="s">
        <v>22</v>
      </c>
    </row>
    <row r="1602" spans="1:4" ht="22.5" customHeight="1" x14ac:dyDescent="0.25">
      <c r="A1602" s="23">
        <v>44019</v>
      </c>
      <c r="B1602" s="12" t="s">
        <v>19</v>
      </c>
      <c r="C1602" s="4">
        <v>87</v>
      </c>
      <c r="D1602" s="5" t="s">
        <v>22</v>
      </c>
    </row>
    <row r="1603" spans="1:4" ht="22.5" customHeight="1" x14ac:dyDescent="0.25">
      <c r="A1603" s="23">
        <v>44019</v>
      </c>
      <c r="B1603" s="12" t="s">
        <v>19</v>
      </c>
      <c r="C1603" s="4">
        <v>75</v>
      </c>
      <c r="D1603" s="5" t="s">
        <v>22</v>
      </c>
    </row>
    <row r="1604" spans="1:4" ht="22.5" customHeight="1" x14ac:dyDescent="0.25">
      <c r="A1604" s="23">
        <v>44019</v>
      </c>
      <c r="B1604" s="12" t="s">
        <v>19</v>
      </c>
      <c r="C1604" s="4">
        <v>87</v>
      </c>
      <c r="D1604" s="5" t="s">
        <v>22</v>
      </c>
    </row>
    <row r="1605" spans="1:4" ht="22.5" customHeight="1" x14ac:dyDescent="0.25">
      <c r="A1605" s="23">
        <v>44019</v>
      </c>
      <c r="B1605" s="12" t="s">
        <v>19</v>
      </c>
      <c r="C1605" s="4">
        <v>64</v>
      </c>
      <c r="D1605" s="5" t="s">
        <v>20</v>
      </c>
    </row>
    <row r="1606" spans="1:4" ht="22.5" customHeight="1" x14ac:dyDescent="0.25">
      <c r="A1606" s="23">
        <v>44019</v>
      </c>
      <c r="B1606" s="12" t="s">
        <v>19</v>
      </c>
      <c r="C1606" s="4">
        <v>86</v>
      </c>
      <c r="D1606" s="5" t="s">
        <v>20</v>
      </c>
    </row>
    <row r="1607" spans="1:4" ht="22.5" customHeight="1" x14ac:dyDescent="0.25">
      <c r="A1607" s="23">
        <v>44019</v>
      </c>
      <c r="B1607" s="12" t="s">
        <v>19</v>
      </c>
      <c r="C1607" s="4">
        <v>40</v>
      </c>
      <c r="D1607" s="5" t="s">
        <v>20</v>
      </c>
    </row>
    <row r="1608" spans="1:4" ht="22.5" customHeight="1" x14ac:dyDescent="0.25">
      <c r="A1608" s="23">
        <v>44019</v>
      </c>
      <c r="B1608" s="12" t="s">
        <v>19</v>
      </c>
      <c r="C1608" s="4">
        <v>75</v>
      </c>
      <c r="D1608" s="5" t="s">
        <v>20</v>
      </c>
    </row>
    <row r="1609" spans="1:4" ht="22.5" customHeight="1" x14ac:dyDescent="0.25">
      <c r="A1609" s="23">
        <v>44019</v>
      </c>
      <c r="B1609" s="12" t="s">
        <v>19</v>
      </c>
      <c r="C1609" s="4">
        <v>90</v>
      </c>
      <c r="D1609" s="5" t="s">
        <v>20</v>
      </c>
    </row>
    <row r="1610" spans="1:4" ht="22.5" customHeight="1" x14ac:dyDescent="0.25">
      <c r="A1610" s="23">
        <v>44019</v>
      </c>
      <c r="B1610" s="12" t="s">
        <v>19</v>
      </c>
      <c r="C1610" s="4">
        <v>52</v>
      </c>
      <c r="D1610" s="5" t="s">
        <v>20</v>
      </c>
    </row>
    <row r="1611" spans="1:4" ht="22.5" customHeight="1" x14ac:dyDescent="0.25">
      <c r="A1611" s="23">
        <v>44019</v>
      </c>
      <c r="B1611" s="12" t="s">
        <v>19</v>
      </c>
      <c r="C1611" s="4">
        <v>100</v>
      </c>
      <c r="D1611" s="5" t="s">
        <v>20</v>
      </c>
    </row>
    <row r="1612" spans="1:4" ht="22.5" customHeight="1" x14ac:dyDescent="0.25">
      <c r="A1612" s="23">
        <v>44019</v>
      </c>
      <c r="B1612" s="12" t="s">
        <v>19</v>
      </c>
      <c r="C1612" s="4">
        <v>61</v>
      </c>
      <c r="D1612" s="5" t="s">
        <v>20</v>
      </c>
    </row>
    <row r="1613" spans="1:4" ht="22.5" customHeight="1" x14ac:dyDescent="0.25">
      <c r="A1613" s="23">
        <v>44019</v>
      </c>
      <c r="B1613" s="12" t="s">
        <v>19</v>
      </c>
      <c r="C1613" s="4">
        <v>35</v>
      </c>
      <c r="D1613" s="5" t="s">
        <v>20</v>
      </c>
    </row>
    <row r="1614" spans="1:4" ht="22.5" customHeight="1" x14ac:dyDescent="0.25">
      <c r="A1614" s="23">
        <v>44019</v>
      </c>
      <c r="B1614" s="12" t="s">
        <v>19</v>
      </c>
      <c r="C1614" s="4">
        <v>91</v>
      </c>
      <c r="D1614" s="5" t="s">
        <v>20</v>
      </c>
    </row>
    <row r="1615" spans="1:4" ht="22.5" customHeight="1" x14ac:dyDescent="0.25">
      <c r="A1615" s="23">
        <v>44019</v>
      </c>
      <c r="B1615" s="12" t="s">
        <v>19</v>
      </c>
      <c r="C1615" s="4">
        <v>48</v>
      </c>
      <c r="D1615" s="5" t="s">
        <v>20</v>
      </c>
    </row>
    <row r="1616" spans="1:4" ht="22.5" customHeight="1" x14ac:dyDescent="0.25">
      <c r="A1616" s="23">
        <v>44019</v>
      </c>
      <c r="B1616" s="12" t="s">
        <v>19</v>
      </c>
      <c r="C1616" s="4">
        <v>53</v>
      </c>
      <c r="D1616" s="5" t="s">
        <v>20</v>
      </c>
    </row>
    <row r="1617" spans="1:4" ht="22.5" customHeight="1" x14ac:dyDescent="0.25">
      <c r="A1617" s="23">
        <v>44019</v>
      </c>
      <c r="B1617" s="12" t="s">
        <v>19</v>
      </c>
      <c r="C1617" s="4">
        <v>64</v>
      </c>
      <c r="D1617" s="5" t="s">
        <v>20</v>
      </c>
    </row>
    <row r="1618" spans="1:4" ht="22.5" customHeight="1" x14ac:dyDescent="0.25">
      <c r="A1618" s="23">
        <v>44019</v>
      </c>
      <c r="B1618" s="12" t="s">
        <v>19</v>
      </c>
      <c r="C1618" s="4">
        <v>61</v>
      </c>
      <c r="D1618" s="5" t="s">
        <v>20</v>
      </c>
    </row>
    <row r="1619" spans="1:4" ht="22.5" customHeight="1" x14ac:dyDescent="0.25">
      <c r="A1619" s="23">
        <v>44019</v>
      </c>
      <c r="B1619" s="12" t="s">
        <v>19</v>
      </c>
      <c r="C1619" s="4">
        <v>86</v>
      </c>
      <c r="D1619" s="5" t="s">
        <v>20</v>
      </c>
    </row>
    <row r="1620" spans="1:4" ht="22.5" customHeight="1" x14ac:dyDescent="0.25">
      <c r="A1620" s="23">
        <v>44019</v>
      </c>
      <c r="B1620" s="12" t="s">
        <v>19</v>
      </c>
      <c r="C1620" s="4">
        <v>48</v>
      </c>
      <c r="D1620" s="5" t="s">
        <v>41</v>
      </c>
    </row>
    <row r="1621" spans="1:4" ht="22.5" customHeight="1" x14ac:dyDescent="0.25">
      <c r="A1621" s="23">
        <v>44019</v>
      </c>
      <c r="B1621" s="12" t="s">
        <v>23</v>
      </c>
      <c r="C1621" s="4">
        <v>83</v>
      </c>
      <c r="D1621" s="5" t="s">
        <v>22</v>
      </c>
    </row>
    <row r="1622" spans="1:4" ht="22.5" customHeight="1" x14ac:dyDescent="0.25">
      <c r="A1622" s="23">
        <v>44019</v>
      </c>
      <c r="B1622" s="12" t="s">
        <v>23</v>
      </c>
      <c r="C1622" s="4">
        <v>85</v>
      </c>
      <c r="D1622" s="5" t="s">
        <v>22</v>
      </c>
    </row>
    <row r="1623" spans="1:4" ht="22.5" customHeight="1" x14ac:dyDescent="0.25">
      <c r="A1623" s="23">
        <v>44019</v>
      </c>
      <c r="B1623" s="12" t="s">
        <v>23</v>
      </c>
      <c r="C1623" s="4">
        <v>29</v>
      </c>
      <c r="D1623" s="5" t="s">
        <v>22</v>
      </c>
    </row>
    <row r="1624" spans="1:4" ht="22.5" customHeight="1" x14ac:dyDescent="0.25">
      <c r="A1624" s="23">
        <v>44019</v>
      </c>
      <c r="B1624" s="12" t="s">
        <v>23</v>
      </c>
      <c r="C1624" s="4">
        <v>77</v>
      </c>
      <c r="D1624" s="5" t="s">
        <v>22</v>
      </c>
    </row>
    <row r="1625" spans="1:4" ht="22.5" customHeight="1" x14ac:dyDescent="0.25">
      <c r="A1625" s="23">
        <v>44019</v>
      </c>
      <c r="B1625" s="12" t="s">
        <v>23</v>
      </c>
      <c r="C1625" s="4">
        <v>71</v>
      </c>
      <c r="D1625" s="5" t="s">
        <v>22</v>
      </c>
    </row>
    <row r="1626" spans="1:4" ht="22.5" customHeight="1" x14ac:dyDescent="0.25">
      <c r="A1626" s="23">
        <v>44019</v>
      </c>
      <c r="B1626" s="12" t="s">
        <v>23</v>
      </c>
      <c r="C1626" s="4">
        <v>22</v>
      </c>
      <c r="D1626" s="5" t="s">
        <v>22</v>
      </c>
    </row>
    <row r="1627" spans="1:4" ht="22.5" customHeight="1" x14ac:dyDescent="0.25">
      <c r="A1627" s="23">
        <v>44019</v>
      </c>
      <c r="B1627" s="12" t="s">
        <v>23</v>
      </c>
      <c r="C1627" s="4">
        <v>92</v>
      </c>
      <c r="D1627" s="5" t="s">
        <v>22</v>
      </c>
    </row>
    <row r="1628" spans="1:4" ht="22.5" customHeight="1" x14ac:dyDescent="0.25">
      <c r="A1628" s="23">
        <v>44019</v>
      </c>
      <c r="B1628" s="12" t="s">
        <v>23</v>
      </c>
      <c r="C1628" s="4">
        <v>89</v>
      </c>
      <c r="D1628" s="5" t="s">
        <v>22</v>
      </c>
    </row>
    <row r="1629" spans="1:4" ht="22.5" customHeight="1" x14ac:dyDescent="0.25">
      <c r="A1629" s="23">
        <v>44019</v>
      </c>
      <c r="B1629" s="12" t="s">
        <v>23</v>
      </c>
      <c r="C1629" s="4">
        <v>96</v>
      </c>
      <c r="D1629" s="5" t="s">
        <v>22</v>
      </c>
    </row>
    <row r="1630" spans="1:4" ht="22.5" customHeight="1" x14ac:dyDescent="0.25">
      <c r="A1630" s="23">
        <v>44019</v>
      </c>
      <c r="B1630" s="12" t="s">
        <v>23</v>
      </c>
      <c r="C1630" s="4">
        <v>56</v>
      </c>
      <c r="D1630" s="5" t="s">
        <v>22</v>
      </c>
    </row>
    <row r="1631" spans="1:4" ht="22.5" customHeight="1" x14ac:dyDescent="0.25">
      <c r="A1631" s="23">
        <v>44019</v>
      </c>
      <c r="B1631" s="12" t="s">
        <v>23</v>
      </c>
      <c r="C1631" s="4">
        <v>86</v>
      </c>
      <c r="D1631" s="5" t="s">
        <v>22</v>
      </c>
    </row>
    <row r="1632" spans="1:4" ht="22.5" customHeight="1" x14ac:dyDescent="0.25">
      <c r="A1632" s="23">
        <v>44019</v>
      </c>
      <c r="B1632" s="12" t="s">
        <v>23</v>
      </c>
      <c r="C1632" s="4">
        <v>36</v>
      </c>
      <c r="D1632" s="5" t="s">
        <v>22</v>
      </c>
    </row>
    <row r="1633" spans="1:4" ht="22.5" customHeight="1" x14ac:dyDescent="0.25">
      <c r="A1633" s="23">
        <v>44019</v>
      </c>
      <c r="B1633" s="12" t="s">
        <v>23</v>
      </c>
      <c r="C1633" s="4">
        <v>60</v>
      </c>
      <c r="D1633" s="5" t="s">
        <v>22</v>
      </c>
    </row>
    <row r="1634" spans="1:4" ht="22.5" customHeight="1" x14ac:dyDescent="0.25">
      <c r="A1634" s="23">
        <v>44019</v>
      </c>
      <c r="B1634" s="12" t="s">
        <v>23</v>
      </c>
      <c r="C1634" s="4">
        <v>65</v>
      </c>
      <c r="D1634" s="5" t="s">
        <v>22</v>
      </c>
    </row>
    <row r="1635" spans="1:4" ht="22.5" customHeight="1" x14ac:dyDescent="0.25">
      <c r="A1635" s="23">
        <v>44019</v>
      </c>
      <c r="B1635" s="12" t="s">
        <v>23</v>
      </c>
      <c r="C1635" s="4">
        <v>91</v>
      </c>
      <c r="D1635" s="5" t="s">
        <v>22</v>
      </c>
    </row>
    <row r="1636" spans="1:4" ht="22.5" customHeight="1" x14ac:dyDescent="0.25">
      <c r="A1636" s="23">
        <v>44019</v>
      </c>
      <c r="B1636" s="12" t="s">
        <v>23</v>
      </c>
      <c r="C1636" s="4">
        <v>85</v>
      </c>
      <c r="D1636" s="5" t="s">
        <v>22</v>
      </c>
    </row>
    <row r="1637" spans="1:4" ht="22.5" customHeight="1" x14ac:dyDescent="0.25">
      <c r="A1637" s="23">
        <v>44019</v>
      </c>
      <c r="B1637" s="12" t="s">
        <v>23</v>
      </c>
      <c r="C1637" s="4">
        <v>67</v>
      </c>
      <c r="D1637" s="5" t="s">
        <v>22</v>
      </c>
    </row>
    <row r="1638" spans="1:4" ht="22.5" customHeight="1" x14ac:dyDescent="0.25">
      <c r="A1638" s="23">
        <v>44019</v>
      </c>
      <c r="B1638" s="12" t="s">
        <v>23</v>
      </c>
      <c r="C1638" s="4">
        <v>91</v>
      </c>
      <c r="D1638" s="5" t="s">
        <v>22</v>
      </c>
    </row>
    <row r="1639" spans="1:4" ht="22.5" customHeight="1" x14ac:dyDescent="0.25">
      <c r="A1639" s="23">
        <v>44019</v>
      </c>
      <c r="B1639" s="12" t="s">
        <v>23</v>
      </c>
      <c r="C1639" s="4">
        <v>97</v>
      </c>
      <c r="D1639" s="5" t="s">
        <v>20</v>
      </c>
    </row>
    <row r="1640" spans="1:4" ht="22.5" customHeight="1" x14ac:dyDescent="0.25">
      <c r="A1640" s="23">
        <v>44019</v>
      </c>
      <c r="B1640" s="12" t="s">
        <v>23</v>
      </c>
      <c r="C1640" s="4">
        <v>90</v>
      </c>
      <c r="D1640" s="5" t="s">
        <v>20</v>
      </c>
    </row>
    <row r="1641" spans="1:4" ht="22.5" customHeight="1" x14ac:dyDescent="0.25">
      <c r="A1641" s="23">
        <v>44019</v>
      </c>
      <c r="B1641" s="12" t="s">
        <v>23</v>
      </c>
      <c r="C1641" s="4">
        <v>77</v>
      </c>
      <c r="D1641" s="5" t="s">
        <v>20</v>
      </c>
    </row>
    <row r="1642" spans="1:4" ht="22.5" customHeight="1" x14ac:dyDescent="0.25">
      <c r="A1642" s="23">
        <v>44019</v>
      </c>
      <c r="B1642" s="12" t="s">
        <v>23</v>
      </c>
      <c r="C1642" s="4">
        <v>97</v>
      </c>
      <c r="D1642" s="5" t="s">
        <v>20</v>
      </c>
    </row>
    <row r="1643" spans="1:4" ht="22.5" customHeight="1" x14ac:dyDescent="0.25">
      <c r="A1643" s="23">
        <v>44019</v>
      </c>
      <c r="B1643" s="12" t="s">
        <v>23</v>
      </c>
      <c r="C1643" s="4">
        <v>89</v>
      </c>
      <c r="D1643" s="5" t="s">
        <v>20</v>
      </c>
    </row>
    <row r="1644" spans="1:4" ht="22.5" customHeight="1" x14ac:dyDescent="0.25">
      <c r="A1644" s="23">
        <v>44019</v>
      </c>
      <c r="B1644" s="12" t="s">
        <v>23</v>
      </c>
      <c r="C1644" s="4">
        <v>68</v>
      </c>
      <c r="D1644" s="5" t="s">
        <v>20</v>
      </c>
    </row>
    <row r="1645" spans="1:4" ht="22.5" customHeight="1" x14ac:dyDescent="0.25">
      <c r="A1645" s="23">
        <v>44019</v>
      </c>
      <c r="B1645" s="12" t="s">
        <v>23</v>
      </c>
      <c r="C1645" s="4">
        <v>75</v>
      </c>
      <c r="D1645" s="5" t="s">
        <v>25</v>
      </c>
    </row>
    <row r="1646" spans="1:4" ht="22.5" customHeight="1" x14ac:dyDescent="0.25">
      <c r="A1646" s="23">
        <v>44020</v>
      </c>
      <c r="B1646" s="12" t="s">
        <v>19</v>
      </c>
      <c r="C1646" s="4">
        <v>68</v>
      </c>
      <c r="D1646" s="5" t="s">
        <v>22</v>
      </c>
    </row>
    <row r="1647" spans="1:4" ht="22.5" customHeight="1" x14ac:dyDescent="0.25">
      <c r="A1647" s="23">
        <v>44020</v>
      </c>
      <c r="B1647" s="12" t="s">
        <v>19</v>
      </c>
      <c r="C1647" s="4">
        <v>73</v>
      </c>
      <c r="D1647" s="5" t="s">
        <v>22</v>
      </c>
    </row>
    <row r="1648" spans="1:4" ht="22.5" customHeight="1" x14ac:dyDescent="0.25">
      <c r="A1648" s="23">
        <v>44020</v>
      </c>
      <c r="B1648" s="12" t="s">
        <v>19</v>
      </c>
      <c r="C1648" s="4">
        <v>64</v>
      </c>
      <c r="D1648" s="5" t="s">
        <v>22</v>
      </c>
    </row>
    <row r="1649" spans="1:4" ht="22.5" customHeight="1" x14ac:dyDescent="0.25">
      <c r="A1649" s="23">
        <v>44020</v>
      </c>
      <c r="B1649" s="12" t="s">
        <v>19</v>
      </c>
      <c r="C1649" s="4">
        <v>78</v>
      </c>
      <c r="D1649" s="5" t="s">
        <v>22</v>
      </c>
    </row>
    <row r="1650" spans="1:4" ht="22.5" customHeight="1" x14ac:dyDescent="0.25">
      <c r="A1650" s="23">
        <v>44020</v>
      </c>
      <c r="B1650" s="12" t="s">
        <v>19</v>
      </c>
      <c r="C1650" s="4">
        <v>63</v>
      </c>
      <c r="D1650" s="5" t="s">
        <v>22</v>
      </c>
    </row>
    <row r="1651" spans="1:4" ht="22.5" customHeight="1" x14ac:dyDescent="0.25">
      <c r="A1651" s="23">
        <v>44020</v>
      </c>
      <c r="B1651" s="12" t="s">
        <v>19</v>
      </c>
      <c r="C1651" s="4">
        <v>81</v>
      </c>
      <c r="D1651" s="5" t="s">
        <v>22</v>
      </c>
    </row>
    <row r="1652" spans="1:4" ht="22.5" customHeight="1" x14ac:dyDescent="0.25">
      <c r="A1652" s="23">
        <v>44020</v>
      </c>
      <c r="B1652" s="12" t="s">
        <v>19</v>
      </c>
      <c r="C1652" s="4">
        <v>68</v>
      </c>
      <c r="D1652" s="5" t="s">
        <v>22</v>
      </c>
    </row>
    <row r="1653" spans="1:4" ht="22.5" customHeight="1" x14ac:dyDescent="0.25">
      <c r="A1653" s="23">
        <v>44020</v>
      </c>
      <c r="B1653" s="12" t="s">
        <v>19</v>
      </c>
      <c r="C1653" s="4">
        <v>53</v>
      </c>
      <c r="D1653" s="5" t="s">
        <v>22</v>
      </c>
    </row>
    <row r="1654" spans="1:4" ht="22.5" customHeight="1" x14ac:dyDescent="0.25">
      <c r="A1654" s="23">
        <v>44020</v>
      </c>
      <c r="B1654" s="12" t="s">
        <v>19</v>
      </c>
      <c r="C1654" s="4">
        <v>70</v>
      </c>
      <c r="D1654" s="5" t="s">
        <v>22</v>
      </c>
    </row>
    <row r="1655" spans="1:4" ht="22.5" customHeight="1" x14ac:dyDescent="0.25">
      <c r="A1655" s="23">
        <v>44020</v>
      </c>
      <c r="B1655" s="12" t="s">
        <v>19</v>
      </c>
      <c r="C1655" s="4">
        <v>66</v>
      </c>
      <c r="D1655" s="5" t="s">
        <v>22</v>
      </c>
    </row>
    <row r="1656" spans="1:4" ht="22.5" customHeight="1" x14ac:dyDescent="0.25">
      <c r="A1656" s="23">
        <v>44020</v>
      </c>
      <c r="B1656" s="12" t="s">
        <v>19</v>
      </c>
      <c r="C1656" s="4">
        <v>80</v>
      </c>
      <c r="D1656" s="5" t="s">
        <v>22</v>
      </c>
    </row>
    <row r="1657" spans="1:4" ht="22.5" customHeight="1" x14ac:dyDescent="0.25">
      <c r="A1657" s="23">
        <v>44020</v>
      </c>
      <c r="B1657" s="12" t="s">
        <v>19</v>
      </c>
      <c r="C1657" s="4">
        <v>25</v>
      </c>
      <c r="D1657" s="5" t="s">
        <v>22</v>
      </c>
    </row>
    <row r="1658" spans="1:4" ht="22.5" customHeight="1" x14ac:dyDescent="0.25">
      <c r="A1658" s="23">
        <v>44020</v>
      </c>
      <c r="B1658" s="12" t="s">
        <v>19</v>
      </c>
      <c r="C1658" s="4">
        <v>63</v>
      </c>
      <c r="D1658" s="5" t="s">
        <v>22</v>
      </c>
    </row>
    <row r="1659" spans="1:4" ht="22.5" customHeight="1" x14ac:dyDescent="0.25">
      <c r="A1659" s="23">
        <v>44020</v>
      </c>
      <c r="B1659" s="12" t="s">
        <v>19</v>
      </c>
      <c r="C1659" s="4">
        <v>70</v>
      </c>
      <c r="D1659" s="5" t="s">
        <v>22</v>
      </c>
    </row>
    <row r="1660" spans="1:4" ht="22.5" customHeight="1" x14ac:dyDescent="0.25">
      <c r="A1660" s="23">
        <v>44020</v>
      </c>
      <c r="B1660" s="12" t="s">
        <v>19</v>
      </c>
      <c r="C1660" s="4">
        <v>39</v>
      </c>
      <c r="D1660" s="5" t="s">
        <v>22</v>
      </c>
    </row>
    <row r="1661" spans="1:4" ht="22.5" customHeight="1" x14ac:dyDescent="0.25">
      <c r="A1661" s="23">
        <v>44020</v>
      </c>
      <c r="B1661" s="12" t="s">
        <v>19</v>
      </c>
      <c r="C1661" s="4">
        <v>77</v>
      </c>
      <c r="D1661" s="5" t="s">
        <v>22</v>
      </c>
    </row>
    <row r="1662" spans="1:4" ht="22.5" customHeight="1" x14ac:dyDescent="0.25">
      <c r="A1662" s="23">
        <v>44020</v>
      </c>
      <c r="B1662" s="12" t="s">
        <v>19</v>
      </c>
      <c r="C1662" s="4">
        <v>94</v>
      </c>
      <c r="D1662" s="5" t="s">
        <v>22</v>
      </c>
    </row>
    <row r="1663" spans="1:4" ht="22.5" customHeight="1" x14ac:dyDescent="0.25">
      <c r="A1663" s="23">
        <v>44020</v>
      </c>
      <c r="B1663" s="12" t="s">
        <v>19</v>
      </c>
      <c r="C1663" s="4">
        <v>73</v>
      </c>
      <c r="D1663" s="5" t="s">
        <v>22</v>
      </c>
    </row>
    <row r="1664" spans="1:4" ht="22.5" customHeight="1" x14ac:dyDescent="0.25">
      <c r="A1664" s="23">
        <v>44020</v>
      </c>
      <c r="B1664" s="12" t="s">
        <v>19</v>
      </c>
      <c r="C1664" s="4">
        <v>89</v>
      </c>
      <c r="D1664" s="5" t="s">
        <v>20</v>
      </c>
    </row>
    <row r="1665" spans="1:4" ht="22.5" customHeight="1" x14ac:dyDescent="0.25">
      <c r="A1665" s="23">
        <v>44020</v>
      </c>
      <c r="B1665" s="12" t="s">
        <v>19</v>
      </c>
      <c r="C1665" s="4">
        <v>66</v>
      </c>
      <c r="D1665" s="5" t="s">
        <v>20</v>
      </c>
    </row>
    <row r="1666" spans="1:4" ht="22.5" customHeight="1" x14ac:dyDescent="0.25">
      <c r="A1666" s="23">
        <v>44020</v>
      </c>
      <c r="B1666" s="12" t="s">
        <v>19</v>
      </c>
      <c r="C1666" s="4">
        <v>76</v>
      </c>
      <c r="D1666" s="5" t="s">
        <v>20</v>
      </c>
    </row>
    <row r="1667" spans="1:4" ht="22.5" customHeight="1" x14ac:dyDescent="0.25">
      <c r="A1667" s="23">
        <v>44020</v>
      </c>
      <c r="B1667" s="12" t="s">
        <v>19</v>
      </c>
      <c r="C1667" s="4">
        <v>58</v>
      </c>
      <c r="D1667" s="5" t="s">
        <v>20</v>
      </c>
    </row>
    <row r="1668" spans="1:4" ht="22.5" customHeight="1" x14ac:dyDescent="0.25">
      <c r="A1668" s="23">
        <v>44020</v>
      </c>
      <c r="B1668" s="12" t="s">
        <v>19</v>
      </c>
      <c r="C1668" s="4">
        <v>97</v>
      </c>
      <c r="D1668" s="5" t="s">
        <v>20</v>
      </c>
    </row>
    <row r="1669" spans="1:4" ht="22.5" customHeight="1" x14ac:dyDescent="0.25">
      <c r="A1669" s="23">
        <v>44020</v>
      </c>
      <c r="B1669" s="12" t="s">
        <v>19</v>
      </c>
      <c r="C1669" s="4">
        <v>59</v>
      </c>
      <c r="D1669" s="5" t="s">
        <v>20</v>
      </c>
    </row>
    <row r="1670" spans="1:4" ht="22.5" customHeight="1" x14ac:dyDescent="0.25">
      <c r="A1670" s="23">
        <v>44020</v>
      </c>
      <c r="B1670" s="12" t="s">
        <v>19</v>
      </c>
      <c r="C1670" s="4">
        <v>87</v>
      </c>
      <c r="D1670" s="5" t="s">
        <v>20</v>
      </c>
    </row>
    <row r="1671" spans="1:4" ht="22.5" customHeight="1" x14ac:dyDescent="0.25">
      <c r="A1671" s="23">
        <v>44020</v>
      </c>
      <c r="B1671" s="12" t="s">
        <v>19</v>
      </c>
      <c r="C1671" s="4">
        <v>75</v>
      </c>
      <c r="D1671" s="5" t="s">
        <v>20</v>
      </c>
    </row>
    <row r="1672" spans="1:4" ht="22.5" customHeight="1" x14ac:dyDescent="0.25">
      <c r="A1672" s="23">
        <v>44020</v>
      </c>
      <c r="B1672" s="12" t="s">
        <v>19</v>
      </c>
      <c r="C1672" s="4">
        <v>87</v>
      </c>
      <c r="D1672" s="5" t="s">
        <v>20</v>
      </c>
    </row>
    <row r="1673" spans="1:4" ht="22.5" customHeight="1" x14ac:dyDescent="0.25">
      <c r="A1673" s="23">
        <v>44020</v>
      </c>
      <c r="B1673" s="12" t="s">
        <v>19</v>
      </c>
      <c r="C1673" s="4">
        <v>75</v>
      </c>
      <c r="D1673" s="5" t="s">
        <v>20</v>
      </c>
    </row>
    <row r="1674" spans="1:4" ht="22.5" customHeight="1" x14ac:dyDescent="0.25">
      <c r="A1674" s="23">
        <v>44020</v>
      </c>
      <c r="B1674" s="12" t="s">
        <v>23</v>
      </c>
      <c r="C1674" s="4">
        <v>51</v>
      </c>
      <c r="D1674" s="5" t="s">
        <v>22</v>
      </c>
    </row>
    <row r="1675" spans="1:4" ht="22.5" customHeight="1" x14ac:dyDescent="0.25">
      <c r="A1675" s="23">
        <v>44020</v>
      </c>
      <c r="B1675" s="12" t="s">
        <v>23</v>
      </c>
      <c r="C1675" s="4">
        <v>63</v>
      </c>
      <c r="D1675" s="5" t="s">
        <v>22</v>
      </c>
    </row>
    <row r="1676" spans="1:4" ht="22.5" customHeight="1" x14ac:dyDescent="0.25">
      <c r="A1676" s="23">
        <v>44020</v>
      </c>
      <c r="B1676" s="12" t="s">
        <v>23</v>
      </c>
      <c r="C1676" s="4">
        <v>66</v>
      </c>
      <c r="D1676" s="5" t="s">
        <v>22</v>
      </c>
    </row>
    <row r="1677" spans="1:4" ht="22.5" customHeight="1" x14ac:dyDescent="0.25">
      <c r="A1677" s="23">
        <v>44020</v>
      </c>
      <c r="B1677" s="12" t="s">
        <v>23</v>
      </c>
      <c r="C1677" s="4">
        <v>69</v>
      </c>
      <c r="D1677" s="5" t="s">
        <v>22</v>
      </c>
    </row>
    <row r="1678" spans="1:4" ht="22.5" customHeight="1" x14ac:dyDescent="0.25">
      <c r="A1678" s="23">
        <v>44020</v>
      </c>
      <c r="B1678" s="12" t="s">
        <v>23</v>
      </c>
      <c r="C1678" s="4">
        <v>59</v>
      </c>
      <c r="D1678" s="5" t="s">
        <v>22</v>
      </c>
    </row>
    <row r="1679" spans="1:4" ht="22.5" customHeight="1" x14ac:dyDescent="0.25">
      <c r="A1679" s="23">
        <v>44020</v>
      </c>
      <c r="B1679" s="12" t="s">
        <v>23</v>
      </c>
      <c r="C1679" s="4">
        <v>81</v>
      </c>
      <c r="D1679" s="5" t="s">
        <v>22</v>
      </c>
    </row>
    <row r="1680" spans="1:4" ht="22.5" customHeight="1" x14ac:dyDescent="0.25">
      <c r="A1680" s="23">
        <v>44020</v>
      </c>
      <c r="B1680" s="12" t="s">
        <v>23</v>
      </c>
      <c r="C1680" s="4">
        <v>61</v>
      </c>
      <c r="D1680" s="5" t="s">
        <v>22</v>
      </c>
    </row>
    <row r="1681" spans="1:4" ht="22.5" customHeight="1" x14ac:dyDescent="0.25">
      <c r="A1681" s="23">
        <v>44020</v>
      </c>
      <c r="B1681" s="12" t="s">
        <v>23</v>
      </c>
      <c r="C1681" s="4">
        <v>70</v>
      </c>
      <c r="D1681" s="5" t="s">
        <v>22</v>
      </c>
    </row>
    <row r="1682" spans="1:4" ht="22.5" customHeight="1" x14ac:dyDescent="0.25">
      <c r="A1682" s="23">
        <v>44020</v>
      </c>
      <c r="B1682" s="12" t="s">
        <v>23</v>
      </c>
      <c r="C1682" s="4">
        <v>74</v>
      </c>
      <c r="D1682" s="5" t="s">
        <v>22</v>
      </c>
    </row>
    <row r="1683" spans="1:4" ht="22.5" customHeight="1" x14ac:dyDescent="0.25">
      <c r="A1683" s="23">
        <v>44020</v>
      </c>
      <c r="B1683" s="12" t="s">
        <v>23</v>
      </c>
      <c r="C1683" s="4">
        <v>75</v>
      </c>
      <c r="D1683" s="5" t="s">
        <v>22</v>
      </c>
    </row>
    <row r="1684" spans="1:4" ht="22.5" customHeight="1" x14ac:dyDescent="0.25">
      <c r="A1684" s="23">
        <v>44020</v>
      </c>
      <c r="B1684" s="12" t="s">
        <v>23</v>
      </c>
      <c r="C1684" s="4">
        <v>94</v>
      </c>
      <c r="D1684" s="5" t="s">
        <v>22</v>
      </c>
    </row>
    <row r="1685" spans="1:4" ht="22.5" customHeight="1" x14ac:dyDescent="0.25">
      <c r="A1685" s="23">
        <v>44020</v>
      </c>
      <c r="B1685" s="12" t="s">
        <v>23</v>
      </c>
      <c r="C1685" s="4">
        <v>86</v>
      </c>
      <c r="D1685" s="5" t="s">
        <v>22</v>
      </c>
    </row>
    <row r="1686" spans="1:4" ht="22.5" customHeight="1" x14ac:dyDescent="0.25">
      <c r="A1686" s="23">
        <v>44020</v>
      </c>
      <c r="B1686" s="12" t="s">
        <v>23</v>
      </c>
      <c r="C1686" s="4">
        <v>78</v>
      </c>
      <c r="D1686" s="5" t="s">
        <v>22</v>
      </c>
    </row>
    <row r="1687" spans="1:4" ht="22.5" customHeight="1" x14ac:dyDescent="0.25">
      <c r="A1687" s="23">
        <v>44020</v>
      </c>
      <c r="B1687" s="12" t="s">
        <v>23</v>
      </c>
      <c r="C1687" s="4">
        <v>79</v>
      </c>
      <c r="D1687" s="5" t="s">
        <v>22</v>
      </c>
    </row>
    <row r="1688" spans="1:4" ht="22.5" customHeight="1" x14ac:dyDescent="0.25">
      <c r="A1688" s="23">
        <v>44020</v>
      </c>
      <c r="B1688" s="12" t="s">
        <v>23</v>
      </c>
      <c r="C1688" s="4">
        <v>93</v>
      </c>
      <c r="D1688" s="5" t="s">
        <v>22</v>
      </c>
    </row>
    <row r="1689" spans="1:4" ht="22.5" customHeight="1" x14ac:dyDescent="0.25">
      <c r="A1689" s="23">
        <v>44020</v>
      </c>
      <c r="B1689" s="12" t="s">
        <v>23</v>
      </c>
      <c r="C1689" s="4">
        <v>72</v>
      </c>
      <c r="D1689" s="5" t="s">
        <v>22</v>
      </c>
    </row>
    <row r="1690" spans="1:4" ht="22.5" customHeight="1" x14ac:dyDescent="0.25">
      <c r="A1690" s="23">
        <v>44020</v>
      </c>
      <c r="B1690" s="12" t="s">
        <v>23</v>
      </c>
      <c r="C1690" s="4">
        <v>59</v>
      </c>
      <c r="D1690" s="5" t="s">
        <v>22</v>
      </c>
    </row>
    <row r="1691" spans="1:4" ht="22.5" customHeight="1" x14ac:dyDescent="0.25">
      <c r="A1691" s="23">
        <v>44020</v>
      </c>
      <c r="B1691" s="12" t="s">
        <v>23</v>
      </c>
      <c r="C1691" s="4">
        <v>90</v>
      </c>
      <c r="D1691" s="5" t="s">
        <v>20</v>
      </c>
    </row>
    <row r="1692" spans="1:4" ht="22.5" customHeight="1" x14ac:dyDescent="0.25">
      <c r="A1692" s="23">
        <v>44020</v>
      </c>
      <c r="B1692" s="12" t="s">
        <v>23</v>
      </c>
      <c r="C1692" s="4">
        <v>87</v>
      </c>
      <c r="D1692" s="5" t="s">
        <v>20</v>
      </c>
    </row>
    <row r="1693" spans="1:4" ht="22.5" customHeight="1" x14ac:dyDescent="0.25">
      <c r="A1693" s="23">
        <v>44020</v>
      </c>
      <c r="B1693" s="12" t="s">
        <v>23</v>
      </c>
      <c r="C1693" s="4">
        <v>82</v>
      </c>
      <c r="D1693" s="5" t="s">
        <v>20</v>
      </c>
    </row>
    <row r="1694" spans="1:4" ht="22.5" customHeight="1" x14ac:dyDescent="0.25">
      <c r="A1694" s="23">
        <v>44020</v>
      </c>
      <c r="B1694" s="12" t="s">
        <v>23</v>
      </c>
      <c r="C1694" s="4">
        <v>94</v>
      </c>
      <c r="D1694" s="5" t="s">
        <v>20</v>
      </c>
    </row>
    <row r="1695" spans="1:4" ht="22.5" customHeight="1" x14ac:dyDescent="0.25">
      <c r="A1695" s="23">
        <v>44020</v>
      </c>
      <c r="B1695" s="12" t="s">
        <v>23</v>
      </c>
      <c r="C1695" s="4">
        <v>76</v>
      </c>
      <c r="D1695" s="5" t="s">
        <v>20</v>
      </c>
    </row>
    <row r="1696" spans="1:4" ht="22.5" customHeight="1" x14ac:dyDescent="0.25">
      <c r="A1696" s="23">
        <v>44020</v>
      </c>
      <c r="B1696" s="12" t="s">
        <v>23</v>
      </c>
      <c r="C1696" s="4">
        <v>73</v>
      </c>
      <c r="D1696" s="5" t="s">
        <v>20</v>
      </c>
    </row>
    <row r="1697" spans="1:4" ht="22.5" customHeight="1" x14ac:dyDescent="0.25">
      <c r="A1697" s="23">
        <v>44021</v>
      </c>
      <c r="B1697" s="12" t="s">
        <v>19</v>
      </c>
      <c r="C1697" s="4">
        <v>74</v>
      </c>
      <c r="D1697" s="5" t="s">
        <v>22</v>
      </c>
    </row>
    <row r="1698" spans="1:4" ht="22.5" customHeight="1" x14ac:dyDescent="0.25">
      <c r="A1698" s="23">
        <v>44021</v>
      </c>
      <c r="B1698" s="12" t="s">
        <v>19</v>
      </c>
      <c r="C1698" s="4">
        <v>81</v>
      </c>
      <c r="D1698" s="5" t="s">
        <v>22</v>
      </c>
    </row>
    <row r="1699" spans="1:4" ht="22.5" customHeight="1" x14ac:dyDescent="0.25">
      <c r="A1699" s="23">
        <v>44021</v>
      </c>
      <c r="B1699" s="12" t="s">
        <v>19</v>
      </c>
      <c r="C1699" s="4">
        <v>82</v>
      </c>
      <c r="D1699" s="5" t="s">
        <v>22</v>
      </c>
    </row>
    <row r="1700" spans="1:4" ht="22.5" customHeight="1" x14ac:dyDescent="0.25">
      <c r="A1700" s="23">
        <v>44021</v>
      </c>
      <c r="B1700" s="12" t="s">
        <v>19</v>
      </c>
      <c r="C1700" s="4">
        <v>81</v>
      </c>
      <c r="D1700" s="5" t="s">
        <v>22</v>
      </c>
    </row>
    <row r="1701" spans="1:4" ht="22.5" customHeight="1" x14ac:dyDescent="0.25">
      <c r="A1701" s="23">
        <v>44021</v>
      </c>
      <c r="B1701" s="12" t="s">
        <v>19</v>
      </c>
      <c r="C1701" s="4">
        <v>58</v>
      </c>
      <c r="D1701" s="5" t="s">
        <v>22</v>
      </c>
    </row>
    <row r="1702" spans="1:4" ht="22.5" customHeight="1" x14ac:dyDescent="0.25">
      <c r="A1702" s="23">
        <v>44021</v>
      </c>
      <c r="B1702" s="12" t="s">
        <v>19</v>
      </c>
      <c r="C1702" s="4">
        <v>82</v>
      </c>
      <c r="D1702" s="5" t="s">
        <v>22</v>
      </c>
    </row>
    <row r="1703" spans="1:4" ht="22.5" customHeight="1" x14ac:dyDescent="0.25">
      <c r="A1703" s="23">
        <v>44021</v>
      </c>
      <c r="B1703" s="12" t="s">
        <v>19</v>
      </c>
      <c r="C1703" s="4">
        <v>58</v>
      </c>
      <c r="D1703" s="5" t="s">
        <v>22</v>
      </c>
    </row>
    <row r="1704" spans="1:4" ht="22.5" customHeight="1" x14ac:dyDescent="0.25">
      <c r="A1704" s="23">
        <v>44021</v>
      </c>
      <c r="B1704" s="12" t="s">
        <v>19</v>
      </c>
      <c r="C1704" s="4">
        <v>63</v>
      </c>
      <c r="D1704" s="5" t="s">
        <v>22</v>
      </c>
    </row>
    <row r="1705" spans="1:4" ht="22.5" customHeight="1" x14ac:dyDescent="0.25">
      <c r="A1705" s="23">
        <v>44021</v>
      </c>
      <c r="B1705" s="12" t="s">
        <v>19</v>
      </c>
      <c r="C1705" s="4">
        <v>78</v>
      </c>
      <c r="D1705" s="5" t="s">
        <v>22</v>
      </c>
    </row>
    <row r="1706" spans="1:4" ht="22.5" customHeight="1" x14ac:dyDescent="0.25">
      <c r="A1706" s="23">
        <v>44021</v>
      </c>
      <c r="B1706" s="12" t="s">
        <v>19</v>
      </c>
      <c r="C1706" s="4">
        <v>70</v>
      </c>
      <c r="D1706" s="5" t="s">
        <v>21</v>
      </c>
    </row>
    <row r="1707" spans="1:4" ht="22.5" customHeight="1" x14ac:dyDescent="0.25">
      <c r="A1707" s="23">
        <v>44021</v>
      </c>
      <c r="B1707" s="12" t="s">
        <v>19</v>
      </c>
      <c r="C1707" s="4">
        <v>47</v>
      </c>
      <c r="D1707" s="5" t="s">
        <v>21</v>
      </c>
    </row>
    <row r="1708" spans="1:4" ht="22.5" customHeight="1" x14ac:dyDescent="0.25">
      <c r="A1708" s="23">
        <v>44021</v>
      </c>
      <c r="B1708" s="12" t="s">
        <v>19</v>
      </c>
      <c r="C1708" s="4">
        <v>85</v>
      </c>
      <c r="D1708" s="5" t="s">
        <v>21</v>
      </c>
    </row>
    <row r="1709" spans="1:4" ht="22.5" customHeight="1" x14ac:dyDescent="0.25">
      <c r="A1709" s="23">
        <v>44021</v>
      </c>
      <c r="B1709" s="12" t="s">
        <v>19</v>
      </c>
      <c r="C1709" s="4">
        <v>78</v>
      </c>
      <c r="D1709" s="5" t="s">
        <v>20</v>
      </c>
    </row>
    <row r="1710" spans="1:4" ht="22.5" customHeight="1" x14ac:dyDescent="0.25">
      <c r="A1710" s="23">
        <v>44021</v>
      </c>
      <c r="B1710" s="12" t="s">
        <v>19</v>
      </c>
      <c r="C1710" s="4">
        <v>72</v>
      </c>
      <c r="D1710" s="5" t="s">
        <v>20</v>
      </c>
    </row>
    <row r="1711" spans="1:4" ht="22.5" customHeight="1" x14ac:dyDescent="0.25">
      <c r="A1711" s="23">
        <v>44021</v>
      </c>
      <c r="B1711" s="12" t="s">
        <v>19</v>
      </c>
      <c r="C1711" s="4">
        <v>52</v>
      </c>
      <c r="D1711" s="5" t="s">
        <v>20</v>
      </c>
    </row>
    <row r="1712" spans="1:4" ht="22.5" customHeight="1" x14ac:dyDescent="0.25">
      <c r="A1712" s="23">
        <v>44021</v>
      </c>
      <c r="B1712" s="12" t="s">
        <v>19</v>
      </c>
      <c r="C1712" s="4">
        <v>82</v>
      </c>
      <c r="D1712" s="5" t="s">
        <v>41</v>
      </c>
    </row>
    <row r="1713" spans="1:4" ht="22.5" customHeight="1" x14ac:dyDescent="0.25">
      <c r="A1713" s="23">
        <v>44021</v>
      </c>
      <c r="B1713" s="12" t="s">
        <v>23</v>
      </c>
      <c r="C1713" s="4">
        <v>73</v>
      </c>
      <c r="D1713" s="5" t="s">
        <v>22</v>
      </c>
    </row>
    <row r="1714" spans="1:4" ht="22.5" customHeight="1" x14ac:dyDescent="0.25">
      <c r="A1714" s="23">
        <v>44021</v>
      </c>
      <c r="B1714" s="12" t="s">
        <v>23</v>
      </c>
      <c r="C1714" s="4">
        <v>88</v>
      </c>
      <c r="D1714" s="5" t="s">
        <v>22</v>
      </c>
    </row>
    <row r="1715" spans="1:4" ht="22.5" customHeight="1" x14ac:dyDescent="0.25">
      <c r="A1715" s="23">
        <v>44021</v>
      </c>
      <c r="B1715" s="12" t="s">
        <v>23</v>
      </c>
      <c r="C1715" s="4">
        <v>75</v>
      </c>
      <c r="D1715" s="5" t="s">
        <v>21</v>
      </c>
    </row>
    <row r="1716" spans="1:4" ht="22.5" customHeight="1" x14ac:dyDescent="0.25">
      <c r="A1716" s="23">
        <v>44021</v>
      </c>
      <c r="B1716" s="12" t="s">
        <v>23</v>
      </c>
      <c r="C1716" s="4">
        <v>80</v>
      </c>
      <c r="D1716" s="5" t="s">
        <v>20</v>
      </c>
    </row>
    <row r="1717" spans="1:4" ht="22.5" customHeight="1" x14ac:dyDescent="0.25">
      <c r="A1717" s="23">
        <v>44021</v>
      </c>
      <c r="B1717" s="12" t="s">
        <v>23</v>
      </c>
      <c r="C1717" s="4">
        <v>73</v>
      </c>
      <c r="D1717" s="5" t="s">
        <v>20</v>
      </c>
    </row>
    <row r="1718" spans="1:4" ht="22.5" customHeight="1" x14ac:dyDescent="0.25">
      <c r="A1718" s="23">
        <v>44021</v>
      </c>
      <c r="B1718" s="12" t="s">
        <v>23</v>
      </c>
      <c r="C1718" s="4">
        <v>75</v>
      </c>
      <c r="D1718" s="5" t="s">
        <v>20</v>
      </c>
    </row>
    <row r="1719" spans="1:4" ht="22.5" customHeight="1" x14ac:dyDescent="0.25">
      <c r="A1719" s="23">
        <v>44021</v>
      </c>
      <c r="B1719" s="12" t="s">
        <v>23</v>
      </c>
      <c r="C1719" s="4">
        <v>74</v>
      </c>
      <c r="D1719" s="5" t="s">
        <v>20</v>
      </c>
    </row>
    <row r="1720" spans="1:4" ht="22.5" customHeight="1" x14ac:dyDescent="0.25">
      <c r="A1720" s="23">
        <v>44021</v>
      </c>
      <c r="B1720" s="12" t="s">
        <v>23</v>
      </c>
      <c r="C1720" s="4">
        <v>73</v>
      </c>
      <c r="D1720" s="5" t="s">
        <v>20</v>
      </c>
    </row>
    <row r="1721" spans="1:4" ht="22.5" customHeight="1" x14ac:dyDescent="0.25">
      <c r="A1721" s="23">
        <v>44021</v>
      </c>
      <c r="B1721" s="12" t="s">
        <v>23</v>
      </c>
      <c r="C1721" s="4">
        <v>88</v>
      </c>
      <c r="D1721" s="5" t="s">
        <v>20</v>
      </c>
    </row>
    <row r="1722" spans="1:4" ht="22.5" customHeight="1" x14ac:dyDescent="0.25">
      <c r="A1722" s="23">
        <v>44021</v>
      </c>
      <c r="B1722" s="12"/>
      <c r="C1722" s="4">
        <v>91</v>
      </c>
      <c r="D1722" s="5" t="s">
        <v>20</v>
      </c>
    </row>
    <row r="1723" spans="1:4" ht="22.5" customHeight="1" x14ac:dyDescent="0.25">
      <c r="A1723" s="23">
        <v>44022</v>
      </c>
      <c r="B1723" s="12" t="s">
        <v>19</v>
      </c>
      <c r="C1723" s="4">
        <v>72</v>
      </c>
      <c r="D1723" s="5" t="s">
        <v>22</v>
      </c>
    </row>
    <row r="1724" spans="1:4" ht="22.5" customHeight="1" x14ac:dyDescent="0.25">
      <c r="A1724" s="23">
        <v>44022</v>
      </c>
      <c r="B1724" s="12" t="s">
        <v>19</v>
      </c>
      <c r="C1724" s="4">
        <v>75</v>
      </c>
      <c r="D1724" s="5" t="s">
        <v>22</v>
      </c>
    </row>
    <row r="1725" spans="1:4" ht="22.5" customHeight="1" x14ac:dyDescent="0.25">
      <c r="A1725" s="23">
        <v>44022</v>
      </c>
      <c r="B1725" s="12" t="s">
        <v>19</v>
      </c>
      <c r="C1725" s="4">
        <v>72</v>
      </c>
      <c r="D1725" s="5" t="s">
        <v>22</v>
      </c>
    </row>
    <row r="1726" spans="1:4" ht="22.5" customHeight="1" x14ac:dyDescent="0.25">
      <c r="A1726" s="23">
        <v>44022</v>
      </c>
      <c r="B1726" s="12" t="s">
        <v>19</v>
      </c>
      <c r="C1726" s="4">
        <v>67</v>
      </c>
      <c r="D1726" s="5" t="s">
        <v>22</v>
      </c>
    </row>
    <row r="1727" spans="1:4" ht="22.5" customHeight="1" x14ac:dyDescent="0.25">
      <c r="A1727" s="23">
        <v>44022</v>
      </c>
      <c r="B1727" s="12" t="s">
        <v>19</v>
      </c>
      <c r="C1727" s="4">
        <v>84</v>
      </c>
      <c r="D1727" s="5" t="s">
        <v>22</v>
      </c>
    </row>
    <row r="1728" spans="1:4" ht="22.5" customHeight="1" x14ac:dyDescent="0.25">
      <c r="A1728" s="23">
        <v>44022</v>
      </c>
      <c r="B1728" s="12" t="s">
        <v>19</v>
      </c>
      <c r="C1728" s="4">
        <v>96</v>
      </c>
      <c r="D1728" s="5" t="s">
        <v>22</v>
      </c>
    </row>
    <row r="1729" spans="1:4" ht="22.5" customHeight="1" x14ac:dyDescent="0.25">
      <c r="A1729" s="23">
        <v>44022</v>
      </c>
      <c r="B1729" s="12" t="s">
        <v>19</v>
      </c>
      <c r="C1729" s="4">
        <v>82</v>
      </c>
      <c r="D1729" s="5" t="s">
        <v>22</v>
      </c>
    </row>
    <row r="1730" spans="1:4" ht="22.5" customHeight="1" x14ac:dyDescent="0.25">
      <c r="A1730" s="23">
        <v>44022</v>
      </c>
      <c r="B1730" s="12" t="s">
        <v>19</v>
      </c>
      <c r="C1730" s="4">
        <v>64</v>
      </c>
      <c r="D1730" s="5" t="s">
        <v>22</v>
      </c>
    </row>
    <row r="1731" spans="1:4" ht="22.5" customHeight="1" x14ac:dyDescent="0.25">
      <c r="A1731" s="23">
        <v>44022</v>
      </c>
      <c r="B1731" s="12" t="s">
        <v>19</v>
      </c>
      <c r="C1731" s="4">
        <v>55</v>
      </c>
      <c r="D1731" s="5" t="s">
        <v>22</v>
      </c>
    </row>
    <row r="1732" spans="1:4" ht="22.5" customHeight="1" x14ac:dyDescent="0.25">
      <c r="A1732" s="23">
        <v>44022</v>
      </c>
      <c r="B1732" s="12" t="s">
        <v>19</v>
      </c>
      <c r="C1732" s="4">
        <v>88</v>
      </c>
      <c r="D1732" s="5" t="s">
        <v>22</v>
      </c>
    </row>
    <row r="1733" spans="1:4" ht="22.5" customHeight="1" x14ac:dyDescent="0.25">
      <c r="A1733" s="23">
        <v>44022</v>
      </c>
      <c r="B1733" s="12" t="s">
        <v>19</v>
      </c>
      <c r="C1733" s="4">
        <v>41</v>
      </c>
      <c r="D1733" s="5" t="s">
        <v>22</v>
      </c>
    </row>
    <row r="1734" spans="1:4" ht="22.5" customHeight="1" x14ac:dyDescent="0.25">
      <c r="A1734" s="23">
        <v>44022</v>
      </c>
      <c r="B1734" s="12" t="s">
        <v>19</v>
      </c>
      <c r="C1734" s="4">
        <v>69</v>
      </c>
      <c r="D1734" s="5" t="s">
        <v>22</v>
      </c>
    </row>
    <row r="1735" spans="1:4" ht="22.5" customHeight="1" x14ac:dyDescent="0.25">
      <c r="A1735" s="23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3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3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3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3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3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3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3">
        <v>44022</v>
      </c>
      <c r="B1742" s="12" t="s">
        <v>19</v>
      </c>
      <c r="C1742" s="4">
        <v>92</v>
      </c>
      <c r="D1742" s="5" t="s">
        <v>20</v>
      </c>
    </row>
    <row r="1743" spans="1:4" ht="22.5" customHeight="1" x14ac:dyDescent="0.25">
      <c r="A1743" s="23">
        <v>44022</v>
      </c>
      <c r="B1743" s="12" t="s">
        <v>19</v>
      </c>
      <c r="C1743" s="4">
        <v>79</v>
      </c>
      <c r="D1743" s="5" t="s">
        <v>20</v>
      </c>
    </row>
    <row r="1744" spans="1:4" ht="22.5" customHeight="1" x14ac:dyDescent="0.25">
      <c r="A1744" s="23">
        <v>44022</v>
      </c>
      <c r="B1744" s="12" t="s">
        <v>19</v>
      </c>
      <c r="C1744" s="4">
        <v>48</v>
      </c>
      <c r="D1744" s="5" t="s">
        <v>20</v>
      </c>
    </row>
    <row r="1745" spans="1:4" ht="22.5" customHeight="1" x14ac:dyDescent="0.25">
      <c r="A1745" s="23">
        <v>44022</v>
      </c>
      <c r="B1745" s="12" t="s">
        <v>19</v>
      </c>
      <c r="C1745" s="4">
        <v>69</v>
      </c>
      <c r="D1745" s="5" t="s">
        <v>20</v>
      </c>
    </row>
    <row r="1746" spans="1:4" ht="22.5" customHeight="1" x14ac:dyDescent="0.25">
      <c r="A1746" s="23">
        <v>44022</v>
      </c>
      <c r="B1746" s="12" t="s">
        <v>19</v>
      </c>
      <c r="C1746" s="4">
        <v>81</v>
      </c>
      <c r="D1746" s="5" t="s">
        <v>20</v>
      </c>
    </row>
    <row r="1747" spans="1:4" ht="22.5" customHeight="1" x14ac:dyDescent="0.25">
      <c r="A1747" s="23">
        <v>44022</v>
      </c>
      <c r="B1747" s="12" t="s">
        <v>19</v>
      </c>
      <c r="C1747" s="4">
        <v>87</v>
      </c>
      <c r="D1747" s="5" t="s">
        <v>20</v>
      </c>
    </row>
    <row r="1748" spans="1:4" ht="22.5" customHeight="1" x14ac:dyDescent="0.25">
      <c r="A1748" s="23">
        <v>44022</v>
      </c>
      <c r="B1748" s="12" t="s">
        <v>19</v>
      </c>
      <c r="C1748" s="4">
        <v>68</v>
      </c>
      <c r="D1748" s="5" t="s">
        <v>20</v>
      </c>
    </row>
    <row r="1749" spans="1:4" ht="22.5" customHeight="1" x14ac:dyDescent="0.25">
      <c r="A1749" s="23">
        <v>44022</v>
      </c>
      <c r="B1749" s="12" t="s">
        <v>19</v>
      </c>
      <c r="C1749" s="4">
        <v>70</v>
      </c>
      <c r="D1749" s="5" t="s">
        <v>20</v>
      </c>
    </row>
    <row r="1750" spans="1:4" ht="22.5" customHeight="1" x14ac:dyDescent="0.25">
      <c r="A1750" s="23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3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3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3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3">
        <v>44022</v>
      </c>
      <c r="B1754" s="12" t="s">
        <v>19</v>
      </c>
      <c r="C1754" s="4">
        <v>58</v>
      </c>
      <c r="D1754" s="5" t="s">
        <v>28</v>
      </c>
    </row>
    <row r="1755" spans="1:4" ht="22.5" customHeight="1" x14ac:dyDescent="0.25">
      <c r="A1755" s="23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3">
        <v>44022</v>
      </c>
      <c r="B1756" s="12" t="s">
        <v>23</v>
      </c>
      <c r="C1756" s="4">
        <v>88</v>
      </c>
      <c r="D1756" s="5" t="s">
        <v>22</v>
      </c>
    </row>
    <row r="1757" spans="1:4" ht="22.5" customHeight="1" x14ac:dyDescent="0.25">
      <c r="A1757" s="23">
        <v>44022</v>
      </c>
      <c r="B1757" s="12" t="s">
        <v>23</v>
      </c>
      <c r="C1757" s="4">
        <v>85</v>
      </c>
      <c r="D1757" s="5" t="s">
        <v>22</v>
      </c>
    </row>
    <row r="1758" spans="1:4" ht="22.5" customHeight="1" x14ac:dyDescent="0.25">
      <c r="A1758" s="23">
        <v>44022</v>
      </c>
      <c r="B1758" s="12" t="s">
        <v>23</v>
      </c>
      <c r="C1758" s="4">
        <v>64</v>
      </c>
      <c r="D1758" s="5" t="s">
        <v>22</v>
      </c>
    </row>
    <row r="1759" spans="1:4" ht="22.5" customHeight="1" x14ac:dyDescent="0.25">
      <c r="A1759" s="23">
        <v>44022</v>
      </c>
      <c r="B1759" s="12" t="s">
        <v>23</v>
      </c>
      <c r="C1759" s="4">
        <v>67</v>
      </c>
      <c r="D1759" s="5" t="s">
        <v>22</v>
      </c>
    </row>
    <row r="1760" spans="1:4" ht="22.5" customHeight="1" x14ac:dyDescent="0.25">
      <c r="A1760" s="23">
        <v>44022</v>
      </c>
      <c r="B1760" s="12" t="s">
        <v>23</v>
      </c>
      <c r="C1760" s="4">
        <v>79</v>
      </c>
      <c r="D1760" s="5" t="s">
        <v>22</v>
      </c>
    </row>
    <row r="1761" spans="1:4" ht="22.5" customHeight="1" x14ac:dyDescent="0.25">
      <c r="A1761" s="23">
        <v>44022</v>
      </c>
      <c r="B1761" s="12" t="s">
        <v>23</v>
      </c>
      <c r="C1761" s="4">
        <v>67</v>
      </c>
      <c r="D1761" s="5" t="s">
        <v>22</v>
      </c>
    </row>
    <row r="1762" spans="1:4" ht="22.5" customHeight="1" x14ac:dyDescent="0.25">
      <c r="A1762" s="23">
        <v>44022</v>
      </c>
      <c r="B1762" s="12" t="s">
        <v>23</v>
      </c>
      <c r="C1762" s="4">
        <v>94</v>
      </c>
      <c r="D1762" s="5" t="s">
        <v>22</v>
      </c>
    </row>
    <row r="1763" spans="1:4" ht="22.5" customHeight="1" x14ac:dyDescent="0.25">
      <c r="A1763" s="23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3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3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3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3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3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3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3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3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3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3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3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3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3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3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3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3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3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3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3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3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3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3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3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3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3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3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3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3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3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3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3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3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3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3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3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3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3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3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3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3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3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3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3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3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3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3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3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3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3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3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3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3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3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3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3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3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3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3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3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3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3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3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3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3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3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3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3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3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3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3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3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3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3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3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3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3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3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3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3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3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3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3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3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3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3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3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3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3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3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3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3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3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3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3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3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3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3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3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3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3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3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3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3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3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3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3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3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3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3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3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3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3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3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3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3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3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3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3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3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3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3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3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3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3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3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3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3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3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3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3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3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3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3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3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3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3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3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3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3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3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3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3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3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3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3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3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3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3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3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3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3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3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3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3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3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3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3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3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3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3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3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3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3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3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3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3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3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3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3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3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3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3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3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3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3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3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3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3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3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3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3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3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3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3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3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3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3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3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3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3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3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3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3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3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3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3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3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3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3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3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3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3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3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3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3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3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3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3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3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3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3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3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3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3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3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3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3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3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3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3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3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3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3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3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3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3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3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3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3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3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3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3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3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3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3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3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3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3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3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3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3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3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3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3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3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3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3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3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3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3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3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3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3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3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3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3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3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3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3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3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3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3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3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3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3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3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3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3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3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3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3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3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3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3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3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3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3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3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3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3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3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3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3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3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3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3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3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3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3">
        <v>44028</v>
      </c>
      <c r="B2052" s="12" t="s">
        <v>19</v>
      </c>
      <c r="C2052" s="4">
        <v>63</v>
      </c>
      <c r="D2052" s="5" t="s">
        <v>22</v>
      </c>
    </row>
    <row r="2053" spans="1:4" ht="22.5" customHeight="1" x14ac:dyDescent="0.25">
      <c r="A2053" s="23">
        <v>44028</v>
      </c>
      <c r="B2053" s="12" t="s">
        <v>19</v>
      </c>
      <c r="C2053" s="4">
        <v>72</v>
      </c>
      <c r="D2053" s="5" t="s">
        <v>22</v>
      </c>
    </row>
    <row r="2054" spans="1:4" ht="22.5" customHeight="1" x14ac:dyDescent="0.25">
      <c r="A2054" s="23">
        <v>44028</v>
      </c>
      <c r="B2054" s="12" t="s">
        <v>19</v>
      </c>
      <c r="C2054" s="4">
        <v>84</v>
      </c>
      <c r="D2054" s="5" t="s">
        <v>22</v>
      </c>
    </row>
    <row r="2055" spans="1:4" ht="22.5" customHeight="1" x14ac:dyDescent="0.25">
      <c r="A2055" s="23">
        <v>44028</v>
      </c>
      <c r="B2055" s="12" t="s">
        <v>19</v>
      </c>
      <c r="C2055" s="4">
        <v>26</v>
      </c>
      <c r="D2055" s="5" t="s">
        <v>22</v>
      </c>
    </row>
    <row r="2056" spans="1:4" ht="22.5" customHeight="1" x14ac:dyDescent="0.25">
      <c r="A2056" s="23">
        <v>44028</v>
      </c>
      <c r="B2056" s="12" t="s">
        <v>19</v>
      </c>
      <c r="C2056" s="4">
        <v>62</v>
      </c>
      <c r="D2056" s="5" t="s">
        <v>22</v>
      </c>
    </row>
    <row r="2057" spans="1:4" ht="22.5" customHeight="1" x14ac:dyDescent="0.25">
      <c r="A2057" s="23">
        <v>44028</v>
      </c>
      <c r="B2057" s="12" t="s">
        <v>19</v>
      </c>
      <c r="C2057" s="4">
        <v>75</v>
      </c>
      <c r="D2057" s="5" t="s">
        <v>22</v>
      </c>
    </row>
    <row r="2058" spans="1:4" ht="22.5" customHeight="1" x14ac:dyDescent="0.25">
      <c r="A2058" s="23">
        <v>44028</v>
      </c>
      <c r="B2058" s="12" t="s">
        <v>19</v>
      </c>
      <c r="C2058" s="4">
        <v>55</v>
      </c>
      <c r="D2058" s="5" t="s">
        <v>22</v>
      </c>
    </row>
    <row r="2059" spans="1:4" ht="22.5" customHeight="1" x14ac:dyDescent="0.25">
      <c r="A2059" s="23">
        <v>44028</v>
      </c>
      <c r="B2059" s="12" t="s">
        <v>19</v>
      </c>
      <c r="C2059" s="4">
        <v>69</v>
      </c>
      <c r="D2059" s="5" t="s">
        <v>22</v>
      </c>
    </row>
    <row r="2060" spans="1:4" ht="22.5" customHeight="1" x14ac:dyDescent="0.25">
      <c r="A2060" s="23">
        <v>44028</v>
      </c>
      <c r="B2060" s="12" t="s">
        <v>19</v>
      </c>
      <c r="C2060" s="4">
        <v>72</v>
      </c>
      <c r="D2060" s="5" t="s">
        <v>22</v>
      </c>
    </row>
    <row r="2061" spans="1:4" ht="22.5" customHeight="1" x14ac:dyDescent="0.25">
      <c r="A2061" s="23">
        <v>44028</v>
      </c>
      <c r="B2061" s="12" t="s">
        <v>19</v>
      </c>
      <c r="C2061" s="4">
        <v>90</v>
      </c>
      <c r="D2061" s="5" t="s">
        <v>22</v>
      </c>
    </row>
    <row r="2062" spans="1:4" ht="22.5" customHeight="1" x14ac:dyDescent="0.25">
      <c r="A2062" s="23">
        <v>44028</v>
      </c>
      <c r="B2062" s="12" t="s">
        <v>19</v>
      </c>
      <c r="C2062" s="4">
        <v>72</v>
      </c>
      <c r="D2062" s="5" t="s">
        <v>22</v>
      </c>
    </row>
    <row r="2063" spans="1:4" ht="22.5" customHeight="1" x14ac:dyDescent="0.25">
      <c r="A2063" s="23">
        <v>44028</v>
      </c>
      <c r="B2063" s="12" t="s">
        <v>19</v>
      </c>
      <c r="C2063" s="4">
        <v>84</v>
      </c>
      <c r="D2063" s="5" t="s">
        <v>22</v>
      </c>
    </row>
    <row r="2064" spans="1:4" ht="22.5" customHeight="1" x14ac:dyDescent="0.25">
      <c r="A2064" s="23">
        <v>44028</v>
      </c>
      <c r="B2064" s="12" t="s">
        <v>19</v>
      </c>
      <c r="C2064" s="4">
        <v>76</v>
      </c>
      <c r="D2064" s="5" t="s">
        <v>22</v>
      </c>
    </row>
    <row r="2065" spans="1:4" ht="22.5" customHeight="1" x14ac:dyDescent="0.25">
      <c r="A2065" s="23">
        <v>44028</v>
      </c>
      <c r="B2065" s="12" t="s">
        <v>19</v>
      </c>
      <c r="C2065" s="4">
        <v>72</v>
      </c>
      <c r="D2065" s="5" t="s">
        <v>22</v>
      </c>
    </row>
    <row r="2066" spans="1:4" ht="22.5" customHeight="1" x14ac:dyDescent="0.25">
      <c r="A2066" s="23">
        <v>44028</v>
      </c>
      <c r="B2066" s="12" t="s">
        <v>19</v>
      </c>
      <c r="C2066" s="4">
        <v>67</v>
      </c>
      <c r="D2066" s="5" t="s">
        <v>22</v>
      </c>
    </row>
    <row r="2067" spans="1:4" ht="22.5" customHeight="1" x14ac:dyDescent="0.25">
      <c r="A2067" s="23">
        <v>44028</v>
      </c>
      <c r="B2067" s="12" t="s">
        <v>19</v>
      </c>
      <c r="C2067" s="4">
        <v>91</v>
      </c>
      <c r="D2067" s="5" t="s">
        <v>22</v>
      </c>
    </row>
    <row r="2068" spans="1:4" ht="22.5" customHeight="1" x14ac:dyDescent="0.25">
      <c r="A2068" s="23">
        <v>44028</v>
      </c>
      <c r="B2068" s="12" t="s">
        <v>19</v>
      </c>
      <c r="C2068" s="4">
        <v>71</v>
      </c>
      <c r="D2068" s="5" t="s">
        <v>22</v>
      </c>
    </row>
    <row r="2069" spans="1:4" ht="22.5" customHeight="1" x14ac:dyDescent="0.25">
      <c r="A2069" s="23">
        <v>44028</v>
      </c>
      <c r="B2069" s="12" t="s">
        <v>19</v>
      </c>
      <c r="C2069" s="4">
        <v>72</v>
      </c>
      <c r="D2069" s="5" t="s">
        <v>22</v>
      </c>
    </row>
    <row r="2070" spans="1:4" ht="22.5" customHeight="1" x14ac:dyDescent="0.25">
      <c r="A2070" s="23">
        <v>44028</v>
      </c>
      <c r="B2070" s="12" t="s">
        <v>19</v>
      </c>
      <c r="C2070" s="4">
        <v>71</v>
      </c>
      <c r="D2070" s="5" t="s">
        <v>22</v>
      </c>
    </row>
    <row r="2071" spans="1:4" ht="22.5" customHeight="1" x14ac:dyDescent="0.25">
      <c r="A2071" s="23">
        <v>44028</v>
      </c>
      <c r="B2071" s="12" t="s">
        <v>19</v>
      </c>
      <c r="C2071" s="4">
        <v>70</v>
      </c>
      <c r="D2071" s="5" t="s">
        <v>22</v>
      </c>
    </row>
    <row r="2072" spans="1:4" ht="22.5" customHeight="1" x14ac:dyDescent="0.25">
      <c r="A2072" s="23">
        <v>44028</v>
      </c>
      <c r="B2072" s="12" t="s">
        <v>19</v>
      </c>
      <c r="C2072" s="4">
        <v>89</v>
      </c>
      <c r="D2072" s="5" t="s">
        <v>22</v>
      </c>
    </row>
    <row r="2073" spans="1:4" ht="22.5" customHeight="1" x14ac:dyDescent="0.25">
      <c r="A2073" s="23">
        <v>44028</v>
      </c>
      <c r="B2073" s="12" t="s">
        <v>19</v>
      </c>
      <c r="C2073" s="4">
        <v>75</v>
      </c>
      <c r="D2073" s="5" t="s">
        <v>22</v>
      </c>
    </row>
    <row r="2074" spans="1:4" ht="22.5" customHeight="1" x14ac:dyDescent="0.25">
      <c r="A2074" s="23">
        <v>44028</v>
      </c>
      <c r="B2074" s="12" t="s">
        <v>19</v>
      </c>
      <c r="C2074" s="4">
        <v>60</v>
      </c>
      <c r="D2074" s="5" t="s">
        <v>21</v>
      </c>
    </row>
    <row r="2075" spans="1:4" ht="22.5" customHeight="1" x14ac:dyDescent="0.25">
      <c r="A2075" s="23">
        <v>44028</v>
      </c>
      <c r="B2075" s="12" t="s">
        <v>19</v>
      </c>
      <c r="C2075" s="4">
        <v>88</v>
      </c>
      <c r="D2075" s="5" t="s">
        <v>20</v>
      </c>
    </row>
    <row r="2076" spans="1:4" ht="22.5" customHeight="1" x14ac:dyDescent="0.25">
      <c r="A2076" s="23">
        <v>44028</v>
      </c>
      <c r="B2076" s="12" t="s">
        <v>19</v>
      </c>
      <c r="C2076" s="4">
        <v>71</v>
      </c>
      <c r="D2076" s="5" t="s">
        <v>20</v>
      </c>
    </row>
    <row r="2077" spans="1:4" ht="22.5" customHeight="1" x14ac:dyDescent="0.25">
      <c r="A2077" s="23">
        <v>44028</v>
      </c>
      <c r="B2077" s="12" t="s">
        <v>19</v>
      </c>
      <c r="C2077" s="4">
        <v>38</v>
      </c>
      <c r="D2077" s="5" t="s">
        <v>20</v>
      </c>
    </row>
    <row r="2078" spans="1:4" ht="22.5" customHeight="1" x14ac:dyDescent="0.25">
      <c r="A2078" s="23">
        <v>44028</v>
      </c>
      <c r="B2078" s="12" t="s">
        <v>19</v>
      </c>
      <c r="C2078" s="4">
        <v>89</v>
      </c>
      <c r="D2078" s="5" t="s">
        <v>20</v>
      </c>
    </row>
    <row r="2079" spans="1:4" ht="22.5" customHeight="1" x14ac:dyDescent="0.25">
      <c r="A2079" s="23">
        <v>44028</v>
      </c>
      <c r="B2079" s="12" t="s">
        <v>19</v>
      </c>
      <c r="C2079" s="4">
        <v>49</v>
      </c>
      <c r="D2079" s="5" t="s">
        <v>20</v>
      </c>
    </row>
    <row r="2080" spans="1:4" ht="22.5" customHeight="1" x14ac:dyDescent="0.25">
      <c r="A2080" s="23">
        <v>44028</v>
      </c>
      <c r="B2080" s="12" t="s">
        <v>19</v>
      </c>
      <c r="C2080" s="4">
        <v>80</v>
      </c>
      <c r="D2080" s="5" t="s">
        <v>20</v>
      </c>
    </row>
    <row r="2081" spans="1:4" ht="22.5" customHeight="1" x14ac:dyDescent="0.25">
      <c r="A2081" s="23">
        <v>44028</v>
      </c>
      <c r="B2081" s="12" t="s">
        <v>19</v>
      </c>
      <c r="C2081" s="4">
        <v>65</v>
      </c>
      <c r="D2081" s="5" t="s">
        <v>20</v>
      </c>
    </row>
    <row r="2082" spans="1:4" ht="22.5" customHeight="1" x14ac:dyDescent="0.25">
      <c r="A2082" s="23">
        <v>44028</v>
      </c>
      <c r="B2082" s="12" t="s">
        <v>19</v>
      </c>
      <c r="C2082" s="4">
        <v>87</v>
      </c>
      <c r="D2082" s="5" t="s">
        <v>20</v>
      </c>
    </row>
    <row r="2083" spans="1:4" ht="22.5" customHeight="1" x14ac:dyDescent="0.25">
      <c r="A2083" s="23">
        <v>44028</v>
      </c>
      <c r="B2083" s="12" t="s">
        <v>19</v>
      </c>
      <c r="C2083" s="4">
        <v>54</v>
      </c>
      <c r="D2083" s="5" t="s">
        <v>20</v>
      </c>
    </row>
    <row r="2084" spans="1:4" ht="22.5" customHeight="1" x14ac:dyDescent="0.25">
      <c r="A2084" s="23">
        <v>44028</v>
      </c>
      <c r="B2084" s="12" t="s">
        <v>19</v>
      </c>
      <c r="C2084" s="4">
        <v>71</v>
      </c>
      <c r="D2084" s="5" t="s">
        <v>20</v>
      </c>
    </row>
    <row r="2085" spans="1:4" ht="22.5" customHeight="1" x14ac:dyDescent="0.25">
      <c r="A2085" s="23">
        <v>44028</v>
      </c>
      <c r="B2085" s="12" t="s">
        <v>19</v>
      </c>
      <c r="C2085" s="4">
        <v>79</v>
      </c>
      <c r="D2085" s="5" t="s">
        <v>28</v>
      </c>
    </row>
    <row r="2086" spans="1:4" ht="22.5" customHeight="1" x14ac:dyDescent="0.25">
      <c r="A2086" s="23">
        <v>44028</v>
      </c>
      <c r="B2086" s="12" t="s">
        <v>23</v>
      </c>
      <c r="C2086" s="4">
        <v>73</v>
      </c>
      <c r="D2086" s="5" t="s">
        <v>22</v>
      </c>
    </row>
    <row r="2087" spans="1:4" ht="22.5" customHeight="1" x14ac:dyDescent="0.25">
      <c r="A2087" s="23">
        <v>44028</v>
      </c>
      <c r="B2087" s="12" t="s">
        <v>23</v>
      </c>
      <c r="C2087" s="4">
        <v>92</v>
      </c>
      <c r="D2087" s="5" t="s">
        <v>22</v>
      </c>
    </row>
    <row r="2088" spans="1:4" ht="22.5" customHeight="1" x14ac:dyDescent="0.25">
      <c r="A2088" s="23">
        <v>44028</v>
      </c>
      <c r="B2088" s="12" t="s">
        <v>23</v>
      </c>
      <c r="C2088" s="4">
        <v>94</v>
      </c>
      <c r="D2088" s="5" t="s">
        <v>22</v>
      </c>
    </row>
    <row r="2089" spans="1:4" ht="22.5" customHeight="1" x14ac:dyDescent="0.25">
      <c r="A2089" s="23">
        <v>44028</v>
      </c>
      <c r="B2089" s="12" t="s">
        <v>23</v>
      </c>
      <c r="C2089" s="4">
        <v>59</v>
      </c>
      <c r="D2089" s="5" t="s">
        <v>22</v>
      </c>
    </row>
    <row r="2090" spans="1:4" ht="22.5" customHeight="1" x14ac:dyDescent="0.25">
      <c r="A2090" s="23">
        <v>44028</v>
      </c>
      <c r="B2090" s="12" t="s">
        <v>23</v>
      </c>
      <c r="C2090" s="4">
        <v>92</v>
      </c>
      <c r="D2090" s="5" t="s">
        <v>22</v>
      </c>
    </row>
    <row r="2091" spans="1:4" ht="22.5" customHeight="1" x14ac:dyDescent="0.25">
      <c r="A2091" s="23">
        <v>44028</v>
      </c>
      <c r="B2091" s="12" t="s">
        <v>23</v>
      </c>
      <c r="C2091" s="4">
        <v>71</v>
      </c>
      <c r="D2091" s="5" t="s">
        <v>22</v>
      </c>
    </row>
    <row r="2092" spans="1:4" ht="22.5" customHeight="1" x14ac:dyDescent="0.25">
      <c r="A2092" s="23">
        <v>44028</v>
      </c>
      <c r="B2092" s="12" t="s">
        <v>23</v>
      </c>
      <c r="C2092" s="4">
        <v>19</v>
      </c>
      <c r="D2092" s="5" t="s">
        <v>22</v>
      </c>
    </row>
    <row r="2093" spans="1:4" ht="22.5" customHeight="1" x14ac:dyDescent="0.25">
      <c r="A2093" s="23">
        <v>44028</v>
      </c>
      <c r="B2093" s="12" t="s">
        <v>23</v>
      </c>
      <c r="C2093" s="4">
        <v>70</v>
      </c>
      <c r="D2093" s="5" t="s">
        <v>22</v>
      </c>
    </row>
    <row r="2094" spans="1:4" ht="22.5" customHeight="1" x14ac:dyDescent="0.25">
      <c r="A2094" s="23">
        <v>44028</v>
      </c>
      <c r="B2094" s="12" t="s">
        <v>23</v>
      </c>
      <c r="C2094" s="4">
        <v>74</v>
      </c>
      <c r="D2094" s="5" t="s">
        <v>22</v>
      </c>
    </row>
    <row r="2095" spans="1:4" ht="22.5" customHeight="1" x14ac:dyDescent="0.25">
      <c r="A2095" s="23">
        <v>44028</v>
      </c>
      <c r="B2095" s="12" t="s">
        <v>23</v>
      </c>
      <c r="C2095" s="4">
        <v>79</v>
      </c>
      <c r="D2095" s="5" t="s">
        <v>22</v>
      </c>
    </row>
    <row r="2096" spans="1:4" ht="22.5" customHeight="1" x14ac:dyDescent="0.25">
      <c r="A2096" s="23">
        <v>44028</v>
      </c>
      <c r="B2096" s="12" t="s">
        <v>23</v>
      </c>
      <c r="C2096" s="4">
        <v>64</v>
      </c>
      <c r="D2096" s="5" t="s">
        <v>22</v>
      </c>
    </row>
    <row r="2097" spans="1:4" ht="22.5" customHeight="1" x14ac:dyDescent="0.25">
      <c r="A2097" s="23">
        <v>44028</v>
      </c>
      <c r="B2097" s="12" t="s">
        <v>23</v>
      </c>
      <c r="C2097" s="4">
        <v>84</v>
      </c>
      <c r="D2097" s="5" t="s">
        <v>22</v>
      </c>
    </row>
    <row r="2098" spans="1:4" ht="22.5" customHeight="1" x14ac:dyDescent="0.25">
      <c r="A2098" s="23">
        <v>44028</v>
      </c>
      <c r="B2098" s="12" t="s">
        <v>23</v>
      </c>
      <c r="C2098" s="4">
        <v>90</v>
      </c>
      <c r="D2098" s="5" t="s">
        <v>22</v>
      </c>
    </row>
    <row r="2099" spans="1:4" ht="22.5" customHeight="1" x14ac:dyDescent="0.25">
      <c r="A2099" s="23">
        <v>44028</v>
      </c>
      <c r="B2099" s="12" t="s">
        <v>23</v>
      </c>
      <c r="C2099" s="4">
        <v>54</v>
      </c>
      <c r="D2099" s="5" t="s">
        <v>22</v>
      </c>
    </row>
    <row r="2100" spans="1:4" ht="22.5" customHeight="1" x14ac:dyDescent="0.25">
      <c r="A2100" s="23">
        <v>44028</v>
      </c>
      <c r="B2100" s="12" t="s">
        <v>23</v>
      </c>
      <c r="C2100" s="4">
        <v>68</v>
      </c>
      <c r="D2100" s="5" t="s">
        <v>22</v>
      </c>
    </row>
    <row r="2101" spans="1:4" ht="22.5" customHeight="1" x14ac:dyDescent="0.25">
      <c r="A2101" s="23">
        <v>44028</v>
      </c>
      <c r="B2101" s="12" t="s">
        <v>23</v>
      </c>
      <c r="C2101" s="4">
        <v>81</v>
      </c>
      <c r="D2101" s="5" t="s">
        <v>22</v>
      </c>
    </row>
    <row r="2102" spans="1:4" ht="22.5" customHeight="1" x14ac:dyDescent="0.25">
      <c r="A2102" s="23">
        <v>44028</v>
      </c>
      <c r="B2102" s="12" t="s">
        <v>23</v>
      </c>
      <c r="C2102" s="4">
        <v>76</v>
      </c>
      <c r="D2102" s="5" t="s">
        <v>22</v>
      </c>
    </row>
    <row r="2103" spans="1:4" ht="22.5" customHeight="1" x14ac:dyDescent="0.25">
      <c r="A2103" s="23">
        <v>44028</v>
      </c>
      <c r="B2103" s="12" t="s">
        <v>23</v>
      </c>
      <c r="C2103" s="4">
        <v>93</v>
      </c>
      <c r="D2103" s="5" t="s">
        <v>22</v>
      </c>
    </row>
    <row r="2104" spans="1:4" ht="22.5" customHeight="1" x14ac:dyDescent="0.25">
      <c r="A2104" s="23">
        <v>44028</v>
      </c>
      <c r="B2104" s="12" t="s">
        <v>23</v>
      </c>
      <c r="C2104" s="4">
        <v>94</v>
      </c>
      <c r="D2104" s="5" t="s">
        <v>22</v>
      </c>
    </row>
    <row r="2105" spans="1:4" ht="22.5" customHeight="1" x14ac:dyDescent="0.25">
      <c r="A2105" s="23">
        <v>44028</v>
      </c>
      <c r="B2105" s="12" t="s">
        <v>23</v>
      </c>
      <c r="C2105" s="4">
        <v>66</v>
      </c>
      <c r="D2105" s="5" t="s">
        <v>22</v>
      </c>
    </row>
    <row r="2106" spans="1:4" ht="22.5" customHeight="1" x14ac:dyDescent="0.25">
      <c r="A2106" s="23">
        <v>44028</v>
      </c>
      <c r="B2106" s="12" t="s">
        <v>23</v>
      </c>
      <c r="C2106" s="4">
        <v>81</v>
      </c>
      <c r="D2106" s="5" t="s">
        <v>21</v>
      </c>
    </row>
    <row r="2107" spans="1:4" ht="22.5" customHeight="1" x14ac:dyDescent="0.25">
      <c r="A2107" s="23">
        <v>44028</v>
      </c>
      <c r="B2107" s="12" t="s">
        <v>23</v>
      </c>
      <c r="C2107" s="4">
        <v>80</v>
      </c>
      <c r="D2107" s="5" t="s">
        <v>20</v>
      </c>
    </row>
    <row r="2108" spans="1:4" ht="22.5" customHeight="1" x14ac:dyDescent="0.25">
      <c r="A2108" s="23">
        <v>44028</v>
      </c>
      <c r="B2108" s="12" t="s">
        <v>23</v>
      </c>
      <c r="C2108" s="4">
        <v>94</v>
      </c>
      <c r="D2108" s="5" t="s">
        <v>20</v>
      </c>
    </row>
    <row r="2109" spans="1:4" ht="22.5" customHeight="1" x14ac:dyDescent="0.25">
      <c r="A2109" s="23">
        <v>44028</v>
      </c>
      <c r="B2109" s="12" t="s">
        <v>23</v>
      </c>
      <c r="C2109" s="4">
        <v>93</v>
      </c>
      <c r="D2109" s="5" t="s">
        <v>20</v>
      </c>
    </row>
    <row r="2110" spans="1:4" ht="22.5" customHeight="1" x14ac:dyDescent="0.25">
      <c r="A2110" s="23">
        <v>44028</v>
      </c>
      <c r="B2110" s="12" t="s">
        <v>23</v>
      </c>
      <c r="C2110" s="4">
        <v>75</v>
      </c>
      <c r="D2110" s="5" t="s">
        <v>20</v>
      </c>
    </row>
    <row r="2111" spans="1:4" ht="22.5" customHeight="1" x14ac:dyDescent="0.25">
      <c r="A2111" s="23">
        <v>44028</v>
      </c>
      <c r="B2111" s="12" t="s">
        <v>23</v>
      </c>
      <c r="C2111" s="4">
        <v>87</v>
      </c>
      <c r="D2111" s="5" t="s">
        <v>20</v>
      </c>
    </row>
    <row r="2112" spans="1:4" ht="22.5" customHeight="1" x14ac:dyDescent="0.25">
      <c r="A2112" s="23">
        <v>44028</v>
      </c>
      <c r="B2112" s="12" t="s">
        <v>23</v>
      </c>
      <c r="C2112" s="4">
        <v>92</v>
      </c>
      <c r="D2112" s="5" t="s">
        <v>28</v>
      </c>
    </row>
    <row r="2113" spans="1:4" ht="22.5" customHeight="1" x14ac:dyDescent="0.25">
      <c r="A2113" s="23">
        <v>44028</v>
      </c>
      <c r="B2113" s="12" t="s">
        <v>23</v>
      </c>
      <c r="C2113" s="4">
        <v>84</v>
      </c>
      <c r="D2113" s="5" t="s">
        <v>24</v>
      </c>
    </row>
    <row r="2114" spans="1:4" ht="22.5" customHeight="1" x14ac:dyDescent="0.25">
      <c r="A2114" s="23">
        <v>44029</v>
      </c>
      <c r="B2114" s="12" t="s">
        <v>19</v>
      </c>
      <c r="C2114" s="4">
        <v>89</v>
      </c>
      <c r="D2114" s="5" t="s">
        <v>22</v>
      </c>
    </row>
    <row r="2115" spans="1:4" ht="22.5" customHeight="1" x14ac:dyDescent="0.25">
      <c r="A2115" s="23">
        <v>44029</v>
      </c>
      <c r="B2115" s="12" t="s">
        <v>19</v>
      </c>
      <c r="C2115" s="4">
        <v>79</v>
      </c>
      <c r="D2115" s="5" t="s">
        <v>22</v>
      </c>
    </row>
    <row r="2116" spans="1:4" ht="22.5" customHeight="1" x14ac:dyDescent="0.25">
      <c r="A2116" s="23">
        <v>44029</v>
      </c>
      <c r="B2116" s="12" t="s">
        <v>19</v>
      </c>
      <c r="C2116" s="4">
        <v>61</v>
      </c>
      <c r="D2116" s="5" t="s">
        <v>22</v>
      </c>
    </row>
    <row r="2117" spans="1:4" ht="22.5" customHeight="1" x14ac:dyDescent="0.25">
      <c r="A2117" s="23">
        <v>44029</v>
      </c>
      <c r="B2117" s="12" t="s">
        <v>19</v>
      </c>
      <c r="C2117" s="4">
        <v>85</v>
      </c>
      <c r="D2117" s="5" t="s">
        <v>22</v>
      </c>
    </row>
    <row r="2118" spans="1:4" ht="22.5" customHeight="1" x14ac:dyDescent="0.25">
      <c r="A2118" s="23">
        <v>44029</v>
      </c>
      <c r="B2118" s="12" t="s">
        <v>19</v>
      </c>
      <c r="C2118" s="4">
        <v>49</v>
      </c>
      <c r="D2118" s="5" t="s">
        <v>22</v>
      </c>
    </row>
    <row r="2119" spans="1:4" ht="22.5" customHeight="1" x14ac:dyDescent="0.25">
      <c r="A2119" s="23">
        <v>44029</v>
      </c>
      <c r="B2119" s="12" t="s">
        <v>19</v>
      </c>
      <c r="C2119" s="4">
        <v>32</v>
      </c>
      <c r="D2119" s="5" t="s">
        <v>22</v>
      </c>
    </row>
    <row r="2120" spans="1:4" ht="22.5" customHeight="1" x14ac:dyDescent="0.25">
      <c r="A2120" s="23">
        <v>44029</v>
      </c>
      <c r="B2120" s="12" t="s">
        <v>19</v>
      </c>
      <c r="C2120" s="4">
        <v>80</v>
      </c>
      <c r="D2120" s="5" t="s">
        <v>22</v>
      </c>
    </row>
    <row r="2121" spans="1:4" ht="22.5" customHeight="1" x14ac:dyDescent="0.25">
      <c r="A2121" s="23">
        <v>44029</v>
      </c>
      <c r="B2121" s="12" t="s">
        <v>19</v>
      </c>
      <c r="C2121" s="4">
        <v>86</v>
      </c>
      <c r="D2121" s="5" t="s">
        <v>22</v>
      </c>
    </row>
    <row r="2122" spans="1:4" ht="22.5" customHeight="1" x14ac:dyDescent="0.25">
      <c r="A2122" s="23">
        <v>44029</v>
      </c>
      <c r="B2122" s="12" t="s">
        <v>19</v>
      </c>
      <c r="C2122" s="4">
        <v>79</v>
      </c>
      <c r="D2122" s="5" t="s">
        <v>22</v>
      </c>
    </row>
    <row r="2123" spans="1:4" ht="22.5" customHeight="1" x14ac:dyDescent="0.25">
      <c r="A2123" s="23">
        <v>44029</v>
      </c>
      <c r="B2123" s="12" t="s">
        <v>19</v>
      </c>
      <c r="C2123" s="4">
        <v>61</v>
      </c>
      <c r="D2123" s="5" t="s">
        <v>22</v>
      </c>
    </row>
    <row r="2124" spans="1:4" ht="22.5" customHeight="1" x14ac:dyDescent="0.25">
      <c r="A2124" s="23">
        <v>44029</v>
      </c>
      <c r="B2124" s="12" t="s">
        <v>19</v>
      </c>
      <c r="C2124" s="4">
        <v>56</v>
      </c>
      <c r="D2124" s="5" t="s">
        <v>22</v>
      </c>
    </row>
    <row r="2125" spans="1:4" ht="22.5" customHeight="1" x14ac:dyDescent="0.25">
      <c r="A2125" s="23">
        <v>44029</v>
      </c>
      <c r="B2125" s="12" t="s">
        <v>19</v>
      </c>
      <c r="C2125" s="4">
        <v>43</v>
      </c>
      <c r="D2125" s="5" t="s">
        <v>22</v>
      </c>
    </row>
    <row r="2126" spans="1:4" ht="22.5" customHeight="1" x14ac:dyDescent="0.25">
      <c r="A2126" s="23">
        <v>44029</v>
      </c>
      <c r="B2126" s="12" t="s">
        <v>19</v>
      </c>
      <c r="C2126" s="4">
        <v>51</v>
      </c>
      <c r="D2126" s="5" t="s">
        <v>22</v>
      </c>
    </row>
    <row r="2127" spans="1:4" ht="22.5" customHeight="1" x14ac:dyDescent="0.25">
      <c r="A2127" s="23">
        <v>44029</v>
      </c>
      <c r="B2127" s="12" t="s">
        <v>19</v>
      </c>
      <c r="C2127" s="4">
        <v>68</v>
      </c>
      <c r="D2127" s="5" t="s">
        <v>22</v>
      </c>
    </row>
    <row r="2128" spans="1:4" ht="22.5" customHeight="1" x14ac:dyDescent="0.25">
      <c r="A2128" s="23">
        <v>44029</v>
      </c>
      <c r="B2128" s="12" t="s">
        <v>19</v>
      </c>
      <c r="C2128" s="4">
        <v>83</v>
      </c>
      <c r="D2128" s="5" t="s">
        <v>22</v>
      </c>
    </row>
    <row r="2129" spans="1:4" ht="22.5" customHeight="1" x14ac:dyDescent="0.25">
      <c r="A2129" s="23">
        <v>44029</v>
      </c>
      <c r="B2129" s="12" t="s">
        <v>19</v>
      </c>
      <c r="C2129" s="4">
        <v>61</v>
      </c>
      <c r="D2129" s="5" t="s">
        <v>22</v>
      </c>
    </row>
    <row r="2130" spans="1:4" ht="22.5" customHeight="1" x14ac:dyDescent="0.25">
      <c r="A2130" s="23">
        <v>44029</v>
      </c>
      <c r="B2130" s="12" t="s">
        <v>19</v>
      </c>
      <c r="C2130" s="4">
        <v>79</v>
      </c>
      <c r="D2130" s="5" t="s">
        <v>22</v>
      </c>
    </row>
    <row r="2131" spans="1:4" ht="22.5" customHeight="1" x14ac:dyDescent="0.25">
      <c r="A2131" s="23">
        <v>44029</v>
      </c>
      <c r="B2131" s="12" t="s">
        <v>19</v>
      </c>
      <c r="C2131" s="4">
        <v>66</v>
      </c>
      <c r="D2131" s="5" t="s">
        <v>22</v>
      </c>
    </row>
    <row r="2132" spans="1:4" ht="22.5" customHeight="1" x14ac:dyDescent="0.25">
      <c r="A2132" s="23">
        <v>44029</v>
      </c>
      <c r="B2132" s="12" t="s">
        <v>19</v>
      </c>
      <c r="C2132" s="4">
        <v>67</v>
      </c>
      <c r="D2132" s="5" t="s">
        <v>22</v>
      </c>
    </row>
    <row r="2133" spans="1:4" ht="22.5" customHeight="1" x14ac:dyDescent="0.25">
      <c r="A2133" s="23">
        <v>44029</v>
      </c>
      <c r="B2133" s="12" t="s">
        <v>19</v>
      </c>
      <c r="C2133" s="4">
        <v>68</v>
      </c>
      <c r="D2133" s="5" t="s">
        <v>22</v>
      </c>
    </row>
    <row r="2134" spans="1:4" ht="22.5" customHeight="1" x14ac:dyDescent="0.25">
      <c r="A2134" s="23">
        <v>44029</v>
      </c>
      <c r="B2134" s="12" t="s">
        <v>19</v>
      </c>
      <c r="C2134" s="4">
        <v>78</v>
      </c>
      <c r="D2134" s="5" t="s">
        <v>22</v>
      </c>
    </row>
    <row r="2135" spans="1:4" ht="22.5" customHeight="1" x14ac:dyDescent="0.25">
      <c r="A2135" s="23">
        <v>44029</v>
      </c>
      <c r="B2135" s="12" t="s">
        <v>19</v>
      </c>
      <c r="C2135" s="4">
        <v>89</v>
      </c>
      <c r="D2135" s="5" t="s">
        <v>20</v>
      </c>
    </row>
    <row r="2136" spans="1:4" ht="22.5" customHeight="1" x14ac:dyDescent="0.25">
      <c r="A2136" s="23">
        <v>44029</v>
      </c>
      <c r="B2136" s="12" t="s">
        <v>19</v>
      </c>
      <c r="C2136" s="4">
        <v>65</v>
      </c>
      <c r="D2136" s="5" t="s">
        <v>20</v>
      </c>
    </row>
    <row r="2137" spans="1:4" ht="22.5" customHeight="1" x14ac:dyDescent="0.25">
      <c r="A2137" s="23">
        <v>44029</v>
      </c>
      <c r="B2137" s="12" t="s">
        <v>19</v>
      </c>
      <c r="C2137" s="4">
        <v>80</v>
      </c>
      <c r="D2137" s="5" t="s">
        <v>20</v>
      </c>
    </row>
    <row r="2138" spans="1:4" ht="22.5" customHeight="1" x14ac:dyDescent="0.25">
      <c r="A2138" s="23">
        <v>44029</v>
      </c>
      <c r="B2138" s="12" t="s">
        <v>19</v>
      </c>
      <c r="C2138" s="4">
        <v>59</v>
      </c>
      <c r="D2138" s="5" t="s">
        <v>20</v>
      </c>
    </row>
    <row r="2139" spans="1:4" ht="22.5" customHeight="1" x14ac:dyDescent="0.25">
      <c r="A2139" s="23">
        <v>44029</v>
      </c>
      <c r="B2139" s="12" t="s">
        <v>19</v>
      </c>
      <c r="C2139" s="4">
        <v>43</v>
      </c>
      <c r="D2139" s="5" t="s">
        <v>20</v>
      </c>
    </row>
    <row r="2140" spans="1:4" ht="22.5" customHeight="1" x14ac:dyDescent="0.25">
      <c r="A2140" s="23">
        <v>44029</v>
      </c>
      <c r="B2140" s="12" t="s">
        <v>19</v>
      </c>
      <c r="C2140" s="4">
        <v>76</v>
      </c>
      <c r="D2140" s="5" t="s">
        <v>20</v>
      </c>
    </row>
    <row r="2141" spans="1:4" ht="22.5" customHeight="1" x14ac:dyDescent="0.25">
      <c r="A2141" s="23">
        <v>44029</v>
      </c>
      <c r="B2141" s="12" t="s">
        <v>19</v>
      </c>
      <c r="C2141" s="4">
        <v>83</v>
      </c>
      <c r="D2141" s="5" t="s">
        <v>20</v>
      </c>
    </row>
    <row r="2142" spans="1:4" ht="22.5" customHeight="1" x14ac:dyDescent="0.25">
      <c r="A2142" s="23">
        <v>44029</v>
      </c>
      <c r="B2142" s="12" t="s">
        <v>19</v>
      </c>
      <c r="C2142" s="4">
        <v>90</v>
      </c>
      <c r="D2142" s="5" t="s">
        <v>20</v>
      </c>
    </row>
    <row r="2143" spans="1:4" ht="22.5" customHeight="1" x14ac:dyDescent="0.25">
      <c r="A2143" s="23">
        <v>44029</v>
      </c>
      <c r="B2143" s="12" t="s">
        <v>19</v>
      </c>
      <c r="C2143" s="4">
        <v>83</v>
      </c>
      <c r="D2143" s="5" t="s">
        <v>20</v>
      </c>
    </row>
    <row r="2144" spans="1:4" ht="22.5" customHeight="1" x14ac:dyDescent="0.25">
      <c r="A2144" s="23">
        <v>44029</v>
      </c>
      <c r="B2144" s="12" t="s">
        <v>19</v>
      </c>
      <c r="C2144" s="4">
        <v>66</v>
      </c>
      <c r="D2144" s="5" t="s">
        <v>20</v>
      </c>
    </row>
    <row r="2145" spans="1:4" ht="22.5" customHeight="1" x14ac:dyDescent="0.25">
      <c r="A2145" s="23">
        <v>44029</v>
      </c>
      <c r="B2145" s="12" t="s">
        <v>19</v>
      </c>
      <c r="C2145" s="4">
        <v>72</v>
      </c>
      <c r="D2145" s="5" t="s">
        <v>20</v>
      </c>
    </row>
    <row r="2146" spans="1:4" ht="22.5" customHeight="1" x14ac:dyDescent="0.25">
      <c r="A2146" s="23">
        <v>44029</v>
      </c>
      <c r="B2146" s="12" t="s">
        <v>19</v>
      </c>
      <c r="C2146" s="4">
        <v>74</v>
      </c>
      <c r="D2146" s="5" t="s">
        <v>20</v>
      </c>
    </row>
    <row r="2147" spans="1:4" ht="22.5" customHeight="1" x14ac:dyDescent="0.25">
      <c r="A2147" s="23">
        <v>44029</v>
      </c>
      <c r="B2147" s="12" t="s">
        <v>19</v>
      </c>
      <c r="C2147" s="4">
        <v>86</v>
      </c>
      <c r="D2147" s="5" t="s">
        <v>20</v>
      </c>
    </row>
    <row r="2148" spans="1:4" ht="22.5" customHeight="1" x14ac:dyDescent="0.25">
      <c r="A2148" s="23">
        <v>44029</v>
      </c>
      <c r="B2148" s="12" t="s">
        <v>19</v>
      </c>
      <c r="C2148" s="4">
        <v>68</v>
      </c>
      <c r="D2148" s="5" t="s">
        <v>27</v>
      </c>
    </row>
    <row r="2149" spans="1:4" ht="22.5" customHeight="1" x14ac:dyDescent="0.25">
      <c r="A2149" s="23">
        <v>44029</v>
      </c>
      <c r="B2149" s="12" t="s">
        <v>19</v>
      </c>
      <c r="C2149" s="4">
        <v>68</v>
      </c>
      <c r="D2149" s="5" t="s">
        <v>28</v>
      </c>
    </row>
    <row r="2150" spans="1:4" ht="22.5" customHeight="1" x14ac:dyDescent="0.25">
      <c r="A2150" s="23">
        <v>44029</v>
      </c>
      <c r="B2150" s="12" t="s">
        <v>19</v>
      </c>
      <c r="C2150" s="4">
        <v>83</v>
      </c>
      <c r="D2150" s="5" t="s">
        <v>28</v>
      </c>
    </row>
    <row r="2151" spans="1:4" ht="22.5" customHeight="1" x14ac:dyDescent="0.25">
      <c r="A2151" s="23">
        <v>44029</v>
      </c>
      <c r="B2151" s="12" t="s">
        <v>19</v>
      </c>
      <c r="C2151" s="4">
        <v>70</v>
      </c>
      <c r="D2151" s="5" t="s">
        <v>24</v>
      </c>
    </row>
    <row r="2152" spans="1:4" ht="22.5" customHeight="1" x14ac:dyDescent="0.25">
      <c r="A2152" s="23">
        <v>44029</v>
      </c>
      <c r="B2152" s="12" t="s">
        <v>19</v>
      </c>
      <c r="C2152" s="4">
        <v>85</v>
      </c>
      <c r="D2152" s="5" t="s">
        <v>24</v>
      </c>
    </row>
    <row r="2153" spans="1:4" ht="22.5" customHeight="1" x14ac:dyDescent="0.25">
      <c r="A2153" s="23">
        <v>44029</v>
      </c>
      <c r="B2153" s="12" t="s">
        <v>19</v>
      </c>
      <c r="C2153" s="4">
        <v>67</v>
      </c>
      <c r="D2153" s="5" t="s">
        <v>24</v>
      </c>
    </row>
    <row r="2154" spans="1:4" ht="22.5" customHeight="1" x14ac:dyDescent="0.25">
      <c r="A2154" s="23">
        <v>44029</v>
      </c>
      <c r="B2154" s="12" t="s">
        <v>19</v>
      </c>
      <c r="C2154" s="4">
        <v>81</v>
      </c>
      <c r="D2154" s="5" t="s">
        <v>25</v>
      </c>
    </row>
    <row r="2155" spans="1:4" ht="22.5" customHeight="1" x14ac:dyDescent="0.25">
      <c r="A2155" s="23">
        <v>44029</v>
      </c>
      <c r="B2155" s="12" t="s">
        <v>23</v>
      </c>
      <c r="C2155" s="4">
        <v>67</v>
      </c>
      <c r="D2155" s="5" t="s">
        <v>22</v>
      </c>
    </row>
    <row r="2156" spans="1:4" ht="22.5" customHeight="1" x14ac:dyDescent="0.25">
      <c r="A2156" s="23">
        <v>44029</v>
      </c>
      <c r="B2156" s="12" t="s">
        <v>23</v>
      </c>
      <c r="C2156" s="4">
        <v>87</v>
      </c>
      <c r="D2156" s="5" t="s">
        <v>22</v>
      </c>
    </row>
    <row r="2157" spans="1:4" ht="22.5" customHeight="1" x14ac:dyDescent="0.25">
      <c r="A2157" s="23">
        <v>44029</v>
      </c>
      <c r="B2157" s="12" t="s">
        <v>23</v>
      </c>
      <c r="C2157" s="4">
        <v>75</v>
      </c>
      <c r="D2157" s="5" t="s">
        <v>22</v>
      </c>
    </row>
    <row r="2158" spans="1:4" ht="22.5" customHeight="1" x14ac:dyDescent="0.25">
      <c r="A2158" s="23">
        <v>44029</v>
      </c>
      <c r="B2158" s="12" t="s">
        <v>23</v>
      </c>
      <c r="C2158" s="4">
        <v>39</v>
      </c>
      <c r="D2158" s="5" t="s">
        <v>22</v>
      </c>
    </row>
    <row r="2159" spans="1:4" ht="22.5" customHeight="1" x14ac:dyDescent="0.25">
      <c r="A2159" s="23">
        <v>44029</v>
      </c>
      <c r="B2159" s="12" t="s">
        <v>23</v>
      </c>
      <c r="C2159" s="4">
        <v>85</v>
      </c>
      <c r="D2159" s="5" t="s">
        <v>22</v>
      </c>
    </row>
    <row r="2160" spans="1:4" ht="22.5" customHeight="1" x14ac:dyDescent="0.25">
      <c r="A2160" s="23">
        <v>44029</v>
      </c>
      <c r="B2160" s="12" t="s">
        <v>23</v>
      </c>
      <c r="C2160" s="4">
        <v>84</v>
      </c>
      <c r="D2160" s="5" t="s">
        <v>22</v>
      </c>
    </row>
    <row r="2161" spans="1:4" ht="22.5" customHeight="1" x14ac:dyDescent="0.25">
      <c r="A2161" s="23">
        <v>44029</v>
      </c>
      <c r="B2161" s="12" t="s">
        <v>23</v>
      </c>
      <c r="C2161" s="4">
        <v>69</v>
      </c>
      <c r="D2161" s="5" t="s">
        <v>22</v>
      </c>
    </row>
    <row r="2162" spans="1:4" ht="22.5" customHeight="1" x14ac:dyDescent="0.25">
      <c r="A2162" s="23">
        <v>44029</v>
      </c>
      <c r="B2162" s="12" t="s">
        <v>23</v>
      </c>
      <c r="C2162" s="4">
        <v>81</v>
      </c>
      <c r="D2162" s="5" t="s">
        <v>20</v>
      </c>
    </row>
    <row r="2163" spans="1:4" ht="22.5" customHeight="1" x14ac:dyDescent="0.25">
      <c r="A2163" s="23">
        <v>44029</v>
      </c>
      <c r="B2163" s="12" t="s">
        <v>23</v>
      </c>
      <c r="C2163" s="4">
        <v>75</v>
      </c>
      <c r="D2163" s="5" t="s">
        <v>20</v>
      </c>
    </row>
    <row r="2164" spans="1:4" ht="22.5" customHeight="1" x14ac:dyDescent="0.25">
      <c r="A2164" s="23">
        <v>44029</v>
      </c>
      <c r="B2164" s="12" t="s">
        <v>23</v>
      </c>
      <c r="C2164" s="4">
        <v>81</v>
      </c>
      <c r="D2164" s="5" t="s">
        <v>20</v>
      </c>
    </row>
    <row r="2165" spans="1:4" ht="22.5" customHeight="1" x14ac:dyDescent="0.25">
      <c r="A2165" s="23">
        <v>44029</v>
      </c>
      <c r="B2165" s="12" t="s">
        <v>23</v>
      </c>
      <c r="C2165" s="4">
        <v>83</v>
      </c>
      <c r="D2165" s="5" t="s">
        <v>20</v>
      </c>
    </row>
    <row r="2166" spans="1:4" ht="22.5" customHeight="1" x14ac:dyDescent="0.25">
      <c r="A2166" s="23">
        <v>44029</v>
      </c>
      <c r="B2166" s="12" t="s">
        <v>23</v>
      </c>
      <c r="C2166" s="4">
        <v>92</v>
      </c>
      <c r="D2166" s="5" t="s">
        <v>20</v>
      </c>
    </row>
    <row r="2167" spans="1:4" ht="22.5" customHeight="1" x14ac:dyDescent="0.25">
      <c r="A2167" s="23">
        <v>44029</v>
      </c>
      <c r="B2167" s="12" t="s">
        <v>23</v>
      </c>
      <c r="C2167" s="4">
        <v>75</v>
      </c>
      <c r="D2167" s="5" t="s">
        <v>20</v>
      </c>
    </row>
    <row r="2168" spans="1:4" ht="22.5" customHeight="1" x14ac:dyDescent="0.25">
      <c r="A2168" s="23">
        <v>44029</v>
      </c>
      <c r="B2168" s="12" t="s">
        <v>23</v>
      </c>
      <c r="C2168" s="4">
        <v>71</v>
      </c>
      <c r="D2168" s="5" t="s">
        <v>20</v>
      </c>
    </row>
    <row r="2169" spans="1:4" ht="22.5" customHeight="1" x14ac:dyDescent="0.25">
      <c r="A2169" s="23">
        <v>44029</v>
      </c>
      <c r="B2169" s="12" t="s">
        <v>23</v>
      </c>
      <c r="C2169" s="4">
        <v>42</v>
      </c>
      <c r="D2169" s="5" t="s">
        <v>20</v>
      </c>
    </row>
    <row r="2170" spans="1:4" ht="22.5" customHeight="1" x14ac:dyDescent="0.25">
      <c r="A2170" s="23">
        <v>44029</v>
      </c>
      <c r="B2170" s="12" t="s">
        <v>23</v>
      </c>
      <c r="C2170" s="4">
        <v>82</v>
      </c>
      <c r="D2170" s="5" t="s">
        <v>20</v>
      </c>
    </row>
    <row r="2171" spans="1:4" ht="22.5" customHeight="1" x14ac:dyDescent="0.25">
      <c r="A2171" s="23">
        <v>44029</v>
      </c>
      <c r="B2171" s="12" t="s">
        <v>23</v>
      </c>
      <c r="C2171" s="4">
        <v>80</v>
      </c>
      <c r="D2171" s="5" t="s">
        <v>20</v>
      </c>
    </row>
    <row r="2172" spans="1:4" ht="22.5" customHeight="1" x14ac:dyDescent="0.25">
      <c r="A2172" s="23">
        <v>44029</v>
      </c>
      <c r="B2172" s="12" t="s">
        <v>23</v>
      </c>
      <c r="C2172" s="4">
        <v>71</v>
      </c>
      <c r="D2172" s="5" t="s">
        <v>20</v>
      </c>
    </row>
    <row r="2173" spans="1:4" ht="22.5" customHeight="1" x14ac:dyDescent="0.25">
      <c r="A2173" s="23">
        <v>44029</v>
      </c>
      <c r="B2173" s="12" t="s">
        <v>23</v>
      </c>
      <c r="C2173" s="4">
        <v>87</v>
      </c>
      <c r="D2173" s="5" t="s">
        <v>20</v>
      </c>
    </row>
    <row r="2174" spans="1:4" ht="22.5" customHeight="1" x14ac:dyDescent="0.25">
      <c r="A2174" s="23">
        <v>44029</v>
      </c>
      <c r="B2174" s="12" t="s">
        <v>23</v>
      </c>
      <c r="C2174" s="4">
        <v>84</v>
      </c>
      <c r="D2174" s="5" t="s">
        <v>20</v>
      </c>
    </row>
    <row r="2175" spans="1:4" ht="22.5" customHeight="1" x14ac:dyDescent="0.25">
      <c r="A2175" s="23">
        <v>44029</v>
      </c>
      <c r="B2175" s="12" t="s">
        <v>23</v>
      </c>
      <c r="C2175" s="4">
        <v>45</v>
      </c>
      <c r="D2175" s="5" t="s">
        <v>20</v>
      </c>
    </row>
    <row r="2176" spans="1:4" ht="22.5" customHeight="1" x14ac:dyDescent="0.25">
      <c r="A2176" s="23">
        <v>44029</v>
      </c>
      <c r="B2176" s="12" t="s">
        <v>23</v>
      </c>
      <c r="C2176" s="4">
        <v>66</v>
      </c>
      <c r="D2176" s="5" t="s">
        <v>20</v>
      </c>
    </row>
    <row r="2177" spans="1:4" ht="22.5" customHeight="1" x14ac:dyDescent="0.25">
      <c r="A2177" s="23">
        <v>44029</v>
      </c>
      <c r="B2177" s="12" t="s">
        <v>23</v>
      </c>
      <c r="C2177" s="4">
        <v>90</v>
      </c>
      <c r="D2177" s="5" t="s">
        <v>38</v>
      </c>
    </row>
    <row r="2178" spans="1:4" ht="22.5" customHeight="1" x14ac:dyDescent="0.25">
      <c r="A2178" s="23">
        <v>44029</v>
      </c>
      <c r="B2178" s="12" t="s">
        <v>23</v>
      </c>
      <c r="C2178" s="4">
        <v>89</v>
      </c>
      <c r="D2178" s="5" t="s">
        <v>26</v>
      </c>
    </row>
    <row r="2179" spans="1:4" ht="22.5" customHeight="1" x14ac:dyDescent="0.25">
      <c r="A2179" s="23">
        <v>44029</v>
      </c>
      <c r="B2179" s="12" t="s">
        <v>23</v>
      </c>
      <c r="C2179" s="4">
        <v>75</v>
      </c>
      <c r="D2179" s="5" t="s">
        <v>26</v>
      </c>
    </row>
    <row r="2180" spans="1:4" ht="22.5" customHeight="1" x14ac:dyDescent="0.25">
      <c r="A2180" s="23">
        <v>44030</v>
      </c>
      <c r="B2180" s="12" t="s">
        <v>19</v>
      </c>
      <c r="C2180" s="4">
        <v>58</v>
      </c>
      <c r="D2180" s="5" t="s">
        <v>22</v>
      </c>
    </row>
    <row r="2181" spans="1:4" ht="22.5" customHeight="1" x14ac:dyDescent="0.25">
      <c r="A2181" s="23">
        <v>44030</v>
      </c>
      <c r="B2181" s="12" t="s">
        <v>19</v>
      </c>
      <c r="C2181" s="4">
        <v>57</v>
      </c>
      <c r="D2181" s="5" t="s">
        <v>22</v>
      </c>
    </row>
    <row r="2182" spans="1:4" ht="22.5" customHeight="1" x14ac:dyDescent="0.25">
      <c r="A2182" s="23">
        <v>44030</v>
      </c>
      <c r="B2182" s="12" t="s">
        <v>19</v>
      </c>
      <c r="C2182" s="4">
        <v>45</v>
      </c>
      <c r="D2182" s="5" t="s">
        <v>22</v>
      </c>
    </row>
    <row r="2183" spans="1:4" ht="22.5" customHeight="1" x14ac:dyDescent="0.25">
      <c r="A2183" s="23">
        <v>44030</v>
      </c>
      <c r="B2183" s="12" t="s">
        <v>19</v>
      </c>
      <c r="C2183" s="4">
        <v>63</v>
      </c>
      <c r="D2183" s="5" t="s">
        <v>22</v>
      </c>
    </row>
    <row r="2184" spans="1:4" ht="22.5" customHeight="1" x14ac:dyDescent="0.25">
      <c r="A2184" s="23">
        <v>44030</v>
      </c>
      <c r="B2184" s="12" t="s">
        <v>19</v>
      </c>
      <c r="C2184" s="4">
        <v>92</v>
      </c>
      <c r="D2184" s="5" t="s">
        <v>22</v>
      </c>
    </row>
    <row r="2185" spans="1:4" ht="22.5" customHeight="1" x14ac:dyDescent="0.25">
      <c r="A2185" s="23">
        <v>44030</v>
      </c>
      <c r="B2185" s="12" t="s">
        <v>19</v>
      </c>
      <c r="C2185" s="4">
        <v>81</v>
      </c>
      <c r="D2185" s="5" t="s">
        <v>22</v>
      </c>
    </row>
    <row r="2186" spans="1:4" ht="22.5" customHeight="1" x14ac:dyDescent="0.25">
      <c r="A2186" s="23">
        <v>44030</v>
      </c>
      <c r="B2186" s="12" t="s">
        <v>19</v>
      </c>
      <c r="C2186" s="4">
        <v>59</v>
      </c>
      <c r="D2186" s="5" t="s">
        <v>22</v>
      </c>
    </row>
    <row r="2187" spans="1:4" ht="22.5" customHeight="1" x14ac:dyDescent="0.25">
      <c r="A2187" s="23">
        <v>44030</v>
      </c>
      <c r="B2187" s="12" t="s">
        <v>19</v>
      </c>
      <c r="C2187" s="4">
        <v>0</v>
      </c>
      <c r="D2187" s="5" t="s">
        <v>22</v>
      </c>
    </row>
    <row r="2188" spans="1:4" ht="22.5" customHeight="1" x14ac:dyDescent="0.25">
      <c r="A2188" s="23">
        <v>44030</v>
      </c>
      <c r="B2188" s="12" t="s">
        <v>19</v>
      </c>
      <c r="C2188" s="4">
        <v>65</v>
      </c>
      <c r="D2188" s="5" t="s">
        <v>22</v>
      </c>
    </row>
    <row r="2189" spans="1:4" ht="22.5" customHeight="1" x14ac:dyDescent="0.25">
      <c r="A2189" s="23">
        <v>44030</v>
      </c>
      <c r="B2189" s="12" t="s">
        <v>19</v>
      </c>
      <c r="C2189" s="4">
        <v>68</v>
      </c>
      <c r="D2189" s="5" t="s">
        <v>22</v>
      </c>
    </row>
    <row r="2190" spans="1:4" ht="22.5" customHeight="1" x14ac:dyDescent="0.25">
      <c r="A2190" s="23">
        <v>44030</v>
      </c>
      <c r="B2190" s="12" t="s">
        <v>19</v>
      </c>
      <c r="C2190" s="4">
        <v>94</v>
      </c>
      <c r="D2190" s="5" t="s">
        <v>22</v>
      </c>
    </row>
    <row r="2191" spans="1:4" ht="22.5" customHeight="1" x14ac:dyDescent="0.25">
      <c r="A2191" s="23">
        <v>44030</v>
      </c>
      <c r="B2191" s="12" t="s">
        <v>19</v>
      </c>
      <c r="C2191" s="4">
        <v>63</v>
      </c>
      <c r="D2191" s="5" t="s">
        <v>20</v>
      </c>
    </row>
    <row r="2192" spans="1:4" ht="22.5" customHeight="1" x14ac:dyDescent="0.25">
      <c r="A2192" s="23">
        <v>44030</v>
      </c>
      <c r="B2192" s="12" t="s">
        <v>19</v>
      </c>
      <c r="C2192" s="4">
        <v>77</v>
      </c>
      <c r="D2192" s="5" t="s">
        <v>20</v>
      </c>
    </row>
    <row r="2193" spans="1:4" ht="22.5" customHeight="1" x14ac:dyDescent="0.25">
      <c r="A2193" s="23">
        <v>44030</v>
      </c>
      <c r="B2193" s="12" t="s">
        <v>19</v>
      </c>
      <c r="C2193" s="4">
        <v>75</v>
      </c>
      <c r="D2193" s="5" t="s">
        <v>20</v>
      </c>
    </row>
    <row r="2194" spans="1:4" ht="22.5" customHeight="1" x14ac:dyDescent="0.25">
      <c r="A2194" s="23">
        <v>44030</v>
      </c>
      <c r="B2194" s="12" t="s">
        <v>19</v>
      </c>
      <c r="C2194" s="4">
        <v>79</v>
      </c>
      <c r="D2194" s="5" t="s">
        <v>25</v>
      </c>
    </row>
    <row r="2195" spans="1:4" ht="22.5" customHeight="1" x14ac:dyDescent="0.25">
      <c r="A2195" s="23">
        <v>44030</v>
      </c>
      <c r="B2195" s="12" t="s">
        <v>19</v>
      </c>
      <c r="C2195" s="4">
        <v>67</v>
      </c>
      <c r="D2195" s="5" t="s">
        <v>21</v>
      </c>
    </row>
    <row r="2196" spans="1:4" ht="22.5" customHeight="1" x14ac:dyDescent="0.25">
      <c r="A2196" s="23">
        <v>44030</v>
      </c>
      <c r="B2196" s="12" t="s">
        <v>23</v>
      </c>
      <c r="C2196" s="4">
        <v>37</v>
      </c>
      <c r="D2196" s="5" t="s">
        <v>22</v>
      </c>
    </row>
    <row r="2197" spans="1:4" ht="22.5" customHeight="1" x14ac:dyDescent="0.25">
      <c r="A2197" s="23">
        <v>44030</v>
      </c>
      <c r="B2197" s="12" t="s">
        <v>23</v>
      </c>
      <c r="C2197" s="4">
        <v>70</v>
      </c>
      <c r="D2197" s="5" t="s">
        <v>22</v>
      </c>
    </row>
    <row r="2198" spans="1:4" ht="22.5" customHeight="1" x14ac:dyDescent="0.25">
      <c r="A2198" s="23">
        <v>44030</v>
      </c>
      <c r="B2198" s="12" t="s">
        <v>23</v>
      </c>
      <c r="C2198" s="4">
        <v>81</v>
      </c>
      <c r="D2198" s="5" t="s">
        <v>20</v>
      </c>
    </row>
    <row r="2199" spans="1:4" ht="22.5" customHeight="1" x14ac:dyDescent="0.25">
      <c r="A2199" s="23">
        <v>44030</v>
      </c>
      <c r="B2199" s="12" t="s">
        <v>23</v>
      </c>
      <c r="C2199" s="4">
        <v>71</v>
      </c>
      <c r="D2199" s="5" t="s">
        <v>20</v>
      </c>
    </row>
    <row r="2200" spans="1:4" ht="22.5" customHeight="1" x14ac:dyDescent="0.25">
      <c r="A2200" s="23">
        <v>44030</v>
      </c>
      <c r="B2200" s="12" t="s">
        <v>23</v>
      </c>
      <c r="C2200" s="4">
        <v>70</v>
      </c>
      <c r="D2200" s="5" t="s">
        <v>20</v>
      </c>
    </row>
    <row r="2201" spans="1:4" ht="22.5" customHeight="1" x14ac:dyDescent="0.25">
      <c r="A2201" s="23">
        <v>44030</v>
      </c>
      <c r="B2201" s="12" t="s">
        <v>23</v>
      </c>
      <c r="C2201" s="4">
        <v>89</v>
      </c>
      <c r="D2201" s="5" t="s">
        <v>20</v>
      </c>
    </row>
    <row r="2202" spans="1:4" ht="22.5" customHeight="1" x14ac:dyDescent="0.25">
      <c r="A2202" s="23">
        <v>44030</v>
      </c>
      <c r="B2202" s="12" t="s">
        <v>23</v>
      </c>
      <c r="C2202" s="4">
        <v>92</v>
      </c>
      <c r="D2202" s="5" t="s">
        <v>20</v>
      </c>
    </row>
    <row r="2203" spans="1:4" ht="22.5" customHeight="1" x14ac:dyDescent="0.25">
      <c r="A2203" s="23">
        <v>44030</v>
      </c>
      <c r="B2203" s="12" t="s">
        <v>23</v>
      </c>
      <c r="C2203" s="4">
        <v>89</v>
      </c>
      <c r="D2203" s="5" t="s">
        <v>20</v>
      </c>
    </row>
    <row r="2204" spans="1:4" ht="22.5" customHeight="1" x14ac:dyDescent="0.25">
      <c r="A2204" s="23">
        <v>44030</v>
      </c>
      <c r="B2204" s="12" t="s">
        <v>23</v>
      </c>
      <c r="C2204" s="4">
        <v>68</v>
      </c>
      <c r="D2204" s="5" t="s">
        <v>20</v>
      </c>
    </row>
    <row r="2205" spans="1:4" ht="22.5" customHeight="1" x14ac:dyDescent="0.25">
      <c r="A2205" s="23">
        <v>44030</v>
      </c>
      <c r="B2205" s="12" t="s">
        <v>23</v>
      </c>
      <c r="C2205" s="4">
        <v>50</v>
      </c>
      <c r="D2205" s="5" t="s">
        <v>21</v>
      </c>
    </row>
    <row r="2206" spans="1:4" ht="22.5" customHeight="1" x14ac:dyDescent="0.25">
      <c r="A2206" s="23">
        <v>44030</v>
      </c>
      <c r="B2206" s="12" t="s">
        <v>19</v>
      </c>
      <c r="C2206" s="4">
        <v>47</v>
      </c>
      <c r="D2206" s="5" t="s">
        <v>22</v>
      </c>
    </row>
    <row r="2207" spans="1:4" ht="22.5" customHeight="1" x14ac:dyDescent="0.25">
      <c r="A2207" s="23">
        <v>44030</v>
      </c>
      <c r="B2207" s="12" t="s">
        <v>19</v>
      </c>
      <c r="C2207" s="4">
        <v>65</v>
      </c>
      <c r="D2207" s="5" t="s">
        <v>22</v>
      </c>
    </row>
    <row r="2208" spans="1:4" ht="22.5" customHeight="1" x14ac:dyDescent="0.25">
      <c r="A2208" s="23">
        <v>44030</v>
      </c>
      <c r="B2208" s="12" t="s">
        <v>19</v>
      </c>
      <c r="C2208" s="4">
        <v>80</v>
      </c>
      <c r="D2208" s="5" t="s">
        <v>22</v>
      </c>
    </row>
    <row r="2209" spans="1:4" ht="22.5" customHeight="1" x14ac:dyDescent="0.25">
      <c r="A2209" s="23">
        <v>44030</v>
      </c>
      <c r="B2209" s="12" t="s">
        <v>19</v>
      </c>
      <c r="C2209" s="4">
        <v>56</v>
      </c>
      <c r="D2209" s="5" t="s">
        <v>22</v>
      </c>
    </row>
    <row r="2210" spans="1:4" ht="22.5" customHeight="1" x14ac:dyDescent="0.25">
      <c r="A2210" s="23">
        <v>44030</v>
      </c>
      <c r="B2210" s="12" t="s">
        <v>19</v>
      </c>
      <c r="C2210" s="4">
        <v>74</v>
      </c>
      <c r="D2210" s="5" t="s">
        <v>20</v>
      </c>
    </row>
    <row r="2211" spans="1:4" ht="22.5" customHeight="1" x14ac:dyDescent="0.25">
      <c r="A2211" s="23">
        <v>44030</v>
      </c>
      <c r="B2211" s="12" t="s">
        <v>19</v>
      </c>
      <c r="C2211" s="4">
        <v>76</v>
      </c>
      <c r="D2211" s="5" t="s">
        <v>20</v>
      </c>
    </row>
    <row r="2212" spans="1:4" ht="22.5" customHeight="1" x14ac:dyDescent="0.25">
      <c r="A2212" s="23">
        <v>44030</v>
      </c>
      <c r="B2212" s="12" t="s">
        <v>19</v>
      </c>
      <c r="C2212" s="4">
        <v>71</v>
      </c>
      <c r="D2212" s="5" t="s">
        <v>20</v>
      </c>
    </row>
    <row r="2213" spans="1:4" ht="22.5" customHeight="1" x14ac:dyDescent="0.25">
      <c r="A2213" s="23">
        <v>44030</v>
      </c>
      <c r="B2213" s="12" t="s">
        <v>19</v>
      </c>
      <c r="C2213" s="4">
        <v>79</v>
      </c>
      <c r="D2213" s="5" t="s">
        <v>20</v>
      </c>
    </row>
    <row r="2214" spans="1:4" ht="22.5" customHeight="1" x14ac:dyDescent="0.25">
      <c r="A2214" s="23">
        <v>44030</v>
      </c>
      <c r="B2214" s="12" t="s">
        <v>19</v>
      </c>
      <c r="C2214" s="4">
        <v>75</v>
      </c>
      <c r="D2214" s="5" t="s">
        <v>21</v>
      </c>
    </row>
    <row r="2215" spans="1:4" ht="22.5" customHeight="1" x14ac:dyDescent="0.25">
      <c r="A2215" s="23">
        <v>44030</v>
      </c>
      <c r="B2215" s="12" t="s">
        <v>23</v>
      </c>
      <c r="C2215" s="4">
        <v>88</v>
      </c>
      <c r="D2215" s="5" t="s">
        <v>22</v>
      </c>
    </row>
    <row r="2216" spans="1:4" ht="22.5" customHeight="1" x14ac:dyDescent="0.25">
      <c r="A2216" s="23">
        <v>44030</v>
      </c>
      <c r="B2216" s="12" t="s">
        <v>23</v>
      </c>
      <c r="C2216" s="4">
        <v>87</v>
      </c>
      <c r="D2216" s="5" t="s">
        <v>22</v>
      </c>
    </row>
    <row r="2217" spans="1:4" ht="22.5" customHeight="1" x14ac:dyDescent="0.25">
      <c r="A2217" s="23">
        <v>44030</v>
      </c>
      <c r="B2217" s="12" t="s">
        <v>23</v>
      </c>
      <c r="C2217" s="4">
        <v>88</v>
      </c>
      <c r="D2217" s="5" t="s">
        <v>22</v>
      </c>
    </row>
    <row r="2218" spans="1:4" ht="22.5" customHeight="1" x14ac:dyDescent="0.25">
      <c r="A2218" s="23">
        <v>44030</v>
      </c>
      <c r="B2218" s="12" t="s">
        <v>23</v>
      </c>
      <c r="C2218" s="4">
        <v>68</v>
      </c>
      <c r="D2218" s="5" t="s">
        <v>22</v>
      </c>
    </row>
    <row r="2219" spans="1:4" ht="22.5" customHeight="1" x14ac:dyDescent="0.25">
      <c r="A2219" s="23">
        <v>44030</v>
      </c>
      <c r="B2219" s="12" t="s">
        <v>23</v>
      </c>
      <c r="C2219" s="4">
        <v>87</v>
      </c>
      <c r="D2219" s="5" t="s">
        <v>20</v>
      </c>
    </row>
    <row r="2220" spans="1:4" ht="22.5" customHeight="1" x14ac:dyDescent="0.25">
      <c r="A2220" s="23">
        <v>44030</v>
      </c>
      <c r="B2220" s="12" t="s">
        <v>23</v>
      </c>
      <c r="C2220" s="4">
        <v>80</v>
      </c>
      <c r="D2220" s="5" t="s">
        <v>20</v>
      </c>
    </row>
    <row r="2221" spans="1:4" ht="22.5" customHeight="1" x14ac:dyDescent="0.25">
      <c r="A2221" s="23">
        <v>44030</v>
      </c>
      <c r="B2221" s="12" t="s">
        <v>23</v>
      </c>
      <c r="C2221" s="4">
        <v>51</v>
      </c>
      <c r="D2221" s="5" t="s">
        <v>25</v>
      </c>
    </row>
    <row r="2222" spans="1:4" ht="22.5" customHeight="1" x14ac:dyDescent="0.25">
      <c r="A2222" s="23">
        <v>44031</v>
      </c>
      <c r="B2222" s="12" t="s">
        <v>19</v>
      </c>
      <c r="C2222" s="4">
        <v>54</v>
      </c>
      <c r="D2222" s="5" t="s">
        <v>22</v>
      </c>
    </row>
    <row r="2223" spans="1:4" ht="22.5" customHeight="1" x14ac:dyDescent="0.25">
      <c r="A2223" s="23">
        <v>44031</v>
      </c>
      <c r="B2223" s="12" t="s">
        <v>19</v>
      </c>
      <c r="C2223" s="4">
        <v>78</v>
      </c>
      <c r="D2223" s="5" t="s">
        <v>22</v>
      </c>
    </row>
    <row r="2224" spans="1:4" ht="22.5" customHeight="1" x14ac:dyDescent="0.25">
      <c r="A2224" s="23">
        <v>44031</v>
      </c>
      <c r="B2224" s="12" t="s">
        <v>19</v>
      </c>
      <c r="C2224" s="4">
        <v>85</v>
      </c>
      <c r="D2224" s="5" t="s">
        <v>22</v>
      </c>
    </row>
    <row r="2225" spans="1:4" ht="22.5" customHeight="1" x14ac:dyDescent="0.25">
      <c r="A2225" s="23">
        <v>44031</v>
      </c>
      <c r="B2225" s="12" t="s">
        <v>19</v>
      </c>
      <c r="C2225" s="4">
        <v>91</v>
      </c>
      <c r="D2225" s="5" t="s">
        <v>22</v>
      </c>
    </row>
    <row r="2226" spans="1:4" ht="22.5" customHeight="1" x14ac:dyDescent="0.25">
      <c r="A2226" s="23">
        <v>44031</v>
      </c>
      <c r="B2226" s="12" t="s">
        <v>19</v>
      </c>
      <c r="C2226" s="4">
        <v>64</v>
      </c>
      <c r="D2226" s="5" t="s">
        <v>20</v>
      </c>
    </row>
    <row r="2227" spans="1:4" ht="22.5" customHeight="1" x14ac:dyDescent="0.25">
      <c r="A2227" s="23">
        <v>44031</v>
      </c>
      <c r="B2227" s="12" t="s">
        <v>19</v>
      </c>
      <c r="C2227" s="4">
        <v>73</v>
      </c>
      <c r="D2227" s="5" t="s">
        <v>20</v>
      </c>
    </row>
    <row r="2228" spans="1:4" ht="22.5" customHeight="1" x14ac:dyDescent="0.25">
      <c r="A2228" s="23">
        <v>44031</v>
      </c>
      <c r="B2228" s="12" t="s">
        <v>19</v>
      </c>
      <c r="C2228" s="4">
        <v>74</v>
      </c>
      <c r="D2228" s="5" t="s">
        <v>20</v>
      </c>
    </row>
    <row r="2229" spans="1:4" ht="22.5" customHeight="1" x14ac:dyDescent="0.25">
      <c r="A2229" s="23">
        <v>44031</v>
      </c>
      <c r="B2229" s="12" t="s">
        <v>19</v>
      </c>
      <c r="C2229" s="4">
        <v>77</v>
      </c>
      <c r="D2229" s="5" t="s">
        <v>20</v>
      </c>
    </row>
    <row r="2230" spans="1:4" ht="22.5" customHeight="1" x14ac:dyDescent="0.25">
      <c r="A2230" s="23">
        <v>44031</v>
      </c>
      <c r="B2230" s="12" t="s">
        <v>19</v>
      </c>
      <c r="C2230" s="4">
        <v>82</v>
      </c>
      <c r="D2230" s="5" t="s">
        <v>20</v>
      </c>
    </row>
    <row r="2231" spans="1:4" ht="22.5" customHeight="1" x14ac:dyDescent="0.25">
      <c r="A2231" s="23">
        <v>44031</v>
      </c>
      <c r="B2231" s="12" t="s">
        <v>19</v>
      </c>
      <c r="C2231" s="4">
        <v>83</v>
      </c>
      <c r="D2231" s="5" t="s">
        <v>20</v>
      </c>
    </row>
    <row r="2232" spans="1:4" ht="22.5" customHeight="1" x14ac:dyDescent="0.25">
      <c r="A2232" s="23">
        <v>44031</v>
      </c>
      <c r="B2232" s="12" t="s">
        <v>19</v>
      </c>
      <c r="C2232" s="4">
        <v>86</v>
      </c>
      <c r="D2232" s="5" t="s">
        <v>20</v>
      </c>
    </row>
    <row r="2233" spans="1:4" ht="22.5" customHeight="1" x14ac:dyDescent="0.25">
      <c r="A2233" s="23">
        <v>44031</v>
      </c>
      <c r="B2233" s="12" t="s">
        <v>19</v>
      </c>
      <c r="C2233" s="4">
        <v>83</v>
      </c>
      <c r="D2233" s="5" t="s">
        <v>20</v>
      </c>
    </row>
    <row r="2234" spans="1:4" ht="22.5" customHeight="1" x14ac:dyDescent="0.25">
      <c r="A2234" s="23">
        <v>44031</v>
      </c>
      <c r="B2234" s="12" t="s">
        <v>19</v>
      </c>
      <c r="C2234" s="4">
        <v>89</v>
      </c>
      <c r="D2234" s="5" t="s">
        <v>20</v>
      </c>
    </row>
    <row r="2235" spans="1:4" ht="22.5" customHeight="1" x14ac:dyDescent="0.25">
      <c r="A2235" s="23">
        <v>44031</v>
      </c>
      <c r="B2235" s="12" t="s">
        <v>19</v>
      </c>
      <c r="C2235" s="4">
        <v>91</v>
      </c>
      <c r="D2235" s="5" t="s">
        <v>20</v>
      </c>
    </row>
    <row r="2236" spans="1:4" ht="22.5" customHeight="1" x14ac:dyDescent="0.25">
      <c r="A2236" s="23">
        <v>44031</v>
      </c>
      <c r="B2236" s="12" t="s">
        <v>19</v>
      </c>
      <c r="C2236" s="4">
        <v>91</v>
      </c>
      <c r="D2236" s="5" t="s">
        <v>27</v>
      </c>
    </row>
    <row r="2237" spans="1:4" ht="22.5" customHeight="1" x14ac:dyDescent="0.25">
      <c r="A2237" s="23">
        <v>44031</v>
      </c>
      <c r="B2237" s="12" t="s">
        <v>19</v>
      </c>
      <c r="C2237" s="4">
        <v>74</v>
      </c>
      <c r="D2237" s="5" t="s">
        <v>116</v>
      </c>
    </row>
    <row r="2238" spans="1:4" ht="22.5" customHeight="1" x14ac:dyDescent="0.25">
      <c r="A2238" s="23">
        <v>44031</v>
      </c>
      <c r="B2238" s="12" t="s">
        <v>23</v>
      </c>
      <c r="C2238" s="4">
        <v>62</v>
      </c>
      <c r="D2238" s="5" t="s">
        <v>22</v>
      </c>
    </row>
    <row r="2239" spans="1:4" ht="22.5" customHeight="1" x14ac:dyDescent="0.25">
      <c r="A2239" s="23">
        <v>44031</v>
      </c>
      <c r="B2239" s="12" t="s">
        <v>23</v>
      </c>
      <c r="C2239" s="4">
        <v>66</v>
      </c>
      <c r="D2239" s="5" t="s">
        <v>22</v>
      </c>
    </row>
    <row r="2240" spans="1:4" ht="22.5" customHeight="1" x14ac:dyDescent="0.25">
      <c r="A2240" s="23">
        <v>44031</v>
      </c>
      <c r="B2240" s="12" t="s">
        <v>23</v>
      </c>
      <c r="C2240" s="4">
        <v>68</v>
      </c>
      <c r="D2240" s="5" t="s">
        <v>22</v>
      </c>
    </row>
    <row r="2241" spans="1:4" ht="22.5" customHeight="1" x14ac:dyDescent="0.25">
      <c r="A2241" s="23">
        <v>44031</v>
      </c>
      <c r="B2241" s="12" t="s">
        <v>23</v>
      </c>
      <c r="C2241" s="4">
        <v>77</v>
      </c>
      <c r="D2241" s="5" t="s">
        <v>22</v>
      </c>
    </row>
    <row r="2242" spans="1:4" ht="22.5" customHeight="1" x14ac:dyDescent="0.25">
      <c r="A2242" s="23">
        <v>44031</v>
      </c>
      <c r="B2242" s="12" t="s">
        <v>23</v>
      </c>
      <c r="C2242" s="4">
        <v>84</v>
      </c>
      <c r="D2242" s="5" t="s">
        <v>22</v>
      </c>
    </row>
    <row r="2243" spans="1:4" ht="22.5" customHeight="1" x14ac:dyDescent="0.25">
      <c r="A2243" s="23">
        <v>44031</v>
      </c>
      <c r="B2243" s="12" t="s">
        <v>23</v>
      </c>
      <c r="C2243" s="4">
        <v>98</v>
      </c>
      <c r="D2243" s="5" t="s">
        <v>22</v>
      </c>
    </row>
    <row r="2244" spans="1:4" ht="22.5" customHeight="1" x14ac:dyDescent="0.25">
      <c r="A2244" s="23">
        <v>44031</v>
      </c>
      <c r="B2244" s="12" t="s">
        <v>23</v>
      </c>
      <c r="C2244" s="4">
        <v>74</v>
      </c>
      <c r="D2244" s="5" t="s">
        <v>20</v>
      </c>
    </row>
    <row r="2245" spans="1:4" ht="22.5" customHeight="1" x14ac:dyDescent="0.25">
      <c r="A2245" s="23">
        <v>44031</v>
      </c>
      <c r="B2245" s="12" t="s">
        <v>23</v>
      </c>
      <c r="C2245" s="4">
        <v>91</v>
      </c>
      <c r="D2245" s="5" t="s">
        <v>20</v>
      </c>
    </row>
    <row r="2246" spans="1:4" ht="22.5" customHeight="1" x14ac:dyDescent="0.25">
      <c r="A2246" s="23">
        <v>44031</v>
      </c>
      <c r="B2246" s="12" t="s">
        <v>23</v>
      </c>
      <c r="C2246" s="4">
        <v>85</v>
      </c>
      <c r="D2246" s="5" t="s">
        <v>20</v>
      </c>
    </row>
    <row r="2247" spans="1:4" ht="22.5" customHeight="1" x14ac:dyDescent="0.25">
      <c r="A2247" s="23">
        <v>44031</v>
      </c>
      <c r="B2247" s="12" t="s">
        <v>23</v>
      </c>
      <c r="C2247" s="4">
        <v>73</v>
      </c>
      <c r="D2247" s="5" t="s">
        <v>24</v>
      </c>
    </row>
    <row r="2248" spans="1:4" ht="22.5" customHeight="1" x14ac:dyDescent="0.25">
      <c r="A2248" s="23">
        <v>44031</v>
      </c>
      <c r="B2248" s="12" t="s">
        <v>19</v>
      </c>
      <c r="C2248" s="4">
        <v>87</v>
      </c>
      <c r="D2248" s="5" t="s">
        <v>22</v>
      </c>
    </row>
    <row r="2249" spans="1:4" ht="22.5" customHeight="1" x14ac:dyDescent="0.25">
      <c r="A2249" s="23">
        <v>44031</v>
      </c>
      <c r="B2249" s="12" t="s">
        <v>19</v>
      </c>
      <c r="C2249" s="4">
        <v>78</v>
      </c>
      <c r="D2249" s="5" t="s">
        <v>22</v>
      </c>
    </row>
    <row r="2250" spans="1:4" ht="22.5" customHeight="1" x14ac:dyDescent="0.25">
      <c r="A2250" s="23">
        <v>44031</v>
      </c>
      <c r="B2250" s="12" t="s">
        <v>19</v>
      </c>
      <c r="C2250" s="4">
        <v>81</v>
      </c>
      <c r="D2250" s="5" t="s">
        <v>22</v>
      </c>
    </row>
    <row r="2251" spans="1:4" ht="22.5" customHeight="1" x14ac:dyDescent="0.25">
      <c r="A2251" s="23">
        <v>44031</v>
      </c>
      <c r="B2251" s="12" t="s">
        <v>19</v>
      </c>
      <c r="C2251" s="4">
        <v>93</v>
      </c>
      <c r="D2251" s="5" t="s">
        <v>22</v>
      </c>
    </row>
    <row r="2252" spans="1:4" ht="22.5" customHeight="1" x14ac:dyDescent="0.25">
      <c r="A2252" s="23">
        <v>44031</v>
      </c>
      <c r="B2252" s="12" t="s">
        <v>19</v>
      </c>
      <c r="C2252" s="4">
        <v>76</v>
      </c>
      <c r="D2252" s="5" t="s">
        <v>22</v>
      </c>
    </row>
    <row r="2253" spans="1:4" ht="22.5" customHeight="1" x14ac:dyDescent="0.25">
      <c r="A2253" s="23">
        <v>44031</v>
      </c>
      <c r="B2253" s="12" t="s">
        <v>19</v>
      </c>
      <c r="C2253" s="4">
        <v>83</v>
      </c>
      <c r="D2253" s="5" t="s">
        <v>20</v>
      </c>
    </row>
    <row r="2254" spans="1:4" ht="22.5" customHeight="1" x14ac:dyDescent="0.25">
      <c r="A2254" s="23">
        <v>44031</v>
      </c>
      <c r="B2254" s="12" t="s">
        <v>19</v>
      </c>
      <c r="C2254" s="4">
        <v>83</v>
      </c>
      <c r="D2254" s="5" t="s">
        <v>21</v>
      </c>
    </row>
    <row r="2255" spans="1:4" ht="22.5" customHeight="1" x14ac:dyDescent="0.25">
      <c r="A2255" s="23">
        <v>44031</v>
      </c>
      <c r="B2255" s="12" t="s">
        <v>19</v>
      </c>
      <c r="C2255" s="4">
        <v>70</v>
      </c>
      <c r="D2255" s="5" t="s">
        <v>37</v>
      </c>
    </row>
    <row r="2256" spans="1:4" ht="22.5" customHeight="1" x14ac:dyDescent="0.25">
      <c r="A2256" s="23">
        <v>44031</v>
      </c>
      <c r="B2256" s="12" t="s">
        <v>23</v>
      </c>
      <c r="C2256" s="4">
        <v>87</v>
      </c>
      <c r="D2256" s="5" t="s">
        <v>22</v>
      </c>
    </row>
    <row r="2257" spans="1:4" ht="22.5" customHeight="1" x14ac:dyDescent="0.25">
      <c r="A2257" s="23">
        <v>44031</v>
      </c>
      <c r="B2257" s="12" t="s">
        <v>23</v>
      </c>
      <c r="C2257" s="4">
        <v>89</v>
      </c>
      <c r="D2257" s="5" t="s">
        <v>22</v>
      </c>
    </row>
    <row r="2258" spans="1:4" ht="22.5" customHeight="1" x14ac:dyDescent="0.25">
      <c r="A2258" s="23">
        <v>44031</v>
      </c>
      <c r="B2258" s="12" t="s">
        <v>23</v>
      </c>
      <c r="C2258" s="4">
        <v>85</v>
      </c>
      <c r="D2258" s="5" t="s">
        <v>22</v>
      </c>
    </row>
    <row r="2259" spans="1:4" ht="22.5" customHeight="1" x14ac:dyDescent="0.25">
      <c r="A2259" s="23">
        <v>44031</v>
      </c>
      <c r="B2259" s="12" t="s">
        <v>23</v>
      </c>
      <c r="C2259" s="4">
        <v>70</v>
      </c>
      <c r="D2259" s="5" t="s">
        <v>22</v>
      </c>
    </row>
    <row r="2260" spans="1:4" ht="22.5" customHeight="1" x14ac:dyDescent="0.25">
      <c r="A2260" s="23">
        <v>44031</v>
      </c>
      <c r="B2260" s="12" t="s">
        <v>23</v>
      </c>
      <c r="C2260" s="4">
        <v>75</v>
      </c>
      <c r="D2260" s="5" t="s">
        <v>22</v>
      </c>
    </row>
    <row r="2261" spans="1:4" ht="22.5" customHeight="1" x14ac:dyDescent="0.25">
      <c r="A2261" s="23">
        <v>44031</v>
      </c>
      <c r="B2261" s="12" t="s">
        <v>23</v>
      </c>
      <c r="C2261" s="4">
        <v>76</v>
      </c>
      <c r="D2261" s="5" t="s">
        <v>22</v>
      </c>
    </row>
    <row r="2262" spans="1:4" ht="22.5" customHeight="1" x14ac:dyDescent="0.25">
      <c r="A2262" s="23">
        <v>44032</v>
      </c>
      <c r="B2262" s="12" t="s">
        <v>19</v>
      </c>
      <c r="C2262" s="4">
        <v>61</v>
      </c>
      <c r="D2262" s="5" t="s">
        <v>22</v>
      </c>
    </row>
    <row r="2263" spans="1:4" ht="22.5" customHeight="1" x14ac:dyDescent="0.25">
      <c r="A2263" s="23">
        <v>44032</v>
      </c>
      <c r="B2263" s="12" t="s">
        <v>19</v>
      </c>
      <c r="C2263" s="4">
        <v>74</v>
      </c>
      <c r="D2263" s="5" t="s">
        <v>22</v>
      </c>
    </row>
    <row r="2264" spans="1:4" ht="22.5" customHeight="1" x14ac:dyDescent="0.25">
      <c r="A2264" s="23">
        <v>44032</v>
      </c>
      <c r="B2264" s="12" t="s">
        <v>19</v>
      </c>
      <c r="C2264" s="4">
        <v>86</v>
      </c>
      <c r="D2264" s="5" t="s">
        <v>22</v>
      </c>
    </row>
    <row r="2265" spans="1:4" ht="22.5" customHeight="1" x14ac:dyDescent="0.25">
      <c r="A2265" s="23">
        <v>44032</v>
      </c>
      <c r="B2265" s="12" t="s">
        <v>19</v>
      </c>
      <c r="C2265" s="4">
        <v>80</v>
      </c>
      <c r="D2265" s="5" t="s">
        <v>22</v>
      </c>
    </row>
    <row r="2266" spans="1:4" ht="22.5" customHeight="1" x14ac:dyDescent="0.25">
      <c r="A2266" s="23">
        <v>44032</v>
      </c>
      <c r="B2266" s="12" t="s">
        <v>19</v>
      </c>
      <c r="C2266" s="4">
        <v>51</v>
      </c>
      <c r="D2266" s="5" t="s">
        <v>22</v>
      </c>
    </row>
    <row r="2267" spans="1:4" ht="22.5" customHeight="1" x14ac:dyDescent="0.25">
      <c r="A2267" s="23">
        <v>44032</v>
      </c>
      <c r="B2267" s="12" t="s">
        <v>19</v>
      </c>
      <c r="C2267" s="4">
        <v>70</v>
      </c>
      <c r="D2267" s="5" t="s">
        <v>22</v>
      </c>
    </row>
    <row r="2268" spans="1:4" ht="22.5" customHeight="1" x14ac:dyDescent="0.25">
      <c r="A2268" s="23">
        <v>44032</v>
      </c>
      <c r="B2268" s="12" t="s">
        <v>19</v>
      </c>
      <c r="C2268" s="4">
        <v>86</v>
      </c>
      <c r="D2268" s="5" t="s">
        <v>20</v>
      </c>
    </row>
    <row r="2269" spans="1:4" ht="22.5" customHeight="1" x14ac:dyDescent="0.25">
      <c r="A2269" s="23">
        <v>44032</v>
      </c>
      <c r="B2269" s="12" t="s">
        <v>19</v>
      </c>
      <c r="C2269" s="4">
        <v>78</v>
      </c>
      <c r="D2269" s="5" t="s">
        <v>20</v>
      </c>
    </row>
    <row r="2270" spans="1:4" ht="22.5" customHeight="1" x14ac:dyDescent="0.25">
      <c r="A2270" s="23">
        <v>44032</v>
      </c>
      <c r="B2270" s="12" t="s">
        <v>19</v>
      </c>
      <c r="C2270" s="4">
        <v>78</v>
      </c>
      <c r="D2270" s="5" t="s">
        <v>20</v>
      </c>
    </row>
    <row r="2271" spans="1:4" ht="22.5" customHeight="1" x14ac:dyDescent="0.25">
      <c r="A2271" s="23">
        <v>44032</v>
      </c>
      <c r="B2271" s="12" t="s">
        <v>19</v>
      </c>
      <c r="C2271" s="4">
        <v>89</v>
      </c>
      <c r="D2271" s="5" t="s">
        <v>20</v>
      </c>
    </row>
    <row r="2272" spans="1:4" ht="22.5" customHeight="1" x14ac:dyDescent="0.25">
      <c r="A2272" s="23">
        <v>44032</v>
      </c>
      <c r="B2272" s="12" t="s">
        <v>19</v>
      </c>
      <c r="C2272" s="4">
        <v>61</v>
      </c>
      <c r="D2272" s="5" t="s">
        <v>20</v>
      </c>
    </row>
    <row r="2273" spans="1:4" ht="22.5" customHeight="1" x14ac:dyDescent="0.25">
      <c r="A2273" s="23">
        <v>44032</v>
      </c>
      <c r="B2273" s="12" t="s">
        <v>19</v>
      </c>
      <c r="C2273" s="4">
        <v>51</v>
      </c>
      <c r="D2273" s="5" t="s">
        <v>20</v>
      </c>
    </row>
    <row r="2274" spans="1:4" ht="22.5" customHeight="1" x14ac:dyDescent="0.25">
      <c r="A2274" s="23">
        <v>44032</v>
      </c>
      <c r="B2274" s="12" t="s">
        <v>19</v>
      </c>
      <c r="C2274" s="4">
        <v>83</v>
      </c>
      <c r="D2274" s="5" t="s">
        <v>20</v>
      </c>
    </row>
    <row r="2275" spans="1:4" ht="22.5" customHeight="1" x14ac:dyDescent="0.25">
      <c r="A2275" s="23">
        <v>44032</v>
      </c>
      <c r="B2275" s="12" t="s">
        <v>19</v>
      </c>
      <c r="C2275" s="4">
        <v>85</v>
      </c>
      <c r="D2275" s="5" t="s">
        <v>20</v>
      </c>
    </row>
    <row r="2276" spans="1:4" ht="22.5" customHeight="1" x14ac:dyDescent="0.25">
      <c r="A2276" s="23">
        <v>44032</v>
      </c>
      <c r="B2276" s="12" t="s">
        <v>19</v>
      </c>
      <c r="C2276" s="4">
        <v>62</v>
      </c>
      <c r="D2276" s="5" t="s">
        <v>20</v>
      </c>
    </row>
    <row r="2277" spans="1:4" ht="22.5" customHeight="1" x14ac:dyDescent="0.25">
      <c r="A2277" s="23">
        <v>44032</v>
      </c>
      <c r="B2277" s="12" t="s">
        <v>19</v>
      </c>
      <c r="C2277" s="4">
        <v>82</v>
      </c>
      <c r="D2277" s="5" t="s">
        <v>21</v>
      </c>
    </row>
    <row r="2278" spans="1:4" ht="22.5" customHeight="1" x14ac:dyDescent="0.25">
      <c r="A2278" s="23">
        <v>44032</v>
      </c>
      <c r="B2278" s="12" t="s">
        <v>19</v>
      </c>
      <c r="C2278" s="4">
        <v>87</v>
      </c>
      <c r="D2278" s="5" t="s">
        <v>25</v>
      </c>
    </row>
    <row r="2279" spans="1:4" ht="22.5" customHeight="1" x14ac:dyDescent="0.25">
      <c r="A2279" s="23">
        <v>44032</v>
      </c>
      <c r="B2279" s="12" t="s">
        <v>23</v>
      </c>
      <c r="C2279" s="4">
        <v>74</v>
      </c>
      <c r="D2279" s="5" t="s">
        <v>22</v>
      </c>
    </row>
    <row r="2280" spans="1:4" ht="22.5" customHeight="1" x14ac:dyDescent="0.25">
      <c r="A2280" s="23">
        <v>44032</v>
      </c>
      <c r="B2280" s="12" t="s">
        <v>23</v>
      </c>
      <c r="C2280" s="4">
        <v>61</v>
      </c>
      <c r="D2280" s="5" t="s">
        <v>22</v>
      </c>
    </row>
    <row r="2281" spans="1:4" ht="22.5" customHeight="1" x14ac:dyDescent="0.25">
      <c r="A2281" s="23">
        <v>44032</v>
      </c>
      <c r="B2281" s="12" t="s">
        <v>23</v>
      </c>
      <c r="C2281" s="4">
        <v>64</v>
      </c>
      <c r="D2281" s="5" t="s">
        <v>22</v>
      </c>
    </row>
    <row r="2282" spans="1:4" ht="22.5" customHeight="1" x14ac:dyDescent="0.25">
      <c r="A2282" s="23">
        <v>44032</v>
      </c>
      <c r="B2282" s="12" t="s">
        <v>23</v>
      </c>
      <c r="C2282" s="4">
        <v>67</v>
      </c>
      <c r="D2282" s="5" t="s">
        <v>22</v>
      </c>
    </row>
    <row r="2283" spans="1:4" ht="22.5" customHeight="1" x14ac:dyDescent="0.25">
      <c r="A2283" s="23">
        <v>44032</v>
      </c>
      <c r="B2283" s="17" t="s">
        <v>19</v>
      </c>
      <c r="D2283" t="s">
        <v>22</v>
      </c>
    </row>
    <row r="2284" spans="1:4" ht="22.5" customHeight="1" x14ac:dyDescent="0.25">
      <c r="A2284" s="23">
        <v>44032</v>
      </c>
      <c r="B2284" s="17" t="s">
        <v>19</v>
      </c>
      <c r="D2284" t="s">
        <v>22</v>
      </c>
    </row>
    <row r="2285" spans="1:4" ht="22.5" customHeight="1" x14ac:dyDescent="0.25">
      <c r="A2285" s="23">
        <v>44032</v>
      </c>
      <c r="B2285" s="17" t="s">
        <v>19</v>
      </c>
      <c r="D2285" t="s">
        <v>22</v>
      </c>
    </row>
    <row r="2286" spans="1:4" ht="22.5" customHeight="1" x14ac:dyDescent="0.25">
      <c r="A2286" s="23">
        <v>44032</v>
      </c>
      <c r="B2286" s="17" t="s">
        <v>19</v>
      </c>
      <c r="D2286" t="s">
        <v>22</v>
      </c>
    </row>
    <row r="2287" spans="1:4" ht="22.5" customHeight="1" x14ac:dyDescent="0.25">
      <c r="A2287" s="23">
        <v>44032</v>
      </c>
      <c r="B2287" s="17" t="s">
        <v>19</v>
      </c>
      <c r="D2287" t="s">
        <v>22</v>
      </c>
    </row>
    <row r="2288" spans="1:4" ht="22.5" customHeight="1" x14ac:dyDescent="0.25">
      <c r="A2288" s="23">
        <v>44032</v>
      </c>
      <c r="B2288" s="17" t="s">
        <v>19</v>
      </c>
      <c r="D2288" t="s">
        <v>22</v>
      </c>
    </row>
    <row r="2289" spans="1:4" ht="22.5" customHeight="1" x14ac:dyDescent="0.25">
      <c r="A2289" s="23">
        <v>44032</v>
      </c>
      <c r="B2289" s="17" t="s">
        <v>19</v>
      </c>
      <c r="D2289" t="s">
        <v>22</v>
      </c>
    </row>
    <row r="2290" spans="1:4" ht="22.5" customHeight="1" x14ac:dyDescent="0.25">
      <c r="A2290" s="23">
        <v>44032</v>
      </c>
      <c r="B2290" s="17" t="s">
        <v>19</v>
      </c>
      <c r="D2290" t="s">
        <v>22</v>
      </c>
    </row>
    <row r="2291" spans="1:4" ht="22.5" customHeight="1" x14ac:dyDescent="0.25">
      <c r="A2291" s="23">
        <v>44032</v>
      </c>
      <c r="B2291" s="17" t="s">
        <v>19</v>
      </c>
      <c r="D2291" t="s">
        <v>22</v>
      </c>
    </row>
    <row r="2292" spans="1:4" ht="22.5" customHeight="1" x14ac:dyDescent="0.25">
      <c r="A2292" s="23">
        <v>44032</v>
      </c>
      <c r="B2292" s="17" t="s">
        <v>19</v>
      </c>
      <c r="D2292" t="s">
        <v>22</v>
      </c>
    </row>
    <row r="2293" spans="1:4" ht="22.5" customHeight="1" x14ac:dyDescent="0.25">
      <c r="A2293" s="23">
        <v>44032</v>
      </c>
      <c r="B2293" s="17" t="s">
        <v>19</v>
      </c>
      <c r="D2293" t="s">
        <v>22</v>
      </c>
    </row>
    <row r="2294" spans="1:4" ht="22.5" customHeight="1" x14ac:dyDescent="0.25">
      <c r="A2294" s="23">
        <v>44032</v>
      </c>
      <c r="B2294" s="17" t="s">
        <v>19</v>
      </c>
      <c r="D2294" t="s">
        <v>22</v>
      </c>
    </row>
    <row r="2295" spans="1:4" ht="22.5" customHeight="1" x14ac:dyDescent="0.25">
      <c r="A2295" s="23">
        <v>44032</v>
      </c>
      <c r="B2295" s="17" t="s">
        <v>19</v>
      </c>
      <c r="D2295" t="s">
        <v>22</v>
      </c>
    </row>
    <row r="2296" spans="1:4" ht="22.5" customHeight="1" x14ac:dyDescent="0.25">
      <c r="A2296" s="23">
        <v>44032</v>
      </c>
      <c r="B2296" s="17" t="s">
        <v>19</v>
      </c>
      <c r="D2296" t="s">
        <v>22</v>
      </c>
    </row>
    <row r="2297" spans="1:4" ht="22.5" customHeight="1" x14ac:dyDescent="0.25">
      <c r="A2297" s="23">
        <v>44032</v>
      </c>
      <c r="B2297" s="17" t="s">
        <v>19</v>
      </c>
      <c r="D2297" t="s">
        <v>22</v>
      </c>
    </row>
    <row r="2298" spans="1:4" ht="22.5" customHeight="1" x14ac:dyDescent="0.25">
      <c r="A2298" s="23">
        <v>44032</v>
      </c>
      <c r="B2298" s="17" t="s">
        <v>19</v>
      </c>
      <c r="D2298" t="s">
        <v>22</v>
      </c>
    </row>
    <row r="2299" spans="1:4" ht="22.5" customHeight="1" x14ac:dyDescent="0.25">
      <c r="A2299" s="23">
        <v>44032</v>
      </c>
      <c r="B2299" s="17" t="s">
        <v>19</v>
      </c>
      <c r="D2299" t="s">
        <v>22</v>
      </c>
    </row>
    <row r="2300" spans="1:4" ht="22.5" customHeight="1" x14ac:dyDescent="0.25">
      <c r="A2300" s="23">
        <v>44032</v>
      </c>
      <c r="B2300" s="17" t="s">
        <v>19</v>
      </c>
      <c r="D2300" t="s">
        <v>22</v>
      </c>
    </row>
    <row r="2301" spans="1:4" ht="22.5" customHeight="1" x14ac:dyDescent="0.25">
      <c r="A2301" s="23">
        <v>44032</v>
      </c>
      <c r="B2301" s="17" t="s">
        <v>19</v>
      </c>
      <c r="D2301" t="s">
        <v>22</v>
      </c>
    </row>
    <row r="2302" spans="1:4" ht="22.5" customHeight="1" x14ac:dyDescent="0.25">
      <c r="A2302" s="23">
        <v>44032</v>
      </c>
      <c r="B2302" s="17" t="s">
        <v>19</v>
      </c>
      <c r="D2302" t="s">
        <v>22</v>
      </c>
    </row>
    <row r="2303" spans="1:4" ht="22.5" customHeight="1" x14ac:dyDescent="0.25">
      <c r="A2303" s="23">
        <v>44032</v>
      </c>
      <c r="B2303" s="17" t="s">
        <v>19</v>
      </c>
      <c r="D2303" t="s">
        <v>22</v>
      </c>
    </row>
    <row r="2304" spans="1:4" ht="22.5" customHeight="1" x14ac:dyDescent="0.25">
      <c r="A2304" s="23">
        <v>44032</v>
      </c>
      <c r="B2304" s="17" t="s">
        <v>19</v>
      </c>
      <c r="D2304" t="s">
        <v>22</v>
      </c>
    </row>
    <row r="2305" spans="1:4" ht="22.5" customHeight="1" x14ac:dyDescent="0.25">
      <c r="A2305" s="23">
        <v>44032</v>
      </c>
      <c r="B2305" s="17" t="s">
        <v>19</v>
      </c>
      <c r="D2305" t="s">
        <v>22</v>
      </c>
    </row>
    <row r="2306" spans="1:4" ht="22.5" customHeight="1" x14ac:dyDescent="0.25">
      <c r="A2306" s="23">
        <v>44032</v>
      </c>
      <c r="B2306" s="17" t="s">
        <v>19</v>
      </c>
      <c r="D2306" t="s">
        <v>22</v>
      </c>
    </row>
    <row r="2307" spans="1:4" ht="22.5" customHeight="1" x14ac:dyDescent="0.25">
      <c r="A2307" s="23">
        <v>44032</v>
      </c>
      <c r="B2307" s="17" t="s">
        <v>19</v>
      </c>
      <c r="D2307" t="s">
        <v>22</v>
      </c>
    </row>
    <row r="2308" spans="1:4" ht="22.5" customHeight="1" x14ac:dyDescent="0.25">
      <c r="A2308" s="23">
        <v>44032</v>
      </c>
      <c r="B2308" s="17" t="s">
        <v>19</v>
      </c>
      <c r="D2308" t="s">
        <v>22</v>
      </c>
    </row>
    <row r="2309" spans="1:4" ht="22.5" customHeight="1" x14ac:dyDescent="0.25">
      <c r="A2309" s="23">
        <v>44032</v>
      </c>
      <c r="B2309" s="17" t="s">
        <v>19</v>
      </c>
      <c r="D2309" t="s">
        <v>22</v>
      </c>
    </row>
    <row r="2310" spans="1:4" ht="22.5" customHeight="1" x14ac:dyDescent="0.25">
      <c r="A2310" s="23">
        <v>44032</v>
      </c>
      <c r="B2310" s="17" t="s">
        <v>19</v>
      </c>
      <c r="D2310" t="s">
        <v>22</v>
      </c>
    </row>
    <row r="2311" spans="1:4" ht="22.5" customHeight="1" x14ac:dyDescent="0.25">
      <c r="A2311" s="23">
        <v>44032</v>
      </c>
      <c r="B2311" s="17" t="s">
        <v>19</v>
      </c>
      <c r="D2311" t="s">
        <v>22</v>
      </c>
    </row>
    <row r="2312" spans="1:4" ht="22.5" customHeight="1" x14ac:dyDescent="0.25">
      <c r="A2312" s="23">
        <v>44032</v>
      </c>
      <c r="B2312" s="17" t="s">
        <v>19</v>
      </c>
      <c r="D2312" t="s">
        <v>22</v>
      </c>
    </row>
    <row r="2313" spans="1:4" ht="22.5" customHeight="1" x14ac:dyDescent="0.25">
      <c r="A2313" s="23">
        <v>44032</v>
      </c>
      <c r="B2313" s="17" t="s">
        <v>19</v>
      </c>
      <c r="D2313" t="s">
        <v>20</v>
      </c>
    </row>
    <row r="2314" spans="1:4" ht="22.5" customHeight="1" x14ac:dyDescent="0.25">
      <c r="A2314" s="23">
        <v>44032</v>
      </c>
      <c r="B2314" s="17" t="s">
        <v>19</v>
      </c>
      <c r="D2314" t="s">
        <v>20</v>
      </c>
    </row>
    <row r="2315" spans="1:4" ht="22.5" customHeight="1" x14ac:dyDescent="0.25">
      <c r="A2315" s="23">
        <v>44032</v>
      </c>
      <c r="B2315" s="17" t="s">
        <v>19</v>
      </c>
      <c r="D2315" t="s">
        <v>20</v>
      </c>
    </row>
    <row r="2316" spans="1:4" ht="22.5" customHeight="1" x14ac:dyDescent="0.25">
      <c r="A2316" s="23">
        <v>44032</v>
      </c>
      <c r="B2316" s="17" t="s">
        <v>19</v>
      </c>
      <c r="D2316" t="s">
        <v>20</v>
      </c>
    </row>
    <row r="2317" spans="1:4" ht="22.5" customHeight="1" x14ac:dyDescent="0.25">
      <c r="A2317" s="23">
        <v>44032</v>
      </c>
      <c r="B2317" s="17" t="s">
        <v>19</v>
      </c>
      <c r="D2317" t="s">
        <v>20</v>
      </c>
    </row>
    <row r="2318" spans="1:4" ht="22.5" customHeight="1" x14ac:dyDescent="0.25">
      <c r="A2318" s="23">
        <v>44032</v>
      </c>
      <c r="B2318" s="17" t="s">
        <v>19</v>
      </c>
      <c r="D2318" t="s">
        <v>20</v>
      </c>
    </row>
    <row r="2319" spans="1:4" ht="22.5" customHeight="1" x14ac:dyDescent="0.25">
      <c r="A2319" s="23">
        <v>44032</v>
      </c>
      <c r="B2319" s="17" t="s">
        <v>19</v>
      </c>
      <c r="D2319" t="s">
        <v>20</v>
      </c>
    </row>
    <row r="2320" spans="1:4" ht="22.5" customHeight="1" x14ac:dyDescent="0.25">
      <c r="A2320" s="23">
        <v>44032</v>
      </c>
      <c r="B2320" s="17" t="s">
        <v>19</v>
      </c>
      <c r="D2320" t="s">
        <v>20</v>
      </c>
    </row>
    <row r="2321" spans="1:4" ht="22.5" customHeight="1" x14ac:dyDescent="0.25">
      <c r="A2321" s="23">
        <v>44032</v>
      </c>
      <c r="B2321" s="17" t="s">
        <v>19</v>
      </c>
      <c r="D2321" t="s">
        <v>20</v>
      </c>
    </row>
    <row r="2322" spans="1:4" ht="22.5" customHeight="1" x14ac:dyDescent="0.25">
      <c r="A2322" s="23">
        <v>44032</v>
      </c>
      <c r="B2322" s="17" t="s">
        <v>19</v>
      </c>
      <c r="D2322" t="s">
        <v>20</v>
      </c>
    </row>
    <row r="2323" spans="1:4" ht="22.5" customHeight="1" x14ac:dyDescent="0.25">
      <c r="A2323" s="23">
        <v>44032</v>
      </c>
      <c r="B2323" s="17" t="s">
        <v>19</v>
      </c>
      <c r="D2323" t="s">
        <v>20</v>
      </c>
    </row>
    <row r="2324" spans="1:4" ht="22.5" customHeight="1" x14ac:dyDescent="0.25">
      <c r="A2324" s="23">
        <v>44032</v>
      </c>
      <c r="B2324" s="17" t="s">
        <v>19</v>
      </c>
      <c r="D2324" t="s">
        <v>20</v>
      </c>
    </row>
    <row r="2325" spans="1:4" ht="22.5" customHeight="1" x14ac:dyDescent="0.25">
      <c r="A2325" s="23">
        <v>44032</v>
      </c>
      <c r="B2325" s="17" t="s">
        <v>19</v>
      </c>
      <c r="D2325" t="s">
        <v>20</v>
      </c>
    </row>
    <row r="2326" spans="1:4" ht="22.5" customHeight="1" x14ac:dyDescent="0.25">
      <c r="A2326" s="23">
        <v>44032</v>
      </c>
      <c r="B2326" s="17" t="s">
        <v>19</v>
      </c>
      <c r="D2326" t="s">
        <v>20</v>
      </c>
    </row>
    <row r="2327" spans="1:4" ht="22.5" customHeight="1" x14ac:dyDescent="0.25">
      <c r="A2327" s="23">
        <v>44032</v>
      </c>
      <c r="B2327" s="17" t="s">
        <v>19</v>
      </c>
      <c r="D2327" t="s">
        <v>25</v>
      </c>
    </row>
    <row r="2328" spans="1:4" ht="22.5" customHeight="1" x14ac:dyDescent="0.25">
      <c r="A2328" s="23">
        <v>44032</v>
      </c>
      <c r="B2328" s="17" t="s">
        <v>19</v>
      </c>
      <c r="D2328" t="s">
        <v>25</v>
      </c>
    </row>
    <row r="2329" spans="1:4" ht="22.5" customHeight="1" x14ac:dyDescent="0.25">
      <c r="A2329" s="23">
        <v>44032</v>
      </c>
      <c r="B2329" s="17" t="s">
        <v>23</v>
      </c>
      <c r="D2329" t="s">
        <v>22</v>
      </c>
    </row>
    <row r="2330" spans="1:4" ht="22.5" customHeight="1" x14ac:dyDescent="0.25">
      <c r="A2330" s="23">
        <v>44032</v>
      </c>
      <c r="B2330" s="17" t="s">
        <v>23</v>
      </c>
      <c r="D2330" t="s">
        <v>22</v>
      </c>
    </row>
    <row r="2331" spans="1:4" ht="22.5" customHeight="1" x14ac:dyDescent="0.25">
      <c r="A2331" s="23">
        <v>44032</v>
      </c>
      <c r="B2331" s="17" t="s">
        <v>23</v>
      </c>
      <c r="D2331" t="s">
        <v>22</v>
      </c>
    </row>
    <row r="2332" spans="1:4" ht="22.5" customHeight="1" x14ac:dyDescent="0.25">
      <c r="A2332" s="23">
        <v>44032</v>
      </c>
      <c r="B2332" s="17" t="s">
        <v>23</v>
      </c>
      <c r="D2332" t="s">
        <v>22</v>
      </c>
    </row>
    <row r="2333" spans="1:4" ht="22.5" customHeight="1" x14ac:dyDescent="0.25">
      <c r="A2333" s="23">
        <v>44032</v>
      </c>
      <c r="B2333" s="17" t="s">
        <v>23</v>
      </c>
      <c r="D2333" t="s">
        <v>22</v>
      </c>
    </row>
    <row r="2334" spans="1:4" ht="22.5" customHeight="1" x14ac:dyDescent="0.25">
      <c r="A2334" s="23">
        <v>44032</v>
      </c>
      <c r="B2334" s="17" t="s">
        <v>23</v>
      </c>
      <c r="D2334" t="s">
        <v>22</v>
      </c>
    </row>
    <row r="2335" spans="1:4" ht="22.5" customHeight="1" x14ac:dyDescent="0.25">
      <c r="A2335" s="23">
        <v>44032</v>
      </c>
      <c r="B2335" s="17" t="s">
        <v>23</v>
      </c>
      <c r="D2335" t="s">
        <v>22</v>
      </c>
    </row>
    <row r="2336" spans="1:4" ht="22.5" customHeight="1" x14ac:dyDescent="0.25">
      <c r="A2336" s="23">
        <v>44032</v>
      </c>
      <c r="B2336" s="17" t="s">
        <v>23</v>
      </c>
      <c r="D2336" t="s">
        <v>22</v>
      </c>
    </row>
    <row r="2337" spans="1:4" ht="22.5" customHeight="1" x14ac:dyDescent="0.25">
      <c r="A2337" s="23">
        <v>44032</v>
      </c>
      <c r="B2337" s="17" t="s">
        <v>23</v>
      </c>
      <c r="D2337" t="s">
        <v>22</v>
      </c>
    </row>
    <row r="2338" spans="1:4" ht="22.5" customHeight="1" x14ac:dyDescent="0.25">
      <c r="A2338" s="23">
        <v>44032</v>
      </c>
      <c r="B2338" s="17" t="s">
        <v>23</v>
      </c>
      <c r="D2338" t="s">
        <v>22</v>
      </c>
    </row>
    <row r="2339" spans="1:4" ht="22.5" customHeight="1" x14ac:dyDescent="0.25">
      <c r="A2339" s="23">
        <v>44032</v>
      </c>
      <c r="B2339" s="17" t="s">
        <v>23</v>
      </c>
      <c r="D2339" t="s">
        <v>22</v>
      </c>
    </row>
    <row r="2340" spans="1:4" ht="22.5" customHeight="1" x14ac:dyDescent="0.25">
      <c r="A2340" s="23">
        <v>44032</v>
      </c>
      <c r="B2340" s="17" t="s">
        <v>23</v>
      </c>
      <c r="D2340" t="s">
        <v>22</v>
      </c>
    </row>
    <row r="2341" spans="1:4" ht="22.5" customHeight="1" x14ac:dyDescent="0.25">
      <c r="A2341" s="23">
        <v>44032</v>
      </c>
      <c r="B2341" s="17" t="s">
        <v>23</v>
      </c>
      <c r="D2341" t="s">
        <v>22</v>
      </c>
    </row>
    <row r="2342" spans="1:4" ht="22.5" customHeight="1" x14ac:dyDescent="0.25">
      <c r="A2342" s="23">
        <v>44032</v>
      </c>
      <c r="B2342" s="17" t="s">
        <v>23</v>
      </c>
      <c r="D2342" t="s">
        <v>22</v>
      </c>
    </row>
    <row r="2343" spans="1:4" ht="22.5" customHeight="1" x14ac:dyDescent="0.25">
      <c r="A2343" s="23">
        <v>44032</v>
      </c>
      <c r="B2343" s="17" t="s">
        <v>23</v>
      </c>
      <c r="D2343" t="s">
        <v>22</v>
      </c>
    </row>
    <row r="2344" spans="1:4" ht="22.5" customHeight="1" x14ac:dyDescent="0.25">
      <c r="A2344" s="23">
        <v>44032</v>
      </c>
      <c r="B2344" s="17" t="s">
        <v>23</v>
      </c>
      <c r="D2344" t="s">
        <v>22</v>
      </c>
    </row>
    <row r="2345" spans="1:4" ht="22.5" customHeight="1" x14ac:dyDescent="0.25">
      <c r="A2345" s="23">
        <v>44032</v>
      </c>
      <c r="B2345" s="17" t="s">
        <v>23</v>
      </c>
      <c r="D2345" t="s">
        <v>22</v>
      </c>
    </row>
    <row r="2346" spans="1:4" ht="22.5" customHeight="1" x14ac:dyDescent="0.25">
      <c r="A2346" s="23">
        <v>44032</v>
      </c>
      <c r="B2346" s="17" t="s">
        <v>23</v>
      </c>
      <c r="D2346" t="s">
        <v>20</v>
      </c>
    </row>
    <row r="2347" spans="1:4" ht="22.5" customHeight="1" x14ac:dyDescent="0.25">
      <c r="A2347" s="23">
        <v>44032</v>
      </c>
      <c r="B2347" s="17" t="s">
        <v>23</v>
      </c>
      <c r="D2347" t="s">
        <v>20</v>
      </c>
    </row>
    <row r="2348" spans="1:4" ht="22.5" customHeight="1" x14ac:dyDescent="0.25">
      <c r="A2348" s="23">
        <v>44032</v>
      </c>
      <c r="B2348" s="17" t="s">
        <v>23</v>
      </c>
      <c r="D2348" t="s">
        <v>20</v>
      </c>
    </row>
    <row r="2349" spans="1:4" ht="22.5" customHeight="1" x14ac:dyDescent="0.25">
      <c r="A2349" s="23">
        <v>44032</v>
      </c>
      <c r="B2349" s="17" t="s">
        <v>23</v>
      </c>
      <c r="D2349" t="s">
        <v>20</v>
      </c>
    </row>
    <row r="2350" spans="1:4" ht="22.5" customHeight="1" x14ac:dyDescent="0.25">
      <c r="A2350" s="23">
        <v>44032</v>
      </c>
      <c r="B2350" s="17" t="s">
        <v>23</v>
      </c>
      <c r="D2350" t="s">
        <v>20</v>
      </c>
    </row>
    <row r="2351" spans="1:4" ht="22.5" customHeight="1" x14ac:dyDescent="0.25">
      <c r="A2351" s="23">
        <v>44032</v>
      </c>
      <c r="B2351" s="17" t="s">
        <v>23</v>
      </c>
      <c r="D2351" t="s">
        <v>20</v>
      </c>
    </row>
    <row r="2352" spans="1:4" ht="22.5" customHeight="1" x14ac:dyDescent="0.25">
      <c r="A2352" s="23">
        <v>44032</v>
      </c>
      <c r="B2352" s="17" t="s">
        <v>23</v>
      </c>
      <c r="D2352" t="s">
        <v>20</v>
      </c>
    </row>
    <row r="2353" spans="1:4" ht="22.5" customHeight="1" x14ac:dyDescent="0.25">
      <c r="A2353" s="23">
        <v>44032</v>
      </c>
      <c r="B2353" s="17" t="s">
        <v>23</v>
      </c>
      <c r="D2353" t="s">
        <v>20</v>
      </c>
    </row>
    <row r="2354" spans="1:4" ht="22.5" customHeight="1" x14ac:dyDescent="0.25">
      <c r="A2354" s="23">
        <v>44032</v>
      </c>
      <c r="B2354" s="17" t="s">
        <v>23</v>
      </c>
      <c r="D2354" t="s">
        <v>20</v>
      </c>
    </row>
    <row r="2355" spans="1:4" ht="22.5" customHeight="1" x14ac:dyDescent="0.25">
      <c r="A2355" s="23">
        <v>44032</v>
      </c>
      <c r="B2355" s="17" t="s">
        <v>23</v>
      </c>
      <c r="D2355" t="s">
        <v>20</v>
      </c>
    </row>
    <row r="2356" spans="1:4" ht="22.5" customHeight="1" x14ac:dyDescent="0.25">
      <c r="A2356" s="23">
        <v>44032</v>
      </c>
      <c r="B2356" s="17" t="s">
        <v>23</v>
      </c>
      <c r="D2356" t="s">
        <v>20</v>
      </c>
    </row>
    <row r="2357" spans="1:4" ht="22.5" customHeight="1" x14ac:dyDescent="0.25">
      <c r="A2357" s="23">
        <v>44032</v>
      </c>
      <c r="B2357" s="17" t="s">
        <v>23</v>
      </c>
      <c r="D2357" t="s">
        <v>20</v>
      </c>
    </row>
    <row r="2358" spans="1:4" ht="22.5" customHeight="1" x14ac:dyDescent="0.25">
      <c r="A2358" s="23">
        <v>44032</v>
      </c>
      <c r="B2358" s="17" t="s">
        <v>23</v>
      </c>
      <c r="D2358" t="s">
        <v>20</v>
      </c>
    </row>
    <row r="2359" spans="1:4" ht="22.5" customHeight="1" x14ac:dyDescent="0.25">
      <c r="A2359" s="23">
        <v>44032</v>
      </c>
      <c r="B2359" s="17" t="s">
        <v>23</v>
      </c>
      <c r="D2359" t="s">
        <v>20</v>
      </c>
    </row>
    <row r="2360" spans="1:4" ht="22.5" customHeight="1" x14ac:dyDescent="0.25">
      <c r="A2360" s="23">
        <v>44032</v>
      </c>
      <c r="B2360" s="17" t="s">
        <v>23</v>
      </c>
      <c r="D2360" t="s">
        <v>20</v>
      </c>
    </row>
    <row r="2361" spans="1:4" ht="22.5" customHeight="1" x14ac:dyDescent="0.25">
      <c r="A2361" s="23">
        <v>44032</v>
      </c>
      <c r="B2361" s="17" t="s">
        <v>23</v>
      </c>
      <c r="D2361" t="s">
        <v>20</v>
      </c>
    </row>
    <row r="2362" spans="1:4" ht="22.5" customHeight="1" x14ac:dyDescent="0.25">
      <c r="A2362" s="23">
        <v>44032</v>
      </c>
      <c r="B2362" s="17" t="s">
        <v>23</v>
      </c>
      <c r="D2362" t="s">
        <v>20</v>
      </c>
    </row>
    <row r="2363" spans="1:4" ht="22.5" customHeight="1" x14ac:dyDescent="0.25">
      <c r="A2363" s="23">
        <v>44032</v>
      </c>
      <c r="B2363" s="17" t="s">
        <v>23</v>
      </c>
      <c r="D2363" t="s">
        <v>20</v>
      </c>
    </row>
    <row r="2364" spans="1:4" ht="22.5" customHeight="1" x14ac:dyDescent="0.25">
      <c r="A2364" s="23">
        <v>44032</v>
      </c>
      <c r="B2364" s="17" t="s">
        <v>23</v>
      </c>
      <c r="D2364" t="s">
        <v>20</v>
      </c>
    </row>
    <row r="2365" spans="1:4" ht="22.5" customHeight="1" x14ac:dyDescent="0.25">
      <c r="A2365" s="23">
        <v>44032</v>
      </c>
      <c r="B2365" s="17" t="s">
        <v>23</v>
      </c>
      <c r="D2365" t="s">
        <v>20</v>
      </c>
    </row>
    <row r="2366" spans="1:4" ht="22.5" customHeight="1" x14ac:dyDescent="0.25">
      <c r="A2366" s="23">
        <v>44032</v>
      </c>
      <c r="B2366" s="17" t="s">
        <v>23</v>
      </c>
      <c r="D2366" t="s">
        <v>20</v>
      </c>
    </row>
    <row r="2367" spans="1:4" ht="22.5" customHeight="1" x14ac:dyDescent="0.25">
      <c r="A2367" s="23">
        <v>44032</v>
      </c>
      <c r="B2367" s="17" t="s">
        <v>23</v>
      </c>
      <c r="D2367" t="s">
        <v>20</v>
      </c>
    </row>
    <row r="2368" spans="1:4" ht="22.5" customHeight="1" x14ac:dyDescent="0.25">
      <c r="A2368" s="23">
        <v>44032</v>
      </c>
      <c r="B2368" s="17" t="s">
        <v>23</v>
      </c>
      <c r="D2368" t="s">
        <v>20</v>
      </c>
    </row>
    <row r="2369" spans="1:4" ht="22.5" customHeight="1" x14ac:dyDescent="0.25">
      <c r="A2369" s="23">
        <v>44032</v>
      </c>
      <c r="B2369" s="17" t="s">
        <v>23</v>
      </c>
      <c r="D2369" t="s">
        <v>20</v>
      </c>
    </row>
    <row r="2370" spans="1:4" ht="22.5" customHeight="1" x14ac:dyDescent="0.25">
      <c r="A2370" s="23">
        <v>44032</v>
      </c>
      <c r="B2370" s="17" t="s">
        <v>23</v>
      </c>
      <c r="D2370" t="s">
        <v>20</v>
      </c>
    </row>
    <row r="2371" spans="1:4" ht="22.5" customHeight="1" x14ac:dyDescent="0.25">
      <c r="A2371" s="23">
        <v>44032</v>
      </c>
      <c r="B2371" s="17" t="s">
        <v>23</v>
      </c>
      <c r="D2371" t="s">
        <v>20</v>
      </c>
    </row>
    <row r="2372" spans="1:4" ht="22.5" customHeight="1" x14ac:dyDescent="0.25">
      <c r="A2372" s="23">
        <v>44032</v>
      </c>
      <c r="B2372" s="17" t="s">
        <v>23</v>
      </c>
      <c r="D2372" t="s">
        <v>20</v>
      </c>
    </row>
    <row r="2373" spans="1:4" ht="22.5" customHeight="1" x14ac:dyDescent="0.25">
      <c r="A2373" s="23">
        <v>44032</v>
      </c>
      <c r="B2373" s="17" t="s">
        <v>23</v>
      </c>
      <c r="D2373" t="s">
        <v>24</v>
      </c>
    </row>
    <row r="2374" spans="1:4" ht="22.5" customHeight="1" x14ac:dyDescent="0.25">
      <c r="A2374" s="23">
        <v>44032</v>
      </c>
      <c r="B2374" s="17" t="s">
        <v>23</v>
      </c>
      <c r="D2374" t="s">
        <v>25</v>
      </c>
    </row>
    <row r="2375" spans="1:4" ht="22.5" customHeight="1" x14ac:dyDescent="0.25">
      <c r="A2375" s="23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Hoja3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2021-01-31T12:27:45Z</dcterms:modified>
</cp:coreProperties>
</file>