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phh\Documents\"/>
    </mc:Choice>
  </mc:AlternateContent>
  <xr:revisionPtr revIDLastSave="0" documentId="8_{8994C2CB-B41A-43BA-ADA7-97FBFE32324A}" xr6:coauthVersionLast="47" xr6:coauthVersionMax="47" xr10:uidLastSave="{00000000-0000-0000-0000-000000000000}"/>
  <bookViews>
    <workbookView xWindow="37370" yWindow="1420" windowWidth="17410" windowHeight="17270" activeTab="3" xr2:uid="{00000000-000D-0000-FFFF-FFFF00000000}"/>
  </bookViews>
  <sheets>
    <sheet name="Parameters" sheetId="3" r:id="rId1"/>
    <sheet name="SolveForK_0" sheetId="1" r:id="rId2"/>
    <sheet name="SolveForKx" sheetId="2" r:id="rId3"/>
    <sheet name="TanzaniaProjection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3" l="1"/>
  <c r="B7" i="3" s="1"/>
  <c r="B10" i="3"/>
  <c r="B11" i="3"/>
  <c r="D24" i="1"/>
  <c r="D25" i="1" s="1"/>
  <c r="D26" i="1" l="1"/>
  <c r="D27" i="1"/>
  <c r="B8" i="3"/>
  <c r="B9" i="3"/>
  <c r="E7" i="2"/>
  <c r="D24" i="2"/>
  <c r="D8" i="2"/>
  <c r="B8" i="2"/>
  <c r="E6" i="1"/>
</calcChain>
</file>

<file path=xl/sharedStrings.xml><?xml version="1.0" encoding="utf-8"?>
<sst xmlns="http://schemas.openxmlformats.org/spreadsheetml/2006/main" count="118" uniqueCount="91">
  <si>
    <t>x</t>
  </si>
  <si>
    <r>
      <t>k</t>
    </r>
    <r>
      <rPr>
        <i/>
        <vertAlign val="subscript"/>
        <sz val="11"/>
        <color theme="1"/>
        <rFont val="Calibri"/>
        <family val="2"/>
        <scheme val="minor"/>
      </rPr>
      <t>0</t>
    </r>
  </si>
  <si>
    <r>
      <t>k</t>
    </r>
    <r>
      <rPr>
        <i/>
        <vertAlign val="subscript"/>
        <sz val="11"/>
        <color theme="1"/>
        <rFont val="Calibri"/>
        <family val="2"/>
        <scheme val="minor"/>
      </rPr>
      <t>x</t>
    </r>
  </si>
  <si>
    <t>Variable</t>
  </si>
  <si>
    <t>Explanation</t>
  </si>
  <si>
    <t>x-coordinate of point x,y in map units (essentially, the easting distance from the central meridian)</t>
  </si>
  <si>
    <t>scale factor (from the projection's definition, equal to scale factor at the central meridian)</t>
  </si>
  <si>
    <t>radius of the Earth at the equator in map units (this is a parameter of the datum)</t>
  </si>
  <si>
    <t>scale factor at distance x from the central meridian</t>
  </si>
  <si>
    <t>Try entering 180000 for x and see what the scale factor should be.</t>
  </si>
  <si>
    <t>You should get something close to 0.9996, the scale factor of the UTM projections</t>
  </si>
  <si>
    <t>R</t>
  </si>
  <si>
    <t>k</t>
  </si>
  <si>
    <t>meters</t>
  </si>
  <si>
    <t>kilometers</t>
  </si>
  <si>
    <t>Point scale factor equation for transverse mercator projections</t>
  </si>
  <si>
    <t>Projection</t>
  </si>
  <si>
    <t>x where k = 1</t>
  </si>
  <si>
    <t>UTM</t>
  </si>
  <si>
    <t>180 km</t>
  </si>
  <si>
    <t>VT State Plane</t>
  </si>
  <si>
    <t>33.5 miles</t>
  </si>
  <si>
    <t>Easier Formula:</t>
  </si>
  <si>
    <t>North</t>
  </si>
  <si>
    <t>South</t>
  </si>
  <si>
    <t>standard parallel 2</t>
  </si>
  <si>
    <t>standard parallel 1</t>
  </si>
  <si>
    <t>latitude of origin</t>
  </si>
  <si>
    <t>East</t>
  </si>
  <si>
    <t>West</t>
  </si>
  <si>
    <t>Region Extent (Geographic Coordinates)</t>
  </si>
  <si>
    <t>N/S Difference</t>
  </si>
  <si>
    <t>North - 1/6</t>
  </si>
  <si>
    <t>South + 1/6</t>
  </si>
  <si>
    <t>Parameter</t>
  </si>
  <si>
    <t>Average of N/S</t>
  </si>
  <si>
    <t>Average of E/W</t>
  </si>
  <si>
    <t>meridian / 
longitude of origin</t>
  </si>
  <si>
    <t>False Easting</t>
  </si>
  <si>
    <t>False Northing</t>
  </si>
  <si>
    <t>Proj.4</t>
  </si>
  <si>
    <t>x_0</t>
  </si>
  <si>
    <t>y_0</t>
  </si>
  <si>
    <t>Finding the Scale Factor for a Mercator Projection</t>
  </si>
  <si>
    <t>Finding the Scale Factor at a Point on a Defined Mercator Projection</t>
  </si>
  <si>
    <t xml:space="preserve">What should x be for your study area? </t>
  </si>
  <si>
    <t>lat_1</t>
  </si>
  <si>
    <t>lat_2</t>
  </si>
  <si>
    <t>lat_0</t>
  </si>
  <si>
    <t>lon_0</t>
  </si>
  <si>
    <t>distance from lon_0 to western extent</t>
  </si>
  <si>
    <t>distance from lat_0 to southern extent</t>
  </si>
  <si>
    <t>Example Transverse Mercator Projections</t>
  </si>
  <si>
    <t>E/W Width of Study Area Extent in Kilometers:</t>
  </si>
  <si>
    <t>km</t>
  </si>
  <si>
    <t>m</t>
  </si>
  <si>
    <t>Percentage of the Distance</t>
  </si>
  <si>
    <t>in meters:</t>
  </si>
  <si>
    <t>Other Percentage:</t>
  </si>
  <si>
    <t>Sample Values:</t>
  </si>
  <si>
    <r>
      <t>solving for the scale factor at the central meridian (</t>
    </r>
    <r>
      <rPr>
        <i/>
        <sz val="11"/>
        <color theme="1"/>
        <rFont val="Calibri"/>
        <family val="2"/>
        <scheme val="minor"/>
      </rPr>
      <t>k_0 in transverse mercator projections)</t>
    </r>
  </si>
  <si>
    <t>For x, enter the distance from the prime meridan at which you want to know the scale factor</t>
  </si>
  <si>
    <t>k_0</t>
  </si>
  <si>
    <r>
      <t xml:space="preserve">Please enter </t>
    </r>
    <r>
      <rPr>
        <i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, for the linear distance from the central meridian to the standard line where the scale is perfect (k = 1)</t>
    </r>
  </si>
  <si>
    <t>average radius of the Earth at the equator in map units (this is a parameter of the datum) 6378137m is the major radius of the WGS 1984 projection</t>
  </si>
  <si>
    <t>* switch Lat_1 and lat_2 for Southern Hemisphere projections.  I.E. lat_1 should be closest to the equator, lat_2 further</t>
  </si>
  <si>
    <t>srid</t>
  </si>
  <si>
    <t>auth_name</t>
  </si>
  <si>
    <t>auth_srid</t>
  </si>
  <si>
    <t>ref_sys_name</t>
  </si>
  <si>
    <t>proj4text</t>
  </si>
  <si>
    <t>srtext</t>
  </si>
  <si>
    <t>gg328</t>
  </si>
  <si>
    <t>Tanzania Azimuthal Equal Area Arc 1960</t>
  </si>
  <si>
    <t>+proj=laea +lat_0=-6.4 +lon_0=35 +x_0=800000 +y_0=800000 +ellps=clrk80 +towgs84=-160,-6,-302,0,0,0,0 +units=m +no_defs</t>
  </si>
  <si>
    <t>Tanzania Albers Equal Area Conic WGS 1984</t>
  </si>
  <si>
    <t>Tanzania Transverse Mercator WGS 1984</t>
  </si>
  <si>
    <t>+proj=poly +lat_0=-6.37272 +lon_0=35.0171 +x_0=800000 +y_0=800000 +ellps=clrk80 +towgs84=-160,-6,-302,0,0,0,0 +units=m +no_defs</t>
  </si>
  <si>
    <t>+proj=laea +lat_0=-6.4 +lon_0=35 +x_0=800000 +y_0=800000 +datum=WGS84 +units=m +no_defs</t>
  </si>
  <si>
    <t>+proj=aea +lat_0=-6.37 +lon_0=34.91 +lat_1=-2.78 +lat_2=-9.96 +x_0=800000 +y_0=800000 +datum=WGS84 +units=m +no_defs</t>
  </si>
  <si>
    <t>+proj=tmerc +lat_0=-6.37 +lon_0=34.91 +k=0.9996 +x_0=800000 +y_0=800000 +datum=WGS84 +units=m +no_defs</t>
  </si>
  <si>
    <t>undefined</t>
  </si>
  <si>
    <t>1/6th of N/S Difference</t>
  </si>
  <si>
    <t>For k_0, enter the k_0 (scale factor) of the projection</t>
  </si>
  <si>
    <t>I have yet to find a sure way to calculate the optimal x, but I can say that at the Equator, the UTM zones use 'x' of about 25% of the E/W distance, and in Vermont State Plane, 'x' is about 37% of the E/W distance</t>
  </si>
  <si>
    <t>Therefore, I suggest finding a state plane system or other country system of similar E/W distance to your study site, and try entering it's scale factor k_0 in the SolveForKx tab</t>
  </si>
  <si>
    <r>
      <rPr>
        <i/>
        <sz val="11"/>
        <color theme="1"/>
        <rFont val="Calibri"/>
        <family val="2"/>
        <scheme val="minor"/>
      </rPr>
      <t>Kx</t>
    </r>
    <r>
      <rPr>
        <sz val="11"/>
        <color theme="1"/>
        <rFont val="Calibri"/>
        <family val="2"/>
        <scheme val="minor"/>
      </rPr>
      <t xml:space="preserve"> will tell you the scale at a point </t>
    </r>
    <r>
      <rPr>
        <i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distance from the prime meridian given a projection with </t>
    </r>
    <r>
      <rPr>
        <i/>
        <sz val="11"/>
        <color theme="1"/>
        <rFont val="Calibri"/>
        <family val="2"/>
        <scheme val="minor"/>
      </rPr>
      <t>k_0</t>
    </r>
    <r>
      <rPr>
        <sz val="11"/>
        <color theme="1"/>
        <rFont val="Calibri"/>
        <family val="2"/>
        <scheme val="minor"/>
      </rPr>
      <t xml:space="preserve"> scale factor</t>
    </r>
  </si>
  <si>
    <t>Don't change Kx from 1, as this represents a perfect scale at the standard lines, which you will set with your custom distance of x</t>
  </si>
  <si>
    <t>Tanzania Azimuthal Equal Area WGS 1984</t>
  </si>
  <si>
    <t>Tanzania Polyconic Arc 1960</t>
  </si>
  <si>
    <t xml:space="preserve">Example custom PROJ projections for Tanzania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</si>
</sst>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00000"/>
    <numFmt numFmtId="166" formatCode="0.000"/>
  </numFmts>
  <fonts count="5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,sans-serif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164" fontId="0" fillId="0" borderId="0" xfId="0" applyNumberFormat="1"/>
    <xf numFmtId="0" fontId="3" fillId="0" borderId="0" xfId="0" applyFont="1"/>
    <xf numFmtId="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9" fontId="0" fillId="0" borderId="0" xfId="0" applyNumberFormat="1"/>
    <xf numFmtId="165" fontId="0" fillId="0" borderId="0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10</xdr:row>
      <xdr:rowOff>123825</xdr:rowOff>
    </xdr:from>
    <xdr:to>
      <xdr:col>3</xdr:col>
      <xdr:colOff>628650</xdr:colOff>
      <xdr:row>13</xdr:row>
      <xdr:rowOff>57150</xdr:rowOff>
    </xdr:to>
    <xdr:pic>
      <xdr:nvPicPr>
        <xdr:cNvPr id="2" name="Picture 1" descr="&#10;\begin{align}&#10;  k(\lambda,\phi)&amp;=\frac{k_0}{(1-\sin^2\lambda\cos^2\phi)^{1/2}},\\&#10;k(x,y)&amp;=k_0\cosh\bigg(\frac{x}{k_0a}\bigg).&#10;\end{align}&#10;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7525"/>
        <a:stretch/>
      </xdr:blipFill>
      <xdr:spPr bwMode="auto">
        <a:xfrm>
          <a:off x="133350" y="1304925"/>
          <a:ext cx="2476500" cy="504825"/>
        </a:xfrm>
        <a:prstGeom prst="rect">
          <a:avLst/>
        </a:prstGeom>
        <a:solidFill>
          <a:schemeClr val="bg1">
            <a:lumMod val="85000"/>
          </a:schemeClr>
        </a:solidFill>
      </xdr:spPr>
    </xdr:pic>
    <xdr:clientData/>
  </xdr:twoCellAnchor>
  <xdr:twoCellAnchor editAs="oneCell">
    <xdr:from>
      <xdr:col>0</xdr:col>
      <xdr:colOff>19050</xdr:colOff>
      <xdr:row>27</xdr:row>
      <xdr:rowOff>0</xdr:rowOff>
    </xdr:from>
    <xdr:to>
      <xdr:col>9</xdr:col>
      <xdr:colOff>371475</xdr:colOff>
      <xdr:row>44</xdr:row>
      <xdr:rowOff>104775</xdr:rowOff>
    </xdr:to>
    <xdr:pic>
      <xdr:nvPicPr>
        <xdr:cNvPr id="3" name="Picture 2" descr="SurveyPrinciples8th-Eq11-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667250"/>
          <a:ext cx="6276975" cy="3343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workbookViewId="0">
      <selection activeCell="B2" sqref="B2"/>
    </sheetView>
  </sheetViews>
  <sheetFormatPr defaultRowHeight="15"/>
  <cols>
    <col min="1" max="1" width="25.7109375" bestFit="1" customWidth="1"/>
    <col min="2" max="2" width="10.140625" bestFit="1" customWidth="1"/>
    <col min="3" max="3" width="19.85546875" style="6" customWidth="1"/>
    <col min="4" max="4" width="9.140625" style="6"/>
  </cols>
  <sheetData>
    <row r="1" spans="1:7">
      <c r="A1" s="22" t="s">
        <v>30</v>
      </c>
      <c r="B1" s="22"/>
      <c r="C1" s="6" t="s">
        <v>34</v>
      </c>
      <c r="D1" s="6" t="s">
        <v>40</v>
      </c>
      <c r="G1" s="18"/>
    </row>
    <row r="2" spans="1:7">
      <c r="A2" s="10" t="s">
        <v>23</v>
      </c>
      <c r="B2" s="11"/>
    </row>
    <row r="3" spans="1:7">
      <c r="A3" s="10" t="s">
        <v>24</v>
      </c>
      <c r="B3" s="11"/>
    </row>
    <row r="4" spans="1:7">
      <c r="A4" s="10" t="s">
        <v>28</v>
      </c>
      <c r="B4" s="11"/>
    </row>
    <row r="5" spans="1:7">
      <c r="A5" s="10" t="s">
        <v>29</v>
      </c>
      <c r="B5" s="11"/>
    </row>
    <row r="6" spans="1:7">
      <c r="A6" s="7" t="s">
        <v>31</v>
      </c>
      <c r="B6" t="str">
        <f>IF(COUNT(B2:B3)&gt;1,B2-B3,"")</f>
        <v/>
      </c>
    </row>
    <row r="7" spans="1:7">
      <c r="A7" s="7" t="s">
        <v>82</v>
      </c>
      <c r="B7" t="str">
        <f>IF(ISNUMBER(B6),B6/6,"")</f>
        <v/>
      </c>
    </row>
    <row r="8" spans="1:7">
      <c r="A8" s="7" t="s">
        <v>33</v>
      </c>
      <c r="B8" t="str">
        <f>IF(ISNUMBER(B7),B3+B7,"")</f>
        <v/>
      </c>
      <c r="C8" s="6" t="s">
        <v>26</v>
      </c>
      <c r="D8" s="6" t="s">
        <v>46</v>
      </c>
      <c r="E8" s="19" t="s">
        <v>65</v>
      </c>
    </row>
    <row r="9" spans="1:7">
      <c r="A9" s="7" t="s">
        <v>32</v>
      </c>
      <c r="B9" t="str">
        <f>IF(ISNUMBER(B7),B2-B7,"")</f>
        <v/>
      </c>
      <c r="C9" s="6" t="s">
        <v>25</v>
      </c>
      <c r="D9" s="6" t="s">
        <v>47</v>
      </c>
    </row>
    <row r="10" spans="1:7">
      <c r="A10" s="7" t="s">
        <v>35</v>
      </c>
      <c r="B10" t="str">
        <f>IF(COUNT(B2:B3)&gt;1,AVERAGE(B2:B3),"")</f>
        <v/>
      </c>
      <c r="C10" s="6" t="s">
        <v>27</v>
      </c>
      <c r="D10" s="6" t="s">
        <v>48</v>
      </c>
    </row>
    <row r="11" spans="1:7" ht="30">
      <c r="A11" s="16" t="s">
        <v>36</v>
      </c>
      <c r="B11" t="str">
        <f>IF(COUNT(B4:B5)&gt;1,AVERAGE(B4:B5),"")</f>
        <v/>
      </c>
      <c r="C11" s="8" t="s">
        <v>37</v>
      </c>
      <c r="D11" s="6" t="s">
        <v>49</v>
      </c>
    </row>
    <row r="12" spans="1:7" ht="30">
      <c r="A12" s="8" t="s">
        <v>50</v>
      </c>
      <c r="C12" s="6" t="s">
        <v>38</v>
      </c>
      <c r="D12" s="6" t="s">
        <v>41</v>
      </c>
    </row>
    <row r="13" spans="1:7" ht="30">
      <c r="A13" s="8" t="s">
        <v>51</v>
      </c>
      <c r="C13" s="6" t="s">
        <v>39</v>
      </c>
      <c r="D13" s="6" t="s">
        <v>42</v>
      </c>
    </row>
    <row r="19" spans="2:2">
      <c r="B19" s="5"/>
    </row>
  </sheetData>
  <mergeCells count="1">
    <mergeCell ref="A1:B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7"/>
  <sheetViews>
    <sheetView workbookViewId="0">
      <selection activeCell="B6" sqref="B6"/>
    </sheetView>
  </sheetViews>
  <sheetFormatPr defaultRowHeight="15"/>
  <cols>
    <col min="1" max="1" width="16.85546875" customWidth="1"/>
    <col min="4" max="4" width="9.5703125" customWidth="1"/>
    <col min="5" max="5" width="12.7109375" customWidth="1"/>
    <col min="6" max="6" width="12" customWidth="1"/>
    <col min="7" max="7" width="11.42578125" customWidth="1"/>
    <col min="8" max="8" width="6.140625" customWidth="1"/>
  </cols>
  <sheetData>
    <row r="1" spans="1:5">
      <c r="A1" s="4" t="s">
        <v>43</v>
      </c>
    </row>
    <row r="2" spans="1:5">
      <c r="A2" t="s">
        <v>60</v>
      </c>
    </row>
    <row r="3" spans="1:5">
      <c r="A3" t="s">
        <v>63</v>
      </c>
    </row>
    <row r="5" spans="1:5" ht="18">
      <c r="B5" s="1" t="s">
        <v>0</v>
      </c>
      <c r="C5" s="1" t="s">
        <v>2</v>
      </c>
      <c r="D5" s="1" t="s">
        <v>11</v>
      </c>
      <c r="E5" s="1" t="s">
        <v>1</v>
      </c>
    </row>
    <row r="6" spans="1:5">
      <c r="B6" s="11"/>
      <c r="C6" s="6">
        <v>1</v>
      </c>
      <c r="D6" s="11">
        <v>6378137</v>
      </c>
      <c r="E6" s="7">
        <f>(1 - B6^2/(2*D6^2))/C6</f>
        <v>1</v>
      </c>
    </row>
    <row r="8" spans="1:5">
      <c r="A8" s="21" t="s">
        <v>3</v>
      </c>
      <c r="B8" t="s">
        <v>4</v>
      </c>
    </row>
    <row r="9" spans="1:5">
      <c r="A9" s="1" t="s">
        <v>0</v>
      </c>
      <c r="B9" t="s">
        <v>5</v>
      </c>
    </row>
    <row r="10" spans="1:5" ht="18">
      <c r="A10" s="1" t="s">
        <v>1</v>
      </c>
      <c r="B10" t="s">
        <v>6</v>
      </c>
    </row>
    <row r="11" spans="1:5">
      <c r="A11" s="1" t="s">
        <v>11</v>
      </c>
      <c r="B11" t="s">
        <v>64</v>
      </c>
    </row>
    <row r="12" spans="1:5" ht="18">
      <c r="A12" s="1" t="s">
        <v>2</v>
      </c>
      <c r="B12" t="s">
        <v>8</v>
      </c>
    </row>
    <row r="14" spans="1:5">
      <c r="A14" s="2" t="s">
        <v>59</v>
      </c>
    </row>
    <row r="15" spans="1:5">
      <c r="A15" s="2" t="s">
        <v>9</v>
      </c>
    </row>
    <row r="16" spans="1:5">
      <c r="A16" t="s">
        <v>10</v>
      </c>
    </row>
    <row r="17" spans="1:5">
      <c r="A17" t="s">
        <v>87</v>
      </c>
    </row>
    <row r="19" spans="1:5">
      <c r="A19" t="s">
        <v>45</v>
      </c>
    </row>
    <row r="20" spans="1:5">
      <c r="A20" s="24" t="s">
        <v>84</v>
      </c>
    </row>
    <row r="21" spans="1:5">
      <c r="A21" t="s">
        <v>85</v>
      </c>
    </row>
    <row r="23" spans="1:5" ht="30" customHeight="1">
      <c r="A23" s="23" t="s">
        <v>53</v>
      </c>
      <c r="B23" s="23"/>
      <c r="C23" s="23"/>
      <c r="D23" s="11">
        <v>600</v>
      </c>
      <c r="E23" t="s">
        <v>54</v>
      </c>
    </row>
    <row r="24" spans="1:5">
      <c r="B24" s="22" t="s">
        <v>57</v>
      </c>
      <c r="C24" s="22"/>
      <c r="D24">
        <f>D23*1000</f>
        <v>600000</v>
      </c>
      <c r="E24" t="s">
        <v>55</v>
      </c>
    </row>
    <row r="25" spans="1:5">
      <c r="A25" s="23" t="s">
        <v>56</v>
      </c>
      <c r="B25" s="23"/>
      <c r="C25" s="12">
        <v>0.25</v>
      </c>
      <c r="D25">
        <f>D24*C25</f>
        <v>150000</v>
      </c>
      <c r="E25" t="s">
        <v>55</v>
      </c>
    </row>
    <row r="26" spans="1:5">
      <c r="A26" s="23"/>
      <c r="B26" s="23"/>
      <c r="C26" s="12">
        <v>0.37</v>
      </c>
      <c r="D26">
        <f>D24*C26</f>
        <v>222000</v>
      </c>
      <c r="E26" t="s">
        <v>55</v>
      </c>
    </row>
    <row r="27" spans="1:5">
      <c r="A27" s="22" t="s">
        <v>58</v>
      </c>
      <c r="B27" s="22"/>
      <c r="C27" s="11"/>
      <c r="D27">
        <f>D24*C27</f>
        <v>0</v>
      </c>
      <c r="E27" t="s">
        <v>55</v>
      </c>
    </row>
  </sheetData>
  <mergeCells count="4">
    <mergeCell ref="A23:C23"/>
    <mergeCell ref="A25:B26"/>
    <mergeCell ref="B24:C24"/>
    <mergeCell ref="A27:B27"/>
  </mergeCells>
  <pageMargins left="0.7" right="0.7" top="0.75" bottom="0.75" header="0.3" footer="0.3"/>
  <pageSetup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6"/>
  <sheetViews>
    <sheetView workbookViewId="0">
      <selection activeCell="D7" sqref="D7"/>
    </sheetView>
  </sheetViews>
  <sheetFormatPr defaultRowHeight="15"/>
  <cols>
    <col min="1" max="1" width="11.42578125" customWidth="1"/>
    <col min="4" max="4" width="9.5703125" customWidth="1"/>
    <col min="5" max="5" width="13.7109375" customWidth="1"/>
    <col min="7" max="7" width="11.42578125" customWidth="1"/>
    <col min="8" max="8" width="6.140625" customWidth="1"/>
  </cols>
  <sheetData>
    <row r="1" spans="1:7">
      <c r="A1" s="4" t="s">
        <v>44</v>
      </c>
    </row>
    <row r="2" spans="1:7">
      <c r="A2" s="15" t="s">
        <v>61</v>
      </c>
    </row>
    <row r="3" spans="1:7">
      <c r="A3" s="15" t="s">
        <v>83</v>
      </c>
    </row>
    <row r="4" spans="1:7">
      <c r="A4" s="15" t="s">
        <v>86</v>
      </c>
    </row>
    <row r="5" spans="1:7">
      <c r="A5" s="15"/>
    </row>
    <row r="6" spans="1:7" ht="18">
      <c r="B6" s="1" t="s">
        <v>0</v>
      </c>
      <c r="C6" s="1" t="s">
        <v>62</v>
      </c>
      <c r="D6" s="1" t="s">
        <v>11</v>
      </c>
      <c r="E6" s="1" t="s">
        <v>2</v>
      </c>
      <c r="G6" s="1"/>
    </row>
    <row r="7" spans="1:7">
      <c r="A7" t="s">
        <v>13</v>
      </c>
      <c r="B7" s="10"/>
      <c r="C7" s="10"/>
      <c r="D7" s="10">
        <v>6378137</v>
      </c>
      <c r="E7" s="13">
        <f>C7*(1+(B7^2/(2*D7^2)))</f>
        <v>0</v>
      </c>
      <c r="G7" s="3"/>
    </row>
    <row r="8" spans="1:7">
      <c r="A8" t="s">
        <v>14</v>
      </c>
      <c r="B8" s="7">
        <f>B7/1000</f>
        <v>0</v>
      </c>
      <c r="D8" s="14">
        <f>D7/1000</f>
        <v>6378.1369999999997</v>
      </c>
    </row>
    <row r="10" spans="1:7">
      <c r="A10" s="4" t="s">
        <v>15</v>
      </c>
    </row>
    <row r="11" spans="1:7">
      <c r="B11" s="4"/>
    </row>
    <row r="15" spans="1:7">
      <c r="A15" s="21" t="s">
        <v>3</v>
      </c>
      <c r="B15" t="s">
        <v>4</v>
      </c>
    </row>
    <row r="16" spans="1:7">
      <c r="A16" s="1" t="s">
        <v>0</v>
      </c>
      <c r="B16" t="s">
        <v>5</v>
      </c>
    </row>
    <row r="17" spans="1:5">
      <c r="A17" s="1" t="s">
        <v>12</v>
      </c>
      <c r="B17" t="s">
        <v>6</v>
      </c>
    </row>
    <row r="18" spans="1:5">
      <c r="A18" s="1" t="s">
        <v>11</v>
      </c>
      <c r="B18" t="s">
        <v>7</v>
      </c>
    </row>
    <row r="19" spans="1:5" ht="18">
      <c r="A19" s="1" t="s">
        <v>2</v>
      </c>
      <c r="B19" t="s">
        <v>8</v>
      </c>
    </row>
    <row r="21" spans="1:5">
      <c r="A21" s="9" t="s">
        <v>52</v>
      </c>
    </row>
    <row r="22" spans="1:5">
      <c r="A22" s="2" t="s">
        <v>16</v>
      </c>
      <c r="C22" s="1" t="s">
        <v>12</v>
      </c>
      <c r="D22" s="22" t="s">
        <v>17</v>
      </c>
      <c r="E22" s="22"/>
    </row>
    <row r="23" spans="1:5">
      <c r="A23" s="2" t="s">
        <v>18</v>
      </c>
      <c r="C23">
        <v>0.99960000000000004</v>
      </c>
      <c r="D23">
        <v>180000</v>
      </c>
      <c r="E23" s="6" t="s">
        <v>19</v>
      </c>
    </row>
    <row r="24" spans="1:5">
      <c r="A24" s="2" t="s">
        <v>20</v>
      </c>
      <c r="C24">
        <v>0.99996428569999996</v>
      </c>
      <c r="D24">
        <f>CONVERT(33.5,"mi","m")</f>
        <v>53913.023999999998</v>
      </c>
      <c r="E24" s="6" t="s">
        <v>21</v>
      </c>
    </row>
    <row r="26" spans="1:5">
      <c r="A26" s="4" t="s">
        <v>22</v>
      </c>
    </row>
  </sheetData>
  <mergeCells count="1">
    <mergeCell ref="D22:E22"/>
  </mergeCells>
  <pageMargins left="0.7" right="0.7" top="0.75" bottom="0.75" header="0.3" footer="0.3"/>
  <pageSetup orientation="portrait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"/>
  <sheetViews>
    <sheetView tabSelected="1" workbookViewId="0">
      <selection activeCell="A2" sqref="A2"/>
    </sheetView>
  </sheetViews>
  <sheetFormatPr defaultRowHeight="15"/>
  <cols>
    <col min="2" max="2" width="11" bestFit="1" customWidth="1"/>
    <col min="3" max="3" width="9.28515625" bestFit="1" customWidth="1"/>
    <col min="4" max="4" width="40" bestFit="1" customWidth="1"/>
    <col min="5" max="5" width="120.140625" bestFit="1" customWidth="1"/>
    <col min="6" max="6" width="10.28515625" bestFit="1" customWidth="1"/>
  </cols>
  <sheetData>
    <row r="1" spans="1:6">
      <c r="A1" t="s">
        <v>90</v>
      </c>
    </row>
    <row r="2" spans="1:6">
      <c r="A2" s="17" t="s">
        <v>66</v>
      </c>
      <c r="B2" s="17" t="s">
        <v>67</v>
      </c>
      <c r="C2" s="17" t="s">
        <v>68</v>
      </c>
      <c r="D2" s="17" t="s">
        <v>69</v>
      </c>
      <c r="E2" s="17" t="s">
        <v>70</v>
      </c>
      <c r="F2" s="17" t="s">
        <v>71</v>
      </c>
    </row>
    <row r="3" spans="1:6">
      <c r="A3">
        <v>110000</v>
      </c>
      <c r="B3" s="17" t="s">
        <v>72</v>
      </c>
      <c r="C3" s="17">
        <v>110000</v>
      </c>
      <c r="D3" t="s">
        <v>88</v>
      </c>
      <c r="E3" s="20" t="s">
        <v>78</v>
      </c>
      <c r="F3" t="s">
        <v>81</v>
      </c>
    </row>
    <row r="4" spans="1:6">
      <c r="A4">
        <v>110001</v>
      </c>
      <c r="B4" s="17" t="s">
        <v>72</v>
      </c>
      <c r="C4" s="17">
        <v>110001</v>
      </c>
      <c r="D4" t="s">
        <v>73</v>
      </c>
      <c r="E4" s="20" t="s">
        <v>74</v>
      </c>
      <c r="F4" t="s">
        <v>81</v>
      </c>
    </row>
    <row r="5" spans="1:6">
      <c r="A5">
        <v>110003</v>
      </c>
      <c r="B5" s="17" t="s">
        <v>72</v>
      </c>
      <c r="C5" s="17">
        <v>110003</v>
      </c>
      <c r="D5" t="s">
        <v>75</v>
      </c>
      <c r="E5" s="20" t="s">
        <v>79</v>
      </c>
      <c r="F5" t="s">
        <v>81</v>
      </c>
    </row>
    <row r="6" spans="1:6">
      <c r="A6">
        <v>110005</v>
      </c>
      <c r="B6" s="17" t="s">
        <v>72</v>
      </c>
      <c r="C6" s="17">
        <v>110005</v>
      </c>
      <c r="D6" t="s">
        <v>76</v>
      </c>
      <c r="E6" s="20" t="s">
        <v>80</v>
      </c>
      <c r="F6" t="s">
        <v>81</v>
      </c>
    </row>
    <row r="7" spans="1:6">
      <c r="A7">
        <v>110007</v>
      </c>
      <c r="B7" s="17" t="s">
        <v>72</v>
      </c>
      <c r="C7" s="17">
        <v>100007</v>
      </c>
      <c r="D7" t="s">
        <v>89</v>
      </c>
      <c r="E7" s="20" t="s">
        <v>77</v>
      </c>
      <c r="F7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</vt:lpstr>
      <vt:lpstr>SolveForK_0</vt:lpstr>
      <vt:lpstr>SolveForKx</vt:lpstr>
      <vt:lpstr>TanzaniaProjections</vt:lpstr>
    </vt:vector>
  </TitlesOfParts>
  <Company>Middlebury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Holler, Joseph R.</dc:creator>
  <cp:lastModifiedBy>Holler, Joseph R.</cp:lastModifiedBy>
  <dcterms:created xsi:type="dcterms:W3CDTF">2014-03-07T19:52:00Z</dcterms:created>
  <dcterms:modified xsi:type="dcterms:W3CDTF">2022-12-07T18:16:39Z</dcterms:modified>
</cp:coreProperties>
</file>