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Blaze\Blaze.Ai.Ages\"/>
    </mc:Choice>
  </mc:AlternateContent>
  <xr:revisionPtr revIDLastSave="0" documentId="13_ncr:1_{59C07049-E987-4736-A343-2B23C8165305}" xr6:coauthVersionLast="40" xr6:coauthVersionMax="40" xr10:uidLastSave="{00000000-0000-0000-0000-000000000000}"/>
  <bookViews>
    <workbookView xWindow="29640" yWindow="4995" windowWidth="21435" windowHeight="10950" activeTab="1" xr2:uid="{47D9F0B9-52AE-4E9E-B9AF-75B0DD2C0F95}"/>
  </bookViews>
  <sheets>
    <sheet name="Niche Penalty Stra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7" i="2" l="1"/>
  <c r="Q8" i="2"/>
  <c r="Q9" i="2"/>
  <c r="Q10" i="2"/>
  <c r="Q11" i="2"/>
  <c r="Q12" i="2"/>
  <c r="Q13" i="2"/>
  <c r="Q6" i="2"/>
  <c r="H17" i="2"/>
  <c r="H22" i="2"/>
  <c r="H24" i="2"/>
  <c r="H18" i="2"/>
  <c r="H19" i="2"/>
  <c r="H20" i="2"/>
  <c r="H21" i="2"/>
  <c r="H23" i="2"/>
  <c r="I7" i="2"/>
  <c r="I8" i="2"/>
  <c r="I9" i="2"/>
  <c r="I10" i="2"/>
  <c r="I11" i="2"/>
  <c r="I12" i="2"/>
  <c r="J12" i="2" s="1"/>
  <c r="I13" i="2"/>
  <c r="J13" i="2" s="1"/>
  <c r="I6" i="2"/>
  <c r="I3" i="2"/>
  <c r="G24" i="2"/>
  <c r="G23" i="2"/>
  <c r="G22" i="2"/>
  <c r="G21" i="2"/>
  <c r="G20" i="2"/>
  <c r="G19" i="2"/>
  <c r="G18" i="2"/>
  <c r="G17" i="2"/>
  <c r="G13" i="2"/>
  <c r="H13" i="2" s="1"/>
  <c r="G12" i="2"/>
  <c r="H12" i="2" s="1"/>
  <c r="J11" i="2"/>
  <c r="G11" i="2"/>
  <c r="H11" i="2" s="1"/>
  <c r="J10" i="2"/>
  <c r="G10" i="2"/>
  <c r="H10" i="2" s="1"/>
  <c r="J9" i="2"/>
  <c r="G9" i="2"/>
  <c r="H9" i="2" s="1"/>
  <c r="J8" i="2"/>
  <c r="G8" i="2"/>
  <c r="H8" i="2" s="1"/>
  <c r="J7" i="2"/>
  <c r="G7" i="2"/>
  <c r="H7" i="2" s="1"/>
  <c r="J6" i="2"/>
  <c r="G6" i="2"/>
  <c r="H6" i="2" s="1"/>
  <c r="B49" i="1" l="1"/>
  <c r="B41" i="1"/>
  <c r="B48" i="1"/>
  <c r="F48" i="1" s="1"/>
  <c r="F28" i="1"/>
  <c r="E23" i="1"/>
  <c r="F23" i="1" s="1"/>
  <c r="E24" i="1"/>
  <c r="F24" i="1" s="1"/>
  <c r="E25" i="1"/>
  <c r="F25" i="1" s="1"/>
  <c r="E26" i="1"/>
  <c r="F26" i="1" s="1"/>
  <c r="E27" i="1"/>
  <c r="F27" i="1" s="1"/>
  <c r="E28" i="1"/>
  <c r="E29" i="1"/>
  <c r="F29" i="1" s="1"/>
  <c r="E30" i="1"/>
  <c r="F30" i="1" s="1"/>
  <c r="E31" i="1"/>
  <c r="F31" i="1" s="1"/>
  <c r="E32" i="1"/>
  <c r="F32" i="1" s="1"/>
  <c r="E22" i="1"/>
  <c r="F22" i="1" s="1"/>
  <c r="B4" i="1"/>
  <c r="C4" i="1" s="1"/>
  <c r="F49" i="1" l="1"/>
  <c r="F64" i="1"/>
  <c r="F56" i="1"/>
  <c r="F63" i="1"/>
  <c r="F55" i="1"/>
  <c r="F53" i="1"/>
  <c r="F51" i="1"/>
  <c r="F62" i="1"/>
  <c r="F54" i="1"/>
  <c r="F61" i="1"/>
  <c r="F68" i="1"/>
  <c r="F60" i="1"/>
  <c r="F52" i="1"/>
  <c r="F67" i="1"/>
  <c r="F59" i="1"/>
  <c r="F66" i="1"/>
  <c r="F58" i="1"/>
  <c r="F50" i="1"/>
  <c r="F65" i="1"/>
  <c r="F57" i="1"/>
</calcChain>
</file>

<file path=xl/sharedStrings.xml><?xml version="1.0" encoding="utf-8"?>
<sst xmlns="http://schemas.openxmlformats.org/spreadsheetml/2006/main" count="41" uniqueCount="38">
  <si>
    <t>Radius</t>
  </si>
  <si>
    <t>Score</t>
  </si>
  <si>
    <t>Penalty</t>
  </si>
  <si>
    <t>Penalty as</t>
  </si>
  <si>
    <t>% score</t>
  </si>
  <si>
    <t>to ref</t>
  </si>
  <si>
    <t xml:space="preserve">Distance </t>
  </si>
  <si>
    <t>Penalty Factor</t>
  </si>
  <si>
    <t>(roughly the percent penalty applied at</t>
  </si>
  <si>
    <t>1 Niche radius of distance)</t>
  </si>
  <si>
    <t>Pop Size</t>
  </si>
  <si>
    <t>Desired Density</t>
  </si>
  <si>
    <t>if the number of niches is at max, we should half the radius</t>
  </si>
  <si>
    <t>if the number of niches is at min, we should double it</t>
  </si>
  <si>
    <t>if the number of niches is just right, not change it</t>
  </si>
  <si>
    <t>Factor to apply</t>
  </si>
  <si>
    <t>Factor (half/or 2x)</t>
  </si>
  <si>
    <t>Min Factor (1/Factor)</t>
  </si>
  <si>
    <t xml:space="preserve">Power </t>
  </si>
  <si>
    <t>Niche</t>
  </si>
  <si>
    <t>Actual Density</t>
  </si>
  <si>
    <t xml:space="preserve">Factor to Apply </t>
  </si>
  <si>
    <t>To Radius</t>
  </si>
  <si>
    <t>StdDev</t>
  </si>
  <si>
    <t>Run</t>
  </si>
  <si>
    <t>Expected</t>
  </si>
  <si>
    <t>4* (x10 samples)</t>
  </si>
  <si>
    <t>ave</t>
  </si>
  <si>
    <t>Err</t>
  </si>
  <si>
    <t>Corrected</t>
  </si>
  <si>
    <t>Ave</t>
  </si>
  <si>
    <t>4*</t>
  </si>
  <si>
    <t>runs with 1000 samples each out of 7 uniform samples</t>
  </si>
  <si>
    <t>CorrectionFactor</t>
  </si>
  <si>
    <t>Corrected Err</t>
  </si>
  <si>
    <t>Value</t>
  </si>
  <si>
    <t>Corrected exp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</si>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</sst>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0" fillId="2" borderId="0" xfId="0" applyFill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Penalty</a:t>
            </a:r>
            <a:r>
              <a:rPr lang="en-US" baseline="0"/>
              <a:t> as a func of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'Niche Penalty Strat'!$D$22:$D$32</c:f>
              <c:numCache>
                <c:formatCode>General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</c:numCache>
            </c:numRef>
          </c:xVal>
          <c:yVal>
            <c:numRef>
              <c:f>'Niche Penalty Strat'!$E$22:$E$32</c:f>
              <c:numCache>
                <c:formatCode>0.00</c:formatCode>
                <c:ptCount val="11"/>
                <c:pt idx="0" formatCode="General">
                  <c:v>1000</c:v>
                </c:pt>
                <c:pt idx="1">
                  <c:v>500</c:v>
                </c:pt>
                <c:pt idx="2">
                  <c:v>333.33333333333331</c:v>
                </c:pt>
                <c:pt idx="3">
                  <c:v>250</c:v>
                </c:pt>
                <c:pt idx="4">
                  <c:v>200</c:v>
                </c:pt>
                <c:pt idx="5">
                  <c:v>166.66666666666666</c:v>
                </c:pt>
                <c:pt idx="6">
                  <c:v>142.85714285714286</c:v>
                </c:pt>
                <c:pt idx="7">
                  <c:v>125</c:v>
                </c:pt>
                <c:pt idx="8">
                  <c:v>111.11111111111111</c:v>
                </c:pt>
                <c:pt idx="9">
                  <c:v>100</c:v>
                </c:pt>
                <c:pt idx="10">
                  <c:v>90.909090909090907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EA-42EB-A2AB-12A5402569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6254832"/>
        <c:axId val="246255488"/>
      </c:scatterChart>
      <c:valAx>
        <c:axId val="246254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255488"/>
        <c:crosses val="autoZero"/>
        <c:crossBetween val="midCat"/>
      </c:valAx>
      <c:valAx>
        <c:axId val="24625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254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19</xdr:row>
      <xdr:rowOff>171450</xdr:rowOff>
    </xdr:from>
    <xdr:to>
      <xdr:col>14</xdr:col>
      <xdr:colOff>152400</xdr:colOff>
      <xdr:row>34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F446EB-DEC1-4E45-B2D2-9CF43EB8D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E57B-9F76-4066-A0B1-FA38511584A1}">
  <dimension ref="A2:F68"/>
  <sheetViews>
    <sheetView topLeftCell="A46" workbookViewId="0">
      <selection activeCell="A58" sqref="A58"/>
    </sheetView>
  </sheetViews>
  <sheetFormatPr defaultRowHeight="15" x14ac:dyDescent="0.25"/>
  <cols>
    <col min="1" max="1" width="24.85546875" customWidth="1"/>
    <col min="4" max="4" width="8.85546875" customWidth="1"/>
    <col min="5" max="5" width="12.5703125" customWidth="1"/>
    <col min="6" max="6" width="13.140625" customWidth="1"/>
  </cols>
  <sheetData>
    <row r="2" spans="2:3" x14ac:dyDescent="0.25">
      <c r="B2">
        <v>3.05</v>
      </c>
    </row>
    <row r="3" spans="2:3" x14ac:dyDescent="0.25">
      <c r="B3">
        <v>3318</v>
      </c>
    </row>
    <row r="4" spans="2:3" x14ac:dyDescent="0.25">
      <c r="B4">
        <f>B2/B3</f>
        <v>9.1922845087402043E-4</v>
      </c>
      <c r="C4">
        <f>B4*12*100</f>
        <v>1.1030741410488245</v>
      </c>
    </row>
    <row r="19" spans="1:6" x14ac:dyDescent="0.25">
      <c r="A19" t="s">
        <v>0</v>
      </c>
      <c r="B19">
        <v>0.5</v>
      </c>
    </row>
    <row r="20" spans="1:6" x14ac:dyDescent="0.25">
      <c r="A20" t="s">
        <v>1</v>
      </c>
      <c r="B20">
        <v>1000</v>
      </c>
      <c r="D20" t="s">
        <v>6</v>
      </c>
      <c r="F20" t="s">
        <v>3</v>
      </c>
    </row>
    <row r="21" spans="1:6" x14ac:dyDescent="0.25">
      <c r="D21" t="s">
        <v>5</v>
      </c>
      <c r="E21" t="s">
        <v>2</v>
      </c>
      <c r="F21" t="s">
        <v>4</v>
      </c>
    </row>
    <row r="22" spans="1:6" x14ac:dyDescent="0.25">
      <c r="D22">
        <v>0</v>
      </c>
      <c r="E22">
        <f>$B$20/(($B$24/$B$19)*D22+1)</f>
        <v>1000</v>
      </c>
      <c r="F22">
        <f t="shared" ref="F22:F32" si="0">E22/B$20*100</f>
        <v>100</v>
      </c>
    </row>
    <row r="23" spans="1:6" x14ac:dyDescent="0.25">
      <c r="D23">
        <v>0.05</v>
      </c>
      <c r="E23" s="1">
        <f t="shared" ref="E23:E32" si="1">$B$20/(($B$24/$B$19)*D23+1)</f>
        <v>500</v>
      </c>
      <c r="F23" s="1">
        <f t="shared" si="0"/>
        <v>50</v>
      </c>
    </row>
    <row r="24" spans="1:6" x14ac:dyDescent="0.25">
      <c r="A24" t="s">
        <v>7</v>
      </c>
      <c r="B24">
        <v>10</v>
      </c>
      <c r="D24">
        <v>0.1</v>
      </c>
      <c r="E24" s="1">
        <f t="shared" si="1"/>
        <v>333.33333333333331</v>
      </c>
      <c r="F24" s="1">
        <f t="shared" si="0"/>
        <v>33.333333333333329</v>
      </c>
    </row>
    <row r="25" spans="1:6" x14ac:dyDescent="0.25">
      <c r="A25" t="s">
        <v>8</v>
      </c>
      <c r="D25">
        <v>0.15</v>
      </c>
      <c r="E25" s="1">
        <f t="shared" si="1"/>
        <v>250</v>
      </c>
      <c r="F25" s="1">
        <f t="shared" si="0"/>
        <v>25</v>
      </c>
    </row>
    <row r="26" spans="1:6" x14ac:dyDescent="0.25">
      <c r="A26" t="s">
        <v>9</v>
      </c>
      <c r="D26">
        <v>0.2</v>
      </c>
      <c r="E26" s="1">
        <f t="shared" si="1"/>
        <v>200</v>
      </c>
      <c r="F26" s="1">
        <f t="shared" si="0"/>
        <v>20</v>
      </c>
    </row>
    <row r="27" spans="1:6" x14ac:dyDescent="0.25">
      <c r="D27">
        <v>0.25</v>
      </c>
      <c r="E27" s="1">
        <f t="shared" si="1"/>
        <v>166.66666666666666</v>
      </c>
      <c r="F27" s="1">
        <f t="shared" si="0"/>
        <v>16.666666666666664</v>
      </c>
    </row>
    <row r="28" spans="1:6" x14ac:dyDescent="0.25">
      <c r="D28">
        <v>0.3</v>
      </c>
      <c r="E28" s="1">
        <f t="shared" si="1"/>
        <v>142.85714285714286</v>
      </c>
      <c r="F28" s="1">
        <f t="shared" si="0"/>
        <v>14.285714285714285</v>
      </c>
    </row>
    <row r="29" spans="1:6" x14ac:dyDescent="0.25">
      <c r="D29">
        <v>0.35</v>
      </c>
      <c r="E29" s="1">
        <f t="shared" si="1"/>
        <v>125</v>
      </c>
      <c r="F29" s="1">
        <f t="shared" si="0"/>
        <v>12.5</v>
      </c>
    </row>
    <row r="30" spans="1:6" x14ac:dyDescent="0.25">
      <c r="D30">
        <v>0.4</v>
      </c>
      <c r="E30" s="1">
        <f t="shared" si="1"/>
        <v>111.11111111111111</v>
      </c>
      <c r="F30" s="1">
        <f t="shared" si="0"/>
        <v>11.111111111111112</v>
      </c>
    </row>
    <row r="31" spans="1:6" x14ac:dyDescent="0.25">
      <c r="D31">
        <v>0.45</v>
      </c>
      <c r="E31" s="1">
        <f t="shared" si="1"/>
        <v>100</v>
      </c>
      <c r="F31" s="1">
        <f t="shared" si="0"/>
        <v>10</v>
      </c>
    </row>
    <row r="32" spans="1:6" x14ac:dyDescent="0.25">
      <c r="D32">
        <v>0.5</v>
      </c>
      <c r="E32" s="1">
        <f t="shared" si="1"/>
        <v>90.909090909090907</v>
      </c>
      <c r="F32" s="1">
        <f t="shared" si="0"/>
        <v>9.0909090909090917</v>
      </c>
    </row>
    <row r="40" spans="1:6" x14ac:dyDescent="0.25">
      <c r="A40" t="s">
        <v>10</v>
      </c>
      <c r="B40">
        <v>100</v>
      </c>
    </row>
    <row r="41" spans="1:6" x14ac:dyDescent="0.25">
      <c r="A41" t="s">
        <v>11</v>
      </c>
      <c r="B41">
        <f>SQRT(B40)</f>
        <v>10</v>
      </c>
    </row>
    <row r="43" spans="1:6" x14ac:dyDescent="0.25">
      <c r="A43" t="s">
        <v>12</v>
      </c>
      <c r="F43" t="s">
        <v>15</v>
      </c>
    </row>
    <row r="44" spans="1:6" x14ac:dyDescent="0.25">
      <c r="A44" t="s">
        <v>13</v>
      </c>
    </row>
    <row r="45" spans="1:6" x14ac:dyDescent="0.25">
      <c r="A45" t="s">
        <v>14</v>
      </c>
    </row>
    <row r="46" spans="1:6" x14ac:dyDescent="0.25">
      <c r="E46" t="s">
        <v>19</v>
      </c>
      <c r="F46" t="s">
        <v>21</v>
      </c>
    </row>
    <row r="47" spans="1:6" x14ac:dyDescent="0.25">
      <c r="A47" t="s">
        <v>16</v>
      </c>
      <c r="B47">
        <v>2</v>
      </c>
      <c r="E47" t="s">
        <v>20</v>
      </c>
      <c r="F47" t="s">
        <v>22</v>
      </c>
    </row>
    <row r="48" spans="1:6" x14ac:dyDescent="0.25">
      <c r="A48" t="s">
        <v>17</v>
      </c>
      <c r="B48">
        <f>1/B47</f>
        <v>0.5</v>
      </c>
      <c r="E48" s="2">
        <v>1</v>
      </c>
      <c r="F48" s="2">
        <f>B$48*POWER(E48, B$49)</f>
        <v>0.5</v>
      </c>
    </row>
    <row r="49" spans="1:6" x14ac:dyDescent="0.25">
      <c r="A49" t="s">
        <v>18</v>
      </c>
      <c r="B49">
        <f>LOG(B47^2)/LOG(B40)</f>
        <v>0.3010299956639812</v>
      </c>
      <c r="E49">
        <v>5</v>
      </c>
      <c r="F49">
        <f t="shared" ref="F49:F68" si="2">B$48*POWER(E49, B$49)</f>
        <v>0.81167270498191302</v>
      </c>
    </row>
    <row r="50" spans="1:6" x14ac:dyDescent="0.25">
      <c r="E50" s="2">
        <v>10</v>
      </c>
      <c r="F50" s="2">
        <f t="shared" si="2"/>
        <v>1</v>
      </c>
    </row>
    <row r="51" spans="1:6" x14ac:dyDescent="0.25">
      <c r="E51">
        <v>15</v>
      </c>
      <c r="F51">
        <f t="shared" si="2"/>
        <v>1.1298186800717998</v>
      </c>
    </row>
    <row r="52" spans="1:6" x14ac:dyDescent="0.25">
      <c r="E52">
        <v>20</v>
      </c>
      <c r="F52">
        <f t="shared" si="2"/>
        <v>1.2320236886890061</v>
      </c>
    </row>
    <row r="53" spans="1:6" x14ac:dyDescent="0.25">
      <c r="E53">
        <v>25</v>
      </c>
      <c r="F53">
        <f t="shared" si="2"/>
        <v>1.3176251600253113</v>
      </c>
    </row>
    <row r="54" spans="1:6" x14ac:dyDescent="0.25">
      <c r="E54">
        <v>30</v>
      </c>
      <c r="F54">
        <f t="shared" si="2"/>
        <v>1.391963377771803</v>
      </c>
    </row>
    <row r="55" spans="1:6" x14ac:dyDescent="0.25">
      <c r="E55">
        <v>35</v>
      </c>
      <c r="F55">
        <f t="shared" si="2"/>
        <v>1.4580781470854736</v>
      </c>
    </row>
    <row r="56" spans="1:6" x14ac:dyDescent="0.25">
      <c r="E56">
        <v>40</v>
      </c>
      <c r="F56">
        <f t="shared" si="2"/>
        <v>1.517882369490865</v>
      </c>
    </row>
    <row r="57" spans="1:6" x14ac:dyDescent="0.25">
      <c r="E57">
        <v>45</v>
      </c>
      <c r="F57">
        <f t="shared" si="2"/>
        <v>1.5726662261824222</v>
      </c>
    </row>
    <row r="58" spans="1:6" x14ac:dyDescent="0.25">
      <c r="E58">
        <v>50</v>
      </c>
      <c r="F58">
        <f t="shared" si="2"/>
        <v>1.623345409963826</v>
      </c>
    </row>
    <row r="59" spans="1:6" x14ac:dyDescent="0.25">
      <c r="E59">
        <v>55</v>
      </c>
      <c r="F59">
        <f t="shared" si="2"/>
        <v>1.6705957691691666</v>
      </c>
    </row>
    <row r="60" spans="1:6" x14ac:dyDescent="0.25">
      <c r="E60">
        <v>60</v>
      </c>
      <c r="F60">
        <f t="shared" si="2"/>
        <v>1.7149318552024251</v>
      </c>
    </row>
    <row r="61" spans="1:6" x14ac:dyDescent="0.25">
      <c r="E61">
        <v>65</v>
      </c>
      <c r="F61">
        <f t="shared" si="2"/>
        <v>1.7567554285527116</v>
      </c>
    </row>
    <row r="62" spans="1:6" x14ac:dyDescent="0.25">
      <c r="E62">
        <v>70</v>
      </c>
      <c r="F62">
        <f t="shared" si="2"/>
        <v>1.7963868171690769</v>
      </c>
    </row>
    <row r="63" spans="1:6" x14ac:dyDescent="0.25">
      <c r="E63">
        <v>75</v>
      </c>
      <c r="F63">
        <f t="shared" si="2"/>
        <v>1.8340859683859445</v>
      </c>
    </row>
    <row r="64" spans="1:6" x14ac:dyDescent="0.25">
      <c r="E64">
        <v>80</v>
      </c>
      <c r="F64">
        <f t="shared" si="2"/>
        <v>1.8700670358561444</v>
      </c>
    </row>
    <row r="65" spans="5:6" x14ac:dyDescent="0.25">
      <c r="E65">
        <v>85</v>
      </c>
      <c r="F65">
        <f t="shared" si="2"/>
        <v>1.9045087625892223</v>
      </c>
    </row>
    <row r="66" spans="5:6" x14ac:dyDescent="0.25">
      <c r="E66">
        <v>90</v>
      </c>
      <c r="F66">
        <f t="shared" si="2"/>
        <v>1.9375620450578868</v>
      </c>
    </row>
    <row r="67" spans="5:6" x14ac:dyDescent="0.25">
      <c r="E67">
        <v>95</v>
      </c>
      <c r="F67">
        <f t="shared" si="2"/>
        <v>1.9693555561483402</v>
      </c>
    </row>
    <row r="68" spans="5:6" x14ac:dyDescent="0.25">
      <c r="E68" s="2">
        <v>100</v>
      </c>
      <c r="F68" s="2">
        <f t="shared" si="2"/>
        <v>2.0000000000000004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3DAD8-5E48-4771-A382-AA9A08E8A459}">
  <dimension ref="B2:S24"/>
  <sheetViews>
    <sheetView tabSelected="1" topLeftCell="A4" workbookViewId="0">
      <selection activeCell="L16" sqref="L16:Q24"/>
    </sheetView>
  </sheetViews>
  <sheetFormatPr defaultRowHeight="15" x14ac:dyDescent="0.25"/>
  <cols>
    <col min="9" max="9" width="11.28515625" customWidth="1"/>
    <col min="17" max="17" width="11.5703125" bestFit="1" customWidth="1"/>
  </cols>
  <sheetData>
    <row r="2" spans="2:19" x14ac:dyDescent="0.25">
      <c r="C2" t="s">
        <v>32</v>
      </c>
      <c r="I2" t="s">
        <v>33</v>
      </c>
    </row>
    <row r="3" spans="2:19" x14ac:dyDescent="0.25">
      <c r="B3" s="3"/>
      <c r="C3" t="s">
        <v>23</v>
      </c>
      <c r="I3">
        <f>2/3</f>
        <v>0.66666666666666663</v>
      </c>
      <c r="O3" t="s">
        <v>36</v>
      </c>
    </row>
    <row r="4" spans="2:19" ht="15.75" thickBot="1" x14ac:dyDescent="0.3">
      <c r="B4" s="3"/>
      <c r="C4" t="s">
        <v>24</v>
      </c>
      <c r="O4" t="s">
        <v>37</v>
      </c>
      <c r="P4" t="s">
        <v>30</v>
      </c>
    </row>
    <row r="5" spans="2:19" ht="15.75" thickBot="1" x14ac:dyDescent="0.3">
      <c r="B5" s="3" t="s">
        <v>25</v>
      </c>
      <c r="C5">
        <v>1</v>
      </c>
      <c r="D5">
        <v>2</v>
      </c>
      <c r="E5">
        <v>3</v>
      </c>
      <c r="F5" t="s">
        <v>26</v>
      </c>
      <c r="G5" t="s">
        <v>27</v>
      </c>
      <c r="H5" t="s">
        <v>28</v>
      </c>
      <c r="I5" t="s">
        <v>29</v>
      </c>
      <c r="J5" t="s">
        <v>34</v>
      </c>
      <c r="L5" s="7"/>
      <c r="M5" s="6"/>
      <c r="N5" s="6"/>
      <c r="O5" s="5" t="s">
        <v>35</v>
      </c>
      <c r="P5" s="5" t="s">
        <v>35</v>
      </c>
      <c r="Q5" s="6"/>
      <c r="R5" s="7"/>
      <c r="S5" s="6"/>
    </row>
    <row r="6" spans="2:19" ht="15.75" thickBot="1" x14ac:dyDescent="0.3">
      <c r="B6" s="4">
        <v>1</v>
      </c>
      <c r="C6" s="4">
        <v>1.57268259911051</v>
      </c>
      <c r="D6" s="4">
        <v>1.58868325069358</v>
      </c>
      <c r="E6" s="4">
        <v>1.51789418726417</v>
      </c>
      <c r="F6" s="4">
        <v>1.51664667207149</v>
      </c>
      <c r="G6">
        <f>AVERAGE(C6:F6)</f>
        <v>1.5489766772849376</v>
      </c>
      <c r="H6">
        <f>(ABS(G6-B6))/B6</f>
        <v>0.5489766772849376</v>
      </c>
      <c r="I6">
        <f>F6*I$3</f>
        <v>1.0110977813809932</v>
      </c>
      <c r="J6">
        <f>ABS(B6-I6)/I6</f>
        <v>1.0975972438427678E-2</v>
      </c>
      <c r="L6" s="7"/>
      <c r="M6" s="8"/>
      <c r="N6" s="8"/>
      <c r="O6" s="4">
        <v>1.0205615250290301</v>
      </c>
      <c r="P6" s="4">
        <v>-8.6138636387017992E-3</v>
      </c>
      <c r="Q6" s="8">
        <f>ABS(O6-B6)/B6</f>
        <v>2.0561525029030081E-2</v>
      </c>
      <c r="R6" s="7"/>
      <c r="S6" s="8"/>
    </row>
    <row r="7" spans="2:19" ht="15.75" thickBot="1" x14ac:dyDescent="0.3">
      <c r="B7" s="4">
        <v>2</v>
      </c>
      <c r="C7" s="4">
        <v>2.99722126914993</v>
      </c>
      <c r="D7" s="4">
        <v>3.0860356615348401</v>
      </c>
      <c r="E7" s="4">
        <v>3.0604012337422599</v>
      </c>
      <c r="F7" s="4">
        <v>3.0600387671404601</v>
      </c>
      <c r="G7">
        <f>AVERAGE(C7:F7)</f>
        <v>3.0509242328918726</v>
      </c>
      <c r="H7">
        <f>(ABS(G7-B7))/B7</f>
        <v>0.52546211644593632</v>
      </c>
      <c r="I7">
        <f t="shared" ref="I7:I13" si="0">F7*I$3</f>
        <v>2.0400258447603066</v>
      </c>
      <c r="J7">
        <f>ABS(B7-I7)/I7</f>
        <v>1.9620263568283086E-2</v>
      </c>
      <c r="L7" s="7"/>
      <c r="M7" s="8"/>
      <c r="N7" s="8"/>
      <c r="O7" s="4">
        <v>2.0186056834618</v>
      </c>
      <c r="P7" s="4">
        <v>3.4852037443555202E-2</v>
      </c>
      <c r="Q7" s="8">
        <f t="shared" ref="Q7:Q13" si="1">ABS(O7-B7)/B7</f>
        <v>9.3028417309000133E-3</v>
      </c>
      <c r="R7" s="7"/>
      <c r="S7" s="8"/>
    </row>
    <row r="8" spans="2:19" ht="15.75" thickBot="1" x14ac:dyDescent="0.3">
      <c r="B8" s="4">
        <v>3</v>
      </c>
      <c r="C8" s="4">
        <v>4.4131440353547697</v>
      </c>
      <c r="D8" s="4">
        <v>4.5705205237546904</v>
      </c>
      <c r="E8" s="4">
        <v>4.6665910968444999</v>
      </c>
      <c r="F8" s="4">
        <v>4.6324950578187396</v>
      </c>
      <c r="G8">
        <f>AVERAGE(C8:F8)</f>
        <v>4.5706876784431749</v>
      </c>
      <c r="H8">
        <f>(ABS(G8-B8))/B8</f>
        <v>0.52356255948105834</v>
      </c>
      <c r="I8">
        <f t="shared" si="0"/>
        <v>3.0883300385458261</v>
      </c>
      <c r="J8">
        <f>ABS(B8-I8)/I8</f>
        <v>2.8601230258219833E-2</v>
      </c>
      <c r="L8" s="7"/>
      <c r="M8" s="8"/>
      <c r="N8" s="8"/>
      <c r="O8" s="4">
        <v>3.07590009333091</v>
      </c>
      <c r="P8" s="4">
        <v>2.7476612696180298E-2</v>
      </c>
      <c r="Q8" s="8">
        <f t="shared" si="1"/>
        <v>2.5300031110303323E-2</v>
      </c>
      <c r="R8" s="7"/>
      <c r="S8" s="8"/>
    </row>
    <row r="9" spans="2:19" ht="15.75" thickBot="1" x14ac:dyDescent="0.3">
      <c r="B9" s="4">
        <v>5</v>
      </c>
      <c r="C9" s="4">
        <v>7.3872211730693396</v>
      </c>
      <c r="D9" s="4">
        <v>7.6361382891628597</v>
      </c>
      <c r="E9" s="4">
        <v>7.4500124124184302</v>
      </c>
      <c r="F9" s="4">
        <v>7.5941991279056102</v>
      </c>
      <c r="G9">
        <f>AVERAGE(C9:F9)</f>
        <v>7.5168927506390606</v>
      </c>
      <c r="H9">
        <f>(ABS(G9-B9))/B9</f>
        <v>0.50337855012781207</v>
      </c>
      <c r="I9">
        <f t="shared" si="0"/>
        <v>5.0627994186037402</v>
      </c>
      <c r="J9">
        <f>ABS(B9-I9)/I9</f>
        <v>1.2404089795257877E-2</v>
      </c>
      <c r="L9" s="7"/>
      <c r="M9" s="8"/>
      <c r="N9" s="8"/>
      <c r="O9" s="4">
        <v>5.1713123155740597</v>
      </c>
      <c r="P9" s="4">
        <v>-3.30496242330646E-3</v>
      </c>
      <c r="Q9" s="8">
        <f t="shared" si="1"/>
        <v>3.4262463114811938E-2</v>
      </c>
      <c r="R9" s="7"/>
      <c r="S9" s="8"/>
    </row>
    <row r="10" spans="2:19" ht="15.75" thickBot="1" x14ac:dyDescent="0.3">
      <c r="B10" s="4">
        <v>8</v>
      </c>
      <c r="C10" s="4">
        <v>12.1120745128063</v>
      </c>
      <c r="D10" s="4">
        <v>12.110992507418301</v>
      </c>
      <c r="E10" s="4">
        <v>12.5573657786494</v>
      </c>
      <c r="F10" s="4">
        <v>12.227050016942499</v>
      </c>
      <c r="G10">
        <f>AVERAGE(C10:F10)</f>
        <v>12.251870703954125</v>
      </c>
      <c r="H10">
        <f>(ABS(G10-B10))/B10</f>
        <v>0.53148383799426568</v>
      </c>
      <c r="I10">
        <f t="shared" si="0"/>
        <v>8.1513666779616649</v>
      </c>
      <c r="J10">
        <f>ABS(B10-I10)/I10</f>
        <v>1.8569484595866045E-2</v>
      </c>
      <c r="L10" s="7"/>
      <c r="M10" s="8"/>
      <c r="N10" s="8"/>
      <c r="O10" s="4">
        <v>8.11494117444688</v>
      </c>
      <c r="P10" s="4">
        <v>-5.6867828064319198E-2</v>
      </c>
      <c r="Q10" s="8">
        <f t="shared" si="1"/>
        <v>1.4367646805860002E-2</v>
      </c>
      <c r="R10" s="7"/>
      <c r="S10" s="8"/>
    </row>
    <row r="11" spans="2:19" ht="15.75" thickBot="1" x14ac:dyDescent="0.3">
      <c r="B11" s="4">
        <v>13</v>
      </c>
      <c r="C11" s="4">
        <v>19.887787907874099</v>
      </c>
      <c r="D11" s="4">
        <v>20.104653743604299</v>
      </c>
      <c r="E11" s="4">
        <v>20.515131855438899</v>
      </c>
      <c r="F11" s="4">
        <v>19.937419358864599</v>
      </c>
      <c r="G11">
        <f>AVERAGE(C11:F11)</f>
        <v>20.111248216445475</v>
      </c>
      <c r="H11">
        <f>(ABS(G11-B11))/B11</f>
        <v>0.54701909357272882</v>
      </c>
      <c r="I11">
        <f t="shared" si="0"/>
        <v>13.291612905909732</v>
      </c>
      <c r="J11">
        <f>ABS(B11-I11)/I11</f>
        <v>2.1939617710358884E-2</v>
      </c>
      <c r="L11" s="7"/>
      <c r="M11" s="8"/>
      <c r="N11" s="8"/>
      <c r="O11" s="4">
        <v>13.298435034059599</v>
      </c>
      <c r="P11" s="4">
        <v>0.15474986044650399</v>
      </c>
      <c r="Q11" s="8">
        <f t="shared" si="1"/>
        <v>2.2956541081507627E-2</v>
      </c>
      <c r="R11" s="7"/>
      <c r="S11" s="8"/>
    </row>
    <row r="12" spans="2:19" ht="15.75" thickBot="1" x14ac:dyDescent="0.3">
      <c r="B12" s="4">
        <v>21</v>
      </c>
      <c r="C12" s="4">
        <v>32.946563409312297</v>
      </c>
      <c r="D12" s="4">
        <v>31.656824691626198</v>
      </c>
      <c r="E12" s="4">
        <v>32.063859103576497</v>
      </c>
      <c r="F12" s="4">
        <v>32.141169571802799</v>
      </c>
      <c r="G12">
        <f>AVERAGE(C12:F12)</f>
        <v>32.202104194079453</v>
      </c>
      <c r="H12">
        <f>(ABS(G12-B12))/B12</f>
        <v>0.53343353305140251</v>
      </c>
      <c r="I12">
        <f t="shared" si="0"/>
        <v>21.427446381201865</v>
      </c>
      <c r="J12">
        <f>ABS(B12-I12)/I12</f>
        <v>1.9948545132137629E-2</v>
      </c>
      <c r="L12" s="7"/>
      <c r="M12" s="8"/>
      <c r="N12" s="8"/>
      <c r="O12" s="4">
        <v>21.485068342684102</v>
      </c>
      <c r="P12" s="4">
        <v>7.1275077475083007E-2</v>
      </c>
      <c r="Q12" s="8">
        <f t="shared" si="1"/>
        <v>2.3098492508766742E-2</v>
      </c>
      <c r="R12" s="7"/>
      <c r="S12" s="8"/>
    </row>
    <row r="13" spans="2:19" ht="15.75" thickBot="1" x14ac:dyDescent="0.3">
      <c r="B13" s="4">
        <v>34</v>
      </c>
      <c r="C13" s="4">
        <v>53.103899268514503</v>
      </c>
      <c r="D13" s="4">
        <v>53.215971020443902</v>
      </c>
      <c r="E13" s="4">
        <v>52.130796020003899</v>
      </c>
      <c r="F13" s="4">
        <v>52.500747505601304</v>
      </c>
      <c r="G13">
        <f>AVERAGE(C13:F13)</f>
        <v>52.737853453640902</v>
      </c>
      <c r="H13">
        <f>(ABS(G13-B13))/B13</f>
        <v>0.5511133368717912</v>
      </c>
      <c r="I13">
        <f t="shared" si="0"/>
        <v>35.000498337067533</v>
      </c>
      <c r="J13">
        <f>ABS(B13-I13)/I13</f>
        <v>2.8585259770657272E-2</v>
      </c>
      <c r="L13" s="7"/>
      <c r="M13" s="8"/>
      <c r="N13" s="8"/>
      <c r="O13" s="4">
        <v>34.581322668708097</v>
      </c>
      <c r="P13" s="4">
        <v>-5.3413345333598601E-2</v>
      </c>
      <c r="Q13" s="8">
        <f t="shared" si="1"/>
        <v>1.7097725550238148E-2</v>
      </c>
      <c r="R13" s="7"/>
      <c r="S13" s="8"/>
    </row>
    <row r="14" spans="2:19" x14ac:dyDescent="0.25">
      <c r="B14" s="3"/>
      <c r="C14" s="3"/>
      <c r="D14" s="3"/>
      <c r="E14" s="3"/>
      <c r="F14" s="3"/>
      <c r="G14" s="3"/>
    </row>
    <row r="15" spans="2:19" x14ac:dyDescent="0.25">
      <c r="C15" t="s">
        <v>30</v>
      </c>
      <c r="G15" s="3"/>
    </row>
    <row r="16" spans="2:19" x14ac:dyDescent="0.25">
      <c r="C16">
        <v>1</v>
      </c>
      <c r="D16">
        <v>2</v>
      </c>
      <c r="E16" s="3">
        <v>3</v>
      </c>
      <c r="F16" s="3" t="s">
        <v>31</v>
      </c>
      <c r="G16" s="3"/>
      <c r="H16" t="s">
        <v>28</v>
      </c>
      <c r="L16" s="7"/>
      <c r="M16" s="6"/>
      <c r="N16" s="6"/>
      <c r="O16" s="7"/>
      <c r="P16" s="6"/>
      <c r="Q16" s="7"/>
    </row>
    <row r="17" spans="2:17" ht="15.75" thickBot="1" x14ac:dyDescent="0.3">
      <c r="B17">
        <v>0</v>
      </c>
      <c r="C17" s="4">
        <v>1.14222693813137E-2</v>
      </c>
      <c r="D17" s="4">
        <v>1.14222693813137E-2</v>
      </c>
      <c r="E17" s="4">
        <v>4.9557767679708799E-2</v>
      </c>
      <c r="F17" s="4">
        <v>6.91631019316441E-3</v>
      </c>
      <c r="G17">
        <f>AVERAGE(C17:F17)</f>
        <v>1.9829654158875151E-2</v>
      </c>
      <c r="H17">
        <f>(ABS(G17-B17))/(G17)</f>
        <v>1</v>
      </c>
      <c r="L17" s="7"/>
      <c r="M17" s="8"/>
      <c r="N17" s="8"/>
      <c r="O17" s="7"/>
      <c r="P17" s="8"/>
      <c r="Q17" s="7"/>
    </row>
    <row r="18" spans="2:17" ht="15.75" thickBot="1" x14ac:dyDescent="0.3">
      <c r="B18">
        <v>0</v>
      </c>
      <c r="C18" s="4">
        <v>5.9535864231891701E-2</v>
      </c>
      <c r="D18" s="4">
        <v>5.9535864231891701E-2</v>
      </c>
      <c r="E18" s="4">
        <v>-1.09082676223052E-2</v>
      </c>
      <c r="F18" s="4">
        <v>-1.8975736903667301E-2</v>
      </c>
      <c r="G18">
        <f>AVERAGE(C18:F18)</f>
        <v>2.2296930984452727E-2</v>
      </c>
      <c r="H18">
        <f t="shared" ref="H18:H24" si="2">(ABS(G18-B18))/(ABS(B18)+ABS(G18))</f>
        <v>1</v>
      </c>
      <c r="L18" s="7"/>
      <c r="M18" s="8"/>
      <c r="N18" s="8"/>
      <c r="O18" s="7"/>
      <c r="P18" s="8"/>
      <c r="Q18" s="7"/>
    </row>
    <row r="19" spans="2:17" ht="15.75" thickBot="1" x14ac:dyDescent="0.3">
      <c r="B19">
        <v>0</v>
      </c>
      <c r="C19" s="4">
        <v>6.7950368769443797E-2</v>
      </c>
      <c r="D19" s="4">
        <v>6.7950368769443797E-2</v>
      </c>
      <c r="E19" s="4">
        <v>-0.107727693398356</v>
      </c>
      <c r="F19" s="4">
        <v>1.07488003522849E-2</v>
      </c>
      <c r="G19">
        <f>AVERAGE(C19:F19)</f>
        <v>9.7304611232041233E-3</v>
      </c>
      <c r="H19">
        <f t="shared" si="2"/>
        <v>1</v>
      </c>
      <c r="L19" s="7"/>
      <c r="M19" s="8"/>
      <c r="N19" s="8"/>
      <c r="O19" s="7"/>
      <c r="P19" s="8"/>
      <c r="Q19" s="7"/>
    </row>
    <row r="20" spans="2:17" ht="15.75" thickBot="1" x14ac:dyDescent="0.3">
      <c r="B20">
        <v>0</v>
      </c>
      <c r="C20" s="4">
        <v>0.23403183691856899</v>
      </c>
      <c r="D20" s="4">
        <v>0.23403183691856899</v>
      </c>
      <c r="E20" s="4">
        <v>-0.19914832959377499</v>
      </c>
      <c r="F20" s="4">
        <v>-4.82974019913456E-2</v>
      </c>
      <c r="G20">
        <f>AVERAGE(C20:F20)</f>
        <v>5.5154485563004348E-2</v>
      </c>
      <c r="H20">
        <f t="shared" si="2"/>
        <v>1</v>
      </c>
      <c r="L20" s="7"/>
      <c r="M20" s="8"/>
      <c r="N20" s="8"/>
      <c r="O20" s="7"/>
      <c r="P20" s="8"/>
      <c r="Q20" s="7"/>
    </row>
    <row r="21" spans="2:17" ht="15.75" thickBot="1" x14ac:dyDescent="0.3">
      <c r="B21">
        <v>0</v>
      </c>
      <c r="C21" s="4">
        <v>0.18561731154174399</v>
      </c>
      <c r="D21" s="4">
        <v>0.18561731154174399</v>
      </c>
      <c r="E21" s="4">
        <v>0.128744837634612</v>
      </c>
      <c r="F21" s="4">
        <v>0.15098213558745599</v>
      </c>
      <c r="G21">
        <f>AVERAGE(C21:F21)</f>
        <v>0.16274039907638899</v>
      </c>
      <c r="H21">
        <f t="shared" si="2"/>
        <v>1</v>
      </c>
      <c r="L21" s="7"/>
      <c r="M21" s="8"/>
      <c r="N21" s="8"/>
      <c r="O21" s="7"/>
      <c r="P21" s="8"/>
      <c r="Q21" s="7"/>
    </row>
    <row r="22" spans="2:17" ht="15.75" thickBot="1" x14ac:dyDescent="0.3">
      <c r="B22">
        <v>0</v>
      </c>
      <c r="C22" s="4">
        <v>-0.72934072179037002</v>
      </c>
      <c r="D22" s="4">
        <v>-0.72934072179037002</v>
      </c>
      <c r="E22" s="4">
        <v>3.9363731661514703E-2</v>
      </c>
      <c r="F22" s="4">
        <v>0.10769662763844</v>
      </c>
      <c r="G22">
        <f>AVERAGE(C22:F22)</f>
        <v>-0.32790527107019635</v>
      </c>
      <c r="H22">
        <f>(ABS(G22-B22))/(ABS(B22)+ABS(G22))</f>
        <v>1</v>
      </c>
      <c r="L22" s="7"/>
      <c r="M22" s="8"/>
      <c r="N22" s="8"/>
      <c r="O22" s="7"/>
      <c r="P22" s="8"/>
      <c r="Q22" s="7"/>
    </row>
    <row r="23" spans="2:17" ht="15.75" thickBot="1" x14ac:dyDescent="0.3">
      <c r="B23">
        <v>0</v>
      </c>
      <c r="C23" s="4">
        <v>1.03606217962692</v>
      </c>
      <c r="D23" s="4">
        <v>1.03606217962692</v>
      </c>
      <c r="E23" s="4">
        <v>-0.61208223262526096</v>
      </c>
      <c r="F23" s="4">
        <v>0.184336825417139</v>
      </c>
      <c r="G23">
        <f>AVERAGE(C23:F23)</f>
        <v>0.41109473801142954</v>
      </c>
      <c r="H23">
        <f t="shared" si="2"/>
        <v>1</v>
      </c>
      <c r="L23" s="7"/>
      <c r="M23" s="8"/>
      <c r="N23" s="8"/>
      <c r="O23" s="7"/>
      <c r="P23" s="8"/>
      <c r="Q23" s="7"/>
    </row>
    <row r="24" spans="2:17" ht="15.75" thickBot="1" x14ac:dyDescent="0.3">
      <c r="B24">
        <v>0</v>
      </c>
      <c r="C24" s="4">
        <v>-1.56571281847996</v>
      </c>
      <c r="D24" s="4">
        <v>-1.56571281847996</v>
      </c>
      <c r="E24" s="4">
        <v>1.00209389766775</v>
      </c>
      <c r="F24" s="4">
        <v>0.16701763681704801</v>
      </c>
      <c r="G24">
        <f>AVERAGE(C24:F24)</f>
        <v>-0.49057852561878057</v>
      </c>
      <c r="H24">
        <f>(ABS(G24-B24))/(ABS(B24)+ABS(G24))</f>
        <v>1</v>
      </c>
      <c r="L24" s="7"/>
      <c r="M24" s="8"/>
      <c r="N24" s="8"/>
      <c r="O24" s="7"/>
      <c r="P24" s="8"/>
      <c r="Q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Niche Penalty Strat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 Molano</dc:creator>
  <cp:lastModifiedBy>Khalil Molano</cp:lastModifiedBy>
  <dcterms:created xsi:type="dcterms:W3CDTF">2019-01-31T03:06:53Z</dcterms:created>
  <dcterms:modified xsi:type="dcterms:W3CDTF">2019-02-08T05:47:48Z</dcterms:modified>
</cp:coreProperties>
</file>