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ilarydugan/Documents/SOS/SOSPaper/"/>
    </mc:Choice>
  </mc:AlternateContent>
  <xr:revisionPtr revIDLastSave="0" documentId="13_ncr:1_{482F4DC8-0F1F-B542-AFEA-9D255FA5BEA1}" xr6:coauthVersionLast="32" xr6:coauthVersionMax="32" xr10:uidLastSave="{00000000-0000-0000-0000-000000000000}"/>
  <bookViews>
    <workbookView xWindow="0" yWindow="460" windowWidth="22920" windowHeight="16780" activeTab="3" xr2:uid="{00000000-000D-0000-FFFF-FFFF00000000}"/>
  </bookViews>
  <sheets>
    <sheet name="1) Lake characteristics" sheetId="1" r:id="rId1"/>
    <sheet name="2) Model parameters" sheetId="2" r:id="rId2"/>
    <sheet name="3)Equations" sheetId="3" r:id="rId3"/>
    <sheet name="4) Model fits" sheetId="5" r:id="rId4"/>
    <sheet name="5) Mass balances" sheetId="4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4" l="1"/>
  <c r="H6" i="4"/>
  <c r="H7" i="4"/>
  <c r="H8" i="4"/>
  <c r="H4" i="4"/>
  <c r="D5" i="4"/>
  <c r="E5" i="4" s="1"/>
  <c r="E17" i="4" s="1"/>
  <c r="D6" i="4"/>
  <c r="E6" i="4" s="1"/>
  <c r="E18" i="4" s="1"/>
  <c r="D7" i="4"/>
  <c r="E7" i="4" s="1"/>
  <c r="E19" i="4" s="1"/>
  <c r="D8" i="4"/>
  <c r="E8" i="4" s="1"/>
  <c r="E20" i="4" s="1"/>
  <c r="D4" i="4"/>
  <c r="E4" i="4" s="1"/>
  <c r="E16" i="4" s="1"/>
  <c r="H19" i="4" l="1"/>
  <c r="H17" i="4"/>
  <c r="F18" i="4"/>
  <c r="I18" i="4"/>
  <c r="F17" i="4"/>
  <c r="I17" i="4"/>
  <c r="B20" i="4"/>
  <c r="G20" i="4"/>
  <c r="H20" i="4"/>
  <c r="B18" i="4"/>
  <c r="G19" i="4"/>
  <c r="C18" i="4"/>
  <c r="G18" i="4"/>
  <c r="C17" i="4"/>
  <c r="G17" i="4"/>
  <c r="F20" i="4"/>
  <c r="I20" i="4"/>
  <c r="F19" i="4"/>
  <c r="I19" i="4"/>
  <c r="H18" i="4"/>
  <c r="G16" i="4"/>
  <c r="F16" i="4"/>
  <c r="H16" i="4"/>
  <c r="I16" i="4"/>
  <c r="B16" i="4"/>
  <c r="B19" i="4"/>
  <c r="C16" i="4"/>
  <c r="C20" i="4"/>
  <c r="B17" i="4"/>
  <c r="C19" i="4"/>
  <c r="D20" i="4" l="1"/>
  <c r="D19" i="4"/>
  <c r="D18" i="4"/>
  <c r="D17" i="4"/>
  <c r="D16" i="4"/>
  <c r="Q6" i="4"/>
  <c r="P13" i="4" s="1"/>
  <c r="O13" i="4" l="1"/>
  <c r="N13" i="4"/>
  <c r="D27" i="2" l="1"/>
  <c r="E27" i="2"/>
  <c r="F27" i="2"/>
  <c r="G27" i="2"/>
  <c r="D28" i="2"/>
  <c r="E28" i="2"/>
  <c r="F28" i="2"/>
  <c r="G28" i="2"/>
  <c r="C28" i="2"/>
  <c r="C27" i="2"/>
</calcChain>
</file>

<file path=xl/sharedStrings.xml><?xml version="1.0" encoding="utf-8"?>
<sst xmlns="http://schemas.openxmlformats.org/spreadsheetml/2006/main" count="296" uniqueCount="191">
  <si>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</si>
  <si>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</si>
  <si>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</si>
  <si>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</si>
  <si>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</si>
  <si>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</si>
  <si>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</si>
  <si>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</si>
  <si>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</si>
  <si>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</si>
  <si>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</si>
  <si>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</si>
  <si>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</si>
  <si>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</si>
  <si>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</si>
  <si>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</si>
  <si>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</si>
  <si>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</si>
  <si>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</si>
  <si>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</si>
  <si>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</si>
  <si>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</si>
  <si>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</si>
  <si>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</si>
  <si>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</si>
  <si>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</si>
  <si>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</si>
  <si>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</si>
  <si>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</si>
  <si>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</si>
  <si>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</si>
  <si>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</si>
  <si>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</si>
  <si>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</si>
  <si>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</si>
  <si>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</si>
  <si>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</si>
  <si>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</si>
  <si>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</si>
  <si>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</si>
  <si>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Parameter</t>
  </si>
  <si>
    <t>POC_init (g/m³)</t>
  </si>
  <si>
    <t>General</t>
  </si>
  <si>
    <t>DOC_precip (g/m³)</t>
  </si>
  <si>
    <t>2005-2008_Kling_Toolik_DOC: pulled avg DOC for value in DOC column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</si>
  <si>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</si>
  <si>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</si>
  <si>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</si>
  <si>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</si>
  <si>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</si>
  <si>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</si>
  <si>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</si>
  <si>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</si>
  <si>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</si>
  <si>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</si>
  <si>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</si>
  <si>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</si>
  <si>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</si>
  <si>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</si>
  <si>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</si>
  <si>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</si>
  <si>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Alloch</t>
  </si>
  <si>
    <t>Autoch</t>
  </si>
  <si>
    <t>Other</t>
  </si>
  <si>
    <t>Units</t>
  </si>
  <si>
    <t>g/m/d</t>
  </si>
  <si>
    <t>g/m2/yr</t>
  </si>
  <si>
    <t>g/d</t>
  </si>
  <si>
    <t>m3/d</t>
  </si>
  <si>
    <t>mg/m2/d</t>
  </si>
  <si>
    <t>%</t>
  </si>
  <si>
    <t>g/m3</t>
  </si>
  <si>
    <t>Table 3. Built model with equations</t>
  </si>
  <si>
    <t>Table 2. Lake model parameters (optimized parameters italicized)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</si>
  <si>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</si>
  <si>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</si>
  <si>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</si>
  <si>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</si>
  <si>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</si>
  <si>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</si>
  <si>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</si>
  <si>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</si>
  <si>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</si>
  <si>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lake inflow as groundwater</t>
  </si>
  <si>
    <t>Loading rate of POC from wetlands</t>
  </si>
  <si>
    <t>DOC concentration of groundwater</t>
  </si>
  <si>
    <t>DOC concentration of precipitation</t>
  </si>
  <si>
    <t>Proportion of shoreline with tree cover</t>
  </si>
  <si>
    <t>Burial</t>
  </si>
  <si>
    <t>Resp</t>
  </si>
  <si>
    <t>R_auto</t>
  </si>
  <si>
    <t>Proportion of GPP autotrophically respired</t>
  </si>
  <si>
    <t>Total Load</t>
  </si>
  <si>
    <t>NEP and Oxygen Flux</t>
  </si>
  <si>
    <t xml:space="preserve">Reference </t>
  </si>
  <si>
    <t>TP (mg/m³)</t>
  </si>
  <si>
    <t>SW DOC (g/m3)</t>
  </si>
  <si>
    <t>WetlandLoad (g/d)</t>
  </si>
  <si>
    <t>AerialLoad (g/d)</t>
  </si>
  <si>
    <t>Proportion of allochthonous POC buried in sediments</t>
  </si>
  <si>
    <t>Proportion of autochthonous POC buried in sediments</t>
  </si>
  <si>
    <t>Proportion of shoreline with wetlands</t>
  </si>
  <si>
    <t>Proportion of allochthonous POC leached to DOC (1- Burial_Alloch)</t>
  </si>
  <si>
    <t>Proportion of autochthonous POC leached to DOC (1- Burial_Autoch)</t>
  </si>
  <si>
    <t>Influx of aerial POC (i.e., leaflitter)</t>
  </si>
  <si>
    <t>Initial lake water DOC concentration</t>
  </si>
  <si>
    <t>Initial lake water POC concentration</t>
  </si>
  <si>
    <t>MAR = mass accumulation rate</t>
  </si>
  <si>
    <t>Export</t>
  </si>
  <si>
    <r>
      <t>ChlA (</t>
    </r>
    <r>
      <rPr>
        <b/>
        <sz val="10"/>
        <color rgb="FF000000"/>
        <rFont val="Calibri"/>
        <family val="2"/>
      </rPr>
      <t>µg/L)</t>
    </r>
  </si>
  <si>
    <t>References</t>
  </si>
  <si>
    <t>Yao et al. 2011</t>
  </si>
  <si>
    <t>Kvarnäs 2001</t>
  </si>
  <si>
    <t>Kling et al. 2000</t>
  </si>
  <si>
    <t>http://limnology.wisc.edu/</t>
  </si>
  <si>
    <t>Webster et al. 1996, http://limnology.wisc.edu/</t>
  </si>
  <si>
    <t>Burial_alloch</t>
  </si>
  <si>
    <t>Burial_autoch</t>
  </si>
  <si>
    <t>Hanson et al. 2014</t>
  </si>
  <si>
    <t>Morin et al. 1999</t>
  </si>
  <si>
    <t>Pace and Prairie 2005</t>
  </si>
  <si>
    <t>1.08 cited in Resp function as Hanson personal comm. Do we have anything else?</t>
  </si>
  <si>
    <t>Proportion of total load</t>
  </si>
  <si>
    <t>RMSE*</t>
  </si>
  <si>
    <t>NSE**</t>
  </si>
  <si>
    <t>** Nash-Sutcliffe efficiency</t>
  </si>
  <si>
    <t>* root mean square error (mg/L)</t>
  </si>
  <si>
    <t>2a) GPP rate  = 10^(1.18 + (0.92 * log10(chlorophyll-a * photic depth)) + (0.014 * epilimnion temperature))</t>
  </si>
  <si>
    <t>2b) GPP percent DOC = 71.4 * (chlorophyll-a * photic depth)^(-0.22)</t>
  </si>
  <si>
    <t xml:space="preserve">2c) GPP DOC rate = GPP rate * (GPP percent DOC/100) </t>
  </si>
  <si>
    <t>2d) GPP POC rate = GPP rate * (1-(GPP percent DOC/100))</t>
  </si>
  <si>
    <t>2e) NPP DOC_autoch = GPP DOC_autoch * 0.2 * Area / 1000</t>
  </si>
  <si>
    <t>2f) NPP POC_autoch = GPP POC_autoch * 0.2 * Area / 1000</t>
  </si>
  <si>
    <t>2g) Autochthonous Respiration = GPP DOC rate * Respiration_autoch(1.08^(epilimnion temp - 20))</t>
  </si>
  <si>
    <t>2h) Allochthonous Respiration = GPP DOC rate * Respiration_alloch(1.08^(epilimnion temp - 20))</t>
  </si>
  <si>
    <t>3a) MAR_alloch = POC mass * Burial_alloch * 365/Area</t>
  </si>
  <si>
    <t>3d) POC Burial_autoch = MAR_autoch * (1/365) * Area</t>
  </si>
  <si>
    <t>4a) NEP (as O2) = (NPP - DOCrespired) * 32/12</t>
  </si>
  <si>
    <t>4b) Fatm = 0.7 * (DOconc - DOsat)/Zmix</t>
  </si>
  <si>
    <t>4c) DO(t+1) = DOconc + NEP - Fatm</t>
  </si>
  <si>
    <t>Fatm = atmospheric flux rate</t>
  </si>
  <si>
    <t>POClc_autoch</t>
  </si>
  <si>
    <t>POClc_alloch</t>
  </si>
  <si>
    <t>Decomposition rate of allochthonous DOC in heterotrophic respiration</t>
  </si>
  <si>
    <t>Decomposition rate of autochthonous DOC in heterotrophic respiration</t>
  </si>
  <si>
    <r>
      <t>Respiration_alloch (d</t>
    </r>
    <r>
      <rPr>
        <sz val="10"/>
        <color theme="1"/>
        <rFont val="Calibri"/>
        <family val="2"/>
      </rPr>
      <t>¯¹</t>
    </r>
    <r>
      <rPr>
        <i/>
        <sz val="8"/>
        <color theme="1"/>
        <rFont val="Arial"/>
        <family val="2"/>
      </rPr>
      <t>)</t>
    </r>
  </si>
  <si>
    <t>Respiration_autoch (d¯¹)</t>
  </si>
  <si>
    <t>Literature</t>
  </si>
  <si>
    <t>Source</t>
  </si>
  <si>
    <t>Note</t>
  </si>
  <si>
    <t>steady-state model focused on allochthony, which is near our alloch load</t>
  </si>
  <si>
    <t>Dillon and Molot 1997</t>
  </si>
  <si>
    <t>Whalen and Cornwall (1985)</t>
  </si>
  <si>
    <t>data from 1980-1981, low burial, high export, very high allochthony</t>
  </si>
  <si>
    <t>steady-stated model with 1981-1989 data</t>
  </si>
  <si>
    <t>1a) DOC SW =  surface water concentration * surface water inflow rate * 86400</t>
  </si>
  <si>
    <t>1b) Daily precipitation = rainfall * 0.001 * Area</t>
  </si>
  <si>
    <t>1c) DOC precipitation = DOC_precip * Daily precipitation</t>
  </si>
  <si>
    <t>1d) DOC Wetland = PropWetland * WetlandLoad * Perimeter</t>
  </si>
  <si>
    <t>1e) DOC GW = groundwater concentration * groundwater inflow rate * 86400</t>
  </si>
  <si>
    <t>1f) POC canopy = PropCanopy * AerialLoad * Perimeter</t>
  </si>
  <si>
    <t>1g) Inflow load DOC = DOC Wetland + DOC GW + DOC SW + DOC precipitation</t>
  </si>
  <si>
    <t xml:space="preserve">1h) Internal load POC = (DOC Wetland + DOC SW) * 0.1  </t>
  </si>
  <si>
    <t>1i) Inflow load POC = POC Aerial + Internal load POC</t>
  </si>
  <si>
    <t>3b) MAR_autoch = POC mass * Burial_autoch * 365/Area</t>
  </si>
  <si>
    <t>3c) POC Burial_alloch = MAR_alloch * (1/365) * Area</t>
  </si>
  <si>
    <t>Allochthonous DOC and POC</t>
  </si>
  <si>
    <t>1j) POC Aerial = AerialLoad * Perimeter</t>
  </si>
  <si>
    <t>Autochthonous DOC and POC: primary production</t>
  </si>
  <si>
    <t>3e) POC_alloch leached out = POC_alloch concentration * POClc_alloch * Volume</t>
  </si>
  <si>
    <t>3f) POC_autoch leached out = POC_autoch concentration * POClc_autoch * Volume</t>
  </si>
  <si>
    <t>3g) DOC_alloch leached in = POC_alloch leached out</t>
  </si>
  <si>
    <t>3h) DOC_autoch leached in = POC_autoch leached out</t>
  </si>
  <si>
    <t>Zmix = mix depth (m)</t>
  </si>
  <si>
    <t>g/m3/d</t>
  </si>
  <si>
    <t>SCRATCH</t>
  </si>
  <si>
    <t>Autochthony</t>
  </si>
  <si>
    <t>Allochthony</t>
  </si>
  <si>
    <t>Table 4. Model goodness of fit</t>
  </si>
  <si>
    <t>Net</t>
  </si>
  <si>
    <t>Processed</t>
  </si>
  <si>
    <t>Table 5. Summary of annual mass balances (g/m2/yr)</t>
  </si>
  <si>
    <t>Annual means</t>
  </si>
  <si>
    <t>Standard deviation of annual means</t>
  </si>
  <si>
    <t>&lt;-- Updated May 8 2018 HD</t>
  </si>
  <si>
    <t>final_summary</t>
  </si>
  <si>
    <t>LakeName</t>
  </si>
  <si>
    <t>RMSE_DOC</t>
  </si>
  <si>
    <t>RMSE_DO</t>
  </si>
  <si>
    <t>NSE_DOC</t>
  </si>
  <si>
    <t>NSE_DO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</si>
</sst>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i/>
      <sz val="8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6" fillId="0" borderId="0" xfId="0" applyFont="1" applyFill="1" applyBorder="1" applyAlignment="1">
      <alignment horizontal="center"/>
    </xf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  <xf numFmtId="164" fontId="4" fillId="0" borderId="0" xfId="0" applyNumberFormat="1" applyFont="1"/>
    <xf numFmtId="164" fontId="4" fillId="0" borderId="2" xfId="0" applyNumberFormat="1" applyFont="1" applyBorder="1"/>
    <xf numFmtId="2" fontId="3" fillId="0" borderId="0" xfId="0" applyNumberFormat="1" applyFont="1" applyAlignment="1">
      <alignment vertical="center"/>
    </xf>
    <xf numFmtId="2" fontId="3" fillId="0" borderId="0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right" wrapText="1"/>
    </xf>
    <xf numFmtId="2" fontId="3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 wrapText="1"/>
    </xf>
    <xf numFmtId="164" fontId="7" fillId="0" borderId="0" xfId="0" applyNumberFormat="1" applyFont="1"/>
    <xf numFmtId="2" fontId="3" fillId="0" borderId="2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1" fontId="10" fillId="0" borderId="0" xfId="1" applyNumberFormat="1"/>
    <xf numFmtId="0" fontId="3" fillId="0" borderId="0" xfId="0" applyFont="1" applyBorder="1" applyAlignment="1">
      <alignment horizontal="right" wrapText="1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/>
    <xf numFmtId="2" fontId="4" fillId="0" borderId="0" xfId="0" applyNumberFormat="1" applyFont="1" applyFill="1"/>
    <xf numFmtId="0" fontId="6" fillId="0" borderId="0" xfId="0" applyFont="1"/>
    <xf numFmtId="0" fontId="4" fillId="0" borderId="0" xfId="0" applyFont="1" applyFill="1" applyBorder="1"/>
    <xf numFmtId="2" fontId="4" fillId="0" borderId="2" xfId="0" applyNumberFormat="1" applyFont="1" applyBorder="1"/>
    <xf numFmtId="0" fontId="13" fillId="0" borderId="0" xfId="0" applyFont="1"/>
    <xf numFmtId="0" fontId="14" fillId="0" borderId="1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3" fillId="0" borderId="0" xfId="0" applyFont="1" applyBorder="1"/>
    <xf numFmtId="0" fontId="13" fillId="0" borderId="2" xfId="0" applyFont="1" applyBorder="1"/>
    <xf numFmtId="0" fontId="13" fillId="0" borderId="0" xfId="0" applyFont="1" applyFill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mnology.wisc.edu/lake_information/other_yahara_lakes/monon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workbookViewId="0">
      <selection activeCell="O11" sqref="O11"/>
    </sheetView>
  </sheetViews>
  <sheetFormatPr baseColWidth="10" defaultColWidth="8.83203125" defaultRowHeight="13" x14ac:dyDescent="0.15"/>
  <cols>
    <col min="1" max="1" width="8.5" style="3" customWidth="1"/>
    <col min="2" max="2" width="14.5" style="4" customWidth="1"/>
    <col min="3" max="3" width="13.5" style="4" bestFit="1" customWidth="1"/>
    <col min="4" max="4" width="10" style="3" bestFit="1" customWidth="1"/>
    <col min="5" max="5" width="6.83203125" style="3" bestFit="1" customWidth="1"/>
    <col min="6" max="6" width="8.5" style="3" bestFit="1" customWidth="1"/>
    <col min="7" max="7" width="9.1640625" style="3" bestFit="1" customWidth="1"/>
    <col min="8" max="8" width="9.33203125" style="4" bestFit="1" customWidth="1"/>
    <col min="9" max="9" width="9.6640625" style="3" bestFit="1" customWidth="1"/>
    <col min="10" max="10" width="9.83203125" style="3" bestFit="1" customWidth="1"/>
    <col min="11" max="12" width="7.1640625" style="3" customWidth="1"/>
    <col min="13" max="13" width="8.5" style="3" customWidth="1"/>
    <col min="14" max="14" width="6.6640625" style="3" customWidth="1"/>
    <col min="15" max="15" width="21.1640625" style="3" bestFit="1" customWidth="1"/>
    <col min="16" max="16" width="24.5" style="3" bestFit="1" customWidth="1"/>
    <col min="17" max="17" width="16.5" style="3" bestFit="1" customWidth="1"/>
    <col min="18" max="18" width="13.6640625" style="3" bestFit="1" customWidth="1"/>
    <col min="19" max="19" width="8.83203125" style="3"/>
    <col min="20" max="20" width="8.5" style="3" customWidth="1"/>
    <col min="21" max="16384" width="8.83203125" style="3"/>
  </cols>
  <sheetData>
    <row r="1" spans="1:20" ht="14" thickBot="1" x14ac:dyDescent="0.2">
      <c r="A1" s="3" t="s">
        <v>14</v>
      </c>
    </row>
    <row r="2" spans="1:20" s="12" customFormat="1" ht="41" thickBot="1" x14ac:dyDescent="0.25">
      <c r="A2" s="5" t="s">
        <v>0</v>
      </c>
      <c r="B2" s="5" t="s">
        <v>47</v>
      </c>
      <c r="C2" s="6" t="s">
        <v>46</v>
      </c>
      <c r="D2" s="7" t="s">
        <v>32</v>
      </c>
      <c r="E2" s="8" t="s">
        <v>15</v>
      </c>
      <c r="F2" s="9" t="s">
        <v>52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51</v>
      </c>
      <c r="L2" s="9" t="s">
        <v>109</v>
      </c>
      <c r="M2" s="7" t="s">
        <v>96</v>
      </c>
      <c r="N2" s="7" t="s">
        <v>53</v>
      </c>
      <c r="O2" s="7" t="s">
        <v>110</v>
      </c>
      <c r="P2" s="10" t="s">
        <v>19</v>
      </c>
      <c r="Q2" s="11" t="s">
        <v>8</v>
      </c>
      <c r="R2" s="11" t="s">
        <v>9</v>
      </c>
      <c r="S2" s="11" t="s">
        <v>10</v>
      </c>
      <c r="T2" s="7" t="s">
        <v>95</v>
      </c>
    </row>
    <row r="3" spans="1:20" x14ac:dyDescent="0.15">
      <c r="A3" s="13" t="s">
        <v>5</v>
      </c>
      <c r="B3" s="13" t="s">
        <v>48</v>
      </c>
      <c r="C3" s="14" t="s">
        <v>54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45">
        <v>2.5</v>
      </c>
      <c r="J3" s="17" t="s">
        <v>22</v>
      </c>
      <c r="K3" s="38">
        <v>4.4680929999999996</v>
      </c>
      <c r="L3" s="39">
        <v>2.0666009999999999</v>
      </c>
      <c r="M3" s="39">
        <v>9.3538669999999993</v>
      </c>
      <c r="N3" s="17">
        <v>4</v>
      </c>
      <c r="O3" s="48" t="s">
        <v>111</v>
      </c>
      <c r="P3" s="15">
        <v>528.27563249500008</v>
      </c>
      <c r="Q3" s="17">
        <v>1.0999999999999999E-2</v>
      </c>
      <c r="R3" s="17">
        <v>0.84099999999999997</v>
      </c>
      <c r="S3" s="17">
        <v>0</v>
      </c>
      <c r="T3" s="39">
        <v>6.2953239999999999</v>
      </c>
    </row>
    <row r="4" spans="1:20" x14ac:dyDescent="0.15">
      <c r="A4" s="13" t="s">
        <v>58</v>
      </c>
      <c r="B4" s="13" t="s">
        <v>49</v>
      </c>
      <c r="C4" s="14" t="s">
        <v>55</v>
      </c>
      <c r="D4" s="14" t="s">
        <v>59</v>
      </c>
      <c r="E4" s="15">
        <v>1326</v>
      </c>
      <c r="F4" s="16">
        <v>110000000</v>
      </c>
      <c r="G4" s="15">
        <v>35200</v>
      </c>
      <c r="H4" s="17">
        <v>8.3000000000000007</v>
      </c>
      <c r="I4" s="45">
        <v>0.76</v>
      </c>
      <c r="J4" s="17" t="s">
        <v>21</v>
      </c>
      <c r="K4" s="38">
        <v>3.0271870000000001</v>
      </c>
      <c r="L4" s="39">
        <v>9.2059099999999994</v>
      </c>
      <c r="M4" s="40">
        <v>5.0944419999999999</v>
      </c>
      <c r="N4" s="18">
        <v>6</v>
      </c>
      <c r="O4" s="18" t="s">
        <v>114</v>
      </c>
      <c r="P4" s="15"/>
      <c r="Q4" s="17"/>
      <c r="R4" s="17"/>
      <c r="S4" s="17"/>
      <c r="T4" s="40">
        <v>135.56549999999999</v>
      </c>
    </row>
    <row r="5" spans="1:20" x14ac:dyDescent="0.15">
      <c r="A5" s="13" t="s">
        <v>3</v>
      </c>
      <c r="B5" s="13" t="s">
        <v>50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45">
        <v>0.82899999999999996</v>
      </c>
      <c r="J5" s="17" t="s">
        <v>22</v>
      </c>
      <c r="K5" s="38">
        <v>4.5320900000000002</v>
      </c>
      <c r="L5" s="39">
        <v>1.4116029999999999</v>
      </c>
      <c r="M5" s="39">
        <v>7.7224019999999998</v>
      </c>
      <c r="N5" s="19">
        <v>5</v>
      </c>
      <c r="O5" s="18" t="s">
        <v>113</v>
      </c>
      <c r="P5" s="15">
        <v>6752.4100000000008</v>
      </c>
      <c r="Q5" s="17">
        <v>0.504</v>
      </c>
      <c r="R5" s="17">
        <v>0</v>
      </c>
      <c r="S5" s="17">
        <v>0</v>
      </c>
      <c r="T5" s="39">
        <v>3.787623</v>
      </c>
    </row>
    <row r="6" spans="1:20" ht="26.5" customHeight="1" x14ac:dyDescent="0.15">
      <c r="A6" s="13" t="s">
        <v>1</v>
      </c>
      <c r="B6" s="13" t="s">
        <v>49</v>
      </c>
      <c r="C6" s="14" t="s">
        <v>56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45">
        <v>5.9</v>
      </c>
      <c r="J6" s="17" t="s">
        <v>22</v>
      </c>
      <c r="K6" s="49">
        <v>5.3249639999999996</v>
      </c>
      <c r="L6" s="39">
        <v>2.234003</v>
      </c>
      <c r="M6" s="39">
        <v>5.1144499999999997</v>
      </c>
      <c r="N6" s="17">
        <v>3</v>
      </c>
      <c r="O6" s="48" t="s">
        <v>115</v>
      </c>
      <c r="P6" s="15">
        <v>4831.9225000000006</v>
      </c>
      <c r="Q6" s="17">
        <v>0.106</v>
      </c>
      <c r="R6" s="17">
        <v>0.52500000000000002</v>
      </c>
      <c r="S6" s="17">
        <v>2.9999999999999997E-4</v>
      </c>
      <c r="T6" s="39">
        <v>10.98129</v>
      </c>
    </row>
    <row r="7" spans="1:20" s="26" customFormat="1" ht="16.5" customHeight="1" thickBot="1" x14ac:dyDescent="0.2">
      <c r="A7" s="20" t="s">
        <v>4</v>
      </c>
      <c r="B7" s="20" t="s">
        <v>45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46">
        <v>6.34</v>
      </c>
      <c r="J7" s="25" t="s">
        <v>22</v>
      </c>
      <c r="K7" s="44">
        <v>4.4680929999999996</v>
      </c>
      <c r="L7" s="41">
        <v>2.0666009999999999</v>
      </c>
      <c r="M7" s="42">
        <v>9.3538669999999993</v>
      </c>
      <c r="N7" s="25">
        <v>4</v>
      </c>
      <c r="O7" s="25" t="s">
        <v>112</v>
      </c>
      <c r="P7" s="22"/>
      <c r="Q7" s="24"/>
      <c r="R7" s="24"/>
      <c r="S7" s="24"/>
      <c r="T7" s="42">
        <v>6.2953239999999999</v>
      </c>
    </row>
    <row r="10" spans="1:20" x14ac:dyDescent="0.15">
      <c r="A10" s="34" t="s">
        <v>27</v>
      </c>
    </row>
    <row r="11" spans="1:20" x14ac:dyDescent="0.15">
      <c r="A11" s="35" t="s">
        <v>6</v>
      </c>
      <c r="B11" s="1" t="s">
        <v>25</v>
      </c>
      <c r="C11" s="1"/>
    </row>
    <row r="12" spans="1:20" x14ac:dyDescent="0.15">
      <c r="A12" s="35" t="s">
        <v>11</v>
      </c>
      <c r="B12" s="1"/>
      <c r="C12" s="1"/>
    </row>
    <row r="13" spans="1:20" x14ac:dyDescent="0.15">
      <c r="A13" s="35" t="s">
        <v>5</v>
      </c>
      <c r="B13" s="1" t="s">
        <v>30</v>
      </c>
      <c r="C13" s="1"/>
    </row>
    <row r="14" spans="1:20" x14ac:dyDescent="0.15">
      <c r="A14" s="35" t="s">
        <v>7</v>
      </c>
      <c r="B14" s="4" t="s">
        <v>31</v>
      </c>
    </row>
    <row r="15" spans="1:20" x14ac:dyDescent="0.15">
      <c r="A15" s="35" t="s">
        <v>2</v>
      </c>
      <c r="B15" s="35" t="s">
        <v>23</v>
      </c>
      <c r="C15" s="35"/>
    </row>
    <row r="16" spans="1:20" x14ac:dyDescent="0.15">
      <c r="A16" s="35" t="s">
        <v>12</v>
      </c>
      <c r="B16" s="35"/>
      <c r="C16" s="35"/>
    </row>
    <row r="17" spans="1:3" x14ac:dyDescent="0.15">
      <c r="A17" s="35" t="s">
        <v>3</v>
      </c>
      <c r="B17" s="1" t="s">
        <v>24</v>
      </c>
      <c r="C17" s="1"/>
    </row>
    <row r="18" spans="1:3" x14ac:dyDescent="0.15">
      <c r="A18" s="35"/>
      <c r="B18" s="1" t="s">
        <v>44</v>
      </c>
      <c r="C18" s="1"/>
    </row>
    <row r="19" spans="1:3" x14ac:dyDescent="0.15">
      <c r="A19" s="35" t="s">
        <v>1</v>
      </c>
      <c r="B19" s="1" t="s">
        <v>26</v>
      </c>
      <c r="C19" s="1"/>
    </row>
    <row r="20" spans="1:3" x14ac:dyDescent="0.15">
      <c r="A20" s="35" t="s">
        <v>4</v>
      </c>
      <c r="B20" s="2" t="s">
        <v>57</v>
      </c>
      <c r="C20" s="2"/>
    </row>
    <row r="21" spans="1:3" x14ac:dyDescent="0.15">
      <c r="A21" s="35" t="s">
        <v>13</v>
      </c>
    </row>
    <row r="22" spans="1:3" ht="15" x14ac:dyDescent="0.2">
      <c r="A22" s="35" t="s">
        <v>58</v>
      </c>
      <c r="B22" s="47" t="s">
        <v>60</v>
      </c>
    </row>
  </sheetData>
  <hyperlinks>
    <hyperlink ref="B2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opLeftCell="A2" zoomScaleNormal="100" workbookViewId="0">
      <selection activeCell="C19" sqref="C19"/>
    </sheetView>
  </sheetViews>
  <sheetFormatPr baseColWidth="10" defaultColWidth="9.1640625" defaultRowHeight="13" x14ac:dyDescent="0.15"/>
  <cols>
    <col min="1" max="1" width="25" style="3" customWidth="1"/>
    <col min="2" max="2" width="58.1640625" style="3" bestFit="1" customWidth="1"/>
    <col min="3" max="5" width="9.33203125" style="3" bestFit="1" customWidth="1"/>
    <col min="6" max="6" width="10" style="3" bestFit="1" customWidth="1"/>
    <col min="7" max="7" width="9.33203125" style="3" bestFit="1" customWidth="1"/>
    <col min="8" max="16384" width="9.1640625" style="3"/>
  </cols>
  <sheetData>
    <row r="1" spans="1:7" ht="14" thickBot="1" x14ac:dyDescent="0.2">
      <c r="A1" s="3" t="s">
        <v>73</v>
      </c>
    </row>
    <row r="2" spans="1:7" ht="14" thickBot="1" x14ac:dyDescent="0.2">
      <c r="A2" s="6" t="s">
        <v>40</v>
      </c>
      <c r="B2" s="6" t="s">
        <v>74</v>
      </c>
      <c r="C2" s="6" t="s">
        <v>5</v>
      </c>
      <c r="D2" s="6" t="s">
        <v>58</v>
      </c>
      <c r="E2" s="6" t="s">
        <v>3</v>
      </c>
      <c r="F2" s="6" t="s">
        <v>1</v>
      </c>
      <c r="G2" s="6" t="s">
        <v>4</v>
      </c>
    </row>
    <row r="3" spans="1:7" x14ac:dyDescent="0.15">
      <c r="A3" s="27" t="s">
        <v>42</v>
      </c>
      <c r="B3" s="27"/>
      <c r="C3" s="28"/>
      <c r="D3" s="28"/>
      <c r="E3" s="28"/>
      <c r="F3" s="28"/>
      <c r="G3" s="28"/>
    </row>
    <row r="4" spans="1:7" x14ac:dyDescent="0.15">
      <c r="A4" s="3" t="s">
        <v>16</v>
      </c>
      <c r="B4" s="3" t="s">
        <v>80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 x14ac:dyDescent="0.15">
      <c r="A5" s="3" t="s">
        <v>17</v>
      </c>
      <c r="B5" s="3" t="s">
        <v>79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 x14ac:dyDescent="0.15">
      <c r="A6" s="3" t="s">
        <v>75</v>
      </c>
      <c r="B6" s="3" t="s">
        <v>82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 x14ac:dyDescent="0.15">
      <c r="A7" s="3" t="s">
        <v>52</v>
      </c>
      <c r="B7" s="3" t="s">
        <v>81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 x14ac:dyDescent="0.15">
      <c r="A8" s="3" t="s">
        <v>76</v>
      </c>
      <c r="B8" s="3" t="s">
        <v>105</v>
      </c>
      <c r="C8" s="50">
        <v>3.7</v>
      </c>
      <c r="D8" s="50">
        <v>7</v>
      </c>
      <c r="E8" s="50">
        <v>5</v>
      </c>
      <c r="F8" s="50">
        <v>2.9</v>
      </c>
      <c r="G8" s="50">
        <v>4.4000000000000004</v>
      </c>
    </row>
    <row r="9" spans="1:7" x14ac:dyDescent="0.15">
      <c r="A9" s="3" t="s">
        <v>41</v>
      </c>
      <c r="B9" s="3" t="s">
        <v>106</v>
      </c>
      <c r="C9" s="50">
        <v>0.37</v>
      </c>
      <c r="D9" s="50">
        <v>0.1</v>
      </c>
      <c r="E9" s="50">
        <v>0.5</v>
      </c>
      <c r="F9" s="50">
        <v>0.28999999999999998</v>
      </c>
      <c r="G9" s="50">
        <v>0.4</v>
      </c>
    </row>
    <row r="10" spans="1:7" x14ac:dyDescent="0.15">
      <c r="A10" s="27" t="s">
        <v>177</v>
      </c>
      <c r="B10" s="27"/>
    </row>
    <row r="11" spans="1:7" x14ac:dyDescent="0.15">
      <c r="A11" s="3" t="s">
        <v>37</v>
      </c>
      <c r="B11" s="3" t="s">
        <v>87</v>
      </c>
      <c r="C11" s="36">
        <v>1</v>
      </c>
      <c r="D11" s="36">
        <v>0.16700000000000001</v>
      </c>
      <c r="E11" s="36">
        <v>0</v>
      </c>
      <c r="F11" s="36">
        <v>0.78</v>
      </c>
      <c r="G11" s="36">
        <v>0.61470000000000002</v>
      </c>
    </row>
    <row r="12" spans="1:7" x14ac:dyDescent="0.15">
      <c r="A12" s="3" t="s">
        <v>38</v>
      </c>
      <c r="B12" s="3" t="s">
        <v>101</v>
      </c>
      <c r="C12" s="36">
        <v>0</v>
      </c>
      <c r="D12" s="36">
        <v>2.5600000000000001E-2</v>
      </c>
      <c r="E12" s="36">
        <v>0.13300000000000001</v>
      </c>
      <c r="F12" s="36">
        <v>1.0999999999999999E-2</v>
      </c>
      <c r="G12" s="36">
        <v>3.6999999999999998E-2</v>
      </c>
    </row>
    <row r="13" spans="1:7" x14ac:dyDescent="0.15">
      <c r="A13" s="3" t="s">
        <v>97</v>
      </c>
      <c r="B13" s="3" t="s">
        <v>84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</row>
    <row r="14" spans="1:7" x14ac:dyDescent="0.15">
      <c r="A14" s="3" t="s">
        <v>78</v>
      </c>
      <c r="B14" s="3" t="s">
        <v>85</v>
      </c>
      <c r="C14" s="3">
        <v>10</v>
      </c>
      <c r="D14" s="31">
        <v>10</v>
      </c>
      <c r="E14" s="3">
        <v>10</v>
      </c>
      <c r="F14" s="3">
        <v>10</v>
      </c>
      <c r="G14" s="3">
        <v>10</v>
      </c>
    </row>
    <row r="15" spans="1:7" x14ac:dyDescent="0.15">
      <c r="A15" s="3" t="s">
        <v>39</v>
      </c>
      <c r="B15" s="3" t="s">
        <v>83</v>
      </c>
      <c r="C15" s="50">
        <v>0</v>
      </c>
      <c r="D15" s="51">
        <v>0</v>
      </c>
      <c r="E15" s="51">
        <v>0</v>
      </c>
      <c r="F15" s="50">
        <v>0.19</v>
      </c>
      <c r="G15" s="50">
        <v>0.2</v>
      </c>
    </row>
    <row r="16" spans="1:7" x14ac:dyDescent="0.15">
      <c r="A16" s="3" t="s">
        <v>43</v>
      </c>
      <c r="B16" s="3" t="s">
        <v>86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</row>
    <row r="17" spans="1:7" x14ac:dyDescent="0.15">
      <c r="A17" s="3" t="s">
        <v>98</v>
      </c>
      <c r="B17" s="3" t="s">
        <v>104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15">
      <c r="A18" s="27" t="s">
        <v>176</v>
      </c>
      <c r="B18" s="27"/>
    </row>
    <row r="19" spans="1:7" ht="14" x14ac:dyDescent="0.2">
      <c r="A19" s="30" t="s">
        <v>145</v>
      </c>
      <c r="B19" s="30" t="s">
        <v>143</v>
      </c>
      <c r="C19" s="43">
        <v>1.5E-3</v>
      </c>
      <c r="D19" s="43">
        <v>1.2700000000000001E-3</v>
      </c>
      <c r="E19" s="43">
        <v>2.8999999999999998E-3</v>
      </c>
      <c r="F19" s="43">
        <v>1.418E-3</v>
      </c>
      <c r="G19" s="43">
        <v>1.2999999999999999E-3</v>
      </c>
    </row>
    <row r="20" spans="1:7" x14ac:dyDescent="0.15">
      <c r="A20" s="30" t="s">
        <v>146</v>
      </c>
      <c r="B20" s="30" t="s">
        <v>144</v>
      </c>
      <c r="C20" s="43">
        <v>9.2299999999999993E-2</v>
      </c>
      <c r="D20" s="43">
        <v>3.0000000000000001E-3</v>
      </c>
      <c r="E20" s="43">
        <v>0.29730000000000001</v>
      </c>
      <c r="F20" s="43">
        <v>1.461E-2</v>
      </c>
      <c r="G20" s="43">
        <v>6.8599999999999994E-2</v>
      </c>
    </row>
    <row r="21" spans="1:7" x14ac:dyDescent="0.15">
      <c r="A21" s="3" t="s">
        <v>90</v>
      </c>
      <c r="B21" s="3" t="s">
        <v>91</v>
      </c>
      <c r="C21" s="3">
        <v>0.8</v>
      </c>
      <c r="D21" s="3">
        <v>0.8</v>
      </c>
      <c r="E21" s="3">
        <v>0.8</v>
      </c>
      <c r="F21" s="3">
        <v>0.8</v>
      </c>
      <c r="G21" s="3">
        <v>0.8</v>
      </c>
    </row>
    <row r="22" spans="1:7" x14ac:dyDescent="0.15">
      <c r="A22" s="27" t="s">
        <v>88</v>
      </c>
      <c r="B22" s="27"/>
    </row>
    <row r="23" spans="1:7" x14ac:dyDescent="0.15">
      <c r="A23" s="30" t="s">
        <v>116</v>
      </c>
      <c r="B23" s="30" t="s">
        <v>99</v>
      </c>
      <c r="C23" s="43">
        <v>1</v>
      </c>
      <c r="D23" s="43">
        <v>1</v>
      </c>
      <c r="E23" s="43">
        <v>1</v>
      </c>
      <c r="F23" s="43">
        <v>1</v>
      </c>
      <c r="G23" s="43">
        <v>1</v>
      </c>
    </row>
    <row r="24" spans="1:7" x14ac:dyDescent="0.15">
      <c r="A24" s="30" t="s">
        <v>117</v>
      </c>
      <c r="B24" s="30" t="s">
        <v>100</v>
      </c>
      <c r="C24" s="43">
        <v>0</v>
      </c>
      <c r="D24" s="43">
        <v>1</v>
      </c>
      <c r="E24" s="43">
        <v>0.96799999999999997</v>
      </c>
      <c r="F24" s="43">
        <v>0</v>
      </c>
      <c r="G24" s="43">
        <v>1</v>
      </c>
    </row>
    <row r="25" spans="1:7" x14ac:dyDescent="0.15">
      <c r="A25" s="3" t="s">
        <v>77</v>
      </c>
      <c r="C25" s="3">
        <v>78</v>
      </c>
      <c r="D25" s="3">
        <v>249</v>
      </c>
      <c r="E25" s="3">
        <v>153</v>
      </c>
      <c r="F25" s="3">
        <v>27</v>
      </c>
      <c r="G25" s="3">
        <v>186</v>
      </c>
    </row>
    <row r="26" spans="1:7" x14ac:dyDescent="0.15">
      <c r="A26" s="32" t="s">
        <v>63</v>
      </c>
      <c r="B26" s="32"/>
    </row>
    <row r="27" spans="1:7" x14ac:dyDescent="0.15">
      <c r="A27" s="3" t="s">
        <v>142</v>
      </c>
      <c r="B27" s="3" t="s">
        <v>102</v>
      </c>
      <c r="C27" s="36">
        <f t="shared" ref="C27:G28" si="0">1-C23</f>
        <v>0</v>
      </c>
      <c r="D27" s="36">
        <f t="shared" si="0"/>
        <v>0</v>
      </c>
      <c r="E27" s="36">
        <f t="shared" si="0"/>
        <v>0</v>
      </c>
      <c r="F27" s="36">
        <f t="shared" si="0"/>
        <v>0</v>
      </c>
      <c r="G27" s="36">
        <f t="shared" si="0"/>
        <v>0</v>
      </c>
    </row>
    <row r="28" spans="1:7" ht="14" thickBot="1" x14ac:dyDescent="0.2">
      <c r="A28" s="26" t="s">
        <v>141</v>
      </c>
      <c r="B28" s="26" t="s">
        <v>103</v>
      </c>
      <c r="C28" s="37">
        <f t="shared" si="0"/>
        <v>1</v>
      </c>
      <c r="D28" s="37">
        <f t="shared" si="0"/>
        <v>0</v>
      </c>
      <c r="E28" s="37">
        <f t="shared" si="0"/>
        <v>3.2000000000000028E-2</v>
      </c>
      <c r="F28" s="37">
        <f t="shared" si="0"/>
        <v>1</v>
      </c>
      <c r="G28" s="37">
        <f t="shared" si="0"/>
        <v>0</v>
      </c>
    </row>
    <row r="37" spans="3:7" x14ac:dyDescent="0.15">
      <c r="C37" s="29">
        <v>713800</v>
      </c>
      <c r="D37" s="29">
        <v>13260000</v>
      </c>
      <c r="E37" s="29">
        <v>1490000</v>
      </c>
      <c r="F37" s="29">
        <v>16079000</v>
      </c>
      <c r="G37" s="29">
        <v>5650000000</v>
      </c>
    </row>
    <row r="38" spans="3:7" x14ac:dyDescent="0.15">
      <c r="C38" s="29">
        <v>8320000</v>
      </c>
      <c r="D38" s="29">
        <v>110000000</v>
      </c>
      <c r="E38" s="29">
        <v>10566000</v>
      </c>
      <c r="F38" s="29">
        <v>234753400</v>
      </c>
      <c r="G38" s="29">
        <v>153000000000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opLeftCell="A9" zoomScaleNormal="100" workbookViewId="0">
      <selection activeCell="D20" sqref="D20"/>
    </sheetView>
  </sheetViews>
  <sheetFormatPr baseColWidth="10" defaultColWidth="8.83203125" defaultRowHeight="15" x14ac:dyDescent="0.2"/>
  <cols>
    <col min="1" max="1" width="97.5" bestFit="1" customWidth="1"/>
    <col min="2" max="2" width="9.5" bestFit="1" customWidth="1"/>
    <col min="3" max="3" width="18.6640625" bestFit="1" customWidth="1"/>
  </cols>
  <sheetData>
    <row r="1" spans="1:3" ht="17" thickBot="1" x14ac:dyDescent="0.25">
      <c r="A1" s="55" t="s">
        <v>72</v>
      </c>
      <c r="B1" s="55"/>
      <c r="C1" s="55"/>
    </row>
    <row r="2" spans="1:3" ht="17" thickBot="1" x14ac:dyDescent="0.25">
      <c r="A2" s="56" t="s">
        <v>166</v>
      </c>
      <c r="B2" s="56" t="s">
        <v>64</v>
      </c>
      <c r="C2" s="56" t="s">
        <v>94</v>
      </c>
    </row>
    <row r="3" spans="1:3" ht="16" x14ac:dyDescent="0.2">
      <c r="A3" s="57" t="s">
        <v>155</v>
      </c>
      <c r="B3" s="55" t="s">
        <v>67</v>
      </c>
      <c r="C3" s="55" t="s">
        <v>118</v>
      </c>
    </row>
    <row r="4" spans="1:3" ht="16" x14ac:dyDescent="0.2">
      <c r="A4" s="57" t="s">
        <v>156</v>
      </c>
      <c r="B4" s="55" t="s">
        <v>68</v>
      </c>
      <c r="C4" s="55" t="s">
        <v>118</v>
      </c>
    </row>
    <row r="5" spans="1:3" ht="16" x14ac:dyDescent="0.2">
      <c r="A5" s="57" t="s">
        <v>157</v>
      </c>
      <c r="B5" s="55" t="s">
        <v>67</v>
      </c>
      <c r="C5" s="55" t="s">
        <v>118</v>
      </c>
    </row>
    <row r="6" spans="1:3" ht="16" x14ac:dyDescent="0.2">
      <c r="A6" s="57" t="s">
        <v>158</v>
      </c>
      <c r="B6" s="55" t="s">
        <v>67</v>
      </c>
      <c r="C6" s="55" t="s">
        <v>118</v>
      </c>
    </row>
    <row r="7" spans="1:3" ht="16" x14ac:dyDescent="0.2">
      <c r="A7" s="57" t="s">
        <v>159</v>
      </c>
      <c r="B7" s="55" t="s">
        <v>67</v>
      </c>
      <c r="C7" s="55" t="s">
        <v>118</v>
      </c>
    </row>
    <row r="8" spans="1:3" ht="16" x14ac:dyDescent="0.2">
      <c r="A8" s="57" t="s">
        <v>160</v>
      </c>
      <c r="B8" s="55" t="s">
        <v>67</v>
      </c>
      <c r="C8" s="55" t="s">
        <v>118</v>
      </c>
    </row>
    <row r="9" spans="1:3" ht="16" x14ac:dyDescent="0.2">
      <c r="A9" s="57" t="s">
        <v>161</v>
      </c>
      <c r="B9" s="55" t="s">
        <v>67</v>
      </c>
      <c r="C9" s="55" t="s">
        <v>118</v>
      </c>
    </row>
    <row r="10" spans="1:3" ht="16" x14ac:dyDescent="0.2">
      <c r="A10" s="57" t="s">
        <v>162</v>
      </c>
      <c r="B10" s="55" t="s">
        <v>67</v>
      </c>
      <c r="C10" s="55" t="s">
        <v>118</v>
      </c>
    </row>
    <row r="11" spans="1:3" ht="16" x14ac:dyDescent="0.2">
      <c r="A11" s="57" t="s">
        <v>163</v>
      </c>
      <c r="B11" s="55" t="s">
        <v>67</v>
      </c>
      <c r="C11" s="55" t="s">
        <v>118</v>
      </c>
    </row>
    <row r="12" spans="1:3" ht="16" x14ac:dyDescent="0.2">
      <c r="A12" s="55" t="s">
        <v>167</v>
      </c>
      <c r="B12" s="55" t="s">
        <v>65</v>
      </c>
      <c r="C12" s="55" t="s">
        <v>118</v>
      </c>
    </row>
    <row r="13" spans="1:3" ht="16" x14ac:dyDescent="0.2">
      <c r="A13" s="58" t="s">
        <v>168</v>
      </c>
      <c r="B13" s="55"/>
      <c r="C13" s="55"/>
    </row>
    <row r="14" spans="1:3" ht="16" x14ac:dyDescent="0.2">
      <c r="A14" s="57" t="s">
        <v>127</v>
      </c>
      <c r="B14" s="55" t="s">
        <v>69</v>
      </c>
      <c r="C14" s="55" t="s">
        <v>119</v>
      </c>
    </row>
    <row r="15" spans="1:3" ht="16" x14ac:dyDescent="0.2">
      <c r="A15" s="57" t="s">
        <v>128</v>
      </c>
      <c r="B15" s="55" t="s">
        <v>70</v>
      </c>
      <c r="C15" s="55" t="s">
        <v>120</v>
      </c>
    </row>
    <row r="16" spans="1:3" ht="16" x14ac:dyDescent="0.2">
      <c r="A16" s="55" t="s">
        <v>129</v>
      </c>
      <c r="B16" s="55" t="s">
        <v>69</v>
      </c>
      <c r="C16" s="55"/>
    </row>
    <row r="17" spans="1:4" ht="16" x14ac:dyDescent="0.2">
      <c r="A17" s="55" t="s">
        <v>130</v>
      </c>
      <c r="B17" s="55" t="s">
        <v>69</v>
      </c>
      <c r="C17" s="55"/>
    </row>
    <row r="18" spans="1:4" ht="16" x14ac:dyDescent="0.2">
      <c r="A18" s="55" t="s">
        <v>131</v>
      </c>
      <c r="B18" s="55" t="s">
        <v>67</v>
      </c>
      <c r="C18" s="55"/>
    </row>
    <row r="19" spans="1:4" ht="16" x14ac:dyDescent="0.2">
      <c r="A19" s="55" t="s">
        <v>132</v>
      </c>
      <c r="B19" s="55" t="s">
        <v>67</v>
      </c>
      <c r="C19" s="55"/>
    </row>
    <row r="20" spans="1:4" ht="16" x14ac:dyDescent="0.2">
      <c r="A20" s="55" t="s">
        <v>133</v>
      </c>
      <c r="B20" s="55" t="s">
        <v>71</v>
      </c>
      <c r="D20" s="55" t="s">
        <v>121</v>
      </c>
    </row>
    <row r="21" spans="1:4" ht="16" x14ac:dyDescent="0.2">
      <c r="A21" s="55" t="s">
        <v>134</v>
      </c>
      <c r="B21" s="55" t="s">
        <v>71</v>
      </c>
      <c r="C21" s="55"/>
    </row>
    <row r="22" spans="1:4" ht="16" x14ac:dyDescent="0.2">
      <c r="A22" s="58" t="s">
        <v>88</v>
      </c>
      <c r="B22" s="58"/>
      <c r="C22" s="55"/>
    </row>
    <row r="23" spans="1:4" ht="16" x14ac:dyDescent="0.2">
      <c r="A23" s="55" t="s">
        <v>135</v>
      </c>
      <c r="B23" s="55" t="s">
        <v>66</v>
      </c>
      <c r="C23" s="55"/>
    </row>
    <row r="24" spans="1:4" ht="16" x14ac:dyDescent="0.2">
      <c r="A24" s="55" t="s">
        <v>164</v>
      </c>
      <c r="B24" s="55" t="s">
        <v>66</v>
      </c>
      <c r="C24" s="55"/>
    </row>
    <row r="25" spans="1:4" ht="16" x14ac:dyDescent="0.2">
      <c r="A25" s="55" t="s">
        <v>165</v>
      </c>
      <c r="B25" s="55" t="s">
        <v>67</v>
      </c>
      <c r="C25" s="55"/>
    </row>
    <row r="26" spans="1:4" ht="16" x14ac:dyDescent="0.2">
      <c r="A26" s="55" t="s">
        <v>136</v>
      </c>
      <c r="B26" s="55" t="s">
        <v>67</v>
      </c>
      <c r="C26" s="55"/>
    </row>
    <row r="27" spans="1:4" ht="16" x14ac:dyDescent="0.2">
      <c r="A27" s="55" t="s">
        <v>169</v>
      </c>
      <c r="B27" s="55" t="s">
        <v>67</v>
      </c>
      <c r="C27" s="55"/>
    </row>
    <row r="28" spans="1:4" ht="16" x14ac:dyDescent="0.2">
      <c r="A28" s="55" t="s">
        <v>170</v>
      </c>
      <c r="B28" s="55" t="s">
        <v>67</v>
      </c>
      <c r="C28" s="55"/>
    </row>
    <row r="29" spans="1:4" ht="16" x14ac:dyDescent="0.2">
      <c r="A29" s="55" t="s">
        <v>171</v>
      </c>
      <c r="B29" s="55" t="s">
        <v>67</v>
      </c>
      <c r="C29" s="55"/>
    </row>
    <row r="30" spans="1:4" ht="16" x14ac:dyDescent="0.2">
      <c r="A30" s="59" t="s">
        <v>172</v>
      </c>
      <c r="B30" s="59" t="s">
        <v>67</v>
      </c>
      <c r="C30" s="55"/>
    </row>
    <row r="31" spans="1:4" ht="16" x14ac:dyDescent="0.2">
      <c r="A31" s="58" t="s">
        <v>93</v>
      </c>
      <c r="B31" s="55"/>
      <c r="C31" s="55"/>
    </row>
    <row r="32" spans="1:4" ht="16" x14ac:dyDescent="0.2">
      <c r="A32" s="55" t="s">
        <v>137</v>
      </c>
      <c r="B32" s="55" t="s">
        <v>174</v>
      </c>
      <c r="C32" s="55"/>
    </row>
    <row r="33" spans="1:3" ht="16" x14ac:dyDescent="0.2">
      <c r="A33" s="55" t="s">
        <v>138</v>
      </c>
      <c r="B33" s="55" t="s">
        <v>174</v>
      </c>
      <c r="C33" s="55"/>
    </row>
    <row r="34" spans="1:3" ht="17" thickBot="1" x14ac:dyDescent="0.25">
      <c r="A34" s="60" t="s">
        <v>139</v>
      </c>
      <c r="B34" s="60" t="s">
        <v>174</v>
      </c>
      <c r="C34" s="55"/>
    </row>
    <row r="35" spans="1:3" ht="16" x14ac:dyDescent="0.2">
      <c r="A35" s="59" t="s">
        <v>107</v>
      </c>
      <c r="B35" s="59"/>
      <c r="C35" s="55"/>
    </row>
    <row r="36" spans="1:3" ht="16" x14ac:dyDescent="0.2">
      <c r="A36" s="59" t="s">
        <v>140</v>
      </c>
      <c r="B36" s="59"/>
      <c r="C36" s="55"/>
    </row>
    <row r="37" spans="1:3" ht="16" x14ac:dyDescent="0.2">
      <c r="A37" s="61" t="s">
        <v>173</v>
      </c>
      <c r="B37" s="55"/>
      <c r="C37" s="5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tabSelected="1" workbookViewId="0">
      <selection activeCell="G19" sqref="A11:G19"/>
    </sheetView>
  </sheetViews>
  <sheetFormatPr baseColWidth="10" defaultColWidth="8.83203125" defaultRowHeight="15" x14ac:dyDescent="0.2"/>
  <sheetData>
    <row r="1" spans="1:10" ht="16" thickBot="1" x14ac:dyDescent="0.25">
      <c r="A1" s="3" t="s">
        <v>178</v>
      </c>
      <c r="B1" s="3"/>
      <c r="C1" s="3"/>
      <c r="F1" s="3" t="s">
        <v>178</v>
      </c>
    </row>
    <row r="2" spans="1:10" ht="16" thickBot="1" x14ac:dyDescent="0.25">
      <c r="A2" s="6" t="s">
        <v>0</v>
      </c>
      <c r="B2" s="6" t="s">
        <v>123</v>
      </c>
      <c r="C2" s="6" t="s">
        <v>124</v>
      </c>
      <c r="F2" s="6" t="s">
        <v>0</v>
      </c>
      <c r="G2" s="6" t="s">
        <v>123</v>
      </c>
      <c r="H2" s="6" t="s">
        <v>124</v>
      </c>
      <c r="J2" s="32" t="s">
        <v>184</v>
      </c>
    </row>
    <row r="3" spans="1:10" x14ac:dyDescent="0.2">
      <c r="A3" s="3" t="s">
        <v>5</v>
      </c>
      <c r="B3" s="3">
        <v>1.22</v>
      </c>
      <c r="C3" s="50">
        <v>0.86</v>
      </c>
      <c r="F3" s="3" t="s">
        <v>5</v>
      </c>
      <c r="G3">
        <v>1.2488489306156501</v>
      </c>
      <c r="H3">
        <v>0.85389351218815102</v>
      </c>
    </row>
    <row r="4" spans="1:10" x14ac:dyDescent="0.2">
      <c r="A4" s="3" t="s">
        <v>58</v>
      </c>
      <c r="B4" s="3">
        <v>1.46</v>
      </c>
      <c r="C4" s="50">
        <v>0.7</v>
      </c>
      <c r="F4" s="3" t="s">
        <v>58</v>
      </c>
      <c r="G4">
        <v>1.4641714180909799</v>
      </c>
      <c r="H4">
        <v>0.69837503040359505</v>
      </c>
    </row>
    <row r="5" spans="1:10" x14ac:dyDescent="0.2">
      <c r="A5" s="3" t="s">
        <v>3</v>
      </c>
      <c r="B5" s="3">
        <v>1.19</v>
      </c>
      <c r="C5" s="50">
        <v>0.79</v>
      </c>
      <c r="F5" s="3" t="s">
        <v>3</v>
      </c>
      <c r="G5">
        <v>1.2123881443494</v>
      </c>
      <c r="H5">
        <v>0.79254393893729602</v>
      </c>
    </row>
    <row r="6" spans="1:10" x14ac:dyDescent="0.2">
      <c r="A6" s="3" t="s">
        <v>1</v>
      </c>
      <c r="B6" s="50">
        <v>0.8</v>
      </c>
      <c r="C6" s="50">
        <v>0.95</v>
      </c>
      <c r="F6" s="3" t="s">
        <v>1</v>
      </c>
      <c r="G6">
        <v>0.80209904665356302</v>
      </c>
      <c r="H6">
        <v>0.95158047733254303</v>
      </c>
    </row>
    <row r="7" spans="1:10" ht="16" thickBot="1" x14ac:dyDescent="0.25">
      <c r="A7" s="26" t="s">
        <v>4</v>
      </c>
      <c r="B7" s="26">
        <v>0.73</v>
      </c>
      <c r="C7" s="54">
        <v>0.96</v>
      </c>
      <c r="F7" s="26" t="s">
        <v>4</v>
      </c>
      <c r="G7">
        <v>0.72408838354316896</v>
      </c>
      <c r="H7">
        <v>0.965139555519964</v>
      </c>
    </row>
    <row r="8" spans="1:10" x14ac:dyDescent="0.2">
      <c r="A8" s="53" t="s">
        <v>126</v>
      </c>
      <c r="B8" s="3"/>
      <c r="C8" s="3"/>
      <c r="F8" s="53" t="s">
        <v>126</v>
      </c>
    </row>
    <row r="9" spans="1:10" x14ac:dyDescent="0.2">
      <c r="A9" s="53" t="s">
        <v>125</v>
      </c>
      <c r="B9" s="3"/>
      <c r="C9" s="3"/>
      <c r="F9" s="53" t="s">
        <v>125</v>
      </c>
    </row>
    <row r="12" spans="1:10" x14ac:dyDescent="0.2">
      <c r="B12" t="s">
        <v>185</v>
      </c>
    </row>
    <row r="13" spans="1:10" x14ac:dyDescent="0.2">
      <c r="B13" t="s">
        <v>186</v>
      </c>
      <c r="C13" t="s">
        <v>187</v>
      </c>
      <c r="D13" t="s">
        <v>188</v>
      </c>
      <c r="E13" t="s">
        <v>189</v>
      </c>
      <c r="F13" t="s">
        <v>190</v>
      </c>
    </row>
    <row r="14" spans="1:10" x14ac:dyDescent="0.2">
      <c r="A14">
        <v>1</v>
      </c>
      <c r="B14" t="s">
        <v>5</v>
      </c>
      <c r="C14">
        <v>0.54929479999999997</v>
      </c>
      <c r="D14">
        <v>1.5217510000000001</v>
      </c>
      <c r="E14">
        <v>-0.45645570000000002</v>
      </c>
      <c r="F14">
        <v>-0.63951979999999997</v>
      </c>
    </row>
    <row r="15" spans="1:10" x14ac:dyDescent="0.2">
      <c r="A15">
        <v>2</v>
      </c>
      <c r="B15" t="s">
        <v>58</v>
      </c>
      <c r="C15">
        <v>0.60777460000000005</v>
      </c>
      <c r="D15">
        <v>1.747838</v>
      </c>
      <c r="E15">
        <v>0.30937989999999999</v>
      </c>
      <c r="F15">
        <v>0.45289649999999998</v>
      </c>
    </row>
    <row r="16" spans="1:10" x14ac:dyDescent="0.2">
      <c r="A16">
        <v>3</v>
      </c>
      <c r="B16" t="s">
        <v>1</v>
      </c>
      <c r="C16">
        <v>0.46509590000000001</v>
      </c>
      <c r="D16">
        <v>0.86338420000000005</v>
      </c>
      <c r="E16">
        <v>-0.20022760000000001</v>
      </c>
      <c r="F16">
        <v>0.73207960000000005</v>
      </c>
    </row>
    <row r="17" spans="1:6" x14ac:dyDescent="0.2">
      <c r="A17">
        <v>4</v>
      </c>
      <c r="B17" t="s">
        <v>3</v>
      </c>
      <c r="C17">
        <v>0.5136965</v>
      </c>
      <c r="D17">
        <v>1.3761034000000001</v>
      </c>
      <c r="E17">
        <v>0.52329409999999998</v>
      </c>
      <c r="F17">
        <v>-1.4191617999999999</v>
      </c>
    </row>
    <row r="18" spans="1:6" x14ac:dyDescent="0.2">
      <c r="A18">
        <v>5</v>
      </c>
      <c r="B18" t="s">
        <v>4</v>
      </c>
      <c r="C18">
        <v>0.28215649999999998</v>
      </c>
      <c r="D18">
        <v>1.0074711999999999</v>
      </c>
      <c r="E18">
        <v>0.22906409999999999</v>
      </c>
      <c r="F18">
        <v>0.64909249999999996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7"/>
  <sheetViews>
    <sheetView workbookViewId="0">
      <selection activeCell="D24" sqref="D24"/>
    </sheetView>
  </sheetViews>
  <sheetFormatPr baseColWidth="10" defaultColWidth="9.1640625" defaultRowHeight="13" x14ac:dyDescent="0.15"/>
  <cols>
    <col min="1" max="1" width="9.1640625" style="3"/>
    <col min="2" max="2" width="19.6640625" style="3" customWidth="1"/>
    <col min="3" max="3" width="9.1640625" style="3"/>
    <col min="4" max="4" width="10.6640625" style="3" bestFit="1" customWidth="1"/>
    <col min="5" max="5" width="10.6640625" style="3" customWidth="1"/>
    <col min="6" max="16" width="9.1640625" style="3"/>
    <col min="17" max="17" width="10" style="3" bestFit="1" customWidth="1"/>
    <col min="18" max="18" width="15.83203125" style="3" bestFit="1" customWidth="1"/>
    <col min="19" max="16384" width="9.1640625" style="3"/>
  </cols>
  <sheetData>
    <row r="1" spans="1:19" ht="14" thickBot="1" x14ac:dyDescent="0.2">
      <c r="A1" s="3" t="s">
        <v>181</v>
      </c>
      <c r="K1" s="3" t="s">
        <v>175</v>
      </c>
      <c r="L1" s="3" t="s">
        <v>147</v>
      </c>
    </row>
    <row r="2" spans="1:19" ht="14" thickBot="1" x14ac:dyDescent="0.2">
      <c r="A2" s="6" t="s">
        <v>0</v>
      </c>
      <c r="B2" s="6" t="s">
        <v>61</v>
      </c>
      <c r="C2" s="6" t="s">
        <v>62</v>
      </c>
      <c r="D2" s="6" t="s">
        <v>92</v>
      </c>
      <c r="E2" s="6" t="s">
        <v>180</v>
      </c>
      <c r="F2" s="6" t="s">
        <v>89</v>
      </c>
      <c r="G2" s="6" t="s">
        <v>88</v>
      </c>
      <c r="H2" s="6" t="s">
        <v>179</v>
      </c>
      <c r="I2" s="6" t="s">
        <v>108</v>
      </c>
      <c r="L2" s="6" t="s">
        <v>61</v>
      </c>
      <c r="M2" s="6" t="s">
        <v>62</v>
      </c>
      <c r="N2" s="6" t="s">
        <v>89</v>
      </c>
      <c r="O2" s="6" t="s">
        <v>88</v>
      </c>
      <c r="P2" s="6" t="s">
        <v>108</v>
      </c>
      <c r="Q2" s="12" t="s">
        <v>92</v>
      </c>
      <c r="R2" s="3" t="s">
        <v>148</v>
      </c>
      <c r="S2" s="3" t="s">
        <v>149</v>
      </c>
    </row>
    <row r="3" spans="1:19" x14ac:dyDescent="0.15">
      <c r="A3" s="52" t="s">
        <v>182</v>
      </c>
      <c r="K3" s="3" t="s">
        <v>5</v>
      </c>
      <c r="L3" s="3">
        <v>29.74</v>
      </c>
      <c r="N3" s="3">
        <v>6.54</v>
      </c>
      <c r="O3" s="3">
        <v>6.3</v>
      </c>
      <c r="P3" s="3">
        <v>16.899999999999999</v>
      </c>
      <c r="R3" s="3" t="s">
        <v>151</v>
      </c>
      <c r="S3" s="3" t="s">
        <v>154</v>
      </c>
    </row>
    <row r="4" spans="1:19" x14ac:dyDescent="0.15">
      <c r="A4" s="3" t="s">
        <v>5</v>
      </c>
      <c r="B4" s="50">
        <v>39.884267752182303</v>
      </c>
      <c r="C4" s="50">
        <v>32.030085938262403</v>
      </c>
      <c r="D4" s="50">
        <f>SUM(B4:C4)</f>
        <v>71.914353690444699</v>
      </c>
      <c r="E4" s="50">
        <f>D4-ABS(I4)</f>
        <v>54.309838662911304</v>
      </c>
      <c r="F4" s="50">
        <v>-47.460396897583202</v>
      </c>
      <c r="G4" s="50">
        <v>-5.3015735441525198</v>
      </c>
      <c r="H4" s="50">
        <f>G4-F4</f>
        <v>42.158823353430684</v>
      </c>
      <c r="I4" s="50">
        <v>-17.604515027533399</v>
      </c>
      <c r="K4" s="3" t="s">
        <v>58</v>
      </c>
    </row>
    <row r="5" spans="1:19" x14ac:dyDescent="0.15">
      <c r="A5" s="3" t="s">
        <v>58</v>
      </c>
      <c r="B5" s="50">
        <v>64.743621892359997</v>
      </c>
      <c r="C5" s="50">
        <v>54.2279097996581</v>
      </c>
      <c r="D5" s="50">
        <f t="shared" ref="D5:D8" si="0">SUM(B5:C5)</f>
        <v>118.97153169201809</v>
      </c>
      <c r="E5" s="50">
        <f t="shared" ref="E5:E8" si="1">D5-ABS(I5)</f>
        <v>59.023105742663191</v>
      </c>
      <c r="F5" s="50">
        <v>-16.7559221505552</v>
      </c>
      <c r="G5" s="50">
        <v>-43.810372814785403</v>
      </c>
      <c r="H5" s="50">
        <f t="shared" ref="H5:H8" si="2">G5-F5</f>
        <v>-27.054450664230203</v>
      </c>
      <c r="I5" s="50">
        <v>-59.948425949354899</v>
      </c>
      <c r="K5" s="3" t="s">
        <v>3</v>
      </c>
    </row>
    <row r="6" spans="1:19" x14ac:dyDescent="0.15">
      <c r="A6" s="3" t="s">
        <v>3</v>
      </c>
      <c r="B6" s="50">
        <v>76.185164186080101</v>
      </c>
      <c r="C6" s="50">
        <v>11.2676861219134</v>
      </c>
      <c r="D6" s="50">
        <f t="shared" si="0"/>
        <v>87.452850307993501</v>
      </c>
      <c r="E6" s="50">
        <f t="shared" si="1"/>
        <v>31.861276174582798</v>
      </c>
      <c r="F6" s="50">
        <v>-23.679601554151802</v>
      </c>
      <c r="G6" s="50">
        <v>-6.6698056854628902</v>
      </c>
      <c r="H6" s="50">
        <f t="shared" si="2"/>
        <v>17.009795868688911</v>
      </c>
      <c r="I6" s="50">
        <v>-55.591574133410703</v>
      </c>
      <c r="K6" s="3" t="s">
        <v>1</v>
      </c>
      <c r="N6" s="3">
        <v>7.31</v>
      </c>
      <c r="O6" s="3">
        <v>3.66</v>
      </c>
      <c r="P6" s="3">
        <v>4.95</v>
      </c>
      <c r="Q6" s="3">
        <f>SUM(N6:P6)</f>
        <v>15.919999999999998</v>
      </c>
      <c r="R6" s="3" t="s">
        <v>118</v>
      </c>
      <c r="S6" s="3" t="s">
        <v>150</v>
      </c>
    </row>
    <row r="7" spans="1:19" x14ac:dyDescent="0.15">
      <c r="A7" s="3" t="s">
        <v>1</v>
      </c>
      <c r="B7" s="50">
        <v>13.3509243412375</v>
      </c>
      <c r="C7" s="50">
        <v>28.166097455548801</v>
      </c>
      <c r="D7" s="50">
        <f t="shared" si="0"/>
        <v>41.517021796786302</v>
      </c>
      <c r="E7" s="50">
        <f t="shared" si="1"/>
        <v>37.562873911374481</v>
      </c>
      <c r="F7" s="50">
        <v>-37.449702400323901</v>
      </c>
      <c r="G7" s="50">
        <v>-1.19484799052451</v>
      </c>
      <c r="H7" s="50">
        <f t="shared" si="2"/>
        <v>36.254854409799393</v>
      </c>
      <c r="I7" s="50">
        <v>-3.9541478854118202</v>
      </c>
      <c r="K7" s="33" t="s">
        <v>4</v>
      </c>
    </row>
    <row r="8" spans="1:19" x14ac:dyDescent="0.15">
      <c r="A8" s="33" t="s">
        <v>4</v>
      </c>
      <c r="B8" s="50">
        <v>32.246509970924897</v>
      </c>
      <c r="C8" s="50">
        <v>26.076400766691801</v>
      </c>
      <c r="D8" s="50">
        <f t="shared" si="0"/>
        <v>58.322910737616695</v>
      </c>
      <c r="E8" s="50">
        <f t="shared" si="1"/>
        <v>46.200434600374095</v>
      </c>
      <c r="F8" s="50">
        <v>-29.199450934017602</v>
      </c>
      <c r="G8" s="50">
        <v>-19.850623668752998</v>
      </c>
      <c r="H8" s="50">
        <f t="shared" si="2"/>
        <v>9.3488272652646032</v>
      </c>
      <c r="I8" s="50">
        <v>-12.1224761372426</v>
      </c>
    </row>
    <row r="9" spans="1:19" x14ac:dyDescent="0.15">
      <c r="A9" s="52" t="s">
        <v>183</v>
      </c>
      <c r="B9" s="50"/>
      <c r="C9" s="50"/>
      <c r="D9" s="50"/>
      <c r="E9" s="50"/>
      <c r="F9" s="50"/>
      <c r="G9" s="50"/>
      <c r="H9" s="50"/>
      <c r="I9" s="50"/>
      <c r="K9" s="52" t="s">
        <v>122</v>
      </c>
      <c r="L9" s="52"/>
    </row>
    <row r="10" spans="1:19" x14ac:dyDescent="0.15">
      <c r="A10" s="3" t="s">
        <v>5</v>
      </c>
      <c r="B10" s="50">
        <v>10.71</v>
      </c>
      <c r="C10" s="50">
        <v>7.99</v>
      </c>
      <c r="D10" s="50">
        <v>11.42</v>
      </c>
      <c r="E10" s="50">
        <v>9.89</v>
      </c>
      <c r="F10" s="50">
        <v>9.42</v>
      </c>
      <c r="G10" s="50">
        <v>0.95</v>
      </c>
      <c r="H10" s="50">
        <v>9.66</v>
      </c>
      <c r="I10" s="50">
        <v>4.8600000000000003</v>
      </c>
      <c r="K10" s="3" t="s">
        <v>5</v>
      </c>
    </row>
    <row r="11" spans="1:19" x14ac:dyDescent="0.15">
      <c r="A11" s="3" t="s">
        <v>58</v>
      </c>
      <c r="B11" s="50">
        <v>24.16</v>
      </c>
      <c r="C11" s="50">
        <v>18.05</v>
      </c>
      <c r="D11" s="50">
        <v>21.81</v>
      </c>
      <c r="E11" s="50">
        <v>15.38</v>
      </c>
      <c r="F11" s="50">
        <v>1.99</v>
      </c>
      <c r="G11" s="50">
        <v>12.85</v>
      </c>
      <c r="H11" s="50">
        <v>12.26</v>
      </c>
      <c r="I11" s="50">
        <v>20.58</v>
      </c>
      <c r="K11" s="3" t="s">
        <v>58</v>
      </c>
    </row>
    <row r="12" spans="1:19" x14ac:dyDescent="0.15">
      <c r="A12" s="3" t="s">
        <v>3</v>
      </c>
      <c r="B12" s="50">
        <v>64.78</v>
      </c>
      <c r="C12" s="50">
        <v>3.36</v>
      </c>
      <c r="D12" s="50">
        <v>62.91</v>
      </c>
      <c r="E12" s="50">
        <v>11.08</v>
      </c>
      <c r="F12" s="50">
        <v>3.52</v>
      </c>
      <c r="G12" s="50">
        <v>5.55</v>
      </c>
      <c r="H12" s="50">
        <v>8.14</v>
      </c>
      <c r="I12" s="50">
        <v>53.53</v>
      </c>
      <c r="K12" s="3" t="s">
        <v>3</v>
      </c>
      <c r="P12" s="3">
        <v>0.71099999999999997</v>
      </c>
      <c r="R12" s="3" t="s">
        <v>152</v>
      </c>
      <c r="S12" s="3" t="s">
        <v>153</v>
      </c>
    </row>
    <row r="13" spans="1:19" x14ac:dyDescent="0.15">
      <c r="A13" s="3" t="s">
        <v>1</v>
      </c>
      <c r="B13" s="50">
        <v>2.68</v>
      </c>
      <c r="C13" s="50">
        <v>4.59</v>
      </c>
      <c r="D13" s="50">
        <v>4.41</v>
      </c>
      <c r="E13" s="50">
        <v>3.88</v>
      </c>
      <c r="F13" s="50">
        <v>5.98</v>
      </c>
      <c r="G13" s="50">
        <v>0.18</v>
      </c>
      <c r="H13" s="50">
        <v>6.04</v>
      </c>
      <c r="I13" s="50">
        <v>0.88</v>
      </c>
      <c r="K13" s="3" t="s">
        <v>1</v>
      </c>
      <c r="N13" s="3">
        <f>N6/Q6</f>
        <v>0.45917085427135679</v>
      </c>
      <c r="O13" s="3">
        <f>O6/Q6</f>
        <v>0.22989949748743721</v>
      </c>
      <c r="P13" s="3">
        <f>P6/Q6</f>
        <v>0.31092964824120606</v>
      </c>
    </row>
    <row r="14" spans="1:19" ht="14" thickBot="1" x14ac:dyDescent="0.2">
      <c r="A14" s="33" t="s">
        <v>4</v>
      </c>
      <c r="B14" s="50">
        <v>5.81</v>
      </c>
      <c r="C14" s="50">
        <v>4.91</v>
      </c>
      <c r="D14" s="50">
        <v>5.86</v>
      </c>
      <c r="E14" s="50">
        <v>4.97</v>
      </c>
      <c r="F14" s="50">
        <v>2.35</v>
      </c>
      <c r="G14" s="50">
        <v>3.14</v>
      </c>
      <c r="H14" s="50">
        <v>1.83</v>
      </c>
      <c r="I14" s="50">
        <v>1.84</v>
      </c>
      <c r="K14" s="26" t="s">
        <v>4</v>
      </c>
    </row>
    <row r="15" spans="1:19" ht="15" x14ac:dyDescent="0.2">
      <c r="A15" s="52" t="s">
        <v>122</v>
      </c>
      <c r="B15" s="62"/>
      <c r="C15" s="62"/>
      <c r="D15" s="62"/>
      <c r="E15" s="62"/>
      <c r="F15" s="62"/>
      <c r="G15" s="62"/>
      <c r="H15" s="50"/>
      <c r="I15" s="62"/>
    </row>
    <row r="16" spans="1:19" x14ac:dyDescent="0.15">
      <c r="A16" s="3" t="s">
        <v>5</v>
      </c>
      <c r="B16" s="50">
        <f>B4/D4</f>
        <v>0.55460788709669995</v>
      </c>
      <c r="C16" s="50">
        <f>C4/D4</f>
        <v>0.44539211290330011</v>
      </c>
      <c r="D16" s="50">
        <f>SUM(B16:C16)</f>
        <v>1</v>
      </c>
      <c r="E16" s="50">
        <f>E4/D4</f>
        <v>0.75520165135166173</v>
      </c>
      <c r="F16" s="50">
        <f>F4/D4</f>
        <v>-0.65995721941514562</v>
      </c>
      <c r="G16" s="50">
        <f>G4/D4</f>
        <v>-7.3720658979612622E-2</v>
      </c>
      <c r="H16" s="50">
        <f>H4/D4</f>
        <v>0.58623656043553307</v>
      </c>
      <c r="I16" s="50">
        <f>I4/D4</f>
        <v>-0.24479834864833835</v>
      </c>
    </row>
    <row r="17" spans="1:9" x14ac:dyDescent="0.15">
      <c r="A17" s="3" t="s">
        <v>58</v>
      </c>
      <c r="B17" s="50">
        <f>B5/D5</f>
        <v>0.54419423681929202</v>
      </c>
      <c r="C17" s="50">
        <f>C5/D5</f>
        <v>0.45580576318070803</v>
      </c>
      <c r="D17" s="50">
        <f t="shared" ref="D17:D20" si="3">SUM(B17:C17)</f>
        <v>1</v>
      </c>
      <c r="E17" s="50">
        <f>E5/D5</f>
        <v>0.49611116964902541</v>
      </c>
      <c r="F17" s="50">
        <f t="shared" ref="F17:F20" si="4">F5/D5</f>
        <v>-0.14083976151480759</v>
      </c>
      <c r="G17" s="50">
        <f t="shared" ref="G17:G20" si="5">G5/D5</f>
        <v>-0.36824248786001534</v>
      </c>
      <c r="H17" s="50">
        <f t="shared" ref="H17:H20" si="6">H5/D5</f>
        <v>-0.22740272634520775</v>
      </c>
      <c r="I17" s="50">
        <f t="shared" ref="I17:I20" si="7">I5/D5</f>
        <v>-0.50388883035097454</v>
      </c>
    </row>
    <row r="18" spans="1:9" x14ac:dyDescent="0.15">
      <c r="A18" s="3" t="s">
        <v>3</v>
      </c>
      <c r="B18" s="50">
        <f>B6/D6</f>
        <v>0.87115701681270996</v>
      </c>
      <c r="C18" s="50">
        <f>C6/D6</f>
        <v>0.12884298318729004</v>
      </c>
      <c r="D18" s="50">
        <f t="shared" si="3"/>
        <v>1</v>
      </c>
      <c r="E18" s="50">
        <f t="shared" ref="E18:E20" si="8">E6/D6</f>
        <v>0.3643251885144167</v>
      </c>
      <c r="F18" s="50">
        <f t="shared" si="4"/>
        <v>-0.27076992311578668</v>
      </c>
      <c r="G18" s="50">
        <f t="shared" si="5"/>
        <v>-7.6267447681499373E-2</v>
      </c>
      <c r="H18" s="50">
        <f t="shared" si="6"/>
        <v>0.19450247543428731</v>
      </c>
      <c r="I18" s="50">
        <f t="shared" si="7"/>
        <v>-0.63567481148558325</v>
      </c>
    </row>
    <row r="19" spans="1:9" x14ac:dyDescent="0.15">
      <c r="A19" s="3" t="s">
        <v>1</v>
      </c>
      <c r="B19" s="50">
        <f>B7/D7</f>
        <v>0.32157712098392738</v>
      </c>
      <c r="C19" s="50">
        <f>C7/D7</f>
        <v>0.67842287901607257</v>
      </c>
      <c r="D19" s="50">
        <f t="shared" si="3"/>
        <v>1</v>
      </c>
      <c r="E19" s="50">
        <f t="shared" si="8"/>
        <v>0.90475839271982894</v>
      </c>
      <c r="F19" s="50">
        <f t="shared" si="4"/>
        <v>-0.90203248642518863</v>
      </c>
      <c r="G19" s="50">
        <f t="shared" si="5"/>
        <v>-2.8779713447967002E-2</v>
      </c>
      <c r="H19" s="50">
        <f t="shared" si="6"/>
        <v>0.8732527729772217</v>
      </c>
      <c r="I19" s="50">
        <f t="shared" si="7"/>
        <v>-9.524160728017099E-2</v>
      </c>
    </row>
    <row r="20" spans="1:9" ht="14" thickBot="1" x14ac:dyDescent="0.2">
      <c r="A20" s="26" t="s">
        <v>4</v>
      </c>
      <c r="B20" s="54">
        <f>B8/D8</f>
        <v>0.55289610143080137</v>
      </c>
      <c r="C20" s="54">
        <f>C8/D8</f>
        <v>0.44710389856919863</v>
      </c>
      <c r="D20" s="54">
        <f t="shared" si="3"/>
        <v>1</v>
      </c>
      <c r="E20" s="54">
        <f t="shared" si="8"/>
        <v>0.79214898598289729</v>
      </c>
      <c r="F20" s="54">
        <f t="shared" si="4"/>
        <v>-0.50065146894640067</v>
      </c>
      <c r="G20" s="54">
        <f t="shared" si="5"/>
        <v>-0.34035721841896832</v>
      </c>
      <c r="H20" s="54">
        <f t="shared" si="6"/>
        <v>0.16029425052743232</v>
      </c>
      <c r="I20" s="54">
        <f t="shared" si="7"/>
        <v>-0.20785101401710276</v>
      </c>
    </row>
    <row r="21" spans="1:9" x14ac:dyDescent="0.15">
      <c r="B21" s="50"/>
      <c r="C21" s="50"/>
      <c r="D21" s="50"/>
      <c r="E21" s="50"/>
      <c r="F21" s="50"/>
      <c r="G21" s="50"/>
      <c r="H21" s="50"/>
      <c r="I21" s="50"/>
    </row>
    <row r="22" spans="1:9" x14ac:dyDescent="0.15">
      <c r="B22" s="50"/>
      <c r="C22" s="50"/>
      <c r="D22" s="50"/>
      <c r="E22" s="50"/>
      <c r="F22" s="50"/>
      <c r="G22" s="50"/>
      <c r="H22" s="50"/>
      <c r="I22" s="50"/>
    </row>
    <row r="23" spans="1:9" x14ac:dyDescent="0.15">
      <c r="B23" s="50"/>
      <c r="C23" s="50"/>
      <c r="D23" s="50"/>
      <c r="E23" s="50"/>
      <c r="F23" s="50"/>
      <c r="G23" s="50"/>
      <c r="H23" s="50"/>
      <c r="I23" s="50"/>
    </row>
    <row r="24" spans="1:9" x14ac:dyDescent="0.15">
      <c r="B24" s="50"/>
      <c r="C24" s="50"/>
      <c r="D24" s="50"/>
      <c r="E24" s="50"/>
      <c r="F24" s="50"/>
      <c r="G24" s="50"/>
      <c r="H24" s="50"/>
      <c r="I24" s="50"/>
    </row>
    <row r="25" spans="1:9" x14ac:dyDescent="0.15">
      <c r="B25" s="50"/>
      <c r="C25" s="50"/>
      <c r="D25" s="50"/>
      <c r="E25" s="50"/>
      <c r="F25" s="50"/>
      <c r="G25" s="50"/>
      <c r="H25" s="50"/>
      <c r="I25" s="50"/>
    </row>
    <row r="26" spans="1:9" x14ac:dyDescent="0.15">
      <c r="B26" s="50"/>
      <c r="C26" s="50"/>
      <c r="D26" s="50"/>
      <c r="E26" s="50"/>
      <c r="F26" s="50"/>
      <c r="G26" s="50"/>
      <c r="H26" s="50"/>
      <c r="I26" s="50"/>
    </row>
    <row r="27" spans="1:9" x14ac:dyDescent="0.15">
      <c r="A27" s="33"/>
      <c r="B27" s="50"/>
      <c r="C27" s="50"/>
      <c r="D27" s="50"/>
      <c r="E27" s="50"/>
      <c r="F27" s="50"/>
      <c r="G27" s="50"/>
      <c r="H27" s="50"/>
      <c r="I27" s="50"/>
    </row>
    <row r="37" ht="8.25" customHeight="1" x14ac:dyDescent="0.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1) Lake characteristics</vt:lpstr>
      <vt:lpstr>2) Model parameters</vt:lpstr>
      <vt:lpstr>3)Equations</vt:lpstr>
      <vt:lpstr>4) Model fits</vt:lpstr>
      <vt:lpstr>5) Mass 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Microsoft Office User</cp:lastModifiedBy>
  <dcterms:created xsi:type="dcterms:W3CDTF">2016-03-03T21:15:10Z</dcterms:created>
  <dcterms:modified xsi:type="dcterms:W3CDTF">2018-05-08T20:31:24Z</dcterms:modified>
</cp:coreProperties>
</file>