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780" activeTab="2"/>
  </bookViews>
  <sheets>
    <sheet name="Base" sheetId="3" r:id="rId1"/>
    <sheet name="Plan" sheetId="1" r:id="rId2"/>
    <sheet name="Inscripción" sheetId="4" r:id="rId3"/>
  </sheets>
  <definedNames>
    <definedName name="_xlnm._FilterDatabase" localSheetId="0" hidden="1">Base!$B$2:$G$77</definedName>
    <definedName name="_xlnm._FilterDatabase" localSheetId="1" hidden="1">Plan!$B$58:$AG$74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4" l="1"/>
  <c r="F65" i="1" l="1"/>
  <c r="D74" i="1" s="1"/>
  <c r="F66" i="1"/>
  <c r="F67" i="1"/>
  <c r="F68" i="1"/>
  <c r="F69" i="1"/>
  <c r="F70" i="1"/>
  <c r="M5" i="4"/>
  <c r="M6" i="4"/>
  <c r="M7" i="4"/>
  <c r="M8" i="4"/>
  <c r="M9" i="4"/>
  <c r="M10" i="4"/>
  <c r="M11" i="4"/>
  <c r="M12" i="4"/>
  <c r="M13" i="4"/>
  <c r="M4" i="4"/>
  <c r="L4" i="4"/>
  <c r="J71" i="1"/>
  <c r="M71" i="1"/>
  <c r="S71" i="1"/>
  <c r="Y71" i="1"/>
  <c r="AB71" i="1"/>
  <c r="AE71" i="1"/>
  <c r="J72" i="1"/>
  <c r="Y72" i="1"/>
  <c r="AB72" i="1"/>
  <c r="AE72" i="1"/>
  <c r="J73" i="1"/>
  <c r="Y73" i="1"/>
  <c r="AB73" i="1"/>
  <c r="AE73" i="1"/>
  <c r="Y74" i="1"/>
  <c r="AB74" i="1"/>
  <c r="AE74" i="1"/>
  <c r="AF65" i="1"/>
  <c r="AF66" i="1"/>
  <c r="AF67" i="1"/>
  <c r="AF68" i="1"/>
  <c r="AF69" i="1"/>
  <c r="AF70" i="1"/>
  <c r="AF64" i="1"/>
  <c r="AC65" i="1"/>
  <c r="AC66" i="1"/>
  <c r="AC67" i="1"/>
  <c r="AC68" i="1"/>
  <c r="AC69" i="1"/>
  <c r="AC70" i="1"/>
  <c r="AC64" i="1"/>
  <c r="Z65" i="1"/>
  <c r="Z66" i="1"/>
  <c r="Z67" i="1"/>
  <c r="Z68" i="1"/>
  <c r="Z69" i="1"/>
  <c r="Z70" i="1"/>
  <c r="Z64" i="1"/>
  <c r="W65" i="1"/>
  <c r="V72" i="1" s="1"/>
  <c r="W66" i="1"/>
  <c r="W67" i="1"/>
  <c r="W68" i="1"/>
  <c r="W69" i="1"/>
  <c r="W70" i="1"/>
  <c r="W64" i="1"/>
  <c r="V71" i="1" s="1"/>
  <c r="T65" i="1"/>
  <c r="T66" i="1"/>
  <c r="T67" i="1"/>
  <c r="T68" i="1"/>
  <c r="T69" i="1"/>
  <c r="T70" i="1"/>
  <c r="Q65" i="1"/>
  <c r="Q66" i="1"/>
  <c r="Q67" i="1"/>
  <c r="P73" i="1" s="1"/>
  <c r="Q68" i="1"/>
  <c r="Q69" i="1"/>
  <c r="Q70" i="1"/>
  <c r="N65" i="1"/>
  <c r="M73" i="1" s="1"/>
  <c r="N66" i="1"/>
  <c r="N67" i="1"/>
  <c r="N68" i="1"/>
  <c r="N69" i="1"/>
  <c r="N70" i="1"/>
  <c r="K65" i="1"/>
  <c r="K66" i="1"/>
  <c r="K67" i="1"/>
  <c r="K68" i="1"/>
  <c r="K69" i="1"/>
  <c r="K70" i="1"/>
  <c r="H65" i="1"/>
  <c r="H66" i="1"/>
  <c r="H67" i="1"/>
  <c r="H68" i="1"/>
  <c r="H69" i="1"/>
  <c r="H70" i="1"/>
  <c r="T64" i="1"/>
  <c r="S73" i="1" s="1"/>
  <c r="Q64" i="1"/>
  <c r="P71" i="1" s="1"/>
  <c r="N64" i="1"/>
  <c r="K64" i="1"/>
  <c r="H64" i="1"/>
  <c r="E65" i="1"/>
  <c r="E66" i="1"/>
  <c r="E67" i="1"/>
  <c r="E68" i="1"/>
  <c r="D72" i="1" s="1"/>
  <c r="E69" i="1"/>
  <c r="E70" i="1"/>
  <c r="E64" i="1"/>
  <c r="F64" i="1"/>
  <c r="AI74" i="1"/>
  <c r="O70" i="1"/>
  <c r="O5" i="4"/>
  <c r="O6" i="4"/>
  <c r="O7" i="4"/>
  <c r="O9" i="4"/>
  <c r="O10" i="4"/>
  <c r="O12" i="4"/>
  <c r="O13" i="4"/>
  <c r="O4" i="4"/>
  <c r="Y6" i="4"/>
  <c r="Z6" i="4" s="1"/>
  <c r="Y5" i="4"/>
  <c r="Z5" i="4" s="1"/>
  <c r="Y4" i="4"/>
  <c r="Z4" i="4" s="1"/>
  <c r="Y7" i="4"/>
  <c r="Z7" i="4" s="1"/>
  <c r="Y8" i="4"/>
  <c r="Z8" i="4" s="1"/>
  <c r="Y9" i="4"/>
  <c r="Z9" i="4" s="1"/>
  <c r="Y10" i="4"/>
  <c r="Z10" i="4" s="1"/>
  <c r="Y11" i="4"/>
  <c r="Z11" i="4" s="1"/>
  <c r="Y12" i="4"/>
  <c r="Z12" i="4" s="1"/>
  <c r="Y13" i="4"/>
  <c r="Z13" i="4" s="1"/>
  <c r="L5" i="4"/>
  <c r="L6" i="4"/>
  <c r="L7" i="4"/>
  <c r="L8" i="4"/>
  <c r="L9" i="4"/>
  <c r="L10" i="4"/>
  <c r="L11" i="4"/>
  <c r="L12" i="4"/>
  <c r="L13" i="4"/>
  <c r="K13" i="4"/>
  <c r="K5" i="4"/>
  <c r="K6" i="4"/>
  <c r="K7" i="4"/>
  <c r="K8" i="4"/>
  <c r="K9" i="4"/>
  <c r="K10" i="4"/>
  <c r="K11" i="4"/>
  <c r="K12" i="4"/>
  <c r="O69" i="1"/>
  <c r="L65" i="1"/>
  <c r="L66" i="1"/>
  <c r="L67" i="1"/>
  <c r="L68" i="1"/>
  <c r="L69" i="1"/>
  <c r="L70" i="1"/>
  <c r="C78" i="3"/>
  <c r="I66" i="1"/>
  <c r="K4" i="4"/>
  <c r="G86" i="1"/>
  <c r="J86" i="1"/>
  <c r="M86" i="1"/>
  <c r="P86" i="1"/>
  <c r="S86" i="1"/>
  <c r="V86" i="1"/>
  <c r="Y86" i="1"/>
  <c r="AB86" i="1"/>
  <c r="AE86" i="1"/>
  <c r="D86" i="1"/>
  <c r="U79" i="1"/>
  <c r="U80" i="1"/>
  <c r="U81" i="1"/>
  <c r="U82" i="1"/>
  <c r="AG82" i="1"/>
  <c r="AG78" i="1"/>
  <c r="AD82" i="1"/>
  <c r="AA82" i="1"/>
  <c r="R82" i="1"/>
  <c r="R81" i="1"/>
  <c r="R80" i="1"/>
  <c r="R79" i="1"/>
  <c r="O82" i="1"/>
  <c r="O81" i="1"/>
  <c r="O80" i="1"/>
  <c r="O79" i="1"/>
  <c r="O78" i="1"/>
  <c r="L81" i="1"/>
  <c r="L80" i="1"/>
  <c r="L79" i="1"/>
  <c r="L78" i="1"/>
  <c r="I80" i="1"/>
  <c r="I79" i="1"/>
  <c r="I78" i="1"/>
  <c r="F79" i="1"/>
  <c r="F80" i="1"/>
  <c r="F78" i="1"/>
  <c r="I67" i="1"/>
  <c r="I64" i="1"/>
  <c r="L64" i="1"/>
  <c r="J74" i="1" s="1"/>
  <c r="O64" i="1"/>
  <c r="R64" i="1"/>
  <c r="P74" i="1" s="1"/>
  <c r="U64" i="1"/>
  <c r="S74" i="1" s="1"/>
  <c r="X64" i="1"/>
  <c r="V74" i="1" s="1"/>
  <c r="AA64" i="1"/>
  <c r="AD64" i="1"/>
  <c r="AG64" i="1"/>
  <c r="I65" i="1"/>
  <c r="O65" i="1"/>
  <c r="R65" i="1"/>
  <c r="U65" i="1"/>
  <c r="X65" i="1"/>
  <c r="AA65" i="1"/>
  <c r="AD65" i="1"/>
  <c r="AG65" i="1"/>
  <c r="O66" i="1"/>
  <c r="R66" i="1"/>
  <c r="U66" i="1"/>
  <c r="X66" i="1"/>
  <c r="AA66" i="1"/>
  <c r="AD66" i="1"/>
  <c r="AG66" i="1"/>
  <c r="O67" i="1"/>
  <c r="R67" i="1"/>
  <c r="U67" i="1"/>
  <c r="X67" i="1"/>
  <c r="AA67" i="1"/>
  <c r="AD67" i="1"/>
  <c r="AG67" i="1"/>
  <c r="I68" i="1"/>
  <c r="O68" i="1"/>
  <c r="R68" i="1"/>
  <c r="U68" i="1"/>
  <c r="X68" i="1"/>
  <c r="AA68" i="1"/>
  <c r="AD68" i="1"/>
  <c r="AG68" i="1"/>
  <c r="I69" i="1"/>
  <c r="R69" i="1"/>
  <c r="U69" i="1"/>
  <c r="X69" i="1"/>
  <c r="AA69" i="1"/>
  <c r="AD69" i="1"/>
  <c r="AG69" i="1"/>
  <c r="I70" i="1"/>
  <c r="R70" i="1"/>
  <c r="U70" i="1"/>
  <c r="X70" i="1"/>
  <c r="AA70" i="1"/>
  <c r="AD70" i="1"/>
  <c r="AG70" i="1"/>
  <c r="D6" i="4" l="1"/>
  <c r="C12" i="4"/>
  <c r="F12" i="4"/>
  <c r="E12" i="4"/>
  <c r="F8" i="4"/>
  <c r="G6" i="4"/>
  <c r="G14" i="4"/>
  <c r="E8" i="4"/>
  <c r="C4" i="4"/>
  <c r="E4" i="4"/>
  <c r="H12" i="4"/>
  <c r="E14" i="4"/>
  <c r="F14" i="4"/>
  <c r="C14" i="4"/>
  <c r="G12" i="4"/>
  <c r="P72" i="1"/>
  <c r="V73" i="1"/>
  <c r="S72" i="1"/>
  <c r="M72" i="1"/>
  <c r="M74" i="1"/>
  <c r="D15" i="3"/>
  <c r="G72" i="1"/>
  <c r="G74" i="1"/>
  <c r="G71" i="1"/>
  <c r="G73" i="1"/>
  <c r="D62" i="3"/>
  <c r="D73" i="3"/>
  <c r="D49" i="3"/>
  <c r="D72" i="3"/>
  <c r="D24" i="3"/>
  <c r="D47" i="3"/>
  <c r="D46" i="3"/>
  <c r="D69" i="3"/>
  <c r="D57" i="3"/>
  <c r="D45" i="3"/>
  <c r="D33" i="3"/>
  <c r="D21" i="3"/>
  <c r="D9" i="3"/>
  <c r="D14" i="3"/>
  <c r="D37" i="3"/>
  <c r="D48" i="3"/>
  <c r="D59" i="3"/>
  <c r="D71" i="1"/>
  <c r="D67" i="3"/>
  <c r="D55" i="3"/>
  <c r="D43" i="3"/>
  <c r="D31" i="3"/>
  <c r="D19" i="3"/>
  <c r="D7" i="3"/>
  <c r="D26" i="3"/>
  <c r="D35" i="3"/>
  <c r="D70" i="3"/>
  <c r="D22" i="3"/>
  <c r="D56" i="3"/>
  <c r="D32" i="3"/>
  <c r="D3" i="3"/>
  <c r="D66" i="3"/>
  <c r="D54" i="3"/>
  <c r="D42" i="3"/>
  <c r="D30" i="3"/>
  <c r="D18" i="3"/>
  <c r="D6" i="3"/>
  <c r="D50" i="3"/>
  <c r="D25" i="3"/>
  <c r="D60" i="3"/>
  <c r="D36" i="3"/>
  <c r="D11" i="3"/>
  <c r="D73" i="1"/>
  <c r="D20" i="3"/>
  <c r="D77" i="3"/>
  <c r="D65" i="3"/>
  <c r="D53" i="3"/>
  <c r="D41" i="3"/>
  <c r="D29" i="3"/>
  <c r="D17" i="3"/>
  <c r="D5" i="3"/>
  <c r="D74" i="3"/>
  <c r="D61" i="3"/>
  <c r="D13" i="3"/>
  <c r="D12" i="3"/>
  <c r="D71" i="3"/>
  <c r="D23" i="3"/>
  <c r="D58" i="3"/>
  <c r="D34" i="3"/>
  <c r="D68" i="3"/>
  <c r="D44" i="3"/>
  <c r="D76" i="3"/>
  <c r="D64" i="3"/>
  <c r="D52" i="3"/>
  <c r="D40" i="3"/>
  <c r="D28" i="3"/>
  <c r="D16" i="3"/>
  <c r="D4" i="3"/>
  <c r="D38" i="3"/>
  <c r="D10" i="3"/>
  <c r="D8" i="3"/>
  <c r="D75" i="3"/>
  <c r="D63" i="3"/>
  <c r="D51" i="3"/>
  <c r="D39" i="3"/>
  <c r="D27" i="3"/>
  <c r="H18" i="4"/>
  <c r="G10" i="4"/>
  <c r="D18" i="4"/>
  <c r="F16" i="4"/>
  <c r="C16" i="4"/>
  <c r="D12" i="4"/>
  <c r="G18" i="4"/>
  <c r="I14" i="4"/>
  <c r="F18" i="4"/>
  <c r="H14" i="4"/>
  <c r="I10" i="4"/>
  <c r="D8" i="4"/>
  <c r="E18" i="4"/>
  <c r="H10" i="4"/>
  <c r="C8" i="4"/>
  <c r="I6" i="4"/>
  <c r="I4" i="4"/>
  <c r="C18" i="4"/>
  <c r="F10" i="4"/>
  <c r="H6" i="4"/>
  <c r="H4" i="4"/>
  <c r="I16" i="4"/>
  <c r="D14" i="4"/>
  <c r="E10" i="4"/>
  <c r="G4" i="4"/>
  <c r="H16" i="4"/>
  <c r="D10" i="4"/>
  <c r="F6" i="4"/>
  <c r="F4" i="4"/>
  <c r="G16" i="4"/>
  <c r="I12" i="4"/>
  <c r="C10" i="4"/>
  <c r="E6" i="4"/>
  <c r="I8" i="4"/>
  <c r="D4" i="4"/>
  <c r="E16" i="4"/>
  <c r="H8" i="4"/>
  <c r="C6" i="4"/>
  <c r="I18" i="4"/>
  <c r="D16" i="4"/>
  <c r="G8" i="4"/>
  <c r="AH71" i="1"/>
  <c r="AJ71" i="1" s="1"/>
  <c r="AH72" i="1"/>
  <c r="AJ72" i="1" s="1"/>
  <c r="Z14" i="4"/>
  <c r="Y14" i="4"/>
  <c r="AB61" i="1"/>
  <c r="AB62" i="1" s="1"/>
  <c r="AB63" i="1" s="1"/>
  <c r="D61" i="1"/>
  <c r="D62" i="1" s="1"/>
  <c r="D63" i="1" s="1"/>
  <c r="Y61" i="1"/>
  <c r="Y62" i="1" s="1"/>
  <c r="Y63" i="1" s="1"/>
  <c r="AE61" i="1"/>
  <c r="AE62" i="1" s="1"/>
  <c r="AE63" i="1" s="1"/>
  <c r="G61" i="1"/>
  <c r="V61" i="1"/>
  <c r="V62" i="1" s="1"/>
  <c r="V63" i="1" s="1"/>
  <c r="J61" i="1"/>
  <c r="J62" i="1" s="1"/>
  <c r="J63" i="1" s="1"/>
  <c r="S61" i="1"/>
  <c r="S62" i="1" s="1"/>
  <c r="S63" i="1" s="1"/>
  <c r="P61" i="1"/>
  <c r="P62" i="1" s="1"/>
  <c r="P63" i="1" s="1"/>
  <c r="M61" i="1"/>
  <c r="M62" i="1" s="1"/>
  <c r="M63" i="1" s="1"/>
  <c r="P60" i="1"/>
  <c r="Y60" i="1"/>
  <c r="S60" i="1"/>
  <c r="M60" i="1"/>
  <c r="J60" i="1"/>
  <c r="AE60" i="1"/>
  <c r="G60" i="1"/>
  <c r="V60" i="1"/>
  <c r="AB60" i="1"/>
  <c r="D60" i="1"/>
  <c r="AH73" i="1" l="1"/>
  <c r="AJ73" i="1" s="1"/>
  <c r="D78" i="3"/>
  <c r="G62" i="1"/>
  <c r="G63" i="1" s="1"/>
  <c r="AH74" i="1" l="1"/>
  <c r="AJ74" i="1" s="1"/>
</calcChain>
</file>

<file path=xl/comments1.xml><?xml version="1.0" encoding="utf-8"?>
<comments xmlns="http://schemas.openxmlformats.org/spreadsheetml/2006/main">
  <authors>
    <author>Carlos Andres</author>
  </authors>
  <commentList>
    <comment ref="G2" authorId="0" shapeId="0">
      <text>
        <r>
          <rPr>
            <sz val="9"/>
            <color indexed="81"/>
            <rFont val="Tahoma"/>
            <family val="2"/>
          </rPr>
          <t>Calificación en una escala de 1 a 10 en términos de cuánto te interesa</t>
        </r>
      </text>
    </comment>
    <comment ref="H2" authorId="0" shapeId="0">
      <text>
        <r>
          <rPr>
            <sz val="9"/>
            <color indexed="81"/>
            <rFont val="Tahoma"/>
            <family val="2"/>
          </rPr>
          <t>Observaciones/Notas mentales sobre la asignatura para tomar decisiones, complemento descriptivo de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Rating</t>
        </r>
      </text>
    </comment>
  </commentList>
</comments>
</file>

<file path=xl/comments2.xml><?xml version="1.0" encoding="utf-8"?>
<comments xmlns="http://schemas.openxmlformats.org/spreadsheetml/2006/main">
  <authors>
    <author>Carlos Andres</author>
  </authors>
  <commentList>
    <comment ref="N3" authorId="0" shapeId="0">
      <text>
        <r>
          <rPr>
            <sz val="16"/>
            <color indexed="81"/>
            <rFont val="Tahoma"/>
            <family val="2"/>
          </rPr>
          <t xml:space="preserve">Ingresar el nombre de la asignatura a ver (como aparece en la Hoja </t>
        </r>
        <r>
          <rPr>
            <b/>
            <sz val="16"/>
            <color indexed="81"/>
            <rFont val="Tahoma"/>
            <family val="2"/>
          </rPr>
          <t>Base</t>
        </r>
        <r>
          <rPr>
            <sz val="16"/>
            <color indexed="81"/>
            <rFont val="Tahoma"/>
            <family val="2"/>
          </rPr>
          <t>)</t>
        </r>
      </text>
    </comment>
    <comment ref="P3" authorId="0" shapeId="0">
      <text>
        <r>
          <rPr>
            <sz val="16"/>
            <color indexed="81"/>
            <rFont val="Tahoma"/>
            <family val="2"/>
          </rPr>
          <t>Hora de la Clase 1 de la semana para la asignatura según el grupo elegido.
Ejemplos de Entrada:
    6:00
    15:00</t>
        </r>
      </text>
    </comment>
    <comment ref="Q3" authorId="0" shapeId="0">
      <text>
        <r>
          <rPr>
            <sz val="16"/>
            <color indexed="81"/>
            <rFont val="Tahoma"/>
            <family val="2"/>
          </rPr>
          <t xml:space="preserve">Día de la Clase 1 de la semana para la asignatura según el grupo elegido.
Ingresar como aparezca en la tabla </t>
        </r>
        <r>
          <rPr>
            <b/>
            <sz val="16"/>
            <color indexed="81"/>
            <rFont val="Tahoma"/>
            <family val="2"/>
          </rPr>
          <t>Horario.</t>
        </r>
      </text>
    </comment>
    <comment ref="V3" authorId="0" shapeId="0">
      <text>
        <r>
          <rPr>
            <sz val="14"/>
            <color indexed="81"/>
            <rFont val="Tahoma"/>
            <family val="2"/>
          </rPr>
          <t>Mejor opción de grupo (amarillo) con sus respectivos cupos (blanco) como aparecen en el SIA.
Para comparar opciones según disponibilidad y horario.</t>
        </r>
      </text>
    </comment>
    <comment ref="Z14" authorId="0" shapeId="0">
      <text>
        <r>
          <rPr>
            <sz val="16"/>
            <color indexed="81"/>
            <rFont val="Tahoma"/>
            <family val="2"/>
          </rPr>
          <t>En el caso de tener 8 horas de sueño, se pasan 112 horas despierto en una semana</t>
        </r>
      </text>
    </comment>
  </commentList>
</comments>
</file>

<file path=xl/sharedStrings.xml><?xml version="1.0" encoding="utf-8"?>
<sst xmlns="http://schemas.openxmlformats.org/spreadsheetml/2006/main" count="586" uniqueCount="169">
  <si>
    <t>Créditos</t>
  </si>
  <si>
    <t>Requisitos</t>
  </si>
  <si>
    <t>Tipo</t>
  </si>
  <si>
    <t>Cálculo Diferencial</t>
  </si>
  <si>
    <t>Cálculo Integral</t>
  </si>
  <si>
    <t>Álgebra Lineal</t>
  </si>
  <si>
    <t>Matemáticas Discretas</t>
  </si>
  <si>
    <t>Física Mecánica</t>
  </si>
  <si>
    <t>Ecuaciones Diferenciales</t>
  </si>
  <si>
    <t>Matemáticas Especiales</t>
  </si>
  <si>
    <t>Métodos Numéricos</t>
  </si>
  <si>
    <t>Fundamentos de Matemáticas</t>
  </si>
  <si>
    <t>Geometría Aplicada</t>
  </si>
  <si>
    <t>Estadística II</t>
  </si>
  <si>
    <t>Estadística I</t>
  </si>
  <si>
    <t>Estadística Descriptiva y Exploratoria</t>
  </si>
  <si>
    <t>Introducción al Manejo de Datos Estadísticos</t>
  </si>
  <si>
    <t>Estadística III</t>
  </si>
  <si>
    <t>Física de Oscilaciones, Ondas y Óptica</t>
  </si>
  <si>
    <t>Química General</t>
  </si>
  <si>
    <t>Laboratorio de Química General</t>
  </si>
  <si>
    <t>Biología General</t>
  </si>
  <si>
    <t>Asignaturas</t>
  </si>
  <si>
    <t>Formación disciplinar</t>
  </si>
  <si>
    <t>Ciencias Básicas</t>
  </si>
  <si>
    <t>Ciencias de Computación</t>
  </si>
  <si>
    <t>Ingeniería de Software</t>
  </si>
  <si>
    <t>Sistemas</t>
  </si>
  <si>
    <t>Proyectos en Ingeniería</t>
  </si>
  <si>
    <t>Tec Aplic y Des Prof.</t>
  </si>
  <si>
    <t>Trabajo de Grado</t>
  </si>
  <si>
    <t>Práctica de Extension</t>
  </si>
  <si>
    <t>Cursos de Pregrado</t>
  </si>
  <si>
    <t>Cálc en Varias Variables</t>
  </si>
  <si>
    <t>Fundamentos de Programación</t>
  </si>
  <si>
    <t>Programación Orientada a Objetos</t>
  </si>
  <si>
    <t>Estructura de Datos</t>
  </si>
  <si>
    <t>Bases de Datos I</t>
  </si>
  <si>
    <t>Teoría de Lenguajes de Programación</t>
  </si>
  <si>
    <t>Introducción a la Inteligencia Artificial</t>
  </si>
  <si>
    <t>Sistemas Operativos</t>
  </si>
  <si>
    <t>Fundamentos de Analítica</t>
  </si>
  <si>
    <t>Ingeniería de Requisitos</t>
  </si>
  <si>
    <t>Calidad de Software</t>
  </si>
  <si>
    <t>Introducción a la Ingeniería de Sistemas e Informática</t>
  </si>
  <si>
    <t>Investigación de Operaciones I</t>
  </si>
  <si>
    <t>Introducción al Análisis de Decisiones</t>
  </si>
  <si>
    <t>Simulación de Sistemas</t>
  </si>
  <si>
    <t>Fundamentos de Proyectos en Ingeniería</t>
  </si>
  <si>
    <t>Estructuración y Evaluación de Proyectos de Ingeniería</t>
  </si>
  <si>
    <t>Proyecto Integrado de Ingeniería</t>
  </si>
  <si>
    <t>Fundamentos de Sistemas de Información e Inteligencia de Negocios</t>
  </si>
  <si>
    <t>Técnicas de Aprendizaje Estadístico</t>
  </si>
  <si>
    <t>Sistema de Recuperación de Información de Web</t>
  </si>
  <si>
    <t>Visión Artificial</t>
  </si>
  <si>
    <t>Redes Neuronales Artificiales y Algoritmos Bioinspirados</t>
  </si>
  <si>
    <t>Introducción a la Robótica</t>
  </si>
  <si>
    <t>Diseño y Construcción de Productos de Software</t>
  </si>
  <si>
    <t>Bases de Datos II</t>
  </si>
  <si>
    <t>Análisis y Diseño de Algoritmos</t>
  </si>
  <si>
    <t>Programación Matemática</t>
  </si>
  <si>
    <t>Sistemas Complejos</t>
  </si>
  <si>
    <t>Investigación de Operaciones II</t>
  </si>
  <si>
    <t>Dinámica de Sistemas</t>
  </si>
  <si>
    <t>Teoría de la Organización Industrial</t>
  </si>
  <si>
    <t>Gestión de Proyectos de Software</t>
  </si>
  <si>
    <t>Cátedra de Sistemas: una Visión Histórico-Cultural de la computación</t>
  </si>
  <si>
    <t>Ciencias de la Computación y Aplicaciones Móviles</t>
  </si>
  <si>
    <t>Introducción a la Creación de Videojuegos</t>
  </si>
  <si>
    <t>Seguridad Web</t>
  </si>
  <si>
    <t>Fundamentos de Economía</t>
  </si>
  <si>
    <t>Teoría Administrativa y Organizacional</t>
  </si>
  <si>
    <t>Gestión del Talento Humano</t>
  </si>
  <si>
    <t>Investigación de Mercados</t>
  </si>
  <si>
    <t>Redes Teleinformáticas I</t>
  </si>
  <si>
    <t>Redes Teleinformáticas II</t>
  </si>
  <si>
    <t>Redes Teleinformáticas III</t>
  </si>
  <si>
    <t>Programación para Ingeniería</t>
  </si>
  <si>
    <t>Servicios en la Nube</t>
  </si>
  <si>
    <t>Desarrollo Web</t>
  </si>
  <si>
    <t>Creación Multimedia</t>
  </si>
  <si>
    <t>OBLIGATORIA</t>
  </si>
  <si>
    <t>OPTATIVA</t>
  </si>
  <si>
    <t>-</t>
  </si>
  <si>
    <t>Física de Electricidad y Magentismo</t>
  </si>
  <si>
    <t>40% de Avance en el Componente de Fundamentación</t>
  </si>
  <si>
    <t>20% de Avance en el Componente de formación Disciplinar o Profesional</t>
  </si>
  <si>
    <t>100% de Avance en el Componente de Fundamentación</t>
  </si>
  <si>
    <t>70% de Avance en el Componente de Formación Disciplinar o Profesional</t>
  </si>
  <si>
    <t>Fundamentos de Mercadeo</t>
  </si>
  <si>
    <t>Redes y Telecomunicaciones I</t>
  </si>
  <si>
    <t>80% del total de créditos exigidos en el componente de Formación Disciplinar o Profesional, El 100% del componente de Fundamentación</t>
  </si>
  <si>
    <t>Estructuras de Datos</t>
  </si>
  <si>
    <r>
      <t xml:space="preserve">Química General </t>
    </r>
    <r>
      <rPr>
        <i/>
        <sz val="11"/>
        <color theme="1"/>
        <rFont val="Calibri"/>
        <family val="2"/>
        <scheme val="minor"/>
      </rPr>
      <t>(CORREQUISITO)</t>
    </r>
  </si>
  <si>
    <t>EXIGENCIA</t>
  </si>
  <si>
    <t>SEMESTRE</t>
  </si>
  <si>
    <t>Geometría Vectorial y Analítica</t>
  </si>
  <si>
    <t>HORAS</t>
  </si>
  <si>
    <t>CARGA MÍNIMA DE CRÉDITOS</t>
  </si>
  <si>
    <t>DIARIAS</t>
  </si>
  <si>
    <t>TOTALES</t>
  </si>
  <si>
    <t>SEMANALES</t>
  </si>
  <si>
    <t>ASIGNATURAS</t>
  </si>
  <si>
    <t>HORAS POR CRÉDITO</t>
  </si>
  <si>
    <t>Física de Electricidad y Magnetismo</t>
  </si>
  <si>
    <t>HORARIO</t>
  </si>
  <si>
    <t>LUNES</t>
  </si>
  <si>
    <t>MARTES</t>
  </si>
  <si>
    <t>MIÉRCOLES</t>
  </si>
  <si>
    <t>JUEVES</t>
  </si>
  <si>
    <t>VIERNES</t>
  </si>
  <si>
    <t>SÁBADO</t>
  </si>
  <si>
    <t>DOMINGO</t>
  </si>
  <si>
    <t>CÓDIGO</t>
  </si>
  <si>
    <t>ASIGNATURA</t>
  </si>
  <si>
    <t>PLAN DE ESTUDIO</t>
  </si>
  <si>
    <t>Fundamentación</t>
  </si>
  <si>
    <t>NOMBRE</t>
  </si>
  <si>
    <t>CRÉDITOS</t>
  </si>
  <si>
    <t>MALLA CURRICULAR</t>
  </si>
  <si>
    <t>Libre Elección</t>
  </si>
  <si>
    <t>Optativa de Ciencias Básicas</t>
  </si>
  <si>
    <t>Optativa de Tec. Ap. y Des.</t>
  </si>
  <si>
    <t>Optativa de Tec. Ap y Des.</t>
  </si>
  <si>
    <t>Optativa de Tec. Ap. Y Des.</t>
  </si>
  <si>
    <t>CRÉDITOS EXIGIDOS</t>
  </si>
  <si>
    <t>OBLIGATORIOS</t>
  </si>
  <si>
    <t>OPTATIVOS</t>
  </si>
  <si>
    <t>SUMA DE CRÉDITOS</t>
  </si>
  <si>
    <t>Formación/Disciplinar</t>
  </si>
  <si>
    <t>Total</t>
  </si>
  <si>
    <t>EXIGIDOS</t>
  </si>
  <si>
    <t>SEMANAS POR SEMESTRE</t>
  </si>
  <si>
    <t>FEEDBACK</t>
  </si>
  <si>
    <t>RATING</t>
  </si>
  <si>
    <t>APROBADO</t>
  </si>
  <si>
    <t>TOTAL</t>
  </si>
  <si>
    <t>Formación Disciplinar</t>
  </si>
  <si>
    <t>SEMESTRE ACTUAL</t>
  </si>
  <si>
    <t>PENSUM</t>
  </si>
  <si>
    <t>DEDICACIÓN SEMANAL (HRS)</t>
  </si>
  <si>
    <t>1000007-M</t>
  </si>
  <si>
    <t>1000003-M</t>
  </si>
  <si>
    <t>1000009-M</t>
  </si>
  <si>
    <t>1000006-M</t>
  </si>
  <si>
    <t>1000004-M</t>
  </si>
  <si>
    <t>1000005-M</t>
  </si>
  <si>
    <t>1000017-M</t>
  </si>
  <si>
    <t>1000020-M</t>
  </si>
  <si>
    <t>1000019-M</t>
  </si>
  <si>
    <t>1000008-M</t>
  </si>
  <si>
    <t>GRUPO / CUPOS</t>
  </si>
  <si>
    <t>HORA 1</t>
  </si>
  <si>
    <t>DÍA 1</t>
  </si>
  <si>
    <t>HORA 2</t>
  </si>
  <si>
    <t>DÍA 2</t>
  </si>
  <si>
    <t>COMPONENTE</t>
  </si>
  <si>
    <t>OBTENIDOS</t>
  </si>
  <si>
    <t>PENDIENTES</t>
  </si>
  <si>
    <t>HORA 3</t>
  </si>
  <si>
    <t>DÍA 3</t>
  </si>
  <si>
    <t>Horrible, no ver.</t>
  </si>
  <si>
    <t>Meh.</t>
  </si>
  <si>
    <t>WAOS</t>
  </si>
  <si>
    <t>Fundamentos de Economia</t>
  </si>
  <si>
    <t>Investigación de Operaciones 1</t>
  </si>
  <si>
    <t>Estrucuras de Datos</t>
  </si>
  <si>
    <t>Catedra Gerardo Botero</t>
  </si>
  <si>
    <t>Ingenieria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</si>
</sst>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Microsoft JhengHei"/>
      <family val="2"/>
    </font>
    <font>
      <sz val="8"/>
      <name val="Calibri"/>
      <family val="2"/>
      <scheme val="minor"/>
    </font>
    <font>
      <sz val="1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i/>
      <sz val="24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sz val="14"/>
      <color indexed="81"/>
      <name val="Tahoma"/>
      <family val="2"/>
    </font>
    <font>
      <sz val="16"/>
      <color indexed="81"/>
      <name val="Tahoma"/>
      <family val="2"/>
    </font>
    <font>
      <b/>
      <sz val="16"/>
      <color indexed="81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539387"/>
        <bgColor indexed="64"/>
      </patternFill>
    </fill>
    <fill>
      <patternFill patternType="solid">
        <fgColor rgb="FF61BB9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164" fontId="7" fillId="0" borderId="0" applyFont="0" applyFill="0" applyBorder="0" applyAlignment="0" applyProtection="0"/>
    <xf numFmtId="0" fontId="22" fillId="0" borderId="0"/>
  </cellStyleXfs>
  <cellXfs count="3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4" borderId="1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14" fillId="14" borderId="21" xfId="0" applyFont="1" applyFill="1" applyBorder="1" applyAlignment="1">
      <alignment horizontal="center" vertical="center" wrapText="1"/>
    </xf>
    <xf numFmtId="0" fontId="14" fillId="14" borderId="22" xfId="0" applyFont="1" applyFill="1" applyBorder="1" applyAlignment="1">
      <alignment horizontal="center" vertical="center" wrapText="1"/>
    </xf>
    <xf numFmtId="0" fontId="15" fillId="15" borderId="22" xfId="0" applyFont="1" applyFill="1" applyBorder="1" applyAlignment="1">
      <alignment horizontal="center" vertical="center" wrapText="1"/>
    </xf>
    <xf numFmtId="0" fontId="15" fillId="15" borderId="23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17" fillId="0" borderId="0" xfId="0" applyFont="1"/>
    <xf numFmtId="0" fontId="12" fillId="0" borderId="1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8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 wrapText="1"/>
    </xf>
    <xf numFmtId="0" fontId="12" fillId="7" borderId="26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8" borderId="25" xfId="0" applyFont="1" applyFill="1" applyBorder="1" applyAlignment="1">
      <alignment horizontal="center" vertical="center" wrapText="1"/>
    </xf>
    <xf numFmtId="0" fontId="12" fillId="8" borderId="26" xfId="0" applyFont="1" applyFill="1" applyBorder="1" applyAlignment="1">
      <alignment horizontal="center" vertical="center" wrapText="1"/>
    </xf>
    <xf numFmtId="0" fontId="12" fillId="8" borderId="10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19" fillId="19" borderId="8" xfId="0" applyFont="1" applyFill="1" applyBorder="1" applyAlignment="1">
      <alignment horizontal="center" vertical="center"/>
    </xf>
    <xf numFmtId="0" fontId="19" fillId="19" borderId="11" xfId="0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 wrapText="1"/>
    </xf>
    <xf numFmtId="0" fontId="18" fillId="13" borderId="10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19" fillId="17" borderId="36" xfId="0" applyFont="1" applyFill="1" applyBorder="1" applyAlignment="1">
      <alignment horizontal="center" vertical="center" wrapText="1"/>
    </xf>
    <xf numFmtId="0" fontId="0" fillId="17" borderId="37" xfId="0" applyFill="1" applyBorder="1" applyAlignment="1">
      <alignment horizontal="center" vertical="center" wrapText="1"/>
    </xf>
    <xf numFmtId="0" fontId="19" fillId="17" borderId="37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 wrapText="1"/>
    </xf>
    <xf numFmtId="0" fontId="5" fillId="6" borderId="40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5" fillId="5" borderId="41" xfId="0" applyFont="1" applyFill="1" applyBorder="1" applyAlignment="1">
      <alignment horizontal="center" vertical="center" wrapText="1"/>
    </xf>
    <xf numFmtId="0" fontId="5" fillId="5" borderId="40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8" fillId="11" borderId="8" xfId="0" applyFont="1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7" borderId="5" xfId="0" applyFill="1" applyBorder="1" applyAlignment="1">
      <alignment vertical="center"/>
    </xf>
    <xf numFmtId="0" fontId="0" fillId="12" borderId="5" xfId="0" applyFill="1" applyBorder="1"/>
    <xf numFmtId="0" fontId="0" fillId="11" borderId="14" xfId="0" applyFill="1" applyBorder="1" applyAlignment="1">
      <alignment horizontal="left" vertical="center"/>
    </xf>
    <xf numFmtId="0" fontId="0" fillId="11" borderId="5" xfId="0" applyFill="1" applyBorder="1" applyAlignment="1">
      <alignment horizontal="left" vertical="center"/>
    </xf>
    <xf numFmtId="0" fontId="5" fillId="6" borderId="0" xfId="0" applyFont="1" applyFill="1" applyAlignment="1">
      <alignment horizontal="center" vertical="center" wrapText="1"/>
    </xf>
    <xf numFmtId="0" fontId="12" fillId="7" borderId="14" xfId="0" applyFont="1" applyFill="1" applyBorder="1" applyAlignment="1">
      <alignment horizontal="center" vertical="center" wrapText="1"/>
    </xf>
    <xf numFmtId="0" fontId="12" fillId="7" borderId="16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5" fillId="5" borderId="45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4" fillId="14" borderId="4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0" fillId="13" borderId="25" xfId="0" applyFont="1" applyFill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11" borderId="25" xfId="0" applyFont="1" applyFill="1" applyBorder="1" applyAlignment="1">
      <alignment horizontal="center" vertical="center" wrapText="1"/>
    </xf>
    <xf numFmtId="0" fontId="18" fillId="11" borderId="10" xfId="0" applyFont="1" applyFill="1" applyBorder="1" applyAlignment="1">
      <alignment horizontal="center" vertical="center" wrapText="1"/>
    </xf>
    <xf numFmtId="0" fontId="18" fillId="11" borderId="11" xfId="0" applyFont="1" applyFill="1" applyBorder="1" applyAlignment="1">
      <alignment horizontal="center" vertical="center" wrapText="1"/>
    </xf>
    <xf numFmtId="18" fontId="0" fillId="0" borderId="8" xfId="0" applyNumberFormat="1" applyBorder="1" applyAlignment="1">
      <alignment horizontal="center" vertical="center" wrapText="1"/>
    </xf>
    <xf numFmtId="18" fontId="0" fillId="0" borderId="11" xfId="0" applyNumberForma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18" fontId="11" fillId="0" borderId="25" xfId="0" applyNumberFormat="1" applyFont="1" applyBorder="1" applyAlignment="1">
      <alignment horizontal="center" vertical="center" wrapText="1"/>
    </xf>
    <xf numFmtId="18" fontId="11" fillId="0" borderId="5" xfId="0" applyNumberFormat="1" applyFont="1" applyBorder="1" applyAlignment="1">
      <alignment horizontal="center" vertical="center" wrapText="1"/>
    </xf>
    <xf numFmtId="18" fontId="11" fillId="0" borderId="10" xfId="0" applyNumberFormat="1" applyFont="1" applyBorder="1" applyAlignment="1">
      <alignment horizontal="center" vertical="center" wrapText="1"/>
    </xf>
    <xf numFmtId="0" fontId="4" fillId="22" borderId="24" xfId="0" applyFont="1" applyFill="1" applyBorder="1" applyAlignment="1">
      <alignment horizontal="center" vertical="center" wrapText="1"/>
    </xf>
    <xf numFmtId="0" fontId="4" fillId="22" borderId="25" xfId="0" applyFont="1" applyFill="1" applyBorder="1" applyAlignment="1">
      <alignment horizontal="center" vertical="center" wrapText="1"/>
    </xf>
    <xf numFmtId="0" fontId="4" fillId="22" borderId="26" xfId="0" applyFont="1" applyFill="1" applyBorder="1" applyAlignment="1">
      <alignment horizontal="center" vertical="center" wrapText="1"/>
    </xf>
    <xf numFmtId="0" fontId="24" fillId="26" borderId="21" xfId="0" applyFont="1" applyFill="1" applyBorder="1" applyAlignment="1">
      <alignment horizontal="center" vertical="center" wrapText="1"/>
    </xf>
    <xf numFmtId="0" fontId="24" fillId="26" borderId="22" xfId="0" applyFont="1" applyFill="1" applyBorder="1" applyAlignment="1">
      <alignment horizontal="center" vertical="center" wrapText="1"/>
    </xf>
    <xf numFmtId="0" fontId="24" fillId="26" borderId="23" xfId="0" applyFont="1" applyFill="1" applyBorder="1" applyAlignment="1">
      <alignment horizontal="center" vertical="center" wrapText="1"/>
    </xf>
    <xf numFmtId="0" fontId="24" fillId="26" borderId="48" xfId="0" applyFont="1" applyFill="1" applyBorder="1" applyAlignment="1">
      <alignment horizontal="center" vertical="center" wrapText="1"/>
    </xf>
    <xf numFmtId="0" fontId="14" fillId="13" borderId="7" xfId="0" applyFont="1" applyFill="1" applyBorder="1" applyAlignment="1">
      <alignment horizontal="center" vertical="center" wrapText="1"/>
    </xf>
    <xf numFmtId="0" fontId="14" fillId="13" borderId="9" xfId="0" applyFont="1" applyFill="1" applyBorder="1" applyAlignment="1">
      <alignment horizontal="center" vertical="center" wrapText="1"/>
    </xf>
    <xf numFmtId="0" fontId="18" fillId="27" borderId="32" xfId="0" applyFont="1" applyFill="1" applyBorder="1" applyAlignment="1">
      <alignment horizontal="center" vertical="center" wrapText="1"/>
    </xf>
    <xf numFmtId="0" fontId="18" fillId="27" borderId="11" xfId="0" applyFont="1" applyFill="1" applyBorder="1" applyAlignment="1">
      <alignment horizontal="center" vertical="center" wrapText="1"/>
    </xf>
    <xf numFmtId="0" fontId="10" fillId="25" borderId="25" xfId="0" applyFont="1" applyFill="1" applyBorder="1" applyAlignment="1">
      <alignment horizontal="center" vertical="center" wrapText="1"/>
    </xf>
    <xf numFmtId="0" fontId="10" fillId="25" borderId="5" xfId="0" applyFont="1" applyFill="1" applyBorder="1" applyAlignment="1">
      <alignment horizontal="center" vertical="center" wrapText="1"/>
    </xf>
    <xf numFmtId="0" fontId="18" fillId="25" borderId="5" xfId="0" applyFont="1" applyFill="1" applyBorder="1" applyAlignment="1">
      <alignment horizontal="center" vertical="center" wrapText="1"/>
    </xf>
    <xf numFmtId="0" fontId="18" fillId="25" borderId="10" xfId="0" applyFont="1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0" fontId="12" fillId="8" borderId="42" xfId="0" applyFont="1" applyFill="1" applyBorder="1" applyAlignment="1">
      <alignment horizontal="center" vertical="center" wrapText="1"/>
    </xf>
    <xf numFmtId="0" fontId="12" fillId="8" borderId="32" xfId="0" applyFont="1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24" fillId="26" borderId="47" xfId="0" applyFont="1" applyFill="1" applyBorder="1" applyAlignment="1">
      <alignment horizontal="center" vertical="center" wrapText="1"/>
    </xf>
    <xf numFmtId="0" fontId="5" fillId="5" borderId="34" xfId="0" applyFont="1" applyFill="1" applyBorder="1" applyAlignment="1">
      <alignment horizontal="center" vertical="center" wrapText="1"/>
    </xf>
    <xf numFmtId="0" fontId="18" fillId="3" borderId="37" xfId="0" applyFont="1" applyFill="1" applyBorder="1" applyAlignment="1">
      <alignment horizontal="center" vertical="center" wrapText="1"/>
    </xf>
    <xf numFmtId="0" fontId="18" fillId="3" borderId="36" xfId="0" applyFont="1" applyFill="1" applyBorder="1" applyAlignment="1">
      <alignment horizontal="center" vertical="center" wrapText="1"/>
    </xf>
    <xf numFmtId="0" fontId="12" fillId="7" borderId="27" xfId="0" applyFont="1" applyFill="1" applyBorder="1" applyAlignment="1">
      <alignment horizontal="center" vertical="center" wrapText="1"/>
    </xf>
    <xf numFmtId="0" fontId="12" fillId="7" borderId="36" xfId="0" applyFont="1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 wrapText="1"/>
    </xf>
    <xf numFmtId="0" fontId="18" fillId="4" borderId="12" xfId="0" applyFont="1" applyFill="1" applyBorder="1" applyAlignment="1">
      <alignment horizontal="center" vertical="center" wrapText="1"/>
    </xf>
    <xf numFmtId="0" fontId="18" fillId="4" borderId="27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 wrapText="1"/>
    </xf>
    <xf numFmtId="0" fontId="12" fillId="8" borderId="34" xfId="0" applyFont="1" applyFill="1" applyBorder="1" applyAlignment="1">
      <alignment horizontal="center" vertical="center" wrapText="1"/>
    </xf>
    <xf numFmtId="0" fontId="12" fillId="8" borderId="36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12" fillId="7" borderId="42" xfId="0" applyFont="1" applyFill="1" applyBorder="1" applyAlignment="1">
      <alignment horizontal="center" vertical="center" wrapText="1"/>
    </xf>
    <xf numFmtId="0" fontId="12" fillId="7" borderId="32" xfId="0" applyFont="1" applyFill="1" applyBorder="1" applyAlignment="1">
      <alignment horizontal="center" vertical="center" wrapText="1"/>
    </xf>
    <xf numFmtId="0" fontId="14" fillId="14" borderId="3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8" fillId="3" borderId="27" xfId="0" applyFont="1" applyFill="1" applyBorder="1" applyAlignment="1">
      <alignment horizontal="center" vertical="center" wrapText="1"/>
    </xf>
    <xf numFmtId="0" fontId="18" fillId="3" borderId="40" xfId="0" applyFont="1" applyFill="1" applyBorder="1" applyAlignment="1">
      <alignment horizontal="center" vertical="center" wrapText="1"/>
    </xf>
    <xf numFmtId="0" fontId="12" fillId="7" borderId="34" xfId="0" applyFont="1" applyFill="1" applyBorder="1" applyAlignment="1">
      <alignment horizontal="center" vertical="center" wrapText="1"/>
    </xf>
    <xf numFmtId="0" fontId="5" fillId="6" borderId="30" xfId="0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 wrapText="1"/>
    </xf>
    <xf numFmtId="0" fontId="0" fillId="7" borderId="42" xfId="0" applyFill="1" applyBorder="1" applyAlignment="1">
      <alignment horizontal="center" vertical="center" wrapText="1"/>
    </xf>
    <xf numFmtId="0" fontId="0" fillId="11" borderId="25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7" borderId="34" xfId="0" applyFill="1" applyBorder="1" applyAlignment="1">
      <alignment horizontal="center" vertical="center" wrapText="1"/>
    </xf>
    <xf numFmtId="0" fontId="0" fillId="11" borderId="2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32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36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19" fillId="17" borderId="21" xfId="0" applyFont="1" applyFill="1" applyBorder="1" applyAlignment="1">
      <alignment horizontal="center" vertical="center" wrapText="1"/>
    </xf>
    <xf numFmtId="0" fontId="19" fillId="17" borderId="22" xfId="0" applyFont="1" applyFill="1" applyBorder="1" applyAlignment="1">
      <alignment horizontal="center" vertical="center" wrapText="1"/>
    </xf>
    <xf numFmtId="0" fontId="19" fillId="17" borderId="23" xfId="0" applyFont="1" applyFill="1" applyBorder="1" applyAlignment="1">
      <alignment horizontal="center" vertical="center" wrapText="1"/>
    </xf>
    <xf numFmtId="0" fontId="11" fillId="17" borderId="19" xfId="0" applyFont="1" applyFill="1" applyBorder="1" applyAlignment="1">
      <alignment horizontal="center" vertical="center" wrapText="1"/>
    </xf>
    <xf numFmtId="0" fontId="11" fillId="17" borderId="14" xfId="0" applyFont="1" applyFill="1" applyBorder="1" applyAlignment="1">
      <alignment horizontal="center" vertical="center" wrapText="1"/>
    </xf>
    <xf numFmtId="0" fontId="11" fillId="17" borderId="16" xfId="0" applyFont="1" applyFill="1" applyBorder="1" applyAlignment="1">
      <alignment horizontal="center" vertical="center" wrapText="1"/>
    </xf>
    <xf numFmtId="0" fontId="11" fillId="17" borderId="7" xfId="0" applyFont="1" applyFill="1" applyBorder="1" applyAlignment="1">
      <alignment horizontal="center" vertical="center" wrapText="1"/>
    </xf>
    <xf numFmtId="0" fontId="11" fillId="17" borderId="5" xfId="0" applyFont="1" applyFill="1" applyBorder="1" applyAlignment="1">
      <alignment horizontal="center" vertical="center" wrapText="1"/>
    </xf>
    <xf numFmtId="0" fontId="11" fillId="17" borderId="9" xfId="0" applyFont="1" applyFill="1" applyBorder="1" applyAlignment="1">
      <alignment horizontal="center" vertical="center" wrapText="1"/>
    </xf>
    <xf numFmtId="0" fontId="11" fillId="17" borderId="10" xfId="0" applyFont="1" applyFill="1" applyBorder="1" applyAlignment="1">
      <alignment horizontal="center" vertical="center" wrapText="1"/>
    </xf>
    <xf numFmtId="0" fontId="11" fillId="17" borderId="52" xfId="0" applyFont="1" applyFill="1" applyBorder="1" applyAlignment="1">
      <alignment horizontal="center" vertical="center" wrapText="1"/>
    </xf>
    <xf numFmtId="18" fontId="0" fillId="0" borderId="5" xfId="0" applyNumberFormat="1" applyBorder="1" applyAlignment="1">
      <alignment horizontal="center" vertical="center" wrapText="1"/>
    </xf>
    <xf numFmtId="0" fontId="0" fillId="14" borderId="24" xfId="0" applyFill="1" applyBorder="1" applyAlignment="1">
      <alignment horizontal="center" vertical="center" wrapText="1"/>
    </xf>
    <xf numFmtId="0" fontId="0" fillId="14" borderId="25" xfId="0" applyFill="1" applyBorder="1" applyAlignment="1">
      <alignment horizontal="center" vertical="center" wrapText="1"/>
    </xf>
    <xf numFmtId="0" fontId="0" fillId="14" borderId="26" xfId="0" applyFill="1" applyBorder="1" applyAlignment="1">
      <alignment horizontal="center" vertical="center" wrapText="1"/>
    </xf>
    <xf numFmtId="18" fontId="0" fillId="0" borderId="7" xfId="0" applyNumberFormat="1" applyBorder="1" applyAlignment="1">
      <alignment horizontal="center" vertical="center" wrapText="1"/>
    </xf>
    <xf numFmtId="18" fontId="0" fillId="0" borderId="9" xfId="0" applyNumberFormat="1" applyBorder="1" applyAlignment="1">
      <alignment horizontal="center" vertical="center" wrapText="1"/>
    </xf>
    <xf numFmtId="18" fontId="0" fillId="0" borderId="10" xfId="0" applyNumberFormat="1" applyBorder="1" applyAlignment="1">
      <alignment horizontal="center" vertical="center" wrapText="1"/>
    </xf>
    <xf numFmtId="18" fontId="0" fillId="0" borderId="0" xfId="0" applyNumberFormat="1" applyAlignment="1">
      <alignment horizontal="center" vertical="center" wrapText="1"/>
    </xf>
    <xf numFmtId="0" fontId="18" fillId="13" borderId="25" xfId="0" applyFont="1" applyFill="1" applyBorder="1" applyAlignment="1">
      <alignment horizontal="center" vertical="center" wrapText="1"/>
    </xf>
    <xf numFmtId="0" fontId="14" fillId="13" borderId="24" xfId="0" applyFont="1" applyFill="1" applyBorder="1" applyAlignment="1">
      <alignment horizontal="center" vertical="center" wrapText="1"/>
    </xf>
    <xf numFmtId="21" fontId="11" fillId="0" borderId="5" xfId="0" applyNumberFormat="1" applyFont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8" fillId="16" borderId="36" xfId="0" applyFont="1" applyFill="1" applyBorder="1" applyAlignment="1">
      <alignment horizontal="center" vertical="center" wrapText="1"/>
    </xf>
    <xf numFmtId="0" fontId="18" fillId="16" borderId="53" xfId="0" applyFont="1" applyFill="1" applyBorder="1" applyAlignment="1">
      <alignment horizontal="center" vertical="center" wrapText="1"/>
    </xf>
    <xf numFmtId="0" fontId="18" fillId="16" borderId="32" xfId="0" applyFont="1" applyFill="1" applyBorder="1" applyAlignment="1">
      <alignment horizontal="center" vertical="center" wrapText="1"/>
    </xf>
    <xf numFmtId="0" fontId="18" fillId="16" borderId="37" xfId="0" applyFont="1" applyFill="1" applyBorder="1" applyAlignment="1">
      <alignment horizontal="center" vertical="center" wrapText="1"/>
    </xf>
    <xf numFmtId="0" fontId="18" fillId="16" borderId="51" xfId="0" applyFont="1" applyFill="1" applyBorder="1" applyAlignment="1">
      <alignment horizontal="center" vertical="center" wrapText="1"/>
    </xf>
    <xf numFmtId="0" fontId="18" fillId="16" borderId="28" xfId="0" applyFont="1" applyFill="1" applyBorder="1" applyAlignment="1">
      <alignment horizontal="center" vertical="center" wrapText="1"/>
    </xf>
    <xf numFmtId="0" fontId="18" fillId="16" borderId="34" xfId="0" applyFont="1" applyFill="1" applyBorder="1" applyAlignment="1">
      <alignment horizontal="center" vertical="center" wrapText="1"/>
    </xf>
    <xf numFmtId="0" fontId="18" fillId="16" borderId="54" xfId="0" applyFont="1" applyFill="1" applyBorder="1" applyAlignment="1">
      <alignment horizontal="center" vertical="center" wrapText="1"/>
    </xf>
    <xf numFmtId="0" fontId="18" fillId="16" borderId="42" xfId="0" applyFont="1" applyFill="1" applyBorder="1" applyAlignment="1">
      <alignment horizontal="center" vertical="center" wrapText="1"/>
    </xf>
    <xf numFmtId="0" fontId="18" fillId="16" borderId="9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8" fillId="16" borderId="33" xfId="0" applyFont="1" applyFill="1" applyBorder="1" applyAlignment="1">
      <alignment horizontal="center" vertical="center" wrapText="1"/>
    </xf>
    <xf numFmtId="0" fontId="18" fillId="16" borderId="24" xfId="0" applyFont="1" applyFill="1" applyBorder="1" applyAlignment="1">
      <alignment horizontal="center" vertical="center" wrapText="1"/>
    </xf>
    <xf numFmtId="0" fontId="18" fillId="16" borderId="25" xfId="0" applyFont="1" applyFill="1" applyBorder="1" applyAlignment="1">
      <alignment horizontal="center" vertical="center" wrapText="1"/>
    </xf>
    <xf numFmtId="0" fontId="18" fillId="21" borderId="5" xfId="0" applyFont="1" applyFill="1" applyBorder="1" applyAlignment="1">
      <alignment horizontal="center" vertical="center"/>
    </xf>
    <xf numFmtId="0" fontId="18" fillId="21" borderId="14" xfId="0" applyFont="1" applyFill="1" applyBorder="1" applyAlignment="1">
      <alignment horizontal="center" vertical="center"/>
    </xf>
    <xf numFmtId="0" fontId="18" fillId="21" borderId="10" xfId="0" applyFont="1" applyFill="1" applyBorder="1" applyAlignment="1">
      <alignment horizontal="center" vertical="center"/>
    </xf>
    <xf numFmtId="0" fontId="18" fillId="21" borderId="36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horizontal="center" vertical="center"/>
    </xf>
    <xf numFmtId="0" fontId="18" fillId="21" borderId="37" xfId="0" applyFont="1" applyFill="1" applyBorder="1" applyAlignment="1">
      <alignment horizontal="center" vertical="center"/>
    </xf>
    <xf numFmtId="0" fontId="18" fillId="21" borderId="8" xfId="0" applyFont="1" applyFill="1" applyBorder="1" applyAlignment="1">
      <alignment horizontal="center" vertical="center"/>
    </xf>
    <xf numFmtId="0" fontId="12" fillId="7" borderId="25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24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2" fillId="8" borderId="25" xfId="0" applyFont="1" applyFill="1" applyBorder="1" applyAlignment="1">
      <alignment horizontal="center" vertical="center" wrapText="1"/>
    </xf>
    <xf numFmtId="0" fontId="12" fillId="8" borderId="10" xfId="0" applyFont="1" applyFill="1" applyBorder="1" applyAlignment="1">
      <alignment horizontal="center" vertical="center" wrapText="1"/>
    </xf>
    <xf numFmtId="0" fontId="12" fillId="8" borderId="24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center" vertical="center" wrapText="1"/>
    </xf>
    <xf numFmtId="0" fontId="17" fillId="16" borderId="25" xfId="0" applyFont="1" applyFill="1" applyBorder="1" applyAlignment="1">
      <alignment horizontal="center" vertical="center" wrapText="1"/>
    </xf>
    <xf numFmtId="0" fontId="13" fillId="19" borderId="19" xfId="0" applyFont="1" applyFill="1" applyBorder="1" applyAlignment="1">
      <alignment horizontal="center" vertical="center"/>
    </xf>
    <xf numFmtId="0" fontId="13" fillId="19" borderId="16" xfId="0" applyFont="1" applyFill="1" applyBorder="1" applyAlignment="1">
      <alignment horizontal="center" vertical="center"/>
    </xf>
    <xf numFmtId="0" fontId="16" fillId="19" borderId="7" xfId="0" applyFont="1" applyFill="1" applyBorder="1" applyAlignment="1">
      <alignment horizontal="center" vertical="center"/>
    </xf>
    <xf numFmtId="0" fontId="16" fillId="19" borderId="8" xfId="0" applyFont="1" applyFill="1" applyBorder="1" applyAlignment="1">
      <alignment horizontal="center" vertical="center"/>
    </xf>
    <xf numFmtId="0" fontId="20" fillId="20" borderId="21" xfId="0" applyFont="1" applyFill="1" applyBorder="1" applyAlignment="1">
      <alignment horizontal="center" vertical="center"/>
    </xf>
    <xf numFmtId="0" fontId="20" fillId="20" borderId="22" xfId="0" applyFont="1" applyFill="1" applyBorder="1" applyAlignment="1">
      <alignment horizontal="center" vertical="center"/>
    </xf>
    <xf numFmtId="0" fontId="20" fillId="20" borderId="47" xfId="0" applyFont="1" applyFill="1" applyBorder="1" applyAlignment="1">
      <alignment horizontal="center" vertical="center"/>
    </xf>
    <xf numFmtId="0" fontId="20" fillId="20" borderId="23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center" vertical="center" wrapText="1"/>
    </xf>
    <xf numFmtId="0" fontId="12" fillId="8" borderId="42" xfId="0" applyFont="1" applyFill="1" applyBorder="1" applyAlignment="1">
      <alignment horizontal="center" vertical="center" wrapText="1"/>
    </xf>
    <xf numFmtId="0" fontId="12" fillId="8" borderId="32" xfId="0" applyFont="1" applyFill="1" applyBorder="1" applyAlignment="1">
      <alignment horizontal="center" vertical="center" wrapText="1"/>
    </xf>
    <xf numFmtId="0" fontId="18" fillId="21" borderId="30" xfId="0" applyFont="1" applyFill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 wrapText="1"/>
    </xf>
    <xf numFmtId="0" fontId="18" fillId="21" borderId="27" xfId="0" applyFont="1" applyFill="1" applyBorder="1" applyAlignment="1">
      <alignment horizontal="center" vertical="center"/>
    </xf>
    <xf numFmtId="0" fontId="18" fillId="21" borderId="16" xfId="0" applyFont="1" applyFill="1" applyBorder="1" applyAlignment="1">
      <alignment horizontal="center" vertical="center"/>
    </xf>
    <xf numFmtId="0" fontId="18" fillId="17" borderId="18" xfId="0" applyFont="1" applyFill="1" applyBorder="1" applyAlignment="1">
      <alignment horizontal="center" vertical="center" wrapText="1"/>
    </xf>
    <xf numFmtId="0" fontId="18" fillId="17" borderId="20" xfId="0" applyFont="1" applyFill="1" applyBorder="1" applyAlignment="1">
      <alignment horizontal="center" vertical="center" wrapText="1"/>
    </xf>
    <xf numFmtId="0" fontId="18" fillId="17" borderId="35" xfId="0" applyFont="1" applyFill="1" applyBorder="1" applyAlignment="1">
      <alignment horizontal="center" vertical="center" wrapText="1"/>
    </xf>
    <xf numFmtId="0" fontId="18" fillId="16" borderId="56" xfId="0" applyFont="1" applyFill="1" applyBorder="1" applyAlignment="1">
      <alignment horizontal="center" vertical="center" wrapText="1"/>
    </xf>
    <xf numFmtId="0" fontId="18" fillId="16" borderId="38" xfId="0" applyFont="1" applyFill="1" applyBorder="1" applyAlignment="1">
      <alignment horizontal="center" vertical="center" wrapText="1"/>
    </xf>
    <xf numFmtId="0" fontId="18" fillId="16" borderId="55" xfId="0" applyFont="1" applyFill="1" applyBorder="1" applyAlignment="1">
      <alignment horizontal="center" vertical="center" wrapText="1"/>
    </xf>
    <xf numFmtId="0" fontId="18" fillId="19" borderId="7" xfId="0" applyFont="1" applyFill="1" applyBorder="1" applyAlignment="1">
      <alignment horizontal="center" vertical="center" wrapText="1"/>
    </xf>
    <xf numFmtId="0" fontId="18" fillId="19" borderId="9" xfId="0" applyFont="1" applyFill="1" applyBorder="1" applyAlignment="1">
      <alignment horizontal="center" vertical="center" wrapText="1"/>
    </xf>
    <xf numFmtId="0" fontId="18" fillId="21" borderId="28" xfId="0" applyFont="1" applyFill="1" applyBorder="1" applyAlignment="1">
      <alignment horizontal="center" vertical="center"/>
    </xf>
    <xf numFmtId="0" fontId="18" fillId="21" borderId="32" xfId="0" applyFont="1" applyFill="1" applyBorder="1" applyAlignment="1">
      <alignment horizontal="center" vertical="center"/>
    </xf>
    <xf numFmtId="0" fontId="20" fillId="18" borderId="2" xfId="0" applyFont="1" applyFill="1" applyBorder="1" applyAlignment="1">
      <alignment horizontal="center" vertical="center" wrapText="1"/>
    </xf>
    <xf numFmtId="0" fontId="20" fillId="18" borderId="3" xfId="0" applyFont="1" applyFill="1" applyBorder="1" applyAlignment="1">
      <alignment horizontal="center" vertical="center" wrapText="1"/>
    </xf>
    <xf numFmtId="0" fontId="20" fillId="18" borderId="4" xfId="0" applyFont="1" applyFill="1" applyBorder="1" applyAlignment="1">
      <alignment horizontal="center" vertical="center" wrapText="1"/>
    </xf>
    <xf numFmtId="0" fontId="17" fillId="21" borderId="13" xfId="0" applyFont="1" applyFill="1" applyBorder="1" applyAlignment="1">
      <alignment horizontal="center" vertical="center"/>
    </xf>
    <xf numFmtId="0" fontId="17" fillId="21" borderId="40" xfId="0" applyFont="1" applyFill="1" applyBorder="1" applyAlignment="1">
      <alignment horizontal="center" vertical="center"/>
    </xf>
    <xf numFmtId="0" fontId="17" fillId="21" borderId="17" xfId="0" applyFont="1" applyFill="1" applyBorder="1" applyAlignment="1">
      <alignment horizontal="center" vertical="center"/>
    </xf>
    <xf numFmtId="0" fontId="17" fillId="21" borderId="31" xfId="0" applyFont="1" applyFill="1" applyBorder="1" applyAlignment="1">
      <alignment horizontal="center" vertical="center"/>
    </xf>
    <xf numFmtId="0" fontId="8" fillId="16" borderId="37" xfId="0" applyFont="1" applyFill="1" applyBorder="1" applyAlignment="1">
      <alignment horizontal="center" vertical="center" wrapText="1"/>
    </xf>
    <xf numFmtId="0" fontId="8" fillId="16" borderId="51" xfId="0" applyFont="1" applyFill="1" applyBorder="1" applyAlignment="1">
      <alignment horizontal="center" vertical="center" wrapText="1"/>
    </xf>
    <xf numFmtId="0" fontId="8" fillId="16" borderId="28" xfId="0" applyFont="1" applyFill="1" applyBorder="1" applyAlignment="1">
      <alignment horizontal="center" vertical="center" wrapText="1"/>
    </xf>
    <xf numFmtId="0" fontId="8" fillId="16" borderId="7" xfId="0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13" fillId="17" borderId="7" xfId="0" applyFont="1" applyFill="1" applyBorder="1" applyAlignment="1">
      <alignment horizontal="center" vertical="center" wrapText="1"/>
    </xf>
    <xf numFmtId="0" fontId="8" fillId="16" borderId="9" xfId="0" applyFont="1" applyFill="1" applyBorder="1" applyAlignment="1">
      <alignment horizontal="center" vertical="center" wrapText="1"/>
    </xf>
    <xf numFmtId="0" fontId="8" fillId="16" borderId="53" xfId="0" applyFont="1" applyFill="1" applyBorder="1" applyAlignment="1">
      <alignment horizontal="center" vertical="center" wrapText="1"/>
    </xf>
    <xf numFmtId="0" fontId="8" fillId="16" borderId="36" xfId="0" applyFont="1" applyFill="1" applyBorder="1" applyAlignment="1">
      <alignment horizontal="center" vertical="center" wrapText="1"/>
    </xf>
    <xf numFmtId="0" fontId="13" fillId="17" borderId="37" xfId="0" applyFont="1" applyFill="1" applyBorder="1" applyAlignment="1">
      <alignment horizontal="center" vertical="center" wrapText="1"/>
    </xf>
    <xf numFmtId="0" fontId="13" fillId="17" borderId="24" xfId="0" applyFont="1" applyFill="1" applyBorder="1" applyAlignment="1">
      <alignment horizontal="center" vertical="center" wrapText="1"/>
    </xf>
    <xf numFmtId="0" fontId="13" fillId="17" borderId="34" xfId="0" applyFont="1" applyFill="1" applyBorder="1" applyAlignment="1">
      <alignment horizontal="center" vertical="center" wrapText="1"/>
    </xf>
    <xf numFmtId="0" fontId="13" fillId="16" borderId="5" xfId="0" applyFont="1" applyFill="1" applyBorder="1" applyAlignment="1">
      <alignment horizontal="center" vertical="center" wrapText="1"/>
    </xf>
    <xf numFmtId="0" fontId="13" fillId="16" borderId="37" xfId="0" applyFont="1" applyFill="1" applyBorder="1" applyAlignment="1">
      <alignment horizontal="center" vertical="center" wrapText="1"/>
    </xf>
    <xf numFmtId="0" fontId="13" fillId="16" borderId="8" xfId="0" applyFont="1" applyFill="1" applyBorder="1" applyAlignment="1">
      <alignment horizontal="center" vertical="center" wrapText="1"/>
    </xf>
    <xf numFmtId="0" fontId="17" fillId="16" borderId="34" xfId="0" applyFont="1" applyFill="1" applyBorder="1" applyAlignment="1">
      <alignment horizontal="center" vertical="center" wrapText="1"/>
    </xf>
    <xf numFmtId="0" fontId="17" fillId="16" borderId="26" xfId="0" applyFont="1" applyFill="1" applyBorder="1" applyAlignment="1">
      <alignment horizontal="center" vertical="center" wrapText="1"/>
    </xf>
    <xf numFmtId="0" fontId="8" fillId="16" borderId="32" xfId="0" applyFont="1" applyFill="1" applyBorder="1" applyAlignment="1">
      <alignment horizontal="center" vertical="center" wrapText="1"/>
    </xf>
    <xf numFmtId="0" fontId="8" fillId="16" borderId="11" xfId="0" applyFont="1" applyFill="1" applyBorder="1" applyAlignment="1">
      <alignment horizontal="center" vertical="center" wrapText="1"/>
    </xf>
    <xf numFmtId="0" fontId="8" fillId="16" borderId="5" xfId="2" applyNumberFormat="1" applyFont="1" applyFill="1" applyBorder="1" applyAlignment="1">
      <alignment horizontal="center" vertical="center" wrapText="1"/>
    </xf>
    <xf numFmtId="0" fontId="8" fillId="16" borderId="37" xfId="2" applyNumberFormat="1" applyFont="1" applyFill="1" applyBorder="1" applyAlignment="1">
      <alignment horizontal="center" vertical="center" wrapText="1"/>
    </xf>
    <xf numFmtId="0" fontId="8" fillId="16" borderId="8" xfId="2" applyNumberFormat="1" applyFont="1" applyFill="1" applyBorder="1" applyAlignment="1">
      <alignment horizontal="center" vertical="center" wrapText="1"/>
    </xf>
    <xf numFmtId="0" fontId="8" fillId="16" borderId="38" xfId="0" applyFont="1" applyFill="1" applyBorder="1" applyAlignment="1">
      <alignment horizontal="center" vertical="center" wrapText="1"/>
    </xf>
    <xf numFmtId="0" fontId="13" fillId="16" borderId="7" xfId="0" applyFont="1" applyFill="1" applyBorder="1" applyAlignment="1">
      <alignment horizontal="center" vertical="center" wrapText="1"/>
    </xf>
    <xf numFmtId="0" fontId="13" fillId="16" borderId="28" xfId="0" applyFont="1" applyFill="1" applyBorder="1" applyAlignment="1">
      <alignment horizontal="center" vertical="center" wrapText="1"/>
    </xf>
    <xf numFmtId="0" fontId="8" fillId="16" borderId="7" xfId="2" applyNumberFormat="1" applyFont="1" applyFill="1" applyBorder="1" applyAlignment="1">
      <alignment horizontal="center" vertical="center" wrapText="1"/>
    </xf>
    <xf numFmtId="0" fontId="8" fillId="16" borderId="28" xfId="2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17" fillId="16" borderId="24" xfId="0" applyFont="1" applyFill="1" applyBorder="1" applyAlignment="1">
      <alignment horizontal="center" vertical="center" wrapText="1"/>
    </xf>
    <xf numFmtId="0" fontId="17" fillId="16" borderId="42" xfId="0" applyFont="1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0" fontId="18" fillId="4" borderId="14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18" fillId="4" borderId="13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18" fillId="3" borderId="13" xfId="0" applyFont="1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16" fillId="17" borderId="7" xfId="0" applyFont="1" applyFill="1" applyBorder="1" applyAlignment="1">
      <alignment horizontal="center" vertical="center" wrapText="1"/>
    </xf>
    <xf numFmtId="0" fontId="16" fillId="17" borderId="37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0" fontId="16" fillId="17" borderId="12" xfId="0" applyFont="1" applyFill="1" applyBorder="1" applyAlignment="1">
      <alignment horizontal="center" vertical="center" wrapText="1"/>
    </xf>
    <xf numFmtId="0" fontId="2" fillId="9" borderId="2" xfId="1" applyFont="1" applyFill="1" applyBorder="1" applyAlignment="1">
      <alignment horizontal="center" vertical="center" wrapText="1"/>
    </xf>
    <xf numFmtId="0" fontId="2" fillId="9" borderId="3" xfId="1" applyFont="1" applyFill="1" applyBorder="1" applyAlignment="1">
      <alignment horizontal="center" vertical="center" wrapText="1"/>
    </xf>
    <xf numFmtId="0" fontId="2" fillId="9" borderId="4" xfId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4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0" fillId="24" borderId="6" xfId="0" applyFill="1" applyBorder="1" applyAlignment="1">
      <alignment horizontal="center" vertical="center" wrapText="1"/>
    </xf>
    <xf numFmtId="0" fontId="0" fillId="24" borderId="57" xfId="0" applyFill="1" applyBorder="1" applyAlignment="1">
      <alignment horizontal="center" vertical="center" wrapText="1"/>
    </xf>
    <xf numFmtId="0" fontId="0" fillId="24" borderId="15" xfId="0" applyFill="1" applyBorder="1" applyAlignment="1">
      <alignment horizontal="center" vertical="center" wrapText="1"/>
    </xf>
    <xf numFmtId="0" fontId="0" fillId="24" borderId="52" xfId="0" applyFill="1" applyBorder="1" applyAlignment="1">
      <alignment horizontal="center" vertical="center" wrapText="1"/>
    </xf>
    <xf numFmtId="0" fontId="23" fillId="23" borderId="45" xfId="0" applyFont="1" applyFill="1" applyBorder="1" applyAlignment="1">
      <alignment horizontal="center" vertical="center" wrapText="1"/>
    </xf>
    <xf numFmtId="0" fontId="23" fillId="23" borderId="49" xfId="0" applyFont="1" applyFill="1" applyBorder="1" applyAlignment="1">
      <alignment horizontal="center" vertical="center" wrapText="1"/>
    </xf>
    <xf numFmtId="0" fontId="23" fillId="23" borderId="50" xfId="0" applyFont="1" applyFill="1" applyBorder="1" applyAlignment="1">
      <alignment horizontal="center" vertical="center" wrapText="1"/>
    </xf>
    <xf numFmtId="0" fontId="0" fillId="24" borderId="14" xfId="0" applyFill="1" applyBorder="1" applyAlignment="1">
      <alignment horizontal="center" vertical="center" wrapText="1"/>
    </xf>
    <xf numFmtId="0" fontId="0" fillId="24" borderId="16" xfId="0" applyFill="1" applyBorder="1" applyAlignment="1">
      <alignment horizontal="center" vertical="center" wrapText="1"/>
    </xf>
    <xf numFmtId="0" fontId="0" fillId="25" borderId="6" xfId="0" applyFill="1" applyBorder="1" applyAlignment="1">
      <alignment horizontal="center" vertical="center" wrapText="1"/>
    </xf>
    <xf numFmtId="0" fontId="0" fillId="25" borderId="14" xfId="0" applyFill="1" applyBorder="1" applyAlignment="1">
      <alignment horizontal="center" vertical="center" wrapText="1"/>
    </xf>
    <xf numFmtId="0" fontId="0" fillId="24" borderId="5" xfId="0" applyFill="1" applyBorder="1" applyAlignment="1">
      <alignment horizontal="center" vertical="center" wrapText="1"/>
    </xf>
    <xf numFmtId="0" fontId="24" fillId="26" borderId="47" xfId="0" applyFont="1" applyFill="1" applyBorder="1" applyAlignment="1">
      <alignment horizontal="center" vertical="center" wrapText="1"/>
    </xf>
    <xf numFmtId="0" fontId="24" fillId="26" borderId="3" xfId="0" applyFont="1" applyFill="1" applyBorder="1" applyAlignment="1">
      <alignment horizontal="center" vertical="center" wrapText="1"/>
    </xf>
    <xf numFmtId="0" fontId="24" fillId="26" borderId="46" xfId="0" applyFont="1" applyFill="1" applyBorder="1" applyAlignment="1">
      <alignment horizontal="center" vertical="center" wrapText="1"/>
    </xf>
    <xf numFmtId="18" fontId="21" fillId="22" borderId="7" xfId="0" applyNumberFormat="1" applyFont="1" applyFill="1" applyBorder="1" applyAlignment="1">
      <alignment horizontal="center" vertical="center" wrapText="1"/>
    </xf>
    <xf numFmtId="18" fontId="21" fillId="22" borderId="9" xfId="0" applyNumberFormat="1" applyFont="1" applyFill="1" applyBorder="1" applyAlignment="1">
      <alignment horizontal="center" vertical="center" wrapText="1"/>
    </xf>
  </cellXfs>
  <cellStyles count="4">
    <cellStyle name="Énfasis5" xfId="1" builtinId="45"/>
    <cellStyle name="Millares" xfId="2" builtinId="3"/>
    <cellStyle name="Normal" xfId="0" builtinId="0"/>
    <cellStyle name="Normal 2" xfId="3"/>
  </cellStyles>
  <dxfs count="21"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DDC15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5CB6DE"/>
      <color rgb="FF3D94FD"/>
      <color rgb="FF9D89FF"/>
      <color rgb="FFF84EB7"/>
      <color rgb="FF199CFF"/>
      <color rgb="FF04FC3F"/>
      <color rgb="FF29DFC9"/>
      <color rgb="FFDC7902"/>
      <color rgb="FFDEA900"/>
      <color rgb="FFF612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78"/>
  <sheetViews>
    <sheetView workbookViewId="0">
      <selection activeCell="B4" sqref="B4"/>
    </sheetView>
  </sheetViews>
  <sheetFormatPr baseColWidth="10" defaultRowHeight="14.4" x14ac:dyDescent="0.3"/>
  <cols>
    <col min="1" max="1" width="3" customWidth="1"/>
    <col min="2" max="2" width="57" customWidth="1"/>
    <col min="3" max="3" width="14.6640625" customWidth="1"/>
    <col min="4" max="4" width="16.33203125" hidden="1" customWidth="1"/>
    <col min="5" max="5" width="14.109375" customWidth="1"/>
    <col min="6" max="6" width="19.44140625" hidden="1" customWidth="1"/>
    <col min="7" max="7" width="12.109375" customWidth="1"/>
    <col min="8" max="8" width="40.21875" customWidth="1"/>
  </cols>
  <sheetData>
    <row r="2" spans="2:8" ht="14.4" customHeight="1" x14ac:dyDescent="0.3">
      <c r="B2" s="48" t="s">
        <v>117</v>
      </c>
      <c r="C2" s="48" t="s">
        <v>118</v>
      </c>
      <c r="D2" s="48" t="s">
        <v>135</v>
      </c>
      <c r="E2" s="48" t="s">
        <v>113</v>
      </c>
      <c r="F2" s="48" t="s">
        <v>156</v>
      </c>
      <c r="G2" s="48" t="s">
        <v>134</v>
      </c>
      <c r="H2" s="48" t="s">
        <v>133</v>
      </c>
    </row>
    <row r="3" spans="2:8" ht="14.4" customHeight="1" x14ac:dyDescent="0.3">
      <c r="B3" s="68" t="s">
        <v>5</v>
      </c>
      <c r="C3" s="21">
        <v>4</v>
      </c>
      <c r="D3" s="21" t="str">
        <f ca="1">IFERROR(IF(COUNTIF(OFFSET(Plan!$D$64,0,0,7,(Plan!$O$56-1)*3),B3)=1,"SI","NO"),"NO")</f>
        <v>NO</v>
      </c>
      <c r="E3" s="21" t="s">
        <v>142</v>
      </c>
      <c r="F3" s="21" t="s">
        <v>116</v>
      </c>
      <c r="G3" s="19">
        <v>0</v>
      </c>
      <c r="H3" s="67" t="s">
        <v>161</v>
      </c>
    </row>
    <row r="4" spans="2:8" ht="14.4" customHeight="1" x14ac:dyDescent="0.3">
      <c r="B4" s="69" t="s">
        <v>59</v>
      </c>
      <c r="C4" s="22">
        <v>3</v>
      </c>
      <c r="D4" s="21" t="str">
        <f ca="1">IFERROR(IF(COUNTIF(OFFSET(Plan!$D$64,0,0,7,(Plan!$O$56-1)*3),B4)=1,"SI","NO"),"NO")</f>
        <v>NO</v>
      </c>
      <c r="E4" s="21">
        <v>3009430</v>
      </c>
      <c r="F4" s="21" t="s">
        <v>137</v>
      </c>
      <c r="G4" s="20">
        <v>5</v>
      </c>
      <c r="H4" s="67" t="s">
        <v>162</v>
      </c>
    </row>
    <row r="5" spans="2:8" ht="14.4" customHeight="1" x14ac:dyDescent="0.3">
      <c r="B5" s="69" t="s">
        <v>37</v>
      </c>
      <c r="C5" s="22">
        <v>3</v>
      </c>
      <c r="D5" s="21" t="str">
        <f ca="1">IFERROR(IF(COUNTIF(OFFSET(Plan!$D$64,0,0,7,(Plan!$O$56-1)*3),B5)=1,"SI","NO"),"NO")</f>
        <v>NO</v>
      </c>
      <c r="E5" s="21">
        <v>3007847</v>
      </c>
      <c r="F5" s="21" t="s">
        <v>137</v>
      </c>
      <c r="G5" s="20">
        <v>10</v>
      </c>
      <c r="H5" s="67" t="s">
        <v>163</v>
      </c>
    </row>
    <row r="6" spans="2:8" ht="14.4" customHeight="1" x14ac:dyDescent="0.3">
      <c r="B6" s="69" t="s">
        <v>58</v>
      </c>
      <c r="C6" s="22">
        <v>3</v>
      </c>
      <c r="D6" s="21" t="str">
        <f ca="1">IFERROR(IF(COUNTIF(OFFSET(Plan!$D$64,0,0,7,(Plan!$O$56-1)*3),B6)=1,"SI","NO"),"NO")</f>
        <v>NO</v>
      </c>
      <c r="E6" s="21">
        <v>3007848</v>
      </c>
      <c r="F6" s="21" t="s">
        <v>137</v>
      </c>
      <c r="G6" s="20">
        <v>0</v>
      </c>
      <c r="H6" s="67"/>
    </row>
    <row r="7" spans="2:8" ht="14.4" customHeight="1" x14ac:dyDescent="0.3">
      <c r="B7" s="69" t="s">
        <v>21</v>
      </c>
      <c r="C7" s="22">
        <v>3</v>
      </c>
      <c r="D7" s="21" t="str">
        <f ca="1">IFERROR(IF(COUNTIF(OFFSET(Plan!$D$64,0,0,7,(Plan!$O$56-1)*3),B7)=1,"SI","NO"),"NO")</f>
        <v>NO</v>
      </c>
      <c r="E7" s="21" t="s">
        <v>143</v>
      </c>
      <c r="F7" s="21" t="s">
        <v>116</v>
      </c>
      <c r="G7" s="20">
        <v>0</v>
      </c>
      <c r="H7" s="67"/>
    </row>
    <row r="8" spans="2:8" ht="14.4" customHeight="1" x14ac:dyDescent="0.3">
      <c r="B8" s="69" t="s">
        <v>33</v>
      </c>
      <c r="C8" s="22">
        <v>4</v>
      </c>
      <c r="D8" s="21" t="str">
        <f ca="1">IFERROR(IF(COUNTIF(OFFSET(Plan!$D$64,0,0,7,(Plan!$O$56-1)*3),B8)=1,"SI","NO"),"NO")</f>
        <v>NO</v>
      </c>
      <c r="E8" s="21" t="s">
        <v>144</v>
      </c>
      <c r="F8" s="21" t="s">
        <v>116</v>
      </c>
      <c r="G8" s="20">
        <v>0</v>
      </c>
      <c r="H8" s="67"/>
    </row>
    <row r="9" spans="2:8" ht="14.4" customHeight="1" x14ac:dyDescent="0.3">
      <c r="B9" s="69" t="s">
        <v>3</v>
      </c>
      <c r="C9" s="22">
        <v>4</v>
      </c>
      <c r="D9" s="21" t="str">
        <f ca="1">IFERROR(IF(COUNTIF(OFFSET(Plan!$D$64,0,0,7,(Plan!$O$56-1)*3),B9)=1,"SI","NO"),"NO")</f>
        <v>SI</v>
      </c>
      <c r="E9" s="21" t="s">
        <v>145</v>
      </c>
      <c r="F9" s="21" t="s">
        <v>116</v>
      </c>
      <c r="G9" s="20">
        <v>0</v>
      </c>
      <c r="H9" s="67"/>
    </row>
    <row r="10" spans="2:8" ht="14.4" customHeight="1" x14ac:dyDescent="0.3">
      <c r="B10" s="69" t="s">
        <v>4</v>
      </c>
      <c r="C10" s="22">
        <v>4</v>
      </c>
      <c r="D10" s="21" t="str">
        <f ca="1">IFERROR(IF(COUNTIF(OFFSET(Plan!$D$64,0,0,7,(Plan!$O$56-1)*3),B10)=1,"SI","NO"),"NO")</f>
        <v>NO</v>
      </c>
      <c r="E10" s="21" t="s">
        <v>146</v>
      </c>
      <c r="F10" s="21" t="s">
        <v>116</v>
      </c>
      <c r="G10" s="20">
        <v>0</v>
      </c>
      <c r="H10" s="67"/>
    </row>
    <row r="11" spans="2:8" ht="14.4" customHeight="1" x14ac:dyDescent="0.3">
      <c r="B11" s="69" t="s">
        <v>43</v>
      </c>
      <c r="C11" s="22">
        <v>3</v>
      </c>
      <c r="D11" s="21" t="str">
        <f ca="1">IFERROR(IF(COUNTIF(OFFSET(Plan!$D$64,0,0,7,(Plan!$O$56-1)*3),B11)=1,"SI","NO"),"NO")</f>
        <v>NO</v>
      </c>
      <c r="E11" s="21">
        <v>3010440</v>
      </c>
      <c r="F11" s="21" t="s">
        <v>137</v>
      </c>
      <c r="G11" s="20">
        <v>0</v>
      </c>
      <c r="H11" s="67"/>
    </row>
    <row r="12" spans="2:8" ht="14.4" customHeight="1" x14ac:dyDescent="0.3">
      <c r="B12" s="69" t="s">
        <v>66</v>
      </c>
      <c r="C12" s="22">
        <v>2</v>
      </c>
      <c r="D12" s="21" t="str">
        <f ca="1">IFERROR(IF(COUNTIF(OFFSET(Plan!$D$64,0,0,7,(Plan!$O$56-1)*3),B12)=1,"SI","NO"),"NO")</f>
        <v>NO</v>
      </c>
      <c r="E12" s="21">
        <v>3010836</v>
      </c>
      <c r="F12" s="21" t="s">
        <v>137</v>
      </c>
      <c r="G12" s="20">
        <v>0</v>
      </c>
      <c r="H12" s="67"/>
    </row>
    <row r="13" spans="2:8" ht="14.4" customHeight="1" x14ac:dyDescent="0.3">
      <c r="B13" s="69" t="s">
        <v>67</v>
      </c>
      <c r="C13" s="22">
        <v>3</v>
      </c>
      <c r="D13" s="21" t="str">
        <f ca="1">IFERROR(IF(COUNTIF(OFFSET(Plan!$D$64,0,0,7,(Plan!$O$56-1)*3),B13)=1,"SI","NO"),"NO")</f>
        <v>NO</v>
      </c>
      <c r="E13" s="21">
        <v>3010757</v>
      </c>
      <c r="F13" s="21" t="s">
        <v>137</v>
      </c>
      <c r="G13" s="20">
        <v>0</v>
      </c>
      <c r="H13" s="67"/>
    </row>
    <row r="14" spans="2:8" ht="14.4" customHeight="1" x14ac:dyDescent="0.3">
      <c r="B14" s="69" t="s">
        <v>80</v>
      </c>
      <c r="C14" s="22">
        <v>3</v>
      </c>
      <c r="D14" s="21" t="str">
        <f ca="1">IFERROR(IF(COUNTIF(OFFSET(Plan!$D$64,0,0,7,(Plan!$O$56-1)*3),B14)=1,"SI","NO"),"NO")</f>
        <v>NO</v>
      </c>
      <c r="E14" s="21">
        <v>3011018</v>
      </c>
      <c r="F14" s="21" t="s">
        <v>137</v>
      </c>
      <c r="G14" s="20">
        <v>0</v>
      </c>
      <c r="H14" s="67"/>
    </row>
    <row r="15" spans="2:8" ht="14.4" customHeight="1" x14ac:dyDescent="0.3">
      <c r="B15" s="69" t="s">
        <v>32</v>
      </c>
      <c r="C15" s="22">
        <v>6</v>
      </c>
      <c r="D15" s="21" t="str">
        <f ca="1">IFERROR(IF(COUNTIF(OFFSET(Plan!$D$64,0,0,7,(Plan!$O$56-1)*3),B15)=1,"SI","NO"),"NO")</f>
        <v>NO</v>
      </c>
      <c r="E15" s="21">
        <v>3007869</v>
      </c>
      <c r="F15" s="21" t="s">
        <v>137</v>
      </c>
      <c r="G15" s="20">
        <v>0</v>
      </c>
      <c r="H15" s="67"/>
    </row>
    <row r="16" spans="2:8" ht="14.4" customHeight="1" x14ac:dyDescent="0.3">
      <c r="B16" s="69" t="s">
        <v>79</v>
      </c>
      <c r="C16" s="22">
        <v>3</v>
      </c>
      <c r="D16" s="21" t="str">
        <f ca="1">IFERROR(IF(COUNTIF(OFFSET(Plan!$D$64,0,0,7,(Plan!$O$56-1)*3),B16)=1,"SI","NO"),"NO")</f>
        <v>NO</v>
      </c>
      <c r="E16" s="21">
        <v>3011019</v>
      </c>
      <c r="F16" s="21" t="s">
        <v>137</v>
      </c>
      <c r="G16" s="20">
        <v>0</v>
      </c>
      <c r="H16" s="67"/>
    </row>
    <row r="17" spans="2:8" ht="14.4" customHeight="1" x14ac:dyDescent="0.3">
      <c r="B17" s="69" t="s">
        <v>63</v>
      </c>
      <c r="C17" s="22">
        <v>3</v>
      </c>
      <c r="D17" s="21" t="str">
        <f ca="1">IFERROR(IF(COUNTIF(OFFSET(Plan!$D$64,0,0,7,(Plan!$O$56-1)*3),B17)=1,"SI","NO"),"NO")</f>
        <v>NO</v>
      </c>
      <c r="E17" s="21">
        <v>3007311</v>
      </c>
      <c r="F17" s="21" t="s">
        <v>137</v>
      </c>
      <c r="G17" s="20">
        <v>0</v>
      </c>
      <c r="H17" s="67"/>
    </row>
    <row r="18" spans="2:8" ht="14.4" customHeight="1" x14ac:dyDescent="0.3">
      <c r="B18" s="69" t="s">
        <v>57</v>
      </c>
      <c r="C18" s="22">
        <v>3</v>
      </c>
      <c r="D18" s="21" t="str">
        <f ca="1">IFERROR(IF(COUNTIF(OFFSET(Plan!$D$64,0,0,7,(Plan!$O$56-1)*3),B18)=1,"SI","NO"),"NO")</f>
        <v>NO</v>
      </c>
      <c r="E18" s="21">
        <v>3007850</v>
      </c>
      <c r="F18" s="21" t="s">
        <v>137</v>
      </c>
      <c r="G18" s="20">
        <v>0</v>
      </c>
      <c r="H18" s="67"/>
    </row>
    <row r="19" spans="2:8" ht="14.4" customHeight="1" x14ac:dyDescent="0.3">
      <c r="B19" s="69" t="s">
        <v>8</v>
      </c>
      <c r="C19" s="22">
        <v>4</v>
      </c>
      <c r="D19" s="21" t="str">
        <f ca="1">IFERROR(IF(COUNTIF(OFFSET(Plan!$D$64,0,0,7,(Plan!$O$56-1)*3),B19)=1,"SI","NO"),"NO")</f>
        <v>NO</v>
      </c>
      <c r="E19" s="21" t="s">
        <v>141</v>
      </c>
      <c r="F19" s="21" t="s">
        <v>116</v>
      </c>
      <c r="G19" s="20">
        <v>0</v>
      </c>
      <c r="H19" s="67"/>
    </row>
    <row r="20" spans="2:8" ht="14.4" customHeight="1" x14ac:dyDescent="0.3">
      <c r="B20" s="69" t="s">
        <v>15</v>
      </c>
      <c r="C20" s="22">
        <v>4</v>
      </c>
      <c r="D20" s="21" t="str">
        <f ca="1">IFERROR(IF(COUNTIF(OFFSET(Plan!$D$64,0,0,7,(Plan!$O$56-1)*3),B20)=1,"SI","NO"),"NO")</f>
        <v>NO</v>
      </c>
      <c r="E20" s="21">
        <v>3006927</v>
      </c>
      <c r="F20" s="21" t="s">
        <v>116</v>
      </c>
      <c r="G20" s="20">
        <v>0</v>
      </c>
      <c r="H20" s="67"/>
    </row>
    <row r="21" spans="2:8" ht="14.4" customHeight="1" x14ac:dyDescent="0.3">
      <c r="B21" s="69" t="s">
        <v>14</v>
      </c>
      <c r="C21" s="22">
        <v>3</v>
      </c>
      <c r="D21" s="21" t="str">
        <f ca="1">IFERROR(IF(COUNTIF(OFFSET(Plan!$D$64,0,0,7,(Plan!$O$56-1)*3),B21)=1,"SI","NO"),"NO")</f>
        <v>NO</v>
      </c>
      <c r="E21" s="21">
        <v>3010651</v>
      </c>
      <c r="F21" s="21" t="s">
        <v>116</v>
      </c>
      <c r="G21" s="20">
        <v>0</v>
      </c>
      <c r="H21" s="67"/>
    </row>
    <row r="22" spans="2:8" ht="14.4" customHeight="1" x14ac:dyDescent="0.3">
      <c r="B22" s="69" t="s">
        <v>13</v>
      </c>
      <c r="C22" s="22">
        <v>4</v>
      </c>
      <c r="D22" s="21" t="str">
        <f ca="1">IFERROR(IF(COUNTIF(OFFSET(Plan!$D$64,0,0,7,(Plan!$O$56-1)*3),B22)=1,"SI","NO"),"NO")</f>
        <v>NO</v>
      </c>
      <c r="E22" s="21">
        <v>3006915</v>
      </c>
      <c r="F22" s="21" t="s">
        <v>116</v>
      </c>
      <c r="G22" s="20">
        <v>0</v>
      </c>
      <c r="H22" s="67"/>
    </row>
    <row r="23" spans="2:8" ht="14.4" customHeight="1" x14ac:dyDescent="0.3">
      <c r="B23" s="69" t="s">
        <v>17</v>
      </c>
      <c r="C23" s="22">
        <v>4</v>
      </c>
      <c r="D23" s="21" t="str">
        <f ca="1">IFERROR(IF(COUNTIF(OFFSET(Plan!$D$64,0,0,7,(Plan!$O$56-1)*3),B23)=1,"SI","NO"),"NO")</f>
        <v>NO</v>
      </c>
      <c r="E23" s="21">
        <v>3009137</v>
      </c>
      <c r="F23" s="21" t="s">
        <v>116</v>
      </c>
      <c r="G23" s="20">
        <v>0</v>
      </c>
      <c r="H23" s="67"/>
    </row>
    <row r="24" spans="2:8" ht="14.4" customHeight="1" x14ac:dyDescent="0.3">
      <c r="B24" s="69" t="s">
        <v>36</v>
      </c>
      <c r="C24" s="22">
        <v>3</v>
      </c>
      <c r="D24" s="21" t="str">
        <f ca="1">IFERROR(IF(COUNTIF(OFFSET(Plan!$D$64,0,0,7,(Plan!$O$56-1)*3),B24)=1,"SI","NO"),"NO")</f>
        <v>NO</v>
      </c>
      <c r="E24" s="21">
        <v>3007741</v>
      </c>
      <c r="F24" s="21" t="s">
        <v>137</v>
      </c>
      <c r="G24" s="20">
        <v>0</v>
      </c>
      <c r="H24" s="67"/>
    </row>
    <row r="25" spans="2:8" ht="14.4" customHeight="1" x14ac:dyDescent="0.3">
      <c r="B25" s="69" t="s">
        <v>49</v>
      </c>
      <c r="C25" s="22">
        <v>3</v>
      </c>
      <c r="D25" s="21" t="str">
        <f ca="1">IFERROR(IF(COUNTIF(OFFSET(Plan!$D$64,0,0,7,(Plan!$O$56-1)*3),B25)=1,"SI","NO"),"NO")</f>
        <v>NO</v>
      </c>
      <c r="E25" s="21">
        <v>3010407</v>
      </c>
      <c r="F25" s="21" t="s">
        <v>137</v>
      </c>
      <c r="G25" s="20">
        <v>0</v>
      </c>
      <c r="H25" s="67"/>
    </row>
    <row r="26" spans="2:8" ht="14.4" customHeight="1" x14ac:dyDescent="0.3">
      <c r="B26" s="69" t="s">
        <v>104</v>
      </c>
      <c r="C26" s="22">
        <v>4</v>
      </c>
      <c r="D26" s="21" t="str">
        <f ca="1">IFERROR(IF(COUNTIF(OFFSET(Plan!$D$64,0,0,7,(Plan!$O$56-1)*3),B26)=1,"SI","NO"),"NO")</f>
        <v>NO</v>
      </c>
      <c r="E26" s="21" t="s">
        <v>147</v>
      </c>
      <c r="F26" s="21" t="s">
        <v>116</v>
      </c>
      <c r="G26" s="20">
        <v>0</v>
      </c>
      <c r="H26" s="67"/>
    </row>
    <row r="27" spans="2:8" ht="14.4" customHeight="1" x14ac:dyDescent="0.3">
      <c r="B27" s="69" t="s">
        <v>18</v>
      </c>
      <c r="C27" s="22">
        <v>4</v>
      </c>
      <c r="D27" s="21" t="str">
        <f ca="1">IFERROR(IF(COUNTIF(OFFSET(Plan!$D$64,0,0,7,(Plan!$O$56-1)*3),B27)=1,"SI","NO"),"NO")</f>
        <v>NO</v>
      </c>
      <c r="E27" s="21" t="s">
        <v>148</v>
      </c>
      <c r="F27" s="21" t="s">
        <v>116</v>
      </c>
      <c r="G27" s="20">
        <v>0</v>
      </c>
      <c r="H27" s="67"/>
    </row>
    <row r="28" spans="2:8" ht="14.4" customHeight="1" x14ac:dyDescent="0.3">
      <c r="B28" s="69" t="s">
        <v>7</v>
      </c>
      <c r="C28" s="22">
        <v>4</v>
      </c>
      <c r="D28" s="21" t="str">
        <f ca="1">IFERROR(IF(COUNTIF(OFFSET(Plan!$D$64,0,0,7,(Plan!$O$56-1)*3),B28)=1,"SI","NO"),"NO")</f>
        <v>NO</v>
      </c>
      <c r="E28" s="21" t="s">
        <v>149</v>
      </c>
      <c r="F28" s="21" t="s">
        <v>116</v>
      </c>
      <c r="G28" s="20">
        <v>0</v>
      </c>
      <c r="H28" s="67"/>
    </row>
    <row r="29" spans="2:8" ht="14.4" customHeight="1" x14ac:dyDescent="0.3">
      <c r="B29" s="69" t="s">
        <v>89</v>
      </c>
      <c r="C29" s="22">
        <v>3</v>
      </c>
      <c r="D29" s="21" t="str">
        <f ca="1">IFERROR(IF(COUNTIF(OFFSET(Plan!$D$64,0,0,7,(Plan!$O$56-1)*3),B29)=1,"SI","NO"),"NO")</f>
        <v>NO</v>
      </c>
      <c r="E29" s="21">
        <v>3010524</v>
      </c>
      <c r="F29" s="21" t="s">
        <v>137</v>
      </c>
      <c r="G29" s="20">
        <v>0</v>
      </c>
      <c r="H29" s="67"/>
    </row>
    <row r="30" spans="2:8" ht="14.4" customHeight="1" x14ac:dyDescent="0.3">
      <c r="B30" s="69" t="s">
        <v>41</v>
      </c>
      <c r="C30" s="22">
        <v>3</v>
      </c>
      <c r="D30" s="21" t="str">
        <f ca="1">IFERROR(IF(COUNTIF(OFFSET(Plan!$D$64,0,0,7,(Plan!$O$56-1)*3),B30)=1,"SI","NO"),"NO")</f>
        <v>NO</v>
      </c>
      <c r="E30" s="21">
        <v>3011020</v>
      </c>
      <c r="F30" s="21" t="s">
        <v>137</v>
      </c>
      <c r="G30" s="20">
        <v>0</v>
      </c>
      <c r="H30" s="67"/>
    </row>
    <row r="31" spans="2:8" ht="14.4" customHeight="1" x14ac:dyDescent="0.3">
      <c r="B31" s="69" t="s">
        <v>70</v>
      </c>
      <c r="C31" s="22">
        <v>3</v>
      </c>
      <c r="D31" s="21" t="str">
        <f ca="1">IFERROR(IF(COUNTIF(OFFSET(Plan!$D$64,0,0,7,(Plan!$O$56-1)*3),B31)=1,"SI","NO"),"NO")</f>
        <v>NO</v>
      </c>
      <c r="E31" s="21">
        <v>3007202</v>
      </c>
      <c r="F31" s="21" t="s">
        <v>137</v>
      </c>
      <c r="G31" s="20">
        <v>0</v>
      </c>
      <c r="H31" s="67"/>
    </row>
    <row r="32" spans="2:8" ht="14.4" customHeight="1" x14ac:dyDescent="0.3">
      <c r="B32" s="69" t="s">
        <v>11</v>
      </c>
      <c r="C32" s="22">
        <v>4</v>
      </c>
      <c r="D32" s="21" t="str">
        <f ca="1">IFERROR(IF(COUNTIF(OFFSET(Plan!$D$64,0,0,7,(Plan!$O$56-1)*3),B32)=1,"SI","NO"),"NO")</f>
        <v>NO</v>
      </c>
      <c r="E32" s="21">
        <v>3010334</v>
      </c>
      <c r="F32" s="21" t="s">
        <v>116</v>
      </c>
      <c r="G32" s="20">
        <v>0</v>
      </c>
      <c r="H32" s="67"/>
    </row>
    <row r="33" spans="2:8" ht="14.4" customHeight="1" x14ac:dyDescent="0.3">
      <c r="B33" s="69" t="s">
        <v>34</v>
      </c>
      <c r="C33" s="22">
        <v>3</v>
      </c>
      <c r="D33" s="21" t="str">
        <f ca="1">IFERROR(IF(COUNTIF(OFFSET(Plan!$D$64,0,0,7,(Plan!$O$56-1)*3),B33)=1,"SI","NO"),"NO")</f>
        <v>NO</v>
      </c>
      <c r="E33" s="21">
        <v>3010435</v>
      </c>
      <c r="F33" s="21" t="s">
        <v>137</v>
      </c>
      <c r="G33" s="20">
        <v>0</v>
      </c>
      <c r="H33" s="67"/>
    </row>
    <row r="34" spans="2:8" ht="14.4" customHeight="1" x14ac:dyDescent="0.3">
      <c r="B34" s="69" t="s">
        <v>48</v>
      </c>
      <c r="C34" s="22">
        <v>3</v>
      </c>
      <c r="D34" s="21" t="str">
        <f ca="1">IFERROR(IF(COUNTIF(OFFSET(Plan!$D$64,0,0,7,(Plan!$O$56-1)*3),B34)=1,"SI","NO"),"NO")</f>
        <v>NO</v>
      </c>
      <c r="E34" s="21">
        <v>3010408</v>
      </c>
      <c r="F34" s="21" t="s">
        <v>137</v>
      </c>
      <c r="G34" s="20">
        <v>0</v>
      </c>
      <c r="H34" s="67"/>
    </row>
    <row r="35" spans="2:8" ht="14.4" customHeight="1" x14ac:dyDescent="0.3">
      <c r="B35" s="69" t="s">
        <v>51</v>
      </c>
      <c r="C35" s="22">
        <v>3</v>
      </c>
      <c r="D35" s="21" t="str">
        <f ca="1">IFERROR(IF(COUNTIF(OFFSET(Plan!$D$64,0,0,7,(Plan!$O$56-1)*3),B35)=1,"SI","NO"),"NO")</f>
        <v>NO</v>
      </c>
      <c r="E35" s="21">
        <v>3008883</v>
      </c>
      <c r="F35" s="21" t="s">
        <v>137</v>
      </c>
      <c r="G35" s="20">
        <v>0</v>
      </c>
      <c r="H35" s="67"/>
    </row>
    <row r="36" spans="2:8" ht="14.4" customHeight="1" x14ac:dyDescent="0.3">
      <c r="B36" s="69" t="s">
        <v>12</v>
      </c>
      <c r="C36" s="22">
        <v>4</v>
      </c>
      <c r="D36" s="21" t="str">
        <f ca="1">IFERROR(IF(COUNTIF(OFFSET(Plan!$D$64,0,0,7,(Plan!$O$56-1)*3),B36)=1,"SI","NO"),"NO")</f>
        <v>NO</v>
      </c>
      <c r="E36" s="21">
        <v>3010391</v>
      </c>
      <c r="F36" s="21" t="s">
        <v>116</v>
      </c>
      <c r="G36" s="20">
        <v>0</v>
      </c>
      <c r="H36" s="67"/>
    </row>
    <row r="37" spans="2:8" ht="14.4" customHeight="1" x14ac:dyDescent="0.3">
      <c r="B37" s="69" t="s">
        <v>96</v>
      </c>
      <c r="C37" s="22">
        <v>4</v>
      </c>
      <c r="D37" s="21" t="str">
        <f ca="1">IFERROR(IF(COUNTIF(OFFSET(Plan!$D$64,0,0,7,(Plan!$O$56-1)*3),B37)=1,"SI","NO"),"NO")</f>
        <v>NO</v>
      </c>
      <c r="E37" s="21" t="s">
        <v>150</v>
      </c>
      <c r="F37" s="21" t="s">
        <v>116</v>
      </c>
      <c r="G37" s="20">
        <v>0</v>
      </c>
      <c r="H37" s="67"/>
    </row>
    <row r="38" spans="2:8" ht="14.4" customHeight="1" x14ac:dyDescent="0.3">
      <c r="B38" s="69" t="s">
        <v>65</v>
      </c>
      <c r="C38" s="22">
        <v>3</v>
      </c>
      <c r="D38" s="21" t="str">
        <f ca="1">IFERROR(IF(COUNTIF(OFFSET(Plan!$D$64,0,0,7,(Plan!$O$56-1)*3),B38)=1,"SI","NO"),"NO")</f>
        <v>NO</v>
      </c>
      <c r="E38" s="21">
        <v>3007851</v>
      </c>
      <c r="F38" s="21" t="s">
        <v>137</v>
      </c>
      <c r="G38" s="20">
        <v>0</v>
      </c>
      <c r="H38" s="67"/>
    </row>
    <row r="39" spans="2:8" ht="14.4" customHeight="1" x14ac:dyDescent="0.3">
      <c r="B39" s="69" t="s">
        <v>72</v>
      </c>
      <c r="C39" s="22">
        <v>3</v>
      </c>
      <c r="D39" s="21" t="str">
        <f ca="1">IFERROR(IF(COUNTIF(OFFSET(Plan!$D$64,0,0,7,(Plan!$O$56-1)*3),B39)=1,"SI","NO"),"NO")</f>
        <v>NO</v>
      </c>
      <c r="E39" s="21">
        <v>3010500</v>
      </c>
      <c r="F39" s="21" t="s">
        <v>137</v>
      </c>
      <c r="G39" s="20">
        <v>0</v>
      </c>
      <c r="H39" s="67"/>
    </row>
    <row r="40" spans="2:8" ht="14.4" customHeight="1" x14ac:dyDescent="0.3">
      <c r="B40" s="69" t="s">
        <v>42</v>
      </c>
      <c r="C40" s="22">
        <v>3</v>
      </c>
      <c r="D40" s="21" t="str">
        <f ca="1">IFERROR(IF(COUNTIF(OFFSET(Plan!$D$64,0,0,7,(Plan!$O$56-1)*3),B40)=1,"SI","NO"),"NO")</f>
        <v>NO</v>
      </c>
      <c r="E40" s="21">
        <v>3007852</v>
      </c>
      <c r="F40" s="21" t="s">
        <v>137</v>
      </c>
      <c r="G40" s="20">
        <v>0</v>
      </c>
      <c r="H40" s="67"/>
    </row>
    <row r="41" spans="2:8" ht="14.4" customHeight="1" x14ac:dyDescent="0.3">
      <c r="B41" s="69" t="s">
        <v>26</v>
      </c>
      <c r="C41" s="22">
        <v>3</v>
      </c>
      <c r="D41" s="21" t="str">
        <f ca="1">IFERROR(IF(COUNTIF(OFFSET(Plan!$D$64,0,0,7,(Plan!$O$56-1)*3),B41)=1,"SI","NO"),"NO")</f>
        <v>NO</v>
      </c>
      <c r="E41" s="21">
        <v>3007853</v>
      </c>
      <c r="F41" s="21" t="s">
        <v>137</v>
      </c>
      <c r="G41" s="20">
        <v>0</v>
      </c>
      <c r="H41" s="67"/>
    </row>
    <row r="42" spans="2:8" ht="14.4" customHeight="1" x14ac:dyDescent="0.3">
      <c r="B42" s="69" t="s">
        <v>68</v>
      </c>
      <c r="C42" s="22">
        <v>3</v>
      </c>
      <c r="D42" s="21" t="str">
        <f ca="1">IFERROR(IF(COUNTIF(OFFSET(Plan!$D$64,0,0,7,(Plan!$O$56-1)*3),B42)=1,"SI","NO"),"NO")</f>
        <v>NO</v>
      </c>
      <c r="E42" s="21">
        <v>3010585</v>
      </c>
      <c r="F42" s="21" t="s">
        <v>137</v>
      </c>
      <c r="G42" s="20">
        <v>0</v>
      </c>
      <c r="H42" s="67"/>
    </row>
    <row r="43" spans="2:8" ht="14.4" customHeight="1" x14ac:dyDescent="0.3">
      <c r="B43" s="69" t="s">
        <v>44</v>
      </c>
      <c r="C43" s="22">
        <v>2</v>
      </c>
      <c r="D43" s="21" t="str">
        <f ca="1">IFERROR(IF(COUNTIF(OFFSET(Plan!$D$64,0,0,7,(Plan!$O$56-1)*3),B43)=1,"SI","NO"),"NO")</f>
        <v>NO</v>
      </c>
      <c r="E43" s="21">
        <v>3010438</v>
      </c>
      <c r="F43" s="21" t="s">
        <v>137</v>
      </c>
      <c r="G43" s="20">
        <v>0</v>
      </c>
      <c r="H43" s="67"/>
    </row>
    <row r="44" spans="2:8" ht="14.4" customHeight="1" x14ac:dyDescent="0.3">
      <c r="B44" s="69" t="s">
        <v>39</v>
      </c>
      <c r="C44" s="22">
        <v>3</v>
      </c>
      <c r="D44" s="21" t="str">
        <f ca="1">IFERROR(IF(COUNTIF(OFFSET(Plan!$D$64,0,0,7,(Plan!$O$56-1)*3),B44)=1,"SI","NO"),"NO")</f>
        <v>NO</v>
      </c>
      <c r="E44" s="21">
        <v>3010476</v>
      </c>
      <c r="F44" s="21" t="s">
        <v>137</v>
      </c>
      <c r="G44" s="20">
        <v>0</v>
      </c>
      <c r="H44" s="67"/>
    </row>
    <row r="45" spans="2:8" ht="14.4" customHeight="1" x14ac:dyDescent="0.3">
      <c r="B45" s="69" t="s">
        <v>56</v>
      </c>
      <c r="C45" s="22">
        <v>3</v>
      </c>
      <c r="D45" s="21" t="str">
        <f ca="1">IFERROR(IF(COUNTIF(OFFSET(Plan!$D$64,0,0,7,(Plan!$O$56-1)*3),B45)=1,"SI","NO"),"NO")</f>
        <v>NO</v>
      </c>
      <c r="E45" s="21">
        <v>3009151</v>
      </c>
      <c r="F45" s="21" t="s">
        <v>137</v>
      </c>
      <c r="G45" s="20">
        <v>0</v>
      </c>
      <c r="H45" s="67"/>
    </row>
    <row r="46" spans="2:8" ht="14.4" customHeight="1" x14ac:dyDescent="0.3">
      <c r="B46" s="69" t="s">
        <v>46</v>
      </c>
      <c r="C46" s="22">
        <v>3</v>
      </c>
      <c r="D46" s="21" t="str">
        <f ca="1">IFERROR(IF(COUNTIF(OFFSET(Plan!$D$64,0,0,7,(Plan!$O$56-1)*3),B46)=1,"SI","NO"),"NO")</f>
        <v>NO</v>
      </c>
      <c r="E46" s="21">
        <v>3010415</v>
      </c>
      <c r="F46" s="21" t="s">
        <v>137</v>
      </c>
      <c r="G46" s="20">
        <v>0</v>
      </c>
      <c r="H46" s="67"/>
    </row>
    <row r="47" spans="2:8" ht="14.4" customHeight="1" x14ac:dyDescent="0.3">
      <c r="B47" s="69" t="s">
        <v>16</v>
      </c>
      <c r="C47" s="22">
        <v>4</v>
      </c>
      <c r="D47" s="21" t="str">
        <f ca="1">IFERROR(IF(COUNTIF(OFFSET(Plan!$D$64,0,0,7,(Plan!$O$56-1)*3),B47)=1,"SI","NO"),"NO")</f>
        <v>NO</v>
      </c>
      <c r="E47" s="21">
        <v>3006931</v>
      </c>
      <c r="F47" s="21" t="s">
        <v>137</v>
      </c>
      <c r="G47" s="20">
        <v>0</v>
      </c>
      <c r="H47" s="22"/>
    </row>
    <row r="48" spans="2:8" ht="14.4" customHeight="1" x14ac:dyDescent="0.3">
      <c r="B48" s="69" t="s">
        <v>73</v>
      </c>
      <c r="C48" s="22">
        <v>3</v>
      </c>
      <c r="D48" s="21" t="str">
        <f ca="1">IFERROR(IF(COUNTIF(OFFSET(Plan!$D$64,0,0,7,(Plan!$O$56-1)*3),B48)=1,"SI","NO"),"NO")</f>
        <v>NO</v>
      </c>
      <c r="E48" s="21">
        <v>3007323</v>
      </c>
      <c r="F48" s="21" t="s">
        <v>137</v>
      </c>
      <c r="G48" s="20">
        <v>0</v>
      </c>
      <c r="H48" s="67"/>
    </row>
    <row r="49" spans="2:8" ht="14.4" customHeight="1" x14ac:dyDescent="0.3">
      <c r="B49" s="69" t="s">
        <v>45</v>
      </c>
      <c r="C49" s="22">
        <v>3</v>
      </c>
      <c r="D49" s="21" t="str">
        <f ca="1">IFERROR(IF(COUNTIF(OFFSET(Plan!$D$64,0,0,7,(Plan!$O$56-1)*3),B49)=1,"SI","NO"),"NO")</f>
        <v>NO</v>
      </c>
      <c r="E49" s="21">
        <v>3007324</v>
      </c>
      <c r="F49" s="21" t="s">
        <v>137</v>
      </c>
      <c r="G49" s="20">
        <v>0</v>
      </c>
      <c r="H49" s="67"/>
    </row>
    <row r="50" spans="2:8" ht="14.4" customHeight="1" x14ac:dyDescent="0.3">
      <c r="B50" s="69" t="s">
        <v>62</v>
      </c>
      <c r="C50" s="22">
        <v>3</v>
      </c>
      <c r="D50" s="21" t="str">
        <f ca="1">IFERROR(IF(COUNTIF(OFFSET(Plan!$D$64,0,0,7,(Plan!$O$56-1)*3),B50)=1,"SI","NO"),"NO")</f>
        <v>NO</v>
      </c>
      <c r="E50" s="21">
        <v>3007325</v>
      </c>
      <c r="F50" s="21" t="s">
        <v>137</v>
      </c>
      <c r="G50" s="20">
        <v>0</v>
      </c>
      <c r="H50" s="67"/>
    </row>
    <row r="51" spans="2:8" ht="14.4" customHeight="1" x14ac:dyDescent="0.3">
      <c r="B51" s="69" t="s">
        <v>20</v>
      </c>
      <c r="C51" s="22">
        <v>2</v>
      </c>
      <c r="D51" s="21" t="str">
        <f ca="1">IFERROR(IF(COUNTIF(OFFSET(Plan!$D$64,0,0,7,(Plan!$O$56-1)*3),B51)=1,"SI","NO"),"NO")</f>
        <v>NO</v>
      </c>
      <c r="E51" s="21">
        <v>3006825</v>
      </c>
      <c r="F51" s="21" t="s">
        <v>116</v>
      </c>
      <c r="G51" s="20">
        <v>0</v>
      </c>
      <c r="H51" s="67"/>
    </row>
    <row r="52" spans="2:8" ht="14.4" customHeight="1" x14ac:dyDescent="0.3">
      <c r="B52" s="69" t="s">
        <v>6</v>
      </c>
      <c r="C52" s="22">
        <v>4</v>
      </c>
      <c r="D52" s="21" t="str">
        <f ca="1">IFERROR(IF(COUNTIF(OFFSET(Plan!$D$64,0,0,7,(Plan!$O$56-1)*3),B52)=1,"SI","NO"),"NO")</f>
        <v>NO</v>
      </c>
      <c r="E52" s="21">
        <v>3006906</v>
      </c>
      <c r="F52" s="21" t="s">
        <v>116</v>
      </c>
      <c r="G52" s="20">
        <v>0</v>
      </c>
      <c r="H52" s="67"/>
    </row>
    <row r="53" spans="2:8" ht="14.4" customHeight="1" x14ac:dyDescent="0.3">
      <c r="B53" s="69" t="s">
        <v>9</v>
      </c>
      <c r="C53" s="22">
        <v>4</v>
      </c>
      <c r="D53" s="21" t="str">
        <f ca="1">IFERROR(IF(COUNTIF(OFFSET(Plan!$D$64,0,0,7,(Plan!$O$56-1)*3),B53)=1,"SI","NO"),"NO")</f>
        <v>NO</v>
      </c>
      <c r="E53" s="21">
        <v>3006905</v>
      </c>
      <c r="F53" s="21" t="s">
        <v>116</v>
      </c>
      <c r="G53" s="20">
        <v>0</v>
      </c>
      <c r="H53" s="67"/>
    </row>
    <row r="54" spans="2:8" ht="14.4" customHeight="1" x14ac:dyDescent="0.3">
      <c r="B54" s="69" t="s">
        <v>10</v>
      </c>
      <c r="C54" s="22">
        <v>4</v>
      </c>
      <c r="D54" s="21" t="str">
        <f ca="1">IFERROR(IF(COUNTIF(OFFSET(Plan!$D$64,0,0,7,(Plan!$O$56-1)*3),B54)=1,"SI","NO"),"NO")</f>
        <v>NO</v>
      </c>
      <c r="E54" s="21">
        <v>3006907</v>
      </c>
      <c r="F54" s="21" t="s">
        <v>116</v>
      </c>
      <c r="G54" s="20">
        <v>0</v>
      </c>
      <c r="H54" s="67"/>
    </row>
    <row r="55" spans="2:8" ht="14.4" customHeight="1" x14ac:dyDescent="0.3">
      <c r="B55" s="69" t="s">
        <v>31</v>
      </c>
      <c r="C55" s="22">
        <v>6</v>
      </c>
      <c r="D55" s="21" t="str">
        <f ca="1">IFERROR(IF(COUNTIF(OFFSET(Plan!$D$64,0,0,7,(Plan!$O$56-1)*3),B55)=1,"SI","NO"),"NO")</f>
        <v>NO</v>
      </c>
      <c r="E55" s="21">
        <v>3010684</v>
      </c>
      <c r="F55" s="21" t="s">
        <v>137</v>
      </c>
      <c r="G55" s="20">
        <v>0</v>
      </c>
      <c r="H55" s="67"/>
    </row>
    <row r="56" spans="2:8" ht="14.4" customHeight="1" x14ac:dyDescent="0.3">
      <c r="B56" s="69" t="s">
        <v>60</v>
      </c>
      <c r="C56" s="22">
        <v>3</v>
      </c>
      <c r="D56" s="21" t="str">
        <f ca="1">IFERROR(IF(COUNTIF(OFFSET(Plan!$D$64,0,0,7,(Plan!$O$56-1)*3),B56)=1,"SI","NO"),"NO")</f>
        <v>NO</v>
      </c>
      <c r="E56" s="21">
        <v>3007871</v>
      </c>
      <c r="F56" s="21" t="s">
        <v>137</v>
      </c>
      <c r="G56" s="20">
        <v>0</v>
      </c>
      <c r="H56" s="67"/>
    </row>
    <row r="57" spans="2:8" ht="14.4" customHeight="1" x14ac:dyDescent="0.3">
      <c r="B57" s="69" t="s">
        <v>35</v>
      </c>
      <c r="C57" s="22">
        <v>3</v>
      </c>
      <c r="D57" s="21" t="str">
        <f ca="1">IFERROR(IF(COUNTIF(OFFSET(Plan!$D$64,0,0,7,(Plan!$O$56-1)*3),B57)=1,"SI","NO"),"NO")</f>
        <v>NO</v>
      </c>
      <c r="E57" s="21">
        <v>3007744</v>
      </c>
      <c r="F57" s="21" t="s">
        <v>137</v>
      </c>
      <c r="G57" s="20">
        <v>0</v>
      </c>
      <c r="H57" s="67"/>
    </row>
    <row r="58" spans="2:8" ht="14.4" customHeight="1" x14ac:dyDescent="0.3">
      <c r="B58" s="69" t="s">
        <v>77</v>
      </c>
      <c r="C58" s="22">
        <v>3</v>
      </c>
      <c r="D58" s="21" t="str">
        <f ca="1">IFERROR(IF(COUNTIF(OFFSET(Plan!$D$64,0,0,7,(Plan!$O$56-1)*3),B58)=1,"SI","NO"),"NO")</f>
        <v>NO</v>
      </c>
      <c r="E58" s="21">
        <v>3011021</v>
      </c>
      <c r="F58" s="21" t="s">
        <v>137</v>
      </c>
      <c r="G58" s="20">
        <v>0</v>
      </c>
      <c r="H58" s="67"/>
    </row>
    <row r="59" spans="2:8" ht="14.4" customHeight="1" x14ac:dyDescent="0.3">
      <c r="B59" s="69" t="s">
        <v>50</v>
      </c>
      <c r="C59" s="22">
        <v>4</v>
      </c>
      <c r="D59" s="21" t="str">
        <f ca="1">IFERROR(IF(COUNTIF(OFFSET(Plan!$D$64,0,0,7,(Plan!$O$56-1)*3),B59)=1,"SI","NO"),"NO")</f>
        <v>NO</v>
      </c>
      <c r="E59" s="21">
        <v>3010439</v>
      </c>
      <c r="F59" s="21" t="s">
        <v>137</v>
      </c>
      <c r="G59" s="20">
        <v>0</v>
      </c>
      <c r="H59" s="67"/>
    </row>
    <row r="60" spans="2:8" ht="14.4" customHeight="1" x14ac:dyDescent="0.3">
      <c r="B60" s="69" t="s">
        <v>19</v>
      </c>
      <c r="C60" s="22">
        <v>3</v>
      </c>
      <c r="D60" s="21" t="str">
        <f ca="1">IFERROR(IF(COUNTIF(OFFSET(Plan!$D$64,0,0,7,(Plan!$O$56-1)*3),B60)=1,"SI","NO"),"NO")</f>
        <v>NO</v>
      </c>
      <c r="E60" s="21">
        <v>3006829</v>
      </c>
      <c r="F60" s="21" t="s">
        <v>116</v>
      </c>
      <c r="G60" s="20">
        <v>0</v>
      </c>
      <c r="H60" s="67"/>
    </row>
    <row r="61" spans="2:8" ht="14.4" customHeight="1" x14ac:dyDescent="0.3">
      <c r="B61" s="69" t="s">
        <v>55</v>
      </c>
      <c r="C61" s="22">
        <v>3</v>
      </c>
      <c r="D61" s="21" t="str">
        <f ca="1">IFERROR(IF(COUNTIF(OFFSET(Plan!$D$64,0,0,7,(Plan!$O$56-1)*3),B61)=1,"SI","NO"),"NO")</f>
        <v>NO</v>
      </c>
      <c r="E61" s="21">
        <v>3009150</v>
      </c>
      <c r="F61" s="21" t="s">
        <v>137</v>
      </c>
      <c r="G61" s="20">
        <v>0</v>
      </c>
      <c r="H61" s="67"/>
    </row>
    <row r="62" spans="2:8" ht="14.4" customHeight="1" x14ac:dyDescent="0.3">
      <c r="B62" s="69" t="s">
        <v>74</v>
      </c>
      <c r="C62" s="22">
        <v>4</v>
      </c>
      <c r="D62" s="21" t="str">
        <f ca="1">IFERROR(IF(COUNTIF(OFFSET(Plan!$D$64,0,0,7,(Plan!$O$56-1)*3),B62)=1,"SI","NO"),"NO")</f>
        <v>NO</v>
      </c>
      <c r="E62" s="21">
        <v>3007595</v>
      </c>
      <c r="F62" s="21" t="s">
        <v>137</v>
      </c>
      <c r="G62" s="20">
        <v>0</v>
      </c>
      <c r="H62" s="67"/>
    </row>
    <row r="63" spans="2:8" ht="14.4" customHeight="1" x14ac:dyDescent="0.3">
      <c r="B63" s="69" t="s">
        <v>75</v>
      </c>
      <c r="C63" s="22">
        <v>4</v>
      </c>
      <c r="D63" s="21" t="str">
        <f ca="1">IFERROR(IF(COUNTIF(OFFSET(Plan!$D$64,0,0,7,(Plan!$O$56-1)*3),B63)=1,"SI","NO"),"NO")</f>
        <v>NO</v>
      </c>
      <c r="E63" s="21">
        <v>3007596</v>
      </c>
      <c r="F63" s="21" t="s">
        <v>137</v>
      </c>
      <c r="G63" s="20">
        <v>0</v>
      </c>
      <c r="H63" s="67"/>
    </row>
    <row r="64" spans="2:8" ht="14.4" customHeight="1" x14ac:dyDescent="0.3">
      <c r="B64" s="69" t="s">
        <v>76</v>
      </c>
      <c r="C64" s="22">
        <v>4</v>
      </c>
      <c r="D64" s="21" t="str">
        <f ca="1">IFERROR(IF(COUNTIF(OFFSET(Plan!$D$64,0,0,7,(Plan!$O$56-1)*3),B64)=1,"SI","NO"),"NO")</f>
        <v>NO</v>
      </c>
      <c r="E64" s="21">
        <v>3007597</v>
      </c>
      <c r="F64" s="21" t="s">
        <v>137</v>
      </c>
      <c r="G64" s="20">
        <v>0</v>
      </c>
      <c r="H64" s="67"/>
    </row>
    <row r="65" spans="2:8" ht="14.4" customHeight="1" x14ac:dyDescent="0.3">
      <c r="B65" s="69" t="s">
        <v>90</v>
      </c>
      <c r="C65" s="22">
        <v>3</v>
      </c>
      <c r="D65" s="21" t="str">
        <f ca="1">IFERROR(IF(COUNTIF(OFFSET(Plan!$D$64,0,0,7,(Plan!$O$56-1)*3),B65)=1,"SI","NO"),"NO")</f>
        <v>NO</v>
      </c>
      <c r="E65" s="21">
        <v>3007865</v>
      </c>
      <c r="F65" s="21" t="s">
        <v>137</v>
      </c>
      <c r="G65" s="20">
        <v>0</v>
      </c>
      <c r="H65" s="67"/>
    </row>
    <row r="66" spans="2:8" ht="14.4" customHeight="1" x14ac:dyDescent="0.3">
      <c r="B66" s="69" t="s">
        <v>69</v>
      </c>
      <c r="C66" s="22">
        <v>3</v>
      </c>
      <c r="D66" s="21" t="str">
        <f ca="1">IFERROR(IF(COUNTIF(OFFSET(Plan!$D$64,0,0,7,(Plan!$O$56-1)*3),B66)=1,"SI","NO"),"NO")</f>
        <v>NO</v>
      </c>
      <c r="E66" s="21">
        <v>3009936</v>
      </c>
      <c r="F66" s="21" t="s">
        <v>137</v>
      </c>
      <c r="G66" s="20">
        <v>0</v>
      </c>
      <c r="H66" s="67"/>
    </row>
    <row r="67" spans="2:8" ht="14.4" customHeight="1" x14ac:dyDescent="0.3">
      <c r="B67" s="69" t="s">
        <v>78</v>
      </c>
      <c r="C67" s="22">
        <v>3</v>
      </c>
      <c r="D67" s="21" t="str">
        <f ca="1">IFERROR(IF(COUNTIF(OFFSET(Plan!$D$64,0,0,7,(Plan!$O$56-1)*3),B67)=1,"SI","NO"),"NO")</f>
        <v>NO</v>
      </c>
      <c r="E67" s="21">
        <v>3011034</v>
      </c>
      <c r="F67" s="21" t="s">
        <v>137</v>
      </c>
      <c r="G67" s="20">
        <v>0</v>
      </c>
      <c r="H67" s="67"/>
    </row>
    <row r="68" spans="2:8" ht="14.4" customHeight="1" x14ac:dyDescent="0.3">
      <c r="B68" s="69" t="s">
        <v>47</v>
      </c>
      <c r="C68" s="22">
        <v>3</v>
      </c>
      <c r="D68" s="21" t="str">
        <f ca="1">IFERROR(IF(COUNTIF(OFFSET(Plan!$D$64,0,0,7,(Plan!$O$56-1)*3),B68)=1,"SI","NO"),"NO")</f>
        <v>NO</v>
      </c>
      <c r="E68" s="21">
        <v>3007331</v>
      </c>
      <c r="F68" s="21" t="s">
        <v>137</v>
      </c>
      <c r="G68" s="20">
        <v>0</v>
      </c>
      <c r="H68" s="67"/>
    </row>
    <row r="69" spans="2:8" ht="14.4" customHeight="1" x14ac:dyDescent="0.3">
      <c r="B69" s="69" t="s">
        <v>53</v>
      </c>
      <c r="C69" s="22">
        <v>3</v>
      </c>
      <c r="D69" s="21" t="str">
        <f ca="1">IFERROR(IF(COUNTIF(OFFSET(Plan!$D$64,0,0,7,(Plan!$O$56-1)*3),B69)=1,"SI","NO"),"NO")</f>
        <v>NO</v>
      </c>
      <c r="E69" s="21">
        <v>3007860</v>
      </c>
      <c r="F69" s="21" t="s">
        <v>137</v>
      </c>
      <c r="G69" s="20">
        <v>0</v>
      </c>
      <c r="H69" s="67"/>
    </row>
    <row r="70" spans="2:8" ht="14.4" customHeight="1" x14ac:dyDescent="0.3">
      <c r="B70" s="69" t="s">
        <v>61</v>
      </c>
      <c r="C70" s="22">
        <v>3</v>
      </c>
      <c r="D70" s="21" t="str">
        <f ca="1">IFERROR(IF(COUNTIF(OFFSET(Plan!$D$64,0,0,7,(Plan!$O$56-1)*3),B70)=1,"SI","NO"),"NO")</f>
        <v>NO</v>
      </c>
      <c r="E70" s="21">
        <v>3007872</v>
      </c>
      <c r="F70" s="21" t="s">
        <v>137</v>
      </c>
      <c r="G70" s="20">
        <v>0</v>
      </c>
      <c r="H70" s="67"/>
    </row>
    <row r="71" spans="2:8" ht="14.4" customHeight="1" x14ac:dyDescent="0.3">
      <c r="B71" s="69" t="s">
        <v>40</v>
      </c>
      <c r="C71" s="22">
        <v>3</v>
      </c>
      <c r="D71" s="21" t="str">
        <f ca="1">IFERROR(IF(COUNTIF(OFFSET(Plan!$D$64,0,0,7,(Plan!$O$56-1)*3),B71)=1,"SI","NO"),"NO")</f>
        <v>NO</v>
      </c>
      <c r="E71" s="21">
        <v>3007867</v>
      </c>
      <c r="F71" s="21" t="s">
        <v>137</v>
      </c>
      <c r="G71" s="20">
        <v>0</v>
      </c>
      <c r="H71" s="67"/>
    </row>
    <row r="72" spans="2:8" ht="14.4" customHeight="1" x14ac:dyDescent="0.3">
      <c r="B72" s="69" t="s">
        <v>52</v>
      </c>
      <c r="C72" s="22">
        <v>3</v>
      </c>
      <c r="D72" s="21" t="str">
        <f ca="1">IFERROR(IF(COUNTIF(OFFSET(Plan!$D$64,0,0,7,(Plan!$O$56-1)*3),B72)=1,"SI","NO"),"NO")</f>
        <v>NO</v>
      </c>
      <c r="E72" s="21">
        <v>3007854</v>
      </c>
      <c r="F72" s="21" t="s">
        <v>137</v>
      </c>
      <c r="G72" s="20">
        <v>0</v>
      </c>
      <c r="H72" s="67"/>
    </row>
    <row r="73" spans="2:8" ht="14.4" customHeight="1" x14ac:dyDescent="0.3">
      <c r="B73" s="69" t="s">
        <v>71</v>
      </c>
      <c r="C73" s="22">
        <v>3</v>
      </c>
      <c r="D73" s="21" t="str">
        <f ca="1">IFERROR(IF(COUNTIF(OFFSET(Plan!$D$64,0,0,7,(Plan!$O$56-1)*3),B73)=1,"SI","NO"),"NO")</f>
        <v>NO</v>
      </c>
      <c r="E73" s="21">
        <v>3010425</v>
      </c>
      <c r="F73" s="21" t="s">
        <v>137</v>
      </c>
      <c r="G73" s="20">
        <v>0</v>
      </c>
      <c r="H73" s="67"/>
    </row>
    <row r="74" spans="2:8" ht="14.4" customHeight="1" x14ac:dyDescent="0.3">
      <c r="B74" s="69" t="s">
        <v>64</v>
      </c>
      <c r="C74" s="22">
        <v>3</v>
      </c>
      <c r="D74" s="21" t="str">
        <f ca="1">IFERROR(IF(COUNTIF(OFFSET(Plan!$D$64,0,0,7,(Plan!$O$56-1)*3),B74)=1,"SI","NO"),"NO")</f>
        <v>NO</v>
      </c>
      <c r="E74" s="21">
        <v>3007873</v>
      </c>
      <c r="F74" s="21" t="s">
        <v>137</v>
      </c>
      <c r="G74" s="20">
        <v>0</v>
      </c>
      <c r="H74" s="67"/>
    </row>
    <row r="75" spans="2:8" ht="14.4" customHeight="1" x14ac:dyDescent="0.3">
      <c r="B75" s="69" t="s">
        <v>38</v>
      </c>
      <c r="C75" s="22">
        <v>3</v>
      </c>
      <c r="D75" s="21" t="str">
        <f ca="1">IFERROR(IF(COUNTIF(OFFSET(Plan!$D$64,0,0,7,(Plan!$O$56-1)*3),B75)=1,"SI","NO"),"NO")</f>
        <v>NO</v>
      </c>
      <c r="E75" s="21">
        <v>3010426</v>
      </c>
      <c r="F75" s="21" t="s">
        <v>137</v>
      </c>
      <c r="G75" s="20">
        <v>0</v>
      </c>
      <c r="H75" s="67"/>
    </row>
    <row r="76" spans="2:8" ht="14.4" customHeight="1" x14ac:dyDescent="0.3">
      <c r="B76" s="69" t="s">
        <v>30</v>
      </c>
      <c r="C76" s="22">
        <v>6</v>
      </c>
      <c r="D76" s="21" t="str">
        <f ca="1">IFERROR(IF(COUNTIF(OFFSET(Plan!$D$64,0,0,7,(Plan!$O$56-1)*3),B76)=1,"SI","NO"),"NO")</f>
        <v>NO</v>
      </c>
      <c r="E76" s="21">
        <v>3007868</v>
      </c>
      <c r="F76" s="21" t="s">
        <v>137</v>
      </c>
      <c r="G76" s="20">
        <v>0</v>
      </c>
      <c r="H76" s="67"/>
    </row>
    <row r="77" spans="2:8" ht="14.4" customHeight="1" x14ac:dyDescent="0.3">
      <c r="B77" s="69" t="s">
        <v>54</v>
      </c>
      <c r="C77" s="22">
        <v>3</v>
      </c>
      <c r="D77" s="21" t="str">
        <f ca="1">IFERROR(IF(COUNTIF(OFFSET(Plan!$D$64,0,0,7,(Plan!$O$56-1)*3),B77)=1,"SI","NO"),"NO")</f>
        <v>NO</v>
      </c>
      <c r="E77" s="21">
        <v>3007862</v>
      </c>
      <c r="F77" s="21" t="s">
        <v>137</v>
      </c>
      <c r="G77" s="20">
        <v>0</v>
      </c>
      <c r="H77" s="67"/>
    </row>
    <row r="78" spans="2:8" ht="14.4" customHeight="1" x14ac:dyDescent="0.3">
      <c r="B78" s="66" t="s">
        <v>136</v>
      </c>
      <c r="C78" s="152">
        <f>SUM(C3:C77)</f>
        <v>253</v>
      </c>
      <c r="D78" s="152">
        <f ca="1">COUNTIF(D3:D77,"SI")</f>
        <v>1</v>
      </c>
      <c r="E78" s="152"/>
      <c r="F78" s="152"/>
      <c r="G78" s="152"/>
      <c r="H78" s="66"/>
    </row>
  </sheetData>
  <autoFilter ref="B2:G77"/>
  <sortState ref="B3:C77">
    <sortCondition ref="B3:B77"/>
  </sortState>
  <conditionalFormatting sqref="G3:G77">
    <cfRule type="colorScale" priority="2">
      <colorScale>
        <cfvo type="min"/>
        <cfvo type="max"/>
        <color theme="2" tint="-0.499984740745262"/>
        <color rgb="FF21FFFF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7"/>
  <sheetViews>
    <sheetView topLeftCell="A64" zoomScale="76" zoomScaleNormal="70" workbookViewId="0">
      <selection activeCell="G66" sqref="G66"/>
    </sheetView>
  </sheetViews>
  <sheetFormatPr baseColWidth="10" defaultColWidth="8.88671875" defaultRowHeight="14.4" x14ac:dyDescent="0.3"/>
  <cols>
    <col min="1" max="1" width="11.21875" bestFit="1" customWidth="1"/>
    <col min="2" max="3" width="20.77734375" customWidth="1"/>
    <col min="4" max="4" width="19.33203125" customWidth="1"/>
    <col min="5" max="5" width="19.33203125" hidden="1" customWidth="1"/>
    <col min="6" max="6" width="20.77734375" customWidth="1"/>
    <col min="7" max="7" width="21.5546875" customWidth="1"/>
    <col min="8" max="8" width="21.5546875" hidden="1" customWidth="1"/>
    <col min="9" max="9" width="17.6640625" customWidth="1"/>
    <col min="10" max="10" width="19.44140625" customWidth="1"/>
    <col min="11" max="11" width="19.44140625" hidden="1" customWidth="1"/>
    <col min="12" max="12" width="19.5546875" customWidth="1"/>
    <col min="13" max="13" width="18.6640625" customWidth="1"/>
    <col min="14" max="14" width="18.6640625" hidden="1" customWidth="1"/>
    <col min="15" max="15" width="18.6640625" customWidth="1"/>
    <col min="16" max="16" width="19.44140625" customWidth="1"/>
    <col min="17" max="17" width="19.44140625" hidden="1" customWidth="1"/>
    <col min="18" max="18" width="18.6640625" customWidth="1"/>
    <col min="19" max="19" width="23.44140625" customWidth="1"/>
    <col min="20" max="20" width="23.44140625" hidden="1" customWidth="1"/>
    <col min="21" max="21" width="17.5546875" customWidth="1"/>
    <col min="22" max="22" width="19.88671875" customWidth="1"/>
    <col min="23" max="23" width="19.88671875" hidden="1" customWidth="1"/>
    <col min="24" max="24" width="18.88671875" customWidth="1"/>
    <col min="25" max="25" width="32.5546875" customWidth="1"/>
    <col min="26" max="26" width="32.5546875" hidden="1" customWidth="1"/>
    <col min="27" max="27" width="17.44140625" customWidth="1"/>
    <col min="28" max="28" width="18.88671875" customWidth="1"/>
    <col min="29" max="29" width="18.88671875" hidden="1" customWidth="1"/>
    <col min="30" max="30" width="28.33203125" customWidth="1"/>
    <col min="31" max="31" width="28" customWidth="1"/>
    <col min="32" max="32" width="28" hidden="1" customWidth="1"/>
    <col min="33" max="33" width="14.6640625" customWidth="1"/>
    <col min="34" max="34" width="20.6640625" customWidth="1"/>
    <col min="35" max="35" width="28.77734375" customWidth="1"/>
    <col min="36" max="36" width="20.109375" customWidth="1"/>
    <col min="37" max="37" width="18.33203125" customWidth="1"/>
    <col min="38" max="38" width="20.44140625" customWidth="1"/>
    <col min="39" max="39" width="24.77734375" customWidth="1"/>
    <col min="44" max="44" width="16.6640625" customWidth="1"/>
    <col min="45" max="45" width="22.88671875" customWidth="1"/>
    <col min="46" max="46" width="20" customWidth="1"/>
    <col min="47" max="47" width="6.77734375" customWidth="1"/>
    <col min="48" max="48" width="20" customWidth="1"/>
    <col min="49" max="49" width="6.77734375" customWidth="1"/>
    <col min="50" max="50" width="20" customWidth="1"/>
    <col min="51" max="51" width="6.77734375" customWidth="1"/>
    <col min="52" max="52" width="20" customWidth="1"/>
    <col min="53" max="53" width="6.77734375" customWidth="1"/>
    <col min="54" max="54" width="20" customWidth="1"/>
    <col min="55" max="55" width="6.77734375" customWidth="1"/>
    <col min="56" max="56" width="20" customWidth="1"/>
    <col min="57" max="57" width="6.77734375" customWidth="1"/>
    <col min="58" max="58" width="20" customWidth="1"/>
    <col min="59" max="59" width="6.77734375" customWidth="1"/>
    <col min="60" max="60" width="20" customWidth="1"/>
    <col min="61" max="61" width="6.77734375" customWidth="1"/>
    <col min="62" max="62" width="20" customWidth="1"/>
    <col min="63" max="63" width="6.77734375" customWidth="1"/>
    <col min="64" max="64" width="20" customWidth="1"/>
    <col min="65" max="65" width="6.77734375" customWidth="1"/>
  </cols>
  <sheetData>
    <row r="1" spans="1:39" ht="45" customHeight="1" thickBot="1" x14ac:dyDescent="0.35"/>
    <row r="2" spans="1:39" ht="43.2" customHeight="1" thickBot="1" x14ac:dyDescent="0.35">
      <c r="A2" s="2"/>
      <c r="B2" s="325" t="s">
        <v>139</v>
      </c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7"/>
    </row>
    <row r="3" spans="1:39" ht="53.4" customHeight="1" thickBot="1" x14ac:dyDescent="0.35">
      <c r="A3" s="2"/>
      <c r="B3" s="331" t="s">
        <v>116</v>
      </c>
      <c r="C3" s="332"/>
      <c r="D3" s="332"/>
      <c r="E3" s="332"/>
      <c r="F3" s="333"/>
      <c r="G3" s="331" t="s">
        <v>23</v>
      </c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332"/>
      <c r="Y3" s="332"/>
      <c r="Z3" s="332"/>
      <c r="AA3" s="332"/>
      <c r="AB3" s="332"/>
      <c r="AC3" s="332"/>
      <c r="AD3" s="332"/>
      <c r="AE3" s="332"/>
      <c r="AF3" s="332"/>
      <c r="AG3" s="332"/>
      <c r="AH3" s="332"/>
      <c r="AI3" s="332"/>
      <c r="AJ3" s="332"/>
      <c r="AK3" s="332"/>
      <c r="AL3" s="332"/>
      <c r="AM3" s="333"/>
    </row>
    <row r="4" spans="1:39" ht="28.8" customHeight="1" thickBot="1" x14ac:dyDescent="0.35">
      <c r="A4" s="2"/>
      <c r="B4" s="328" t="s">
        <v>24</v>
      </c>
      <c r="C4" s="329"/>
      <c r="D4" s="329"/>
      <c r="E4" s="329"/>
      <c r="F4" s="330"/>
      <c r="G4" s="315" t="s">
        <v>25</v>
      </c>
      <c r="H4" s="316"/>
      <c r="I4" s="316"/>
      <c r="J4" s="316"/>
      <c r="K4" s="316"/>
      <c r="L4" s="317"/>
      <c r="M4" s="318" t="s">
        <v>26</v>
      </c>
      <c r="N4" s="319"/>
      <c r="O4" s="319"/>
      <c r="P4" s="319"/>
      <c r="Q4" s="319"/>
      <c r="R4" s="320"/>
      <c r="S4" s="315" t="s">
        <v>27</v>
      </c>
      <c r="T4" s="316"/>
      <c r="U4" s="316"/>
      <c r="V4" s="316"/>
      <c r="W4" s="316"/>
      <c r="X4" s="317"/>
      <c r="Y4" s="318" t="s">
        <v>28</v>
      </c>
      <c r="Z4" s="319"/>
      <c r="AA4" s="319"/>
      <c r="AB4" s="319"/>
      <c r="AC4" s="319"/>
      <c r="AD4" s="320"/>
      <c r="AE4" s="315" t="s">
        <v>29</v>
      </c>
      <c r="AF4" s="316"/>
      <c r="AG4" s="316"/>
      <c r="AH4" s="316"/>
      <c r="AI4" s="317"/>
      <c r="AJ4" s="318" t="s">
        <v>30</v>
      </c>
      <c r="AK4" s="319"/>
      <c r="AL4" s="319"/>
      <c r="AM4" s="320"/>
    </row>
    <row r="5" spans="1:39" ht="40.200000000000003" customHeight="1" x14ac:dyDescent="0.3">
      <c r="A5" s="2"/>
      <c r="B5" s="80" t="s">
        <v>22</v>
      </c>
      <c r="C5" s="74" t="s">
        <v>2</v>
      </c>
      <c r="D5" s="74" t="s">
        <v>0</v>
      </c>
      <c r="E5" s="127"/>
      <c r="F5" s="75" t="s">
        <v>1</v>
      </c>
      <c r="G5" s="70" t="s">
        <v>22</v>
      </c>
      <c r="H5" s="70"/>
      <c r="I5" s="50" t="s">
        <v>2</v>
      </c>
      <c r="J5" s="50" t="s">
        <v>0</v>
      </c>
      <c r="K5" s="50"/>
      <c r="L5" s="51" t="s">
        <v>1</v>
      </c>
      <c r="M5" s="52" t="s">
        <v>22</v>
      </c>
      <c r="N5" s="138"/>
      <c r="O5" s="53" t="s">
        <v>2</v>
      </c>
      <c r="P5" s="53" t="s">
        <v>0</v>
      </c>
      <c r="Q5" s="53"/>
      <c r="R5" s="54" t="s">
        <v>1</v>
      </c>
      <c r="S5" s="49" t="s">
        <v>22</v>
      </c>
      <c r="T5" s="70"/>
      <c r="U5" s="50" t="s">
        <v>2</v>
      </c>
      <c r="V5" s="50" t="s">
        <v>0</v>
      </c>
      <c r="W5" s="50"/>
      <c r="X5" s="51" t="s">
        <v>1</v>
      </c>
      <c r="Y5" s="52" t="s">
        <v>22</v>
      </c>
      <c r="Z5" s="138"/>
      <c r="AA5" s="53" t="s">
        <v>2</v>
      </c>
      <c r="AB5" s="53" t="s">
        <v>0</v>
      </c>
      <c r="AC5" s="53"/>
      <c r="AD5" s="54" t="s">
        <v>1</v>
      </c>
      <c r="AE5" s="55" t="s">
        <v>22</v>
      </c>
      <c r="AF5" s="149"/>
      <c r="AG5" s="56" t="s">
        <v>2</v>
      </c>
      <c r="AH5" s="56" t="s">
        <v>0</v>
      </c>
      <c r="AI5" s="57" t="s">
        <v>1</v>
      </c>
      <c r="AJ5" s="58" t="s">
        <v>22</v>
      </c>
      <c r="AK5" s="59" t="s">
        <v>2</v>
      </c>
      <c r="AL5" s="59" t="s">
        <v>0</v>
      </c>
      <c r="AM5" s="60" t="s">
        <v>1</v>
      </c>
    </row>
    <row r="6" spans="1:39" ht="44.4" customHeight="1" x14ac:dyDescent="0.3">
      <c r="A6" s="2"/>
      <c r="B6" s="279" t="s">
        <v>3</v>
      </c>
      <c r="C6" s="287" t="s">
        <v>81</v>
      </c>
      <c r="D6" s="281">
        <v>4</v>
      </c>
      <c r="E6" s="128"/>
      <c r="F6" s="282" t="s">
        <v>83</v>
      </c>
      <c r="G6" s="289" t="s">
        <v>34</v>
      </c>
      <c r="H6" s="117"/>
      <c r="I6" s="291" t="s">
        <v>81</v>
      </c>
      <c r="J6" s="293">
        <v>3</v>
      </c>
      <c r="K6" s="133"/>
      <c r="L6" s="295" t="s">
        <v>83</v>
      </c>
      <c r="M6" s="283" t="s">
        <v>26</v>
      </c>
      <c r="N6" s="139"/>
      <c r="O6" s="303" t="s">
        <v>81</v>
      </c>
      <c r="P6" s="305">
        <v>3</v>
      </c>
      <c r="Q6" s="145"/>
      <c r="R6" s="307" t="s">
        <v>35</v>
      </c>
      <c r="S6" s="312" t="s">
        <v>44</v>
      </c>
      <c r="T6" s="117"/>
      <c r="U6" s="291" t="s">
        <v>81</v>
      </c>
      <c r="V6" s="293">
        <v>2</v>
      </c>
      <c r="W6" s="133"/>
      <c r="X6" s="295" t="s">
        <v>83</v>
      </c>
      <c r="Y6" s="283" t="s">
        <v>48</v>
      </c>
      <c r="Z6" s="139"/>
      <c r="AA6" s="303" t="s">
        <v>81</v>
      </c>
      <c r="AB6" s="305">
        <v>3</v>
      </c>
      <c r="AC6" s="145"/>
      <c r="AD6" s="7" t="s">
        <v>44</v>
      </c>
      <c r="AE6" s="312" t="s">
        <v>51</v>
      </c>
      <c r="AF6" s="117"/>
      <c r="AG6" s="291" t="s">
        <v>82</v>
      </c>
      <c r="AH6" s="293">
        <v>3</v>
      </c>
      <c r="AI6" s="295" t="s">
        <v>34</v>
      </c>
      <c r="AJ6" s="283" t="s">
        <v>30</v>
      </c>
      <c r="AK6" s="303" t="s">
        <v>81</v>
      </c>
      <c r="AL6" s="305">
        <v>6</v>
      </c>
      <c r="AM6" s="307" t="s">
        <v>91</v>
      </c>
    </row>
    <row r="7" spans="1:39" ht="44.4" customHeight="1" x14ac:dyDescent="0.3">
      <c r="A7" s="2"/>
      <c r="B7" s="279"/>
      <c r="C7" s="287"/>
      <c r="D7" s="281"/>
      <c r="E7" s="128"/>
      <c r="F7" s="282"/>
      <c r="G7" s="290"/>
      <c r="H7" s="118"/>
      <c r="I7" s="292"/>
      <c r="J7" s="294"/>
      <c r="K7" s="134"/>
      <c r="L7" s="296"/>
      <c r="M7" s="288"/>
      <c r="N7" s="140"/>
      <c r="O7" s="304"/>
      <c r="P7" s="306"/>
      <c r="Q7" s="146"/>
      <c r="R7" s="308"/>
      <c r="S7" s="314"/>
      <c r="T7" s="118"/>
      <c r="U7" s="292"/>
      <c r="V7" s="294"/>
      <c r="W7" s="134"/>
      <c r="X7" s="296"/>
      <c r="Y7" s="288"/>
      <c r="Z7" s="140"/>
      <c r="AA7" s="304"/>
      <c r="AB7" s="306"/>
      <c r="AC7" s="147"/>
      <c r="AD7" s="7" t="s">
        <v>85</v>
      </c>
      <c r="AE7" s="314"/>
      <c r="AF7" s="118"/>
      <c r="AG7" s="292"/>
      <c r="AH7" s="294"/>
      <c r="AI7" s="296"/>
      <c r="AJ7" s="288"/>
      <c r="AK7" s="309"/>
      <c r="AL7" s="310"/>
      <c r="AM7" s="311"/>
    </row>
    <row r="8" spans="1:39" ht="34.799999999999997" customHeight="1" x14ac:dyDescent="0.3">
      <c r="A8" s="2"/>
      <c r="B8" s="279" t="s">
        <v>96</v>
      </c>
      <c r="C8" s="280" t="s">
        <v>81</v>
      </c>
      <c r="D8" s="281">
        <v>4</v>
      </c>
      <c r="E8" s="128"/>
      <c r="F8" s="282" t="s">
        <v>83</v>
      </c>
      <c r="G8" s="289" t="s">
        <v>35</v>
      </c>
      <c r="H8" s="117"/>
      <c r="I8" s="291" t="s">
        <v>81</v>
      </c>
      <c r="J8" s="293">
        <v>3</v>
      </c>
      <c r="K8" s="133"/>
      <c r="L8" s="295" t="s">
        <v>34</v>
      </c>
      <c r="M8" s="283" t="s">
        <v>42</v>
      </c>
      <c r="N8" s="139"/>
      <c r="O8" s="303" t="s">
        <v>81</v>
      </c>
      <c r="P8" s="305">
        <v>3</v>
      </c>
      <c r="Q8" s="145"/>
      <c r="R8" s="307" t="s">
        <v>26</v>
      </c>
      <c r="S8" s="312" t="s">
        <v>45</v>
      </c>
      <c r="T8" s="117"/>
      <c r="U8" s="291" t="s">
        <v>81</v>
      </c>
      <c r="V8" s="293">
        <v>3</v>
      </c>
      <c r="W8" s="133"/>
      <c r="X8" s="6" t="s">
        <v>34</v>
      </c>
      <c r="Y8" s="283" t="s">
        <v>49</v>
      </c>
      <c r="Z8" s="139"/>
      <c r="AA8" s="303" t="s">
        <v>81</v>
      </c>
      <c r="AB8" s="305">
        <v>3</v>
      </c>
      <c r="AC8" s="145"/>
      <c r="AD8" s="7" t="s">
        <v>48</v>
      </c>
      <c r="AE8" s="312" t="s">
        <v>52</v>
      </c>
      <c r="AF8" s="117"/>
      <c r="AG8" s="291" t="s">
        <v>82</v>
      </c>
      <c r="AH8" s="293">
        <v>3</v>
      </c>
      <c r="AI8" s="295" t="s">
        <v>39</v>
      </c>
      <c r="AJ8" s="283" t="s">
        <v>31</v>
      </c>
      <c r="AK8" s="309"/>
      <c r="AL8" s="310"/>
      <c r="AM8" s="311"/>
    </row>
    <row r="9" spans="1:39" ht="48" customHeight="1" x14ac:dyDescent="0.3">
      <c r="A9" s="2"/>
      <c r="B9" s="279"/>
      <c r="C9" s="280"/>
      <c r="D9" s="281"/>
      <c r="E9" s="128"/>
      <c r="F9" s="282"/>
      <c r="G9" s="290"/>
      <c r="H9" s="118"/>
      <c r="I9" s="292"/>
      <c r="J9" s="294"/>
      <c r="K9" s="134"/>
      <c r="L9" s="296"/>
      <c r="M9" s="288"/>
      <c r="N9" s="140"/>
      <c r="O9" s="304"/>
      <c r="P9" s="306"/>
      <c r="Q9" s="146"/>
      <c r="R9" s="308"/>
      <c r="S9" s="314"/>
      <c r="T9" s="118"/>
      <c r="U9" s="292"/>
      <c r="V9" s="294"/>
      <c r="W9" s="135"/>
      <c r="X9" s="6" t="s">
        <v>5</v>
      </c>
      <c r="Y9" s="288"/>
      <c r="Z9" s="140"/>
      <c r="AA9" s="304"/>
      <c r="AB9" s="306"/>
      <c r="AC9" s="147"/>
      <c r="AD9" s="7" t="s">
        <v>86</v>
      </c>
      <c r="AE9" s="314"/>
      <c r="AF9" s="118"/>
      <c r="AG9" s="292"/>
      <c r="AH9" s="294"/>
      <c r="AI9" s="296"/>
      <c r="AJ9" s="288"/>
      <c r="AK9" s="309"/>
      <c r="AL9" s="310"/>
      <c r="AM9" s="311"/>
    </row>
    <row r="10" spans="1:39" ht="45" customHeight="1" x14ac:dyDescent="0.3">
      <c r="A10" s="2"/>
      <c r="B10" s="283" t="s">
        <v>4</v>
      </c>
      <c r="C10" s="280" t="s">
        <v>81</v>
      </c>
      <c r="D10" s="281">
        <v>4</v>
      </c>
      <c r="E10" s="128"/>
      <c r="F10" s="282" t="s">
        <v>3</v>
      </c>
      <c r="G10" s="289" t="s">
        <v>36</v>
      </c>
      <c r="H10" s="117"/>
      <c r="I10" s="291" t="s">
        <v>81</v>
      </c>
      <c r="J10" s="293">
        <v>3</v>
      </c>
      <c r="K10" s="133"/>
      <c r="L10" s="295" t="s">
        <v>35</v>
      </c>
      <c r="M10" s="283" t="s">
        <v>43</v>
      </c>
      <c r="N10" s="139"/>
      <c r="O10" s="303" t="s">
        <v>81</v>
      </c>
      <c r="P10" s="305">
        <v>3</v>
      </c>
      <c r="Q10" s="145"/>
      <c r="R10" s="307" t="s">
        <v>42</v>
      </c>
      <c r="S10" s="312" t="s">
        <v>46</v>
      </c>
      <c r="T10" s="117"/>
      <c r="U10" s="291" t="s">
        <v>81</v>
      </c>
      <c r="V10" s="293">
        <v>3</v>
      </c>
      <c r="W10" s="133"/>
      <c r="X10" s="295" t="s">
        <v>47</v>
      </c>
      <c r="Y10" s="283" t="s">
        <v>50</v>
      </c>
      <c r="Z10" s="139"/>
      <c r="AA10" s="303" t="s">
        <v>81</v>
      </c>
      <c r="AB10" s="305">
        <v>4</v>
      </c>
      <c r="AC10" s="145"/>
      <c r="AD10" s="7" t="s">
        <v>49</v>
      </c>
      <c r="AE10" s="312" t="s">
        <v>53</v>
      </c>
      <c r="AF10" s="117"/>
      <c r="AG10" s="291" t="s">
        <v>82</v>
      </c>
      <c r="AH10" s="293">
        <v>3</v>
      </c>
      <c r="AI10" s="295" t="s">
        <v>39</v>
      </c>
      <c r="AJ10" s="283" t="s">
        <v>32</v>
      </c>
      <c r="AK10" s="309"/>
      <c r="AL10" s="310"/>
      <c r="AM10" s="311"/>
    </row>
    <row r="11" spans="1:39" ht="45" customHeight="1" x14ac:dyDescent="0.3">
      <c r="A11" s="2"/>
      <c r="B11" s="284"/>
      <c r="C11" s="280"/>
      <c r="D11" s="281"/>
      <c r="E11" s="128"/>
      <c r="F11" s="282"/>
      <c r="G11" s="297"/>
      <c r="H11" s="119"/>
      <c r="I11" s="298"/>
      <c r="J11" s="299"/>
      <c r="K11" s="135"/>
      <c r="L11" s="302"/>
      <c r="M11" s="284"/>
      <c r="N11" s="141"/>
      <c r="O11" s="309"/>
      <c r="P11" s="310"/>
      <c r="Q11" s="147"/>
      <c r="R11" s="311"/>
      <c r="S11" s="313"/>
      <c r="T11" s="119"/>
      <c r="U11" s="298"/>
      <c r="V11" s="299"/>
      <c r="W11" s="135"/>
      <c r="X11" s="302"/>
      <c r="Y11" s="284"/>
      <c r="Z11" s="141"/>
      <c r="AA11" s="309"/>
      <c r="AB11" s="310"/>
      <c r="AC11" s="147"/>
      <c r="AD11" s="7" t="s">
        <v>87</v>
      </c>
      <c r="AE11" s="313"/>
      <c r="AF11" s="119"/>
      <c r="AG11" s="298"/>
      <c r="AH11" s="299"/>
      <c r="AI11" s="302"/>
      <c r="AJ11" s="284"/>
      <c r="AK11" s="309"/>
      <c r="AL11" s="310"/>
      <c r="AM11" s="311"/>
    </row>
    <row r="12" spans="1:39" ht="45" customHeight="1" thickBot="1" x14ac:dyDescent="0.35">
      <c r="A12" s="2"/>
      <c r="B12" s="288"/>
      <c r="C12" s="280"/>
      <c r="D12" s="281"/>
      <c r="E12" s="128"/>
      <c r="F12" s="282"/>
      <c r="G12" s="290"/>
      <c r="H12" s="118"/>
      <c r="I12" s="292"/>
      <c r="J12" s="294"/>
      <c r="K12" s="134"/>
      <c r="L12" s="296"/>
      <c r="M12" s="284"/>
      <c r="N12" s="141"/>
      <c r="O12" s="309"/>
      <c r="P12" s="310"/>
      <c r="Q12" s="147"/>
      <c r="R12" s="311"/>
      <c r="S12" s="314"/>
      <c r="T12" s="118"/>
      <c r="U12" s="292"/>
      <c r="V12" s="294"/>
      <c r="W12" s="134"/>
      <c r="X12" s="296"/>
      <c r="Y12" s="284"/>
      <c r="Z12" s="141"/>
      <c r="AA12" s="309"/>
      <c r="AB12" s="310"/>
      <c r="AC12" s="147"/>
      <c r="AD12" s="7" t="s">
        <v>88</v>
      </c>
      <c r="AE12" s="314"/>
      <c r="AF12" s="118"/>
      <c r="AG12" s="292"/>
      <c r="AH12" s="294"/>
      <c r="AI12" s="296"/>
      <c r="AJ12" s="284"/>
      <c r="AK12" s="309"/>
      <c r="AL12" s="310"/>
      <c r="AM12" s="311"/>
    </row>
    <row r="13" spans="1:39" ht="48" customHeight="1" x14ac:dyDescent="0.3">
      <c r="A13" s="2"/>
      <c r="B13" s="279" t="s">
        <v>5</v>
      </c>
      <c r="C13" s="280" t="s">
        <v>81</v>
      </c>
      <c r="D13" s="281">
        <v>4</v>
      </c>
      <c r="E13" s="128"/>
      <c r="F13" s="282" t="s">
        <v>96</v>
      </c>
      <c r="G13" s="289" t="s">
        <v>37</v>
      </c>
      <c r="H13" s="117"/>
      <c r="I13" s="291" t="s">
        <v>81</v>
      </c>
      <c r="J13" s="293">
        <v>3</v>
      </c>
      <c r="K13" s="133"/>
      <c r="L13" s="300" t="s">
        <v>36</v>
      </c>
      <c r="M13" s="212" t="s">
        <v>125</v>
      </c>
      <c r="N13" s="142"/>
      <c r="O13" s="210">
        <v>9</v>
      </c>
      <c r="P13" s="29" t="s">
        <v>126</v>
      </c>
      <c r="Q13" s="148"/>
      <c r="R13" s="30">
        <v>9</v>
      </c>
      <c r="S13" s="289" t="s">
        <v>47</v>
      </c>
      <c r="T13" s="117"/>
      <c r="U13" s="291" t="s">
        <v>81</v>
      </c>
      <c r="V13" s="293">
        <v>3</v>
      </c>
      <c r="W13" s="133"/>
      <c r="X13" s="28" t="s">
        <v>14</v>
      </c>
      <c r="Y13" s="212" t="s">
        <v>125</v>
      </c>
      <c r="Z13" s="142"/>
      <c r="AA13" s="210">
        <v>10</v>
      </c>
      <c r="AB13" s="29" t="s">
        <v>126</v>
      </c>
      <c r="AC13" s="148"/>
      <c r="AD13" s="30">
        <v>10</v>
      </c>
      <c r="AE13" s="289" t="s">
        <v>54</v>
      </c>
      <c r="AF13" s="117"/>
      <c r="AG13" s="291" t="s">
        <v>82</v>
      </c>
      <c r="AH13" s="293">
        <v>3</v>
      </c>
      <c r="AI13" s="300" t="s">
        <v>39</v>
      </c>
      <c r="AJ13" s="212" t="s">
        <v>125</v>
      </c>
      <c r="AK13" s="210">
        <v>6</v>
      </c>
      <c r="AL13" s="29" t="s">
        <v>126</v>
      </c>
      <c r="AM13" s="30">
        <v>6</v>
      </c>
    </row>
    <row r="14" spans="1:39" ht="29.4" thickBot="1" x14ac:dyDescent="0.35">
      <c r="A14" s="2"/>
      <c r="B14" s="279"/>
      <c r="C14" s="280"/>
      <c r="D14" s="281"/>
      <c r="E14" s="128"/>
      <c r="F14" s="282"/>
      <c r="G14" s="290"/>
      <c r="H14" s="118"/>
      <c r="I14" s="292"/>
      <c r="J14" s="294"/>
      <c r="K14" s="134"/>
      <c r="L14" s="301"/>
      <c r="M14" s="213"/>
      <c r="N14" s="143"/>
      <c r="O14" s="211"/>
      <c r="P14" s="31" t="s">
        <v>127</v>
      </c>
      <c r="Q14" s="131"/>
      <c r="R14" s="32">
        <v>0</v>
      </c>
      <c r="S14" s="297"/>
      <c r="T14" s="119"/>
      <c r="U14" s="298"/>
      <c r="V14" s="299"/>
      <c r="W14" s="135"/>
      <c r="X14" s="28" t="s">
        <v>45</v>
      </c>
      <c r="Y14" s="213"/>
      <c r="Z14" s="143"/>
      <c r="AA14" s="211"/>
      <c r="AB14" s="31" t="s">
        <v>127</v>
      </c>
      <c r="AC14" s="131"/>
      <c r="AD14" s="32">
        <v>0</v>
      </c>
      <c r="AE14" s="290"/>
      <c r="AF14" s="118"/>
      <c r="AG14" s="292"/>
      <c r="AH14" s="294"/>
      <c r="AI14" s="301"/>
      <c r="AJ14" s="213"/>
      <c r="AK14" s="211"/>
      <c r="AL14" s="31" t="s">
        <v>127</v>
      </c>
      <c r="AM14" s="32">
        <v>0</v>
      </c>
    </row>
    <row r="15" spans="1:39" ht="44.4" customHeight="1" x14ac:dyDescent="0.3">
      <c r="A15" s="2"/>
      <c r="B15" s="283" t="s">
        <v>6</v>
      </c>
      <c r="C15" s="280" t="s">
        <v>81</v>
      </c>
      <c r="D15" s="281">
        <v>4</v>
      </c>
      <c r="E15" s="128"/>
      <c r="F15" s="282" t="s">
        <v>83</v>
      </c>
      <c r="G15" s="289" t="s">
        <v>38</v>
      </c>
      <c r="H15" s="117"/>
      <c r="I15" s="291" t="s">
        <v>81</v>
      </c>
      <c r="J15" s="293">
        <v>3</v>
      </c>
      <c r="K15" s="133"/>
      <c r="L15" s="6" t="s">
        <v>34</v>
      </c>
      <c r="M15" s="2"/>
      <c r="N15" s="2"/>
      <c r="O15" s="2"/>
      <c r="P15" s="2"/>
      <c r="Q15" s="2"/>
      <c r="R15" s="2"/>
      <c r="S15" s="216" t="s">
        <v>125</v>
      </c>
      <c r="T15" s="120"/>
      <c r="U15" s="214">
        <v>11</v>
      </c>
      <c r="V15" s="33" t="s">
        <v>126</v>
      </c>
      <c r="W15" s="136"/>
      <c r="X15" s="34">
        <v>11</v>
      </c>
      <c r="Y15" s="2"/>
      <c r="Z15" s="2"/>
      <c r="AA15" s="2"/>
      <c r="AB15" s="2"/>
      <c r="AC15" s="2"/>
      <c r="AD15" s="2"/>
      <c r="AE15" s="312" t="s">
        <v>55</v>
      </c>
      <c r="AF15" s="117"/>
      <c r="AG15" s="291" t="s">
        <v>82</v>
      </c>
      <c r="AH15" s="293">
        <v>3</v>
      </c>
      <c r="AI15" s="295" t="s">
        <v>39</v>
      </c>
      <c r="AJ15" s="2"/>
      <c r="AK15" s="2"/>
      <c r="AL15" s="2"/>
      <c r="AM15" s="2"/>
    </row>
    <row r="16" spans="1:39" ht="44.4" customHeight="1" thickBot="1" x14ac:dyDescent="0.35">
      <c r="A16" s="2"/>
      <c r="B16" s="284"/>
      <c r="C16" s="280"/>
      <c r="D16" s="281"/>
      <c r="E16" s="128"/>
      <c r="F16" s="282"/>
      <c r="G16" s="290"/>
      <c r="H16" s="118"/>
      <c r="I16" s="292"/>
      <c r="J16" s="294"/>
      <c r="K16" s="135"/>
      <c r="L16" s="6" t="s">
        <v>6</v>
      </c>
      <c r="M16" s="2"/>
      <c r="N16" s="2"/>
      <c r="O16" s="9"/>
      <c r="P16" s="2"/>
      <c r="Q16" s="2"/>
      <c r="R16" s="2"/>
      <c r="S16" s="217"/>
      <c r="T16" s="121"/>
      <c r="U16" s="215"/>
      <c r="V16" s="35" t="s">
        <v>127</v>
      </c>
      <c r="W16" s="137"/>
      <c r="X16" s="36">
        <v>0</v>
      </c>
      <c r="Y16" s="2"/>
      <c r="Z16" s="2"/>
      <c r="AA16" s="2"/>
      <c r="AB16" s="2"/>
      <c r="AC16" s="2"/>
      <c r="AD16" s="2"/>
      <c r="AE16" s="314"/>
      <c r="AF16" s="118"/>
      <c r="AG16" s="292"/>
      <c r="AH16" s="294"/>
      <c r="AI16" s="296"/>
      <c r="AJ16" s="2"/>
      <c r="AK16" s="2"/>
      <c r="AL16" s="2"/>
      <c r="AM16" s="2"/>
    </row>
    <row r="17" spans="1:64" ht="28.8" customHeight="1" x14ac:dyDescent="0.3">
      <c r="A17" s="2"/>
      <c r="B17" s="283" t="s">
        <v>14</v>
      </c>
      <c r="C17" s="280" t="s">
        <v>81</v>
      </c>
      <c r="D17" s="281">
        <v>3</v>
      </c>
      <c r="E17" s="128"/>
      <c r="F17" s="282" t="s">
        <v>4</v>
      </c>
      <c r="G17" s="289" t="s">
        <v>39</v>
      </c>
      <c r="H17" s="117"/>
      <c r="I17" s="291" t="s">
        <v>81</v>
      </c>
      <c r="J17" s="293">
        <v>3</v>
      </c>
      <c r="K17" s="133"/>
      <c r="L17" s="6" t="s">
        <v>14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312" t="s">
        <v>56</v>
      </c>
      <c r="AF17" s="117"/>
      <c r="AG17" s="291" t="s">
        <v>82</v>
      </c>
      <c r="AH17" s="293">
        <v>3</v>
      </c>
      <c r="AI17" s="295" t="s">
        <v>39</v>
      </c>
      <c r="AJ17" s="2"/>
      <c r="AK17" s="2"/>
      <c r="AL17" s="2"/>
      <c r="AM17" s="2"/>
      <c r="AR17" s="8"/>
      <c r="AS17" s="8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spans="1:64" ht="33" customHeight="1" x14ac:dyDescent="0.3">
      <c r="A18" s="2"/>
      <c r="B18" s="284"/>
      <c r="C18" s="280"/>
      <c r="D18" s="281"/>
      <c r="E18" s="128"/>
      <c r="F18" s="282"/>
      <c r="G18" s="290"/>
      <c r="H18" s="118"/>
      <c r="I18" s="292"/>
      <c r="J18" s="294"/>
      <c r="K18" s="135"/>
      <c r="L18" s="6" t="s">
        <v>37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314"/>
      <c r="AF18" s="118"/>
      <c r="AG18" s="292"/>
      <c r="AH18" s="294"/>
      <c r="AI18" s="296"/>
      <c r="AJ18" s="2"/>
      <c r="AK18" s="2"/>
      <c r="AL18" s="2"/>
      <c r="AM18" s="2"/>
      <c r="AR18" s="8"/>
      <c r="AS18" s="8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spans="1:64" ht="43.8" customHeight="1" x14ac:dyDescent="0.3">
      <c r="A19" s="2"/>
      <c r="B19" s="283" t="s">
        <v>7</v>
      </c>
      <c r="C19" s="280" t="s">
        <v>81</v>
      </c>
      <c r="D19" s="281">
        <v>4</v>
      </c>
      <c r="E19" s="128"/>
      <c r="F19" s="77" t="s">
        <v>3</v>
      </c>
      <c r="G19" s="289" t="s">
        <v>40</v>
      </c>
      <c r="H19" s="117"/>
      <c r="I19" s="291" t="s">
        <v>81</v>
      </c>
      <c r="J19" s="293">
        <v>3</v>
      </c>
      <c r="K19" s="133"/>
      <c r="L19" s="295" t="s">
        <v>38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312" t="s">
        <v>57</v>
      </c>
      <c r="AF19" s="117"/>
      <c r="AG19" s="291" t="s">
        <v>82</v>
      </c>
      <c r="AH19" s="293">
        <v>3</v>
      </c>
      <c r="AI19" s="295" t="s">
        <v>43</v>
      </c>
      <c r="AJ19" s="2"/>
      <c r="AK19" s="2"/>
      <c r="AL19" s="2"/>
      <c r="AM19" s="2"/>
      <c r="AR19" s="8"/>
      <c r="AS19" s="8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spans="1:64" ht="43.8" customHeight="1" x14ac:dyDescent="0.3">
      <c r="A20" s="2"/>
      <c r="B20" s="284"/>
      <c r="C20" s="280"/>
      <c r="D20" s="281"/>
      <c r="E20" s="128"/>
      <c r="F20" s="77" t="s">
        <v>96</v>
      </c>
      <c r="G20" s="290"/>
      <c r="H20" s="118"/>
      <c r="I20" s="292"/>
      <c r="J20" s="294"/>
      <c r="K20" s="134"/>
      <c r="L20" s="29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314"/>
      <c r="AF20" s="118"/>
      <c r="AG20" s="292"/>
      <c r="AH20" s="294"/>
      <c r="AI20" s="296"/>
      <c r="AJ20" s="2"/>
      <c r="AK20" s="2"/>
      <c r="AL20" s="2"/>
      <c r="AM20" s="2"/>
    </row>
    <row r="21" spans="1:64" ht="31.2" customHeight="1" x14ac:dyDescent="0.3">
      <c r="A21" s="2"/>
      <c r="B21" s="283" t="s">
        <v>8</v>
      </c>
      <c r="C21" s="280" t="s">
        <v>82</v>
      </c>
      <c r="D21" s="281">
        <v>4</v>
      </c>
      <c r="E21" s="128"/>
      <c r="F21" s="77" t="s">
        <v>4</v>
      </c>
      <c r="G21" s="289" t="s">
        <v>90</v>
      </c>
      <c r="H21" s="117"/>
      <c r="I21" s="291" t="s">
        <v>81</v>
      </c>
      <c r="J21" s="293">
        <v>3</v>
      </c>
      <c r="K21" s="133"/>
      <c r="L21" s="295" t="s">
        <v>40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312" t="s">
        <v>58</v>
      </c>
      <c r="AF21" s="117"/>
      <c r="AG21" s="291" t="s">
        <v>82</v>
      </c>
      <c r="AH21" s="293">
        <v>3</v>
      </c>
      <c r="AI21" s="295" t="s">
        <v>37</v>
      </c>
      <c r="AJ21" s="2"/>
      <c r="AK21" s="2"/>
      <c r="AL21" s="2"/>
      <c r="AM21" s="2"/>
    </row>
    <row r="22" spans="1:64" ht="27.6" customHeight="1" x14ac:dyDescent="0.3">
      <c r="A22" s="2"/>
      <c r="B22" s="284"/>
      <c r="C22" s="280"/>
      <c r="D22" s="281"/>
      <c r="E22" s="128"/>
      <c r="F22" s="77" t="s">
        <v>5</v>
      </c>
      <c r="G22" s="290"/>
      <c r="H22" s="118"/>
      <c r="I22" s="292"/>
      <c r="J22" s="294"/>
      <c r="K22" s="134"/>
      <c r="L22" s="29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314"/>
      <c r="AF22" s="118"/>
      <c r="AG22" s="292"/>
      <c r="AH22" s="294"/>
      <c r="AI22" s="296"/>
      <c r="AJ22" s="2"/>
      <c r="AK22" s="2"/>
      <c r="AL22" s="2"/>
      <c r="AM22" s="2"/>
    </row>
    <row r="23" spans="1:64" ht="30.6" customHeight="1" x14ac:dyDescent="0.3">
      <c r="A23" s="2"/>
      <c r="B23" s="283" t="s">
        <v>33</v>
      </c>
      <c r="C23" s="280" t="s">
        <v>82</v>
      </c>
      <c r="D23" s="281">
        <v>4</v>
      </c>
      <c r="E23" s="128"/>
      <c r="F23" s="282" t="s">
        <v>4</v>
      </c>
      <c r="G23" s="289" t="s">
        <v>41</v>
      </c>
      <c r="H23" s="117"/>
      <c r="I23" s="291" t="s">
        <v>81</v>
      </c>
      <c r="J23" s="293">
        <v>3</v>
      </c>
      <c r="K23" s="133"/>
      <c r="L23" s="6" t="s">
        <v>14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312" t="s">
        <v>59</v>
      </c>
      <c r="AF23" s="117"/>
      <c r="AG23" s="291" t="s">
        <v>82</v>
      </c>
      <c r="AH23" s="293">
        <v>3</v>
      </c>
      <c r="AI23" s="295" t="s">
        <v>92</v>
      </c>
      <c r="AJ23" s="2"/>
      <c r="AK23" s="2"/>
      <c r="AL23" s="2"/>
      <c r="AM23" s="2"/>
    </row>
    <row r="24" spans="1:64" ht="30.6" customHeight="1" thickBot="1" x14ac:dyDescent="0.35">
      <c r="A24" s="2"/>
      <c r="B24" s="284"/>
      <c r="C24" s="280"/>
      <c r="D24" s="281"/>
      <c r="E24" s="128"/>
      <c r="F24" s="282"/>
      <c r="G24" s="297"/>
      <c r="H24" s="119"/>
      <c r="I24" s="298"/>
      <c r="J24" s="299"/>
      <c r="K24" s="135"/>
      <c r="L24" s="6" t="s">
        <v>37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314"/>
      <c r="AF24" s="118"/>
      <c r="AG24" s="292"/>
      <c r="AH24" s="294"/>
      <c r="AI24" s="296"/>
      <c r="AJ24" s="2"/>
      <c r="AK24" s="2"/>
      <c r="AL24" s="2"/>
      <c r="AM24" s="2"/>
    </row>
    <row r="25" spans="1:64" ht="49.2" customHeight="1" x14ac:dyDescent="0.3">
      <c r="A25" s="2"/>
      <c r="B25" s="76" t="s">
        <v>9</v>
      </c>
      <c r="C25" s="73" t="s">
        <v>82</v>
      </c>
      <c r="D25" s="83">
        <v>4</v>
      </c>
      <c r="E25" s="128"/>
      <c r="F25" s="77" t="s">
        <v>8</v>
      </c>
      <c r="G25" s="229" t="s">
        <v>125</v>
      </c>
      <c r="H25" s="120"/>
      <c r="I25" s="214">
        <v>27</v>
      </c>
      <c r="J25" s="33" t="s">
        <v>126</v>
      </c>
      <c r="K25" s="136"/>
      <c r="L25" s="34">
        <v>27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4" t="s">
        <v>60</v>
      </c>
      <c r="AF25" s="150"/>
      <c r="AG25" s="3" t="s">
        <v>82</v>
      </c>
      <c r="AH25" s="86">
        <v>3</v>
      </c>
      <c r="AI25" s="5" t="s">
        <v>45</v>
      </c>
      <c r="AJ25" s="2"/>
      <c r="AK25" s="2"/>
      <c r="AL25" s="2"/>
      <c r="AM25" s="2"/>
    </row>
    <row r="26" spans="1:64" ht="21.6" customHeight="1" thickBot="1" x14ac:dyDescent="0.35">
      <c r="A26" s="2"/>
      <c r="B26" s="283" t="s">
        <v>10</v>
      </c>
      <c r="C26" s="280" t="s">
        <v>82</v>
      </c>
      <c r="D26" s="281">
        <v>4</v>
      </c>
      <c r="E26" s="128"/>
      <c r="F26" s="77" t="s">
        <v>4</v>
      </c>
      <c r="G26" s="230"/>
      <c r="H26" s="121"/>
      <c r="I26" s="215"/>
      <c r="J26" s="35" t="s">
        <v>127</v>
      </c>
      <c r="K26" s="137"/>
      <c r="L26" s="36">
        <v>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312" t="s">
        <v>61</v>
      </c>
      <c r="AF26" s="117"/>
      <c r="AG26" s="291" t="s">
        <v>82</v>
      </c>
      <c r="AH26" s="293">
        <v>3</v>
      </c>
      <c r="AI26" s="295" t="s">
        <v>47</v>
      </c>
      <c r="AJ26" s="2"/>
      <c r="AK26" s="2"/>
      <c r="AL26" s="2"/>
      <c r="AM26" s="2"/>
    </row>
    <row r="27" spans="1:64" ht="20.399999999999999" customHeight="1" x14ac:dyDescent="0.3">
      <c r="A27" s="2"/>
      <c r="B27" s="284"/>
      <c r="C27" s="280"/>
      <c r="D27" s="281"/>
      <c r="E27" s="128"/>
      <c r="F27" s="77" t="s">
        <v>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314"/>
      <c r="AF27" s="118"/>
      <c r="AG27" s="292"/>
      <c r="AH27" s="294"/>
      <c r="AI27" s="296"/>
      <c r="AJ27" s="2"/>
      <c r="AK27" s="2"/>
      <c r="AL27" s="2"/>
      <c r="AM27" s="2"/>
    </row>
    <row r="28" spans="1:64" ht="29.4" customHeight="1" x14ac:dyDescent="0.3">
      <c r="A28" s="2"/>
      <c r="B28" s="76" t="s">
        <v>11</v>
      </c>
      <c r="C28" s="73" t="s">
        <v>82</v>
      </c>
      <c r="D28" s="83">
        <v>4</v>
      </c>
      <c r="E28" s="128"/>
      <c r="F28" s="77" t="s">
        <v>83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4" t="s">
        <v>62</v>
      </c>
      <c r="AF28" s="150"/>
      <c r="AG28" s="3" t="s">
        <v>82</v>
      </c>
      <c r="AH28" s="86">
        <v>3</v>
      </c>
      <c r="AI28" s="5" t="s">
        <v>45</v>
      </c>
      <c r="AJ28" s="2"/>
      <c r="AK28" s="2"/>
      <c r="AL28" s="2"/>
      <c r="AM28" s="2"/>
    </row>
    <row r="29" spans="1:64" ht="28.2" customHeight="1" x14ac:dyDescent="0.3">
      <c r="A29" s="2"/>
      <c r="B29" s="76" t="s">
        <v>12</v>
      </c>
      <c r="C29" s="73" t="s">
        <v>82</v>
      </c>
      <c r="D29" s="83">
        <v>4</v>
      </c>
      <c r="E29" s="128"/>
      <c r="F29" s="77" t="s">
        <v>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4" t="s">
        <v>63</v>
      </c>
      <c r="AF29" s="150"/>
      <c r="AG29" s="3" t="s">
        <v>82</v>
      </c>
      <c r="AH29" s="86">
        <v>3</v>
      </c>
      <c r="AI29" s="5" t="s">
        <v>47</v>
      </c>
      <c r="AJ29" s="2"/>
      <c r="AK29" s="2"/>
      <c r="AL29" s="2"/>
      <c r="AM29" s="2"/>
    </row>
    <row r="30" spans="1:64" ht="28.8" x14ac:dyDescent="0.3">
      <c r="A30" s="2"/>
      <c r="B30" s="76" t="s">
        <v>13</v>
      </c>
      <c r="C30" s="73" t="s">
        <v>82</v>
      </c>
      <c r="D30" s="83">
        <v>4</v>
      </c>
      <c r="E30" s="128"/>
      <c r="F30" s="77" t="s">
        <v>14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4" t="s">
        <v>64</v>
      </c>
      <c r="AF30" s="150"/>
      <c r="AG30" s="3" t="s">
        <v>82</v>
      </c>
      <c r="AH30" s="86">
        <v>3</v>
      </c>
      <c r="AI30" s="5" t="s">
        <v>45</v>
      </c>
      <c r="AJ30" s="2"/>
      <c r="AK30" s="2"/>
      <c r="AL30" s="2"/>
      <c r="AM30" s="2"/>
    </row>
    <row r="31" spans="1:64" ht="45" customHeight="1" x14ac:dyDescent="0.3">
      <c r="A31" s="2"/>
      <c r="B31" s="76" t="s">
        <v>15</v>
      </c>
      <c r="C31" s="73" t="s">
        <v>82</v>
      </c>
      <c r="D31" s="83">
        <v>4</v>
      </c>
      <c r="E31" s="128"/>
      <c r="F31" s="77" t="s">
        <v>16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4" t="s">
        <v>65</v>
      </c>
      <c r="AF31" s="150"/>
      <c r="AG31" s="3" t="s">
        <v>82</v>
      </c>
      <c r="AH31" s="86">
        <v>3</v>
      </c>
      <c r="AI31" s="5" t="s">
        <v>43</v>
      </c>
      <c r="AJ31" s="2"/>
      <c r="AK31" s="2"/>
      <c r="AL31" s="2"/>
      <c r="AM31" s="2"/>
    </row>
    <row r="32" spans="1:64" ht="43.2" x14ac:dyDescent="0.3">
      <c r="A32" s="2"/>
      <c r="B32" s="76" t="s">
        <v>17</v>
      </c>
      <c r="C32" s="73" t="s">
        <v>82</v>
      </c>
      <c r="D32" s="83">
        <v>4</v>
      </c>
      <c r="E32" s="128"/>
      <c r="F32" s="77" t="s">
        <v>13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4" t="s">
        <v>66</v>
      </c>
      <c r="AF32" s="150"/>
      <c r="AG32" s="3" t="s">
        <v>82</v>
      </c>
      <c r="AH32" s="86">
        <v>2</v>
      </c>
      <c r="AI32" s="5" t="s">
        <v>44</v>
      </c>
      <c r="AJ32" s="2"/>
      <c r="AK32" s="2"/>
      <c r="AL32" s="2"/>
      <c r="AM32" s="2"/>
    </row>
    <row r="33" spans="1:39" ht="28.8" customHeight="1" x14ac:dyDescent="0.3">
      <c r="A33" s="2"/>
      <c r="B33" s="279" t="s">
        <v>104</v>
      </c>
      <c r="C33" s="280" t="s">
        <v>82</v>
      </c>
      <c r="D33" s="281">
        <v>4</v>
      </c>
      <c r="E33" s="128"/>
      <c r="F33" s="282" t="s">
        <v>7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312" t="s">
        <v>67</v>
      </c>
      <c r="AF33" s="117"/>
      <c r="AG33" s="291" t="s">
        <v>82</v>
      </c>
      <c r="AH33" s="293">
        <v>3</v>
      </c>
      <c r="AI33" s="5" t="s">
        <v>37</v>
      </c>
      <c r="AJ33" s="2"/>
      <c r="AK33" s="2"/>
      <c r="AL33" s="2"/>
      <c r="AM33" s="2"/>
    </row>
    <row r="34" spans="1:39" ht="27.6" customHeight="1" x14ac:dyDescent="0.3">
      <c r="A34" s="2"/>
      <c r="B34" s="279"/>
      <c r="C34" s="280"/>
      <c r="D34" s="281"/>
      <c r="E34" s="128"/>
      <c r="F34" s="28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314"/>
      <c r="AF34" s="118"/>
      <c r="AG34" s="292"/>
      <c r="AH34" s="294"/>
      <c r="AI34" s="5" t="s">
        <v>90</v>
      </c>
      <c r="AJ34" s="2"/>
      <c r="AK34" s="2"/>
      <c r="AL34" s="2"/>
      <c r="AM34" s="2"/>
    </row>
    <row r="35" spans="1:39" ht="42.6" customHeight="1" x14ac:dyDescent="0.3">
      <c r="A35" s="2"/>
      <c r="B35" s="76" t="s">
        <v>18</v>
      </c>
      <c r="C35" s="73" t="s">
        <v>82</v>
      </c>
      <c r="D35" s="83">
        <v>4</v>
      </c>
      <c r="E35" s="128"/>
      <c r="F35" s="77" t="s">
        <v>84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4" t="s">
        <v>68</v>
      </c>
      <c r="AF35" s="150"/>
      <c r="AG35" s="3" t="s">
        <v>82</v>
      </c>
      <c r="AH35" s="86">
        <v>3</v>
      </c>
      <c r="AI35" s="5" t="s">
        <v>35</v>
      </c>
      <c r="AJ35" s="2"/>
      <c r="AK35" s="2"/>
      <c r="AL35" s="2"/>
      <c r="AM35" s="2"/>
    </row>
    <row r="36" spans="1:39" ht="31.2" customHeight="1" x14ac:dyDescent="0.3">
      <c r="A36" s="2"/>
      <c r="B36" s="76" t="s">
        <v>19</v>
      </c>
      <c r="C36" s="73" t="s">
        <v>82</v>
      </c>
      <c r="D36" s="83">
        <v>3</v>
      </c>
      <c r="E36" s="128"/>
      <c r="F36" s="77" t="s">
        <v>83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4" t="s">
        <v>69</v>
      </c>
      <c r="AF36" s="150"/>
      <c r="AG36" s="3" t="s">
        <v>82</v>
      </c>
      <c r="AH36" s="86">
        <v>3</v>
      </c>
      <c r="AI36" s="5" t="s">
        <v>92</v>
      </c>
      <c r="AJ36" s="2"/>
      <c r="AK36" s="2"/>
      <c r="AL36" s="2"/>
      <c r="AM36" s="2"/>
    </row>
    <row r="37" spans="1:39" ht="28.8" x14ac:dyDescent="0.3">
      <c r="A37" s="2"/>
      <c r="B37" s="76" t="s">
        <v>20</v>
      </c>
      <c r="C37" s="73" t="s">
        <v>82</v>
      </c>
      <c r="D37" s="83">
        <v>2</v>
      </c>
      <c r="E37" s="128"/>
      <c r="F37" s="77" t="s">
        <v>93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4" t="s">
        <v>70</v>
      </c>
      <c r="AF37" s="150"/>
      <c r="AG37" s="3" t="s">
        <v>82</v>
      </c>
      <c r="AH37" s="86">
        <v>3</v>
      </c>
      <c r="AI37" s="5" t="s">
        <v>83</v>
      </c>
      <c r="AJ37" s="2"/>
      <c r="AK37" s="2"/>
      <c r="AL37" s="2"/>
      <c r="AM37" s="2"/>
    </row>
    <row r="38" spans="1:39" ht="28.8" x14ac:dyDescent="0.3">
      <c r="A38" s="2"/>
      <c r="B38" s="76" t="s">
        <v>21</v>
      </c>
      <c r="C38" s="73" t="s">
        <v>82</v>
      </c>
      <c r="D38" s="83">
        <v>3</v>
      </c>
      <c r="E38" s="128"/>
      <c r="F38" s="77" t="s">
        <v>83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4" t="s">
        <v>71</v>
      </c>
      <c r="AF38" s="150"/>
      <c r="AG38" s="3" t="s">
        <v>82</v>
      </c>
      <c r="AH38" s="86">
        <v>3</v>
      </c>
      <c r="AI38" s="5" t="s">
        <v>83</v>
      </c>
      <c r="AJ38" s="2"/>
      <c r="AK38" s="2"/>
      <c r="AL38" s="2"/>
      <c r="AM38" s="2"/>
    </row>
    <row r="39" spans="1:39" ht="43.8" customHeight="1" thickBot="1" x14ac:dyDescent="0.35">
      <c r="A39" s="2"/>
      <c r="B39" s="78" t="s">
        <v>16</v>
      </c>
      <c r="C39" s="79" t="s">
        <v>82</v>
      </c>
      <c r="D39" s="84">
        <v>4</v>
      </c>
      <c r="E39" s="129"/>
      <c r="F39" s="81" t="s">
        <v>83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4" t="s">
        <v>72</v>
      </c>
      <c r="AF39" s="150"/>
      <c r="AG39" s="3" t="s">
        <v>82</v>
      </c>
      <c r="AH39" s="86">
        <v>3</v>
      </c>
      <c r="AI39" s="5" t="s">
        <v>71</v>
      </c>
      <c r="AJ39" s="2"/>
      <c r="AK39" s="2"/>
      <c r="AL39" s="2"/>
      <c r="AM39" s="2"/>
    </row>
    <row r="40" spans="1:39" ht="28.2" customHeight="1" x14ac:dyDescent="0.3">
      <c r="A40" s="2"/>
      <c r="B40" s="227" t="s">
        <v>125</v>
      </c>
      <c r="C40" s="228">
        <v>43</v>
      </c>
      <c r="D40" s="71" t="s">
        <v>126</v>
      </c>
      <c r="E40" s="130"/>
      <c r="F40" s="72">
        <v>27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4" t="s">
        <v>89</v>
      </c>
      <c r="AF40" s="150"/>
      <c r="AG40" s="3" t="s">
        <v>82</v>
      </c>
      <c r="AH40" s="86">
        <v>3</v>
      </c>
      <c r="AI40" s="5" t="s">
        <v>71</v>
      </c>
      <c r="AJ40" s="2"/>
      <c r="AK40" s="2"/>
      <c r="AL40" s="2"/>
      <c r="AM40" s="2"/>
    </row>
    <row r="41" spans="1:39" ht="21.6" customHeight="1" thickBot="1" x14ac:dyDescent="0.35">
      <c r="A41" s="2"/>
      <c r="B41" s="213"/>
      <c r="C41" s="211"/>
      <c r="D41" s="31" t="s">
        <v>127</v>
      </c>
      <c r="E41" s="131"/>
      <c r="F41" s="32">
        <v>16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312" t="s">
        <v>73</v>
      </c>
      <c r="AF41" s="117"/>
      <c r="AG41" s="291" t="s">
        <v>82</v>
      </c>
      <c r="AH41" s="293">
        <v>3</v>
      </c>
      <c r="AI41" s="5" t="s">
        <v>13</v>
      </c>
      <c r="AJ41" s="2"/>
      <c r="AK41" s="2"/>
      <c r="AL41" s="2"/>
      <c r="AM41" s="2"/>
    </row>
    <row r="42" spans="1:39" ht="23.4" customHeight="1" x14ac:dyDescent="0.3">
      <c r="A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314"/>
      <c r="AF42" s="118"/>
      <c r="AG42" s="292"/>
      <c r="AH42" s="294"/>
      <c r="AI42" s="5" t="s">
        <v>89</v>
      </c>
      <c r="AJ42" s="2"/>
      <c r="AK42" s="2"/>
      <c r="AL42" s="2"/>
      <c r="AM42" s="2"/>
    </row>
    <row r="43" spans="1:39" ht="27.6" customHeight="1" x14ac:dyDescent="0.3">
      <c r="A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4" t="s">
        <v>74</v>
      </c>
      <c r="AF43" s="150"/>
      <c r="AG43" s="3" t="s">
        <v>82</v>
      </c>
      <c r="AH43" s="86">
        <v>4</v>
      </c>
      <c r="AI43" s="5" t="s">
        <v>90</v>
      </c>
      <c r="AJ43" s="2"/>
      <c r="AK43" s="2"/>
      <c r="AL43" s="2"/>
      <c r="AM43" s="2"/>
    </row>
    <row r="44" spans="1:39" ht="26.4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4" t="s">
        <v>75</v>
      </c>
      <c r="AF44" s="150"/>
      <c r="AG44" s="3" t="s">
        <v>82</v>
      </c>
      <c r="AH44" s="86">
        <v>4</v>
      </c>
      <c r="AI44" s="5" t="s">
        <v>74</v>
      </c>
      <c r="AJ44" s="2"/>
      <c r="AK44" s="2"/>
      <c r="AL44" s="2"/>
      <c r="AM44" s="2"/>
    </row>
    <row r="45" spans="1:39" ht="29.4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4" t="s">
        <v>76</v>
      </c>
      <c r="AF45" s="150"/>
      <c r="AG45" s="3" t="s">
        <v>82</v>
      </c>
      <c r="AH45" s="86">
        <v>4</v>
      </c>
      <c r="AI45" s="5" t="s">
        <v>75</v>
      </c>
      <c r="AJ45" s="2"/>
      <c r="AK45" s="2"/>
      <c r="AL45" s="2"/>
      <c r="AM45" s="2"/>
    </row>
    <row r="46" spans="1:39" ht="28.2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312" t="s">
        <v>77</v>
      </c>
      <c r="AF46" s="117"/>
      <c r="AG46" s="291" t="s">
        <v>82</v>
      </c>
      <c r="AH46" s="293">
        <v>3</v>
      </c>
      <c r="AI46" s="5" t="s">
        <v>5</v>
      </c>
      <c r="AJ46" s="2"/>
      <c r="AK46" s="2"/>
      <c r="AL46" s="2"/>
      <c r="AM46" s="2"/>
    </row>
    <row r="47" spans="1:39" ht="27.6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314"/>
      <c r="AF47" s="118"/>
      <c r="AG47" s="292"/>
      <c r="AH47" s="294"/>
      <c r="AI47" s="5" t="s">
        <v>34</v>
      </c>
      <c r="AJ47" s="2"/>
      <c r="AK47" s="2"/>
      <c r="AL47" s="2"/>
      <c r="AM47" s="2"/>
    </row>
    <row r="48" spans="1:39" ht="27.6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312" t="s">
        <v>78</v>
      </c>
      <c r="AF48" s="117"/>
      <c r="AG48" s="291" t="s">
        <v>82</v>
      </c>
      <c r="AH48" s="293">
        <v>3</v>
      </c>
      <c r="AI48" s="5" t="s">
        <v>37</v>
      </c>
      <c r="AJ48" s="2"/>
      <c r="AK48" s="2"/>
      <c r="AL48" s="2"/>
      <c r="AM48" s="2"/>
    </row>
    <row r="49" spans="1:39" ht="31.2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314"/>
      <c r="AF49" s="118"/>
      <c r="AG49" s="292"/>
      <c r="AH49" s="294"/>
      <c r="AI49" s="5" t="s">
        <v>90</v>
      </c>
      <c r="AJ49" s="2"/>
      <c r="AK49" s="2"/>
      <c r="AL49" s="2"/>
      <c r="AM49" s="2"/>
    </row>
    <row r="50" spans="1:39" ht="20.399999999999999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312" t="s">
        <v>79</v>
      </c>
      <c r="AF50" s="117"/>
      <c r="AG50" s="291" t="s">
        <v>82</v>
      </c>
      <c r="AH50" s="293">
        <v>3</v>
      </c>
      <c r="AI50" s="5" t="s">
        <v>37</v>
      </c>
      <c r="AJ50" s="2"/>
      <c r="AK50" s="2"/>
      <c r="AL50" s="2"/>
      <c r="AM50" s="2"/>
    </row>
    <row r="51" spans="1:39" ht="26.4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314"/>
      <c r="AF51" s="118"/>
      <c r="AG51" s="292"/>
      <c r="AH51" s="294"/>
      <c r="AI51" s="5" t="s">
        <v>90</v>
      </c>
      <c r="AJ51" s="2"/>
      <c r="AK51" s="2"/>
      <c r="AL51" s="2"/>
      <c r="AM51" s="2"/>
    </row>
    <row r="52" spans="1:39" ht="44.4" customHeight="1" thickBo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10" t="s">
        <v>80</v>
      </c>
      <c r="AF52" s="117"/>
      <c r="AG52" s="11" t="s">
        <v>82</v>
      </c>
      <c r="AH52" s="85">
        <v>3</v>
      </c>
      <c r="AI52" s="6" t="s">
        <v>35</v>
      </c>
      <c r="AJ52" s="2"/>
      <c r="AK52" s="2"/>
      <c r="AL52" s="2"/>
      <c r="AM52" s="2"/>
    </row>
    <row r="53" spans="1:39" ht="31.2" customHeight="1" x14ac:dyDescent="0.3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216" t="s">
        <v>125</v>
      </c>
      <c r="AF53" s="120"/>
      <c r="AG53" s="214">
        <v>22</v>
      </c>
      <c r="AH53" s="33" t="s">
        <v>126</v>
      </c>
      <c r="AI53" s="34">
        <v>0</v>
      </c>
      <c r="AJ53" s="9"/>
      <c r="AK53" s="9"/>
      <c r="AL53" s="9"/>
      <c r="AM53" s="9"/>
    </row>
    <row r="54" spans="1:39" ht="31.2" customHeight="1" thickBot="1" x14ac:dyDescent="0.3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217"/>
      <c r="AF54" s="121"/>
      <c r="AG54" s="215"/>
      <c r="AH54" s="35" t="s">
        <v>127</v>
      </c>
      <c r="AI54" s="36">
        <v>22</v>
      </c>
      <c r="AJ54" s="9"/>
      <c r="AK54" s="9"/>
      <c r="AL54" s="9"/>
      <c r="AM54" s="9"/>
    </row>
    <row r="55" spans="1:39" ht="15" thickBot="1" x14ac:dyDescent="0.35"/>
    <row r="56" spans="1:39" ht="79.8" customHeight="1" thickBot="1" x14ac:dyDescent="0.35">
      <c r="D56" s="12" t="s">
        <v>98</v>
      </c>
      <c r="E56" s="82"/>
      <c r="F56" s="14">
        <v>10</v>
      </c>
      <c r="G56" s="13" t="s">
        <v>103</v>
      </c>
      <c r="H56" s="13"/>
      <c r="I56" s="14">
        <v>48</v>
      </c>
      <c r="J56" s="13" t="s">
        <v>132</v>
      </c>
      <c r="K56" s="13"/>
      <c r="L56" s="14">
        <v>16</v>
      </c>
      <c r="M56" s="82" t="s">
        <v>138</v>
      </c>
      <c r="N56" s="144"/>
      <c r="O56" s="15">
        <v>4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9" ht="15" thickBot="1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9" s="18" customFormat="1" ht="51.6" customHeight="1" thickBot="1" x14ac:dyDescent="0.75">
      <c r="B58" s="245" t="s">
        <v>115</v>
      </c>
      <c r="C58" s="246"/>
      <c r="D58" s="246"/>
      <c r="E58" s="246"/>
      <c r="F58" s="246"/>
      <c r="G58" s="246"/>
      <c r="H58" s="246"/>
      <c r="I58" s="246"/>
      <c r="J58" s="246"/>
      <c r="K58" s="246"/>
      <c r="L58" s="246"/>
      <c r="M58" s="246"/>
      <c r="N58" s="246"/>
      <c r="O58" s="246"/>
      <c r="P58" s="246"/>
      <c r="Q58" s="246"/>
      <c r="R58" s="246"/>
      <c r="S58" s="246"/>
      <c r="T58" s="246"/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7"/>
    </row>
    <row r="59" spans="1:39" ht="39.6" customHeight="1" x14ac:dyDescent="0.3">
      <c r="B59" s="262" t="s">
        <v>95</v>
      </c>
      <c r="C59" s="263"/>
      <c r="D59" s="285">
        <v>1</v>
      </c>
      <c r="E59" s="286"/>
      <c r="F59" s="218"/>
      <c r="G59" s="218">
        <v>2</v>
      </c>
      <c r="H59" s="218"/>
      <c r="I59" s="218"/>
      <c r="J59" s="218">
        <v>3</v>
      </c>
      <c r="K59" s="218"/>
      <c r="L59" s="218"/>
      <c r="M59" s="218">
        <v>4</v>
      </c>
      <c r="N59" s="218"/>
      <c r="O59" s="218"/>
      <c r="P59" s="218">
        <v>5</v>
      </c>
      <c r="Q59" s="218"/>
      <c r="R59" s="218"/>
      <c r="S59" s="218">
        <v>6</v>
      </c>
      <c r="T59" s="218"/>
      <c r="U59" s="218"/>
      <c r="V59" s="218">
        <v>7</v>
      </c>
      <c r="W59" s="218"/>
      <c r="X59" s="218"/>
      <c r="Y59" s="218">
        <v>8</v>
      </c>
      <c r="Z59" s="218"/>
      <c r="AA59" s="218"/>
      <c r="AB59" s="218">
        <v>9</v>
      </c>
      <c r="AC59" s="218"/>
      <c r="AD59" s="218"/>
      <c r="AE59" s="218">
        <v>10</v>
      </c>
      <c r="AF59" s="267"/>
      <c r="AG59" s="268"/>
    </row>
    <row r="60" spans="1:39" ht="43.2" customHeight="1" x14ac:dyDescent="0.3">
      <c r="B60" s="257" t="s">
        <v>94</v>
      </c>
      <c r="C60" s="261"/>
      <c r="D60" s="275" t="str">
        <f>IF(SUM(F64:F68)&gt;$F$56, "CUMPLIDA", "NO CUMPLIDA")</f>
        <v>NO CUMPLIDA</v>
      </c>
      <c r="E60" s="276"/>
      <c r="F60" s="264"/>
      <c r="G60" s="264" t="str">
        <f>IF(SUM(I64:I68)&gt;$F$56, "CUMPLIDA", "NO CUMPLIDA")</f>
        <v>NO CUMPLIDA</v>
      </c>
      <c r="H60" s="264"/>
      <c r="I60" s="264"/>
      <c r="J60" s="264" t="str">
        <f t="shared" ref="J60" si="0">IF(SUM(L64:L68)&gt;$F$56, "CUMPLIDA", "NO CUMPLIDA")</f>
        <v>NO CUMPLIDA</v>
      </c>
      <c r="K60" s="264"/>
      <c r="L60" s="264"/>
      <c r="M60" s="264" t="str">
        <f t="shared" ref="M60" si="1">IF(SUM(O64:O68)&gt;$F$56, "CUMPLIDA", "NO CUMPLIDA")</f>
        <v>NO CUMPLIDA</v>
      </c>
      <c r="N60" s="264"/>
      <c r="O60" s="264"/>
      <c r="P60" s="264" t="str">
        <f t="shared" ref="P60" si="2">IF(SUM(R64:R68)&gt;$F$56, "CUMPLIDA", "NO CUMPLIDA")</f>
        <v>NO CUMPLIDA</v>
      </c>
      <c r="Q60" s="264"/>
      <c r="R60" s="264"/>
      <c r="S60" s="264" t="str">
        <f t="shared" ref="S60" si="3">IF(SUM(U64:U68)&gt;$F$56, "CUMPLIDA", "NO CUMPLIDA")</f>
        <v>NO CUMPLIDA</v>
      </c>
      <c r="T60" s="264"/>
      <c r="U60" s="264"/>
      <c r="V60" s="264" t="str">
        <f t="shared" ref="V60" si="4">IF(SUM(X64:X68)&gt;$F$56, "CUMPLIDA", "NO CUMPLIDA")</f>
        <v>NO CUMPLIDA</v>
      </c>
      <c r="W60" s="264"/>
      <c r="X60" s="264"/>
      <c r="Y60" s="264" t="str">
        <f t="shared" ref="Y60" si="5">IF(SUM(AA64:AA68)&gt;$F$56, "CUMPLIDA", "NO CUMPLIDA")</f>
        <v>NO CUMPLIDA</v>
      </c>
      <c r="Z60" s="264"/>
      <c r="AA60" s="264"/>
      <c r="AB60" s="264" t="str">
        <f t="shared" ref="AB60" si="6">IF(SUM(AD64:AD68)&gt;$F$56, "CUMPLIDA", "NO CUMPLIDA")</f>
        <v>NO CUMPLIDA</v>
      </c>
      <c r="AC60" s="264"/>
      <c r="AD60" s="264"/>
      <c r="AE60" s="264" t="str">
        <f t="shared" ref="AE60" si="7">IF(SUM(AG64:AG68)&gt;$F$56, "CUMPLIDA", "NO CUMPLIDA")</f>
        <v>NO CUMPLIDA</v>
      </c>
      <c r="AF60" s="265"/>
      <c r="AG60" s="266"/>
    </row>
    <row r="61" spans="1:39" ht="27.6" customHeight="1" x14ac:dyDescent="0.3">
      <c r="B61" s="257" t="s">
        <v>97</v>
      </c>
      <c r="C61" s="44" t="s">
        <v>100</v>
      </c>
      <c r="D61" s="255">
        <f>SUM(F64:F70)*$I$56</f>
        <v>192</v>
      </c>
      <c r="E61" s="254"/>
      <c r="F61" s="256"/>
      <c r="G61" s="252">
        <f>SUM(I64:I70)*$I$56</f>
        <v>0</v>
      </c>
      <c r="H61" s="253"/>
      <c r="I61" s="254"/>
      <c r="J61" s="252">
        <f t="shared" ref="J61" si="8">SUM(L64:L70)*$I$56</f>
        <v>0</v>
      </c>
      <c r="K61" s="253"/>
      <c r="L61" s="254"/>
      <c r="M61" s="252">
        <f t="shared" ref="M61" si="9">SUM(O64:O70)*$I$56</f>
        <v>0</v>
      </c>
      <c r="N61" s="253"/>
      <c r="O61" s="254"/>
      <c r="P61" s="252">
        <f t="shared" ref="P61" si="10">SUM(R64:R70)*$I$56</f>
        <v>0</v>
      </c>
      <c r="Q61" s="253"/>
      <c r="R61" s="254"/>
      <c r="S61" s="252">
        <f t="shared" ref="S61" si="11">SUM(U64:U70)*$I$56</f>
        <v>0</v>
      </c>
      <c r="T61" s="253"/>
      <c r="U61" s="254"/>
      <c r="V61" s="252">
        <f t="shared" ref="V61" si="12">SUM(X64:X70)*$I$56</f>
        <v>0</v>
      </c>
      <c r="W61" s="253"/>
      <c r="X61" s="254"/>
      <c r="Y61" s="252">
        <f t="shared" ref="Y61" si="13">SUM(AA64:AA70)*$I$56</f>
        <v>0</v>
      </c>
      <c r="Z61" s="253"/>
      <c r="AA61" s="254"/>
      <c r="AB61" s="252">
        <f t="shared" ref="AB61" si="14">SUM(AD64:AD70)*$I$56</f>
        <v>0</v>
      </c>
      <c r="AC61" s="253"/>
      <c r="AD61" s="254"/>
      <c r="AE61" s="252">
        <f t="shared" ref="AE61" si="15">SUM(AG64:AG70)*$I$56</f>
        <v>0</v>
      </c>
      <c r="AF61" s="253"/>
      <c r="AG61" s="274"/>
    </row>
    <row r="62" spans="1:39" ht="27.6" customHeight="1" x14ac:dyDescent="0.3">
      <c r="B62" s="257"/>
      <c r="C62" s="44" t="s">
        <v>101</v>
      </c>
      <c r="D62" s="277">
        <f>D61/$L$56</f>
        <v>12</v>
      </c>
      <c r="E62" s="278"/>
      <c r="F62" s="271"/>
      <c r="G62" s="271">
        <f t="shared" ref="G62" si="16">G61/$L$56</f>
        <v>0</v>
      </c>
      <c r="H62" s="271"/>
      <c r="I62" s="271"/>
      <c r="J62" s="271">
        <f t="shared" ref="J62" si="17">J61/$L$56</f>
        <v>0</v>
      </c>
      <c r="K62" s="271"/>
      <c r="L62" s="271"/>
      <c r="M62" s="271">
        <f t="shared" ref="M62" si="18">M61/$L$56</f>
        <v>0</v>
      </c>
      <c r="N62" s="271"/>
      <c r="O62" s="271"/>
      <c r="P62" s="271">
        <f t="shared" ref="P62" si="19">P61/$L$56</f>
        <v>0</v>
      </c>
      <c r="Q62" s="271"/>
      <c r="R62" s="271"/>
      <c r="S62" s="271">
        <f t="shared" ref="S62" si="20">S61/$L$56</f>
        <v>0</v>
      </c>
      <c r="T62" s="271"/>
      <c r="U62" s="271"/>
      <c r="V62" s="271">
        <f t="shared" ref="V62" si="21">V61/$L$56</f>
        <v>0</v>
      </c>
      <c r="W62" s="271"/>
      <c r="X62" s="271"/>
      <c r="Y62" s="271">
        <f t="shared" ref="Y62" si="22">Y61/$L$56</f>
        <v>0</v>
      </c>
      <c r="Z62" s="271"/>
      <c r="AA62" s="271"/>
      <c r="AB62" s="271">
        <f t="shared" ref="AB62" si="23">AB61/$L$56</f>
        <v>0</v>
      </c>
      <c r="AC62" s="271"/>
      <c r="AD62" s="271"/>
      <c r="AE62" s="271">
        <f t="shared" ref="AE62" si="24">AE61/$L$56</f>
        <v>0</v>
      </c>
      <c r="AF62" s="272"/>
      <c r="AG62" s="273"/>
    </row>
    <row r="63" spans="1:39" ht="27.6" customHeight="1" thickBot="1" x14ac:dyDescent="0.35">
      <c r="B63" s="257"/>
      <c r="C63" s="44" t="s">
        <v>99</v>
      </c>
      <c r="D63" s="258" t="str">
        <f>FIXED(D62/7,1)</f>
        <v>1.7</v>
      </c>
      <c r="E63" s="259"/>
      <c r="F63" s="260"/>
      <c r="G63" s="232" t="str">
        <f t="shared" ref="G63" si="25">FIXED(G62/7,1)</f>
        <v>0.0</v>
      </c>
      <c r="H63" s="232"/>
      <c r="I63" s="232"/>
      <c r="J63" s="232" t="str">
        <f t="shared" ref="J63" si="26">FIXED(J62/7,1)</f>
        <v>0.0</v>
      </c>
      <c r="K63" s="232"/>
      <c r="L63" s="232"/>
      <c r="M63" s="232" t="str">
        <f t="shared" ref="M63" si="27">FIXED(M62/7,1)</f>
        <v>0.0</v>
      </c>
      <c r="N63" s="232"/>
      <c r="O63" s="232"/>
      <c r="P63" s="232" t="str">
        <f t="shared" ref="P63" si="28">FIXED(P62/7,1)</f>
        <v>0.0</v>
      </c>
      <c r="Q63" s="232"/>
      <c r="R63" s="232"/>
      <c r="S63" s="232" t="str">
        <f t="shared" ref="S63" si="29">FIXED(S62/7,1)</f>
        <v>0.0</v>
      </c>
      <c r="T63" s="232"/>
      <c r="U63" s="232"/>
      <c r="V63" s="232" t="str">
        <f t="shared" ref="V63" si="30">FIXED(V62/7,1)</f>
        <v>0.0</v>
      </c>
      <c r="W63" s="232"/>
      <c r="X63" s="232"/>
      <c r="Y63" s="232" t="str">
        <f t="shared" ref="Y63" si="31">FIXED(Y62/7,1)</f>
        <v>0.0</v>
      </c>
      <c r="Z63" s="232"/>
      <c r="AA63" s="232"/>
      <c r="AB63" s="232" t="str">
        <f t="shared" ref="AB63" si="32">FIXED(AB62/7,1)</f>
        <v>0.0</v>
      </c>
      <c r="AC63" s="232"/>
      <c r="AD63" s="232"/>
      <c r="AE63" s="269" t="str">
        <f t="shared" ref="AE63" si="33">FIXED(AE62/7,1)</f>
        <v>0.0</v>
      </c>
      <c r="AF63" s="259"/>
      <c r="AG63" s="270"/>
    </row>
    <row r="64" spans="1:39" ht="40.049999999999997" customHeight="1" x14ac:dyDescent="0.3">
      <c r="B64" s="321" t="s">
        <v>102</v>
      </c>
      <c r="C64" s="322"/>
      <c r="D64" s="122" t="s">
        <v>3</v>
      </c>
      <c r="E64" s="132">
        <f>IF(NOT(D64=""),IF(COUNTIF($B$6:$B$39,D64)=1,1,IF(OR(COUNTIF($G$6:$G$24,D64)=1,COUNTIF($M$6:$M$12,D64)=1,COUNTIF($S$6:$S$14,D64)=1,COUNTIF($Y$6:$Y$12,D64)=1,COUNTIF($AE$6:$AE$52,D64)=1,COUNTIF($AJ$6:$AJ$12,D64)=1),2,3)),"")</f>
        <v>1</v>
      </c>
      <c r="F64" s="123">
        <f>IFERROR(VLOOKUP(D64,Base!$B$3:$C$77,2,FALSE),"-")</f>
        <v>4</v>
      </c>
      <c r="G64" s="124"/>
      <c r="H64" s="132" t="str">
        <f>IF(NOT(G64=""),IF(COUNTIF($B$6:$B$39,G64)=1,1,IF(OR(COUNTIF($G$6:$G$24,G64)=1,COUNTIF($M$6:$M$12,G64)=1,COUNTIF($S$6:$S$14,G64)=1,COUNTIF($Y$6:$Y$12,G64)=1,COUNTIF($AE$6:$AE$52,G64)=1,COUNTIF($AJ$6:$AJ$12,G64)=1),2,3)),"")</f>
        <v/>
      </c>
      <c r="I64" s="123" t="str">
        <f>IFERROR(VLOOKUP(G64,Base!$B$3:$C$77,2,FALSE),"-")</f>
        <v>-</v>
      </c>
      <c r="J64" s="124"/>
      <c r="K64" s="132" t="str">
        <f>IF(NOT(J64=""),IF(COUNTIF($B$6:$B$39,J64)=1,1,IF(OR(COUNTIF($G$6:$G$24,J64)=1,COUNTIF($M$6:$M$12,J64)=1,COUNTIF($S$6:$S$14,J64)=1,COUNTIF($Y$6:$Y$12,J64)=1,COUNTIF($AE$6:$AE$52,J64)=1,COUNTIF($AJ$6:$AJ$12,J64)=1),2,3)),"")</f>
        <v/>
      </c>
      <c r="L64" s="123" t="str">
        <f>IFERROR(VLOOKUP(J64,Base!$B$3:$C$77,2,FALSE),"-")</f>
        <v>-</v>
      </c>
      <c r="M64" s="124"/>
      <c r="N64" s="132" t="str">
        <f>IF(NOT(M64=""),IF(COUNTIF($B$6:$B$39,M64)=1,1,IF(OR(COUNTIF($G$6:$G$24,M64)=1,COUNTIF($M$6:$M$12,M64)=1,COUNTIF($S$6:$S$14,M64)=1,COUNTIF($Y$6:$Y$12,M64)=1,COUNTIF($AE$6:$AE$52,M64)=1,COUNTIF($AJ$6:$AJ$12,M64)=1),2,3)),"")</f>
        <v/>
      </c>
      <c r="O64" s="123" t="str">
        <f>IFERROR(VLOOKUP(M64,Base!$B$3:$C$77,2,FALSE),"-")</f>
        <v>-</v>
      </c>
      <c r="P64" s="124"/>
      <c r="Q64" s="132" t="str">
        <f>IF(NOT(P64=""),IF(COUNTIF($B$6:$B$39,P64)=1,1,IF(OR(COUNTIF($G$6:$G$24,P64)=1,COUNTIF($M$6:$M$12,P64)=1,COUNTIF($S$6:$S$14,P64)=1,COUNTIF($Y$6:$Y$12,P64)=1,COUNTIF($AE$6:$AE$52,P64)=1,COUNTIF($AJ$6:$AJ$12,P64)=1),2,3)),"")</f>
        <v/>
      </c>
      <c r="R64" s="123" t="str">
        <f>IFERROR(VLOOKUP(P64,Base!$B$3:$C$77,2,FALSE),"-")</f>
        <v>-</v>
      </c>
      <c r="S64" s="124"/>
      <c r="T64" s="132" t="str">
        <f>IF(NOT(S64=""),IF(COUNTIF($B$6:$B$39,S64)=1,1,IF(OR(COUNTIF($G$6:$G$24,S64)=1,COUNTIF($M$6:$M$12,S64)=1,COUNTIF($S$6:$S$14,S64)=1,COUNTIF($Y$6:$Y$12,S64)=1,COUNTIF($AE$6:$AE$52,S64)=1,COUNTIF($AJ$6:$AJ$12,S64)=1),2,3)),"")</f>
        <v/>
      </c>
      <c r="U64" s="123" t="str">
        <f>IFERROR(VLOOKUP(S64,Base!$B$3:$C$77,2,FALSE),"-")</f>
        <v>-</v>
      </c>
      <c r="V64" s="124"/>
      <c r="W64" s="132" t="str">
        <f>IF(NOT(V64=""),IF(COUNTIF($B$6:$B$39,V64)=1,1,IF(OR(COUNTIF($G$6:$G$24,V64)=1,COUNTIF($M$6:$M$12,V64)=1,COUNTIF($S$6:$S$14,V64)=1,COUNTIF($Y$6:$Y$12,V64)=1,COUNTIF($AE$6:$AE$52,V64)=1,COUNTIF($AJ$6:$AJ$12,V64)=1),2,3)),"")</f>
        <v/>
      </c>
      <c r="X64" s="123" t="str">
        <f>IFERROR(VLOOKUP(V64,Base!$B$3:$C$77,2,FALSE),"-")</f>
        <v>-</v>
      </c>
      <c r="Y64" s="124"/>
      <c r="Z64" s="132" t="str">
        <f>IF(NOT(Y64=""),IF(COUNTIF($B$6:$B$39,Y64)=1,1,IF(OR(COUNTIF($G$6:$G$24,Y64)=1,COUNTIF($M$6:$M$12,Y64)=1,COUNTIF($S$6:$S$14,Y64)=1,COUNTIF($Y$6:$Y$12,Y64)=1,COUNTIF($AE$6:$AE$52,Y64)=1,COUNTIF($AJ$6:$AJ$12,Y64)=1),2,3)),"")</f>
        <v/>
      </c>
      <c r="AA64" s="123" t="str">
        <f>IFERROR(VLOOKUP(Y64,Base!$B$3:$C$77,2,FALSE),"-")</f>
        <v>-</v>
      </c>
      <c r="AB64" s="124"/>
      <c r="AC64" s="132" t="str">
        <f>IF(NOT(AB64=""),IF(COUNTIF($B$6:$B$39,AB64)=1,1,IF(OR(COUNTIF($G$6:$G$24,AB64)=1,COUNTIF($M$6:$M$12,AB64)=1,COUNTIF($S$6:$S$14,AB64)=1,COUNTIF($Y$6:$Y$12,AB64)=1,COUNTIF($AE$6:$AE$52,AB64)=1,COUNTIF($AJ$6:$AJ$12,AB64)=1),2,3)),"")</f>
        <v/>
      </c>
      <c r="AD64" s="123" t="str">
        <f>IFERROR(VLOOKUP(AB64,Base!$B$3:$C$77,2,FALSE),"-")</f>
        <v>-</v>
      </c>
      <c r="AE64" s="124"/>
      <c r="AF64" s="132" t="str">
        <f>IF(NOT(AE64=""),IF(COUNTIF($B$6:$B$39,AE64)=1,1,IF(OR(COUNTIF($G$6:$G$24,AE64)=1,COUNTIF($M$6:$M$12,AE64)=1,COUNTIF($S$6:$S$14,AE64)=1,COUNTIF($Y$6:$Y$12,AE64)=1,COUNTIF($AE$6:$AE$52,AE64)=1,COUNTIF($AJ$6:$AJ$12,AE64)=1),2,3)),"")</f>
        <v/>
      </c>
      <c r="AG64" s="125" t="str">
        <f>IFERROR(VLOOKUP(AE64,Base!$B$3:$C$77,2,FALSE),"-")</f>
        <v>-</v>
      </c>
    </row>
    <row r="65" spans="2:36" ht="40.049999999999997" customHeight="1" x14ac:dyDescent="0.3">
      <c r="B65" s="321"/>
      <c r="C65" s="322"/>
      <c r="D65" s="46"/>
      <c r="E65" s="132" t="str">
        <f t="shared" ref="E65:E70" si="34">IF(NOT(D65=""),IF(COUNTIF($B$6:$B$39,D65)=1,1,IF(OR(COUNTIF($G$6:$G$24,D65)=1,COUNTIF($M$6:$M$12,D65)=1,COUNTIF($S$6:$S$14,D65)=1,COUNTIF($Y$6:$Y$12,D65)=1,COUNTIF($AE$6:$AE$52,D65)=1,COUNTIF($AJ$6:$AJ$12,D65)=1),2,3)),"")</f>
        <v/>
      </c>
      <c r="F65" s="16" t="str">
        <f>IFERROR(VLOOKUP(D65,Base!$B$3:$C$77,2,FALSE),"-")</f>
        <v>-</v>
      </c>
      <c r="G65" s="17"/>
      <c r="H65" s="132" t="str">
        <f t="shared" ref="H65:H70" si="35">IF(NOT(G65=""),IF(COUNTIF($B$6:$B$39,G65)=1,1,IF(OR(COUNTIF($G$6:$G$24,G65)=1,COUNTIF($M$6:$M$12,G65)=1,COUNTIF($S$6:$S$14,G65)=1,COUNTIF($Y$6:$Y$12,G65)=1,COUNTIF($AE$6:$AE$52,G65)=1,COUNTIF($AJ$6:$AJ$12,G65)=1),2,3)),"")</f>
        <v/>
      </c>
      <c r="I65" s="16" t="str">
        <f>IFERROR(VLOOKUP(G65,Base!$B$3:$C$77,2,FALSE),"-")</f>
        <v>-</v>
      </c>
      <c r="J65" s="17"/>
      <c r="K65" s="132" t="str">
        <f t="shared" ref="K65:K70" si="36">IF(NOT(J65=""),IF(COUNTIF($B$6:$B$39,J65)=1,1,IF(OR(COUNTIF($G$6:$G$24,J65)=1,COUNTIF($M$6:$M$12,J65)=1,COUNTIF($S$6:$S$14,J65)=1,COUNTIF($Y$6:$Y$12,J65)=1,COUNTIF($AE$6:$AE$52,J65)=1,COUNTIF($AJ$6:$AJ$12,J65)=1),2,3)),"")</f>
        <v/>
      </c>
      <c r="L65" s="16" t="str">
        <f>IFERROR(VLOOKUP(J65,Base!$B$3:$C$77,2,FALSE),"-")</f>
        <v>-</v>
      </c>
      <c r="M65" s="17"/>
      <c r="N65" s="132" t="str">
        <f t="shared" ref="N65:N70" si="37">IF(NOT(M65=""),IF(COUNTIF($B$6:$B$39,M65)=1,1,IF(OR(COUNTIF($G$6:$G$24,M65)=1,COUNTIF($M$6:$M$12,M65)=1,COUNTIF($S$6:$S$14,M65)=1,COUNTIF($Y$6:$Y$12,M65)=1,COUNTIF($AE$6:$AE$52,M65)=1,COUNTIF($AJ$6:$AJ$12,M65)=1),2,3)),"")</f>
        <v/>
      </c>
      <c r="O65" s="16" t="str">
        <f>IFERROR(VLOOKUP(M65,Base!$B$3:$C$77,2,FALSE),"-")</f>
        <v>-</v>
      </c>
      <c r="P65" s="17"/>
      <c r="Q65" s="132" t="str">
        <f t="shared" ref="Q65:Q70" si="38">IF(NOT(P65=""),IF(COUNTIF($B$6:$B$39,P65)=1,1,IF(OR(COUNTIF($G$6:$G$24,P65)=1,COUNTIF($M$6:$M$12,P65)=1,COUNTIF($S$6:$S$14,P65)=1,COUNTIF($Y$6:$Y$12,P65)=1,COUNTIF($AE$6:$AE$52,P65)=1,COUNTIF($AJ$6:$AJ$12,P65)=1),2,3)),"")</f>
        <v/>
      </c>
      <c r="R65" s="16" t="str">
        <f>IFERROR(VLOOKUP(P65,Base!$B$3:$C$77,2,FALSE),"-")</f>
        <v>-</v>
      </c>
      <c r="S65" s="17"/>
      <c r="T65" s="132" t="str">
        <f t="shared" ref="T65:T70" si="39">IF(NOT(S65=""),IF(COUNTIF($B$6:$B$39,S65)=1,1,IF(OR(COUNTIF($G$6:$G$24,S65)=1,COUNTIF($M$6:$M$12,S65)=1,COUNTIF($S$6:$S$14,S65)=1,COUNTIF($Y$6:$Y$12,S65)=1,COUNTIF($AE$6:$AE$52,S65)=1,COUNTIF($AJ$6:$AJ$12,S65)=1),2,3)),"")</f>
        <v/>
      </c>
      <c r="U65" s="16" t="str">
        <f>IFERROR(VLOOKUP(S65,Base!$B$3:$C$77,2,FALSE),"-")</f>
        <v>-</v>
      </c>
      <c r="V65" s="17"/>
      <c r="W65" s="132" t="str">
        <f t="shared" ref="W65:W70" si="40">IF(NOT(V65=""),IF(COUNTIF($B$6:$B$39,V65)=1,1,IF(OR(COUNTIF($G$6:$G$24,V65)=1,COUNTIF($M$6:$M$12,V65)=1,COUNTIF($S$6:$S$14,V65)=1,COUNTIF($Y$6:$Y$12,V65)=1,COUNTIF($AE$6:$AE$52,V65)=1,COUNTIF($AJ$6:$AJ$12,V65)=1),2,3)),"")</f>
        <v/>
      </c>
      <c r="X65" s="16" t="str">
        <f>IFERROR(VLOOKUP(V65,Base!$B$3:$C$77,2,FALSE),"-")</f>
        <v>-</v>
      </c>
      <c r="Y65" s="17"/>
      <c r="Z65" s="132" t="str">
        <f t="shared" ref="Z65:Z70" si="41">IF(NOT(Y65=""),IF(COUNTIF($B$6:$B$39,Y65)=1,1,IF(OR(COUNTIF($G$6:$G$24,Y65)=1,COUNTIF($M$6:$M$12,Y65)=1,COUNTIF($S$6:$S$14,Y65)=1,COUNTIF($Y$6:$Y$12,Y65)=1,COUNTIF($AE$6:$AE$52,Y65)=1,COUNTIF($AJ$6:$AJ$12,Y65)=1),2,3)),"")</f>
        <v/>
      </c>
      <c r="AA65" s="16" t="str">
        <f>IFERROR(VLOOKUP(Y65,Base!$B$3:$C$77,2,FALSE),"-")</f>
        <v>-</v>
      </c>
      <c r="AB65" s="17"/>
      <c r="AC65" s="132" t="str">
        <f t="shared" ref="AC65:AC70" si="42">IF(NOT(AB65=""),IF(COUNTIF($B$6:$B$39,AB65)=1,1,IF(OR(COUNTIF($G$6:$G$24,AB65)=1,COUNTIF($M$6:$M$12,AB65)=1,COUNTIF($S$6:$S$14,AB65)=1,COUNTIF($Y$6:$Y$12,AB65)=1,COUNTIF($AE$6:$AE$52,AB65)=1,COUNTIF($AJ$6:$AJ$12,AB65)=1),2,3)),"")</f>
        <v/>
      </c>
      <c r="AD65" s="16" t="str">
        <f>IFERROR(VLOOKUP(AB65,Base!$B$3:$C$77,2,FALSE),"-")</f>
        <v>-</v>
      </c>
      <c r="AE65" s="17"/>
      <c r="AF65" s="132" t="str">
        <f>IF(NOT(AE65=""),IF(COUNTIF($B$6:$B$39,AE65)=1,1,IF(OR(COUNTIF($G$6:$G$24,AE65)=1,COUNTIF($M$6:$M$12,AE65)=1,COUNTIF($S$6:$S$14,AE65)=1,COUNTIF($Y$6:$Y$12,AE65)=1,COUNTIF($AE$6:$AE$52,AE65)=1,COUNTIF($AJ$6:$AJ$12,AE65)=1),2,3)),"")</f>
        <v/>
      </c>
      <c r="AG65" s="24" t="str">
        <f>IFERROR(VLOOKUP(AE65,Base!$B$3:$C$77,2,FALSE),"-")</f>
        <v>-</v>
      </c>
    </row>
    <row r="66" spans="2:36" ht="40.049999999999997" customHeight="1" x14ac:dyDescent="0.3">
      <c r="B66" s="321"/>
      <c r="C66" s="322"/>
      <c r="D66" s="46"/>
      <c r="E66" s="132" t="str">
        <f t="shared" si="34"/>
        <v/>
      </c>
      <c r="F66" s="16" t="str">
        <f>IFERROR(VLOOKUP(D66,Base!$B$3:$C$77,2,FALSE),"-")</f>
        <v>-</v>
      </c>
      <c r="G66" s="17"/>
      <c r="H66" s="132" t="str">
        <f t="shared" si="35"/>
        <v/>
      </c>
      <c r="I66" s="16" t="str">
        <f>IFERROR(VLOOKUP(G66,Base!$B$3:$C$77,2,FALSE),"-")</f>
        <v>-</v>
      </c>
      <c r="J66" s="17"/>
      <c r="K66" s="132" t="str">
        <f t="shared" si="36"/>
        <v/>
      </c>
      <c r="L66" s="16" t="str">
        <f>IFERROR(VLOOKUP(J66,Base!$B$3:$C$77,2,FALSE),"-")</f>
        <v>-</v>
      </c>
      <c r="M66" s="17"/>
      <c r="N66" s="132" t="str">
        <f t="shared" si="37"/>
        <v/>
      </c>
      <c r="O66" s="16" t="str">
        <f>IFERROR(VLOOKUP(M66,Base!$B$3:$C$77,2,FALSE),"-")</f>
        <v>-</v>
      </c>
      <c r="P66" s="17"/>
      <c r="Q66" s="132" t="str">
        <f t="shared" si="38"/>
        <v/>
      </c>
      <c r="R66" s="16" t="str">
        <f>IFERROR(VLOOKUP(P66,Base!$B$3:$C$77,2,FALSE),"-")</f>
        <v>-</v>
      </c>
      <c r="S66" s="17"/>
      <c r="T66" s="132" t="str">
        <f t="shared" si="39"/>
        <v/>
      </c>
      <c r="U66" s="16" t="str">
        <f>IFERROR(VLOOKUP(S66,Base!$B$3:$C$77,2,FALSE),"-")</f>
        <v>-</v>
      </c>
      <c r="V66" s="17"/>
      <c r="W66" s="132" t="str">
        <f t="shared" si="40"/>
        <v/>
      </c>
      <c r="X66" s="16" t="str">
        <f>IFERROR(VLOOKUP(V66,Base!$B$3:$C$77,2,FALSE),"-")</f>
        <v>-</v>
      </c>
      <c r="Y66" s="17"/>
      <c r="Z66" s="132" t="str">
        <f t="shared" si="41"/>
        <v/>
      </c>
      <c r="AA66" s="16" t="str">
        <f>IFERROR(VLOOKUP(Y66,Base!$B$3:$C$77,2,FALSE),"-")</f>
        <v>-</v>
      </c>
      <c r="AB66" s="17"/>
      <c r="AC66" s="132" t="str">
        <f t="shared" si="42"/>
        <v/>
      </c>
      <c r="AD66" s="16" t="str">
        <f>IFERROR(VLOOKUP(AB66,Base!$B$3:$C$77,2,FALSE),"-")</f>
        <v>-</v>
      </c>
      <c r="AE66" s="17"/>
      <c r="AF66" s="132" t="str">
        <f t="shared" ref="AF66:AF70" si="43">IF(NOT(AE66=""),IF(COUNTIF($B$6:$B$39,AE66)=1,1,IF(OR(COUNTIF($G$6:$G$24,AE66)=1,COUNTIF($M$6:$M$12,AE66)=1,COUNTIF($S$6:$S$14,AE66)=1,COUNTIF($Y$6:$Y$12,AE66)=1,COUNTIF($AE$6:$AE$52,AE66)=1,COUNTIF($AJ$6:$AJ$12,AE66)=1),2,3)),"")</f>
        <v/>
      </c>
      <c r="AG66" s="24" t="str">
        <f>IFERROR(VLOOKUP(AE66,Base!$B$3:$C$77,2,FALSE),"-")</f>
        <v>-</v>
      </c>
    </row>
    <row r="67" spans="2:36" ht="40.049999999999997" customHeight="1" x14ac:dyDescent="0.3">
      <c r="B67" s="321"/>
      <c r="C67" s="322"/>
      <c r="D67" s="46"/>
      <c r="E67" s="132" t="str">
        <f t="shared" si="34"/>
        <v/>
      </c>
      <c r="F67" s="16" t="str">
        <f>IFERROR(VLOOKUP(D67,Base!$B$3:$C$77,2,FALSE),"-")</f>
        <v>-</v>
      </c>
      <c r="G67" s="17"/>
      <c r="H67" s="132" t="str">
        <f t="shared" si="35"/>
        <v/>
      </c>
      <c r="I67" s="16" t="str">
        <f>IFERROR(VLOOKUP(G67,Base!$B$3:$C$77,2,FALSE),"-")</f>
        <v>-</v>
      </c>
      <c r="J67" s="17"/>
      <c r="K67" s="132" t="str">
        <f t="shared" si="36"/>
        <v/>
      </c>
      <c r="L67" s="16" t="str">
        <f>IFERROR(VLOOKUP(J67,Base!$B$3:$C$77,2,FALSE),"-")</f>
        <v>-</v>
      </c>
      <c r="M67" s="17"/>
      <c r="N67" s="132" t="str">
        <f t="shared" si="37"/>
        <v/>
      </c>
      <c r="O67" s="16" t="str">
        <f>IFERROR(VLOOKUP(M67,Base!$B$3:$C$77,2,FALSE),"-")</f>
        <v>-</v>
      </c>
      <c r="P67" s="17"/>
      <c r="Q67" s="132" t="str">
        <f t="shared" si="38"/>
        <v/>
      </c>
      <c r="R67" s="16" t="str">
        <f>IFERROR(VLOOKUP(P67,Base!$B$3:$C$77,2,FALSE),"-")</f>
        <v>-</v>
      </c>
      <c r="S67" s="17"/>
      <c r="T67" s="132" t="str">
        <f t="shared" si="39"/>
        <v/>
      </c>
      <c r="U67" s="16" t="str">
        <f>IFERROR(VLOOKUP(S67,Base!$B$3:$C$77,2,FALSE),"-")</f>
        <v>-</v>
      </c>
      <c r="V67" s="17"/>
      <c r="W67" s="132" t="str">
        <f t="shared" si="40"/>
        <v/>
      </c>
      <c r="X67" s="16" t="str">
        <f>IFERROR(VLOOKUP(V67,Base!$B$3:$C$77,2,FALSE),"-")</f>
        <v>-</v>
      </c>
      <c r="Y67" s="17"/>
      <c r="Z67" s="132" t="str">
        <f t="shared" si="41"/>
        <v/>
      </c>
      <c r="AA67" s="16" t="str">
        <f>IFERROR(VLOOKUP(Y67,Base!$B$3:$C$77,2,FALSE),"-")</f>
        <v>-</v>
      </c>
      <c r="AB67" s="17"/>
      <c r="AC67" s="132" t="str">
        <f t="shared" si="42"/>
        <v/>
      </c>
      <c r="AD67" s="16" t="str">
        <f>IFERROR(VLOOKUP(AB67,Base!$B$3:$C$77,2,FALSE),"-")</f>
        <v>-</v>
      </c>
      <c r="AE67" s="17"/>
      <c r="AF67" s="132" t="str">
        <f t="shared" si="43"/>
        <v/>
      </c>
      <c r="AG67" s="24" t="str">
        <f>IFERROR(VLOOKUP(AE67,Base!$B$3:$C$77,2,FALSE),"-")</f>
        <v>-</v>
      </c>
    </row>
    <row r="68" spans="2:36" ht="40.049999999999997" customHeight="1" x14ac:dyDescent="0.3">
      <c r="B68" s="321"/>
      <c r="C68" s="322"/>
      <c r="D68" s="46"/>
      <c r="E68" s="132" t="str">
        <f t="shared" si="34"/>
        <v/>
      </c>
      <c r="F68" s="16" t="str">
        <f>IFERROR(VLOOKUP(D68,Base!$B$3:$C$77,2,FALSE),"-")</f>
        <v>-</v>
      </c>
      <c r="G68" s="17"/>
      <c r="H68" s="132" t="str">
        <f t="shared" si="35"/>
        <v/>
      </c>
      <c r="I68" s="16" t="str">
        <f>IFERROR(VLOOKUP(G68,Base!$B$3:$C$77,2,FALSE),"-")</f>
        <v>-</v>
      </c>
      <c r="J68" s="17"/>
      <c r="K68" s="132" t="str">
        <f t="shared" si="36"/>
        <v/>
      </c>
      <c r="L68" s="16" t="str">
        <f>IFERROR(VLOOKUP(J68,Base!$B$3:$C$77,2,FALSE),"-")</f>
        <v>-</v>
      </c>
      <c r="M68" s="17"/>
      <c r="N68" s="132" t="str">
        <f t="shared" si="37"/>
        <v/>
      </c>
      <c r="O68" s="16" t="str">
        <f>IFERROR(VLOOKUP(M68,Base!$B$3:$C$77,2,FALSE),"-")</f>
        <v>-</v>
      </c>
      <c r="P68" s="17"/>
      <c r="Q68" s="132" t="str">
        <f t="shared" si="38"/>
        <v/>
      </c>
      <c r="R68" s="16" t="str">
        <f>IFERROR(VLOOKUP(P68,Base!$B$3:$C$77,2,FALSE),"-")</f>
        <v>-</v>
      </c>
      <c r="S68" s="17"/>
      <c r="T68" s="132" t="str">
        <f t="shared" si="39"/>
        <v/>
      </c>
      <c r="U68" s="16" t="str">
        <f>IFERROR(VLOOKUP(S68,Base!$B$3:$C$77,2,FALSE),"-")</f>
        <v>-</v>
      </c>
      <c r="V68" s="17"/>
      <c r="W68" s="132" t="str">
        <f t="shared" si="40"/>
        <v/>
      </c>
      <c r="X68" s="16" t="str">
        <f>IFERROR(VLOOKUP(V68,Base!$B$3:$C$77,2,FALSE),"-")</f>
        <v>-</v>
      </c>
      <c r="Y68" s="17"/>
      <c r="Z68" s="132" t="str">
        <f t="shared" si="41"/>
        <v/>
      </c>
      <c r="AA68" s="16" t="str">
        <f>IFERROR(VLOOKUP(Y68,Base!$B$3:$C$77,2,FALSE),"-")</f>
        <v>-</v>
      </c>
      <c r="AB68" s="17"/>
      <c r="AC68" s="132" t="str">
        <f t="shared" si="42"/>
        <v/>
      </c>
      <c r="AD68" s="16" t="str">
        <f>IFERROR(VLOOKUP(AB68,Base!$B$3:$C$77,2,FALSE),"-")</f>
        <v>-</v>
      </c>
      <c r="AE68" s="17"/>
      <c r="AF68" s="132" t="str">
        <f t="shared" si="43"/>
        <v/>
      </c>
      <c r="AG68" s="24" t="str">
        <f>IFERROR(VLOOKUP(AE68,Base!$B$3:$C$77,2,FALSE),"-")</f>
        <v>-</v>
      </c>
    </row>
    <row r="69" spans="2:36" ht="40.049999999999997" customHeight="1" thickBot="1" x14ac:dyDescent="0.35">
      <c r="B69" s="321"/>
      <c r="C69" s="322"/>
      <c r="D69" s="46"/>
      <c r="E69" s="132" t="str">
        <f t="shared" si="34"/>
        <v/>
      </c>
      <c r="F69" s="16" t="str">
        <f>IFERROR(VLOOKUP(D69,Base!$B$3:$C$77,2,FALSE),"-")</f>
        <v>-</v>
      </c>
      <c r="G69" s="17"/>
      <c r="H69" s="132" t="str">
        <f t="shared" si="35"/>
        <v/>
      </c>
      <c r="I69" s="16" t="str">
        <f>IFERROR(VLOOKUP(G69,Base!$B$3:$C$77,2,FALSE),"-")</f>
        <v>-</v>
      </c>
      <c r="J69" s="17"/>
      <c r="K69" s="132" t="str">
        <f t="shared" si="36"/>
        <v/>
      </c>
      <c r="L69" s="16" t="str">
        <f>IFERROR(VLOOKUP(J69,Base!$B$3:$C$77,2,FALSE),"-")</f>
        <v>-</v>
      </c>
      <c r="M69" s="17"/>
      <c r="N69" s="132" t="str">
        <f t="shared" si="37"/>
        <v/>
      </c>
      <c r="O69" s="16" t="str">
        <f>IFERROR(VLOOKUP(M69,Base!$B$3:$C$77,2,FALSE),"-")</f>
        <v>-</v>
      </c>
      <c r="P69" s="17"/>
      <c r="Q69" s="132" t="str">
        <f t="shared" si="38"/>
        <v/>
      </c>
      <c r="R69" s="16" t="str">
        <f>IFERROR(VLOOKUP(P69,Base!$B$3:$C$77,2,FALSE),"-")</f>
        <v>-</v>
      </c>
      <c r="S69" s="17"/>
      <c r="T69" s="132" t="str">
        <f t="shared" si="39"/>
        <v/>
      </c>
      <c r="U69" s="16" t="str">
        <f>IFERROR(VLOOKUP(S69,Base!$B$3:$C$77,2,FALSE),"-")</f>
        <v>-</v>
      </c>
      <c r="V69" s="17"/>
      <c r="W69" s="132" t="str">
        <f t="shared" si="40"/>
        <v/>
      </c>
      <c r="X69" s="16" t="str">
        <f>IFERROR(VLOOKUP(V69,Base!$B$3:$C$77,2,FALSE),"-")</f>
        <v>-</v>
      </c>
      <c r="Y69" s="17"/>
      <c r="Z69" s="132" t="str">
        <f t="shared" si="41"/>
        <v/>
      </c>
      <c r="AA69" s="16" t="str">
        <f>IFERROR(VLOOKUP(Y69,Base!$B$3:$C$77,2,FALSE),"-")</f>
        <v>-</v>
      </c>
      <c r="AB69" s="17"/>
      <c r="AC69" s="132" t="str">
        <f t="shared" si="42"/>
        <v/>
      </c>
      <c r="AD69" s="16" t="str">
        <f>IFERROR(VLOOKUP(AB69,Base!$B$3:$C$77,2,FALSE),"-")</f>
        <v>-</v>
      </c>
      <c r="AE69" s="17"/>
      <c r="AF69" s="132" t="str">
        <f t="shared" si="43"/>
        <v/>
      </c>
      <c r="AG69" s="24" t="str">
        <f>IFERROR(VLOOKUP(AE69,Base!$B$3:$C$77,2,FALSE),"-")</f>
        <v>-</v>
      </c>
    </row>
    <row r="70" spans="2:36" ht="40.049999999999997" customHeight="1" thickBot="1" x14ac:dyDescent="0.35">
      <c r="B70" s="323"/>
      <c r="C70" s="324"/>
      <c r="D70" s="47"/>
      <c r="E70" s="132" t="str">
        <f t="shared" si="34"/>
        <v/>
      </c>
      <c r="F70" s="41" t="str">
        <f>IFERROR(VLOOKUP(D70,Base!$B$3:$C$77,2,FALSE),"-")</f>
        <v>-</v>
      </c>
      <c r="G70" s="42"/>
      <c r="H70" s="132" t="str">
        <f t="shared" si="35"/>
        <v/>
      </c>
      <c r="I70" s="41" t="str">
        <f>IFERROR(VLOOKUP(G70,Base!$B$3:$C$77,2,FALSE),"-")</f>
        <v>-</v>
      </c>
      <c r="J70" s="42"/>
      <c r="K70" s="132" t="str">
        <f t="shared" si="36"/>
        <v/>
      </c>
      <c r="L70" s="41" t="str">
        <f>IFERROR(VLOOKUP(J70,Base!$B$3:$C$77,2,FALSE),"-")</f>
        <v>-</v>
      </c>
      <c r="M70" s="42"/>
      <c r="N70" s="132" t="str">
        <f t="shared" si="37"/>
        <v/>
      </c>
      <c r="O70" s="16" t="str">
        <f>IFERROR(VLOOKUP(M70,Base!$B$3:$C$77,2,FALSE),"-")</f>
        <v>-</v>
      </c>
      <c r="P70" s="42"/>
      <c r="Q70" s="132" t="str">
        <f t="shared" si="38"/>
        <v/>
      </c>
      <c r="R70" s="41" t="str">
        <f>IFERROR(VLOOKUP(P70,Base!$B$3:$C$77,2,FALSE),"-")</f>
        <v>-</v>
      </c>
      <c r="S70" s="42"/>
      <c r="T70" s="132" t="str">
        <f t="shared" si="39"/>
        <v/>
      </c>
      <c r="U70" s="41" t="str">
        <f>IFERROR(VLOOKUP(S70,Base!$B$3:$C$77,2,FALSE),"-")</f>
        <v>-</v>
      </c>
      <c r="V70" s="42"/>
      <c r="W70" s="132" t="str">
        <f t="shared" si="40"/>
        <v/>
      </c>
      <c r="X70" s="41" t="str">
        <f>IFERROR(VLOOKUP(V70,Base!$B$3:$C$77,2,FALSE),"-")</f>
        <v>-</v>
      </c>
      <c r="Y70" s="42"/>
      <c r="Z70" s="132" t="str">
        <f t="shared" si="41"/>
        <v/>
      </c>
      <c r="AA70" s="41" t="str">
        <f>IFERROR(VLOOKUP(Y70,Base!$B$3:$C$77,2,FALSE),"-")</f>
        <v>-</v>
      </c>
      <c r="AB70" s="42"/>
      <c r="AC70" s="132" t="str">
        <f t="shared" si="42"/>
        <v/>
      </c>
      <c r="AD70" s="41" t="str">
        <f>IFERROR(VLOOKUP(AB70,Base!$B$3:$C$77,2,FALSE),"-")</f>
        <v>-</v>
      </c>
      <c r="AE70" s="42"/>
      <c r="AF70" s="132" t="str">
        <f t="shared" si="43"/>
        <v/>
      </c>
      <c r="AG70" s="65" t="str">
        <f>IFERROR(VLOOKUP(AE70,Base!$B$3:$C$77,2,FALSE),"-")</f>
        <v>-</v>
      </c>
      <c r="AH70" s="166" t="s">
        <v>157</v>
      </c>
      <c r="AI70" s="167" t="s">
        <v>131</v>
      </c>
      <c r="AJ70" s="168" t="s">
        <v>158</v>
      </c>
    </row>
    <row r="71" spans="2:36" ht="33.6" customHeight="1" x14ac:dyDescent="0.3">
      <c r="B71" s="235" t="s">
        <v>118</v>
      </c>
      <c r="C71" s="45" t="s">
        <v>116</v>
      </c>
      <c r="D71" s="201">
        <f>IF(SUMIF(E$64:E$70,"=1",F$64:F$70)=0,"",SUMIF(E$64:E$70,"=1",F$64:F$70))</f>
        <v>4</v>
      </c>
      <c r="E71" s="197"/>
      <c r="F71" s="202"/>
      <c r="G71" s="195" t="str">
        <f t="shared" ref="G71" si="44">IF(SUMIF(H$64:H$70,"=1",I$64:I$70)=0,"",SUMIF(H$64:H$70,"=1",I$64:I$70))</f>
        <v/>
      </c>
      <c r="H71" s="196"/>
      <c r="I71" s="197"/>
      <c r="J71" s="195" t="str">
        <f t="shared" ref="J71" si="45">IF(SUMIF(K$64:K$70,"=1",L$64:L$70)=0,"",SUMIF(K$64:K$70,"=1",L$64:L$70))</f>
        <v/>
      </c>
      <c r="K71" s="196"/>
      <c r="L71" s="197"/>
      <c r="M71" s="195" t="str">
        <f t="shared" ref="M71" si="46">IF(SUMIF(N$64:N$70,"=1",O$64:O$70)=0,"",SUMIF(N$64:N$70,"=1",O$64:O$70))</f>
        <v/>
      </c>
      <c r="N71" s="196"/>
      <c r="O71" s="197"/>
      <c r="P71" s="195" t="str">
        <f>IF(SUMIF(Q$64:Q$70,"=1",R$64:R$70)=0,"",SUMIF(Q$64:Q$70,"=1",R$64:R$70))</f>
        <v/>
      </c>
      <c r="Q71" s="196"/>
      <c r="R71" s="197"/>
      <c r="S71" s="195" t="str">
        <f t="shared" ref="S71" si="47">IF(SUMIF(T$64:T$70,"=1",U$64:U$70)=0,"",SUMIF(T$64:T$70,"=1",U$64:U$70))</f>
        <v/>
      </c>
      <c r="T71" s="196"/>
      <c r="U71" s="197"/>
      <c r="V71" s="195" t="str">
        <f t="shared" ref="V71" si="48">IF(SUMIF(W$64:W$70,"=1",X$64:X$70)=0,"",SUMIF(W$64:W$70,"=1",X$64:X$70))</f>
        <v/>
      </c>
      <c r="W71" s="196"/>
      <c r="X71" s="197"/>
      <c r="Y71" s="195" t="str">
        <f t="shared" ref="Y71" si="49">IF(SUMIF(Z$64:Z$70,"=1",AA$64:AA$70)=0,"",SUMIF(Z$64:Z$70,"=1",AA$64:AA$70))</f>
        <v/>
      </c>
      <c r="Z71" s="196"/>
      <c r="AA71" s="197"/>
      <c r="AB71" s="195" t="str">
        <f t="shared" ref="AB71" si="50">IF(SUMIF(AC$64:AC$70,"=1",AD$64:AD$70)=0,"",SUMIF(AC$64:AC$70,"=1",AD$64:AD$70))</f>
        <v/>
      </c>
      <c r="AC71" s="196"/>
      <c r="AD71" s="197"/>
      <c r="AE71" s="195" t="str">
        <f t="shared" ref="AE71" si="51">IF(SUMIF(AF$64:AF$70,"=1",AG$64:AG$70)=0,"",SUMIF(AF$64:AF$70,"=1",AG$64:AG$70))</f>
        <v/>
      </c>
      <c r="AF71" s="196"/>
      <c r="AG71" s="240"/>
      <c r="AH71" s="169">
        <f>SUM(D71:AG71)</f>
        <v>4</v>
      </c>
      <c r="AI71" s="170">
        <v>43</v>
      </c>
      <c r="AJ71" s="171">
        <f>AI71-AH71</f>
        <v>39</v>
      </c>
    </row>
    <row r="72" spans="2:36" ht="33.6" customHeight="1" x14ac:dyDescent="0.3">
      <c r="B72" s="236"/>
      <c r="C72" s="45" t="s">
        <v>137</v>
      </c>
      <c r="D72" s="200" t="str">
        <f>IF(SUMIF(E$64:E$70,"=2",F$64:F$70)=0,"",SUMIF(E$64:E$70,"=2",F$64:F$70))</f>
        <v/>
      </c>
      <c r="E72" s="193"/>
      <c r="F72" s="194"/>
      <c r="G72" s="192" t="str">
        <f t="shared" ref="G72" si="52">IF(SUMIF(H$64:H$70,"=2",I$64:I$70)=0,"",SUMIF(H$64:H$70,"=2",I$64:I$70))</f>
        <v/>
      </c>
      <c r="H72" s="193"/>
      <c r="I72" s="194"/>
      <c r="J72" s="192" t="str">
        <f t="shared" ref="J72" si="53">IF(SUMIF(K$64:K$70,"=2",L$64:L$70)=0,"",SUMIF(K$64:K$70,"=2",L$64:L$70))</f>
        <v/>
      </c>
      <c r="K72" s="193"/>
      <c r="L72" s="194"/>
      <c r="M72" s="192" t="str">
        <f t="shared" ref="M72" si="54">IF(SUMIF(N$64:N$70,"=2",O$64:O$70)=0,"",SUMIF(N$64:N$70,"=2",O$64:O$70))</f>
        <v/>
      </c>
      <c r="N72" s="193"/>
      <c r="O72" s="194"/>
      <c r="P72" s="192" t="str">
        <f>IF(SUMIF(Q$64:Q$70,"=2",R$64:R$70)=0,"",SUMIF(Q$64:Q$70,"=2",R$64:R$70))</f>
        <v/>
      </c>
      <c r="Q72" s="193"/>
      <c r="R72" s="194"/>
      <c r="S72" s="192" t="str">
        <f t="shared" ref="S72" si="55">IF(SUMIF(T$64:T$70,"=2",U$64:U$70)=0,"",SUMIF(T$64:T$70,"=2",U$64:U$70))</f>
        <v/>
      </c>
      <c r="T72" s="193"/>
      <c r="U72" s="194"/>
      <c r="V72" s="192" t="str">
        <f t="shared" ref="V72" si="56">IF(SUMIF(W$64:W$70,"=2",X$64:X$70)=0,"",SUMIF(W$64:W$70,"=2",X$64:X$70))</f>
        <v/>
      </c>
      <c r="W72" s="193"/>
      <c r="X72" s="194"/>
      <c r="Y72" s="192" t="str">
        <f t="shared" ref="Y72" si="57">IF(SUMIF(Z$64:Z$70,"=2",AA$64:AA$70)=0,"",SUMIF(Z$64:Z$70,"=2",AA$64:AA$70))</f>
        <v/>
      </c>
      <c r="Z72" s="193"/>
      <c r="AA72" s="194"/>
      <c r="AB72" s="192" t="str">
        <f t="shared" ref="AB72" si="58">IF(SUMIF(AC$64:AC$70,"=2",AD$64:AD$70)=0,"",SUMIF(AC$64:AC$70,"=2",AD$64:AD$70))</f>
        <v/>
      </c>
      <c r="AC72" s="193"/>
      <c r="AD72" s="194"/>
      <c r="AE72" s="192" t="str">
        <f t="shared" ref="AE72" si="59">IF(SUMIF(AF$64:AF$70,"=2",AG$64:AG$70)=0,"",SUMIF(AF$64:AF$70,"=2",AG$64:AG$70))</f>
        <v/>
      </c>
      <c r="AF72" s="193"/>
      <c r="AG72" s="239"/>
      <c r="AH72" s="172">
        <f t="shared" ref="AH72:AH73" si="60">SUM(D72:AG72)</f>
        <v>0</v>
      </c>
      <c r="AI72" s="173">
        <v>85</v>
      </c>
      <c r="AJ72" s="171">
        <f t="shared" ref="AJ72:AJ74" si="61">AI72-AH72</f>
        <v>85</v>
      </c>
    </row>
    <row r="73" spans="2:36" ht="33.6" customHeight="1" x14ac:dyDescent="0.3">
      <c r="B73" s="236"/>
      <c r="C73" s="45" t="s">
        <v>120</v>
      </c>
      <c r="D73" s="200" t="str">
        <f>IF(SUMIF(E$64:E$70,"=3",F$64:F$70)=0,"",SUMIF(E$64:E$70,"=3",F$64:F$70))</f>
        <v/>
      </c>
      <c r="E73" s="193"/>
      <c r="F73" s="194"/>
      <c r="G73" s="192" t="str">
        <f t="shared" ref="G73" si="62">IF(SUMIF(H$64:H$70,"=3",I$64:I$70)=0,"",SUMIF(H$64:H$70,"=3",I$64:I$70))</f>
        <v/>
      </c>
      <c r="H73" s="193"/>
      <c r="I73" s="194"/>
      <c r="J73" s="192" t="str">
        <f t="shared" ref="J73" si="63">IF(SUMIF(K$64:K$70,"=3",L$64:L$70)=0,"",SUMIF(K$64:K$70,"=3",L$64:L$70))</f>
        <v/>
      </c>
      <c r="K73" s="193"/>
      <c r="L73" s="194"/>
      <c r="M73" s="192" t="str">
        <f t="shared" ref="M73" si="64">IF(SUMIF(N$64:N$70,"=3",O$64:O$70)=0,"",SUMIF(N$64:N$70,"=3",O$64:O$70))</f>
        <v/>
      </c>
      <c r="N73" s="193"/>
      <c r="O73" s="194"/>
      <c r="P73" s="192" t="str">
        <f t="shared" ref="P73" si="65">IF(SUMIF(Q$64:Q$70,"=3",R$64:R$70)=0,"",SUMIF(Q$64:Q$70,"=3",R$64:R$70))</f>
        <v/>
      </c>
      <c r="Q73" s="193"/>
      <c r="R73" s="194"/>
      <c r="S73" s="192" t="str">
        <f t="shared" ref="S73" si="66">IF(SUMIF(T$64:T$70,"=3",U$64:U$70)=0,"",SUMIF(T$64:T$70,"=3",U$64:U$70))</f>
        <v/>
      </c>
      <c r="T73" s="193"/>
      <c r="U73" s="194"/>
      <c r="V73" s="192" t="str">
        <f t="shared" ref="V73" si="67">IF(SUMIF(W$64:W$70,"=3",X$64:X$70)=0,"",SUMIF(W$64:W$70,"=3",X$64:X$70))</f>
        <v/>
      </c>
      <c r="W73" s="193"/>
      <c r="X73" s="194"/>
      <c r="Y73" s="192" t="str">
        <f t="shared" ref="Y73" si="68">IF(SUMIF(Z$64:Z$70,"=3",AA$64:AA$70)=0,"",SUMIF(Z$64:Z$70,"=3",AA$64:AA$70))</f>
        <v/>
      </c>
      <c r="Z73" s="193"/>
      <c r="AA73" s="194"/>
      <c r="AB73" s="192" t="str">
        <f t="shared" ref="AB73" si="69">IF(SUMIF(AC$64:AC$70,"=3",AD$64:AD$70)=0,"",SUMIF(AC$64:AC$70,"=3",AD$64:AD$70))</f>
        <v/>
      </c>
      <c r="AC73" s="193"/>
      <c r="AD73" s="194"/>
      <c r="AE73" s="192" t="str">
        <f t="shared" ref="AE73" si="70">IF(SUMIF(AF$64:AF$70,"=3",AG$64:AG$70)=0,"",SUMIF(AF$64:AF$70,"=3",AG$64:AG$70))</f>
        <v/>
      </c>
      <c r="AF73" s="193"/>
      <c r="AG73" s="239"/>
      <c r="AH73" s="172">
        <f t="shared" si="60"/>
        <v>0</v>
      </c>
      <c r="AI73" s="173">
        <v>32</v>
      </c>
      <c r="AJ73" s="171">
        <f t="shared" si="61"/>
        <v>32</v>
      </c>
    </row>
    <row r="74" spans="2:36" ht="33.6" customHeight="1" thickBot="1" x14ac:dyDescent="0.35">
      <c r="B74" s="237"/>
      <c r="C74" s="43" t="s">
        <v>136</v>
      </c>
      <c r="D74" s="198">
        <f>SUM(F64:F70)</f>
        <v>4</v>
      </c>
      <c r="E74" s="191"/>
      <c r="F74" s="199"/>
      <c r="G74" s="189">
        <f t="shared" ref="G74" si="71">SUM(I64:I70)</f>
        <v>0</v>
      </c>
      <c r="H74" s="190"/>
      <c r="I74" s="191"/>
      <c r="J74" s="189">
        <f t="shared" ref="J74" si="72">SUM(L64:L70)</f>
        <v>0</v>
      </c>
      <c r="K74" s="190"/>
      <c r="L74" s="191"/>
      <c r="M74" s="189">
        <f t="shared" ref="M74" si="73">SUM(O64:O70)</f>
        <v>0</v>
      </c>
      <c r="N74" s="190"/>
      <c r="O74" s="191"/>
      <c r="P74" s="189">
        <f t="shared" ref="P74" si="74">SUM(R64:R70)</f>
        <v>0</v>
      </c>
      <c r="Q74" s="190"/>
      <c r="R74" s="191"/>
      <c r="S74" s="189">
        <f t="shared" ref="S74" si="75">SUM(U64:U70)</f>
        <v>0</v>
      </c>
      <c r="T74" s="190"/>
      <c r="U74" s="191"/>
      <c r="V74" s="189">
        <f t="shared" ref="V74" si="76">SUM(X64:X70)</f>
        <v>0</v>
      </c>
      <c r="W74" s="190"/>
      <c r="X74" s="191"/>
      <c r="Y74" s="189">
        <f t="shared" ref="Y74" si="77">SUM(AA64:AA70)</f>
        <v>0</v>
      </c>
      <c r="Z74" s="190"/>
      <c r="AA74" s="191"/>
      <c r="AB74" s="189">
        <f t="shared" ref="AB74" si="78">SUM(AD64:AD70)</f>
        <v>0</v>
      </c>
      <c r="AC74" s="190"/>
      <c r="AD74" s="191"/>
      <c r="AE74" s="189">
        <f t="shared" ref="AE74" si="79">SUM(AG64:AG70)</f>
        <v>0</v>
      </c>
      <c r="AF74" s="190"/>
      <c r="AG74" s="238"/>
      <c r="AH74" s="174">
        <f>SUM(AH71:AH73)</f>
        <v>4</v>
      </c>
      <c r="AI74" s="175">
        <f>SUM(AI71:AI73)</f>
        <v>160</v>
      </c>
      <c r="AJ74" s="176">
        <f t="shared" si="61"/>
        <v>156</v>
      </c>
    </row>
    <row r="75" spans="2:36" ht="62.4" customHeight="1" thickBot="1" x14ac:dyDescent="0.35"/>
    <row r="76" spans="2:36" ht="54" customHeight="1" thickBot="1" x14ac:dyDescent="0.35">
      <c r="B76" s="223" t="s">
        <v>119</v>
      </c>
      <c r="C76" s="224"/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4"/>
      <c r="Z76" s="224"/>
      <c r="AA76" s="224"/>
      <c r="AB76" s="224"/>
      <c r="AC76" s="224"/>
      <c r="AD76" s="224"/>
      <c r="AE76" s="224"/>
      <c r="AF76" s="225"/>
      <c r="AG76" s="226"/>
    </row>
    <row r="77" spans="2:36" ht="55.2" customHeight="1" thickBot="1" x14ac:dyDescent="0.35">
      <c r="B77" s="219" t="s">
        <v>95</v>
      </c>
      <c r="C77" s="220"/>
      <c r="D77" s="251">
        <v>1</v>
      </c>
      <c r="E77" s="251"/>
      <c r="F77" s="248"/>
      <c r="G77" s="248">
        <v>2</v>
      </c>
      <c r="H77" s="248"/>
      <c r="I77" s="248"/>
      <c r="J77" s="248">
        <v>3</v>
      </c>
      <c r="K77" s="248"/>
      <c r="L77" s="248"/>
      <c r="M77" s="248">
        <v>4</v>
      </c>
      <c r="N77" s="248"/>
      <c r="O77" s="248"/>
      <c r="P77" s="248">
        <v>5</v>
      </c>
      <c r="Q77" s="248"/>
      <c r="R77" s="248"/>
      <c r="S77" s="248">
        <v>6</v>
      </c>
      <c r="T77" s="248"/>
      <c r="U77" s="248"/>
      <c r="V77" s="248">
        <v>7</v>
      </c>
      <c r="W77" s="248"/>
      <c r="X77" s="248"/>
      <c r="Y77" s="248">
        <v>8</v>
      </c>
      <c r="Z77" s="248"/>
      <c r="AA77" s="248"/>
      <c r="AB77" s="248">
        <v>9</v>
      </c>
      <c r="AC77" s="248"/>
      <c r="AD77" s="248"/>
      <c r="AE77" s="248">
        <v>10</v>
      </c>
      <c r="AF77" s="249"/>
      <c r="AG77" s="250"/>
    </row>
    <row r="78" spans="2:36" ht="58.8" customHeight="1" x14ac:dyDescent="0.3">
      <c r="B78" s="221" t="s">
        <v>102</v>
      </c>
      <c r="C78" s="222"/>
      <c r="D78" s="153" t="s">
        <v>96</v>
      </c>
      <c r="E78" s="154"/>
      <c r="F78" s="155">
        <f>IFERROR(VLOOKUP(D78,Base!$B$3:$C$77,2,FALSE),"-")</f>
        <v>4</v>
      </c>
      <c r="G78" s="156" t="s">
        <v>5</v>
      </c>
      <c r="H78" s="156"/>
      <c r="I78" s="155">
        <f>IFERROR(VLOOKUP(G78,Base!$B$3:$C$77,2,FALSE),"-")</f>
        <v>4</v>
      </c>
      <c r="J78" s="156" t="s">
        <v>7</v>
      </c>
      <c r="K78" s="156"/>
      <c r="L78" s="155">
        <f>IFERROR(VLOOKUP(J78,Base!$B$3:$C$77,2,FALSE),"-")</f>
        <v>4</v>
      </c>
      <c r="M78" s="156" t="s">
        <v>14</v>
      </c>
      <c r="N78" s="156"/>
      <c r="O78" s="155">
        <f>IFERROR(VLOOKUP(M78,Base!$B$3:$C$77,2,FALSE),"-")</f>
        <v>3</v>
      </c>
      <c r="P78" s="156" t="s">
        <v>121</v>
      </c>
      <c r="Q78" s="156"/>
      <c r="R78" s="155">
        <v>4</v>
      </c>
      <c r="S78" s="156" t="s">
        <v>121</v>
      </c>
      <c r="T78" s="156"/>
      <c r="U78" s="155">
        <v>4</v>
      </c>
      <c r="V78" s="156" t="s">
        <v>121</v>
      </c>
      <c r="W78" s="156"/>
      <c r="X78" s="155">
        <v>4</v>
      </c>
      <c r="Y78" s="156" t="s">
        <v>124</v>
      </c>
      <c r="Z78" s="156"/>
      <c r="AA78" s="155">
        <v>3</v>
      </c>
      <c r="AB78" s="156" t="s">
        <v>124</v>
      </c>
      <c r="AC78" s="156"/>
      <c r="AD78" s="155">
        <v>3</v>
      </c>
      <c r="AE78" s="156" t="s">
        <v>30</v>
      </c>
      <c r="AF78" s="157"/>
      <c r="AG78" s="158">
        <f>IFERROR(VLOOKUP(AE78,Base!$B$3:$C$77,2,FALSE),"-")</f>
        <v>6</v>
      </c>
    </row>
    <row r="79" spans="2:36" ht="58.8" customHeight="1" x14ac:dyDescent="0.3">
      <c r="B79" s="221"/>
      <c r="C79" s="222"/>
      <c r="D79" s="159" t="s">
        <v>6</v>
      </c>
      <c r="E79" s="116"/>
      <c r="F79" s="26">
        <f>IFERROR(VLOOKUP(D79,Base!$B$3:$C$77,2,FALSE),"-")</f>
        <v>4</v>
      </c>
      <c r="G79" s="25" t="s">
        <v>3</v>
      </c>
      <c r="H79" s="25"/>
      <c r="I79" s="26">
        <f>IFERROR(VLOOKUP(G79,Base!$B$3:$C$77,2,FALSE),"-")</f>
        <v>4</v>
      </c>
      <c r="J79" s="25" t="s">
        <v>4</v>
      </c>
      <c r="K79" s="25"/>
      <c r="L79" s="26">
        <f>IFERROR(VLOOKUP(J79,Base!$B$3:$C$77,2,FALSE),"-")</f>
        <v>4</v>
      </c>
      <c r="M79" s="25" t="s">
        <v>45</v>
      </c>
      <c r="N79" s="25"/>
      <c r="O79" s="26">
        <f>IFERROR(VLOOKUP(M79,Base!$B$3:$C$77,2,FALSE),"-")</f>
        <v>3</v>
      </c>
      <c r="P79" s="25" t="s">
        <v>47</v>
      </c>
      <c r="Q79" s="25"/>
      <c r="R79" s="26">
        <f>IFERROR(VLOOKUP(P79,Base!$B$3:$C$77,2,FALSE),"-")</f>
        <v>3</v>
      </c>
      <c r="S79" s="25" t="s">
        <v>46</v>
      </c>
      <c r="T79" s="25"/>
      <c r="U79" s="26">
        <f>IFERROR(VLOOKUP(S79,Base!$B$3:$C$77,2,FALSE),"-")</f>
        <v>3</v>
      </c>
      <c r="V79" s="25" t="s">
        <v>121</v>
      </c>
      <c r="W79" s="25"/>
      <c r="X79" s="26">
        <v>4</v>
      </c>
      <c r="Y79" s="25" t="s">
        <v>124</v>
      </c>
      <c r="Z79" s="25"/>
      <c r="AA79" s="26">
        <v>3</v>
      </c>
      <c r="AB79" s="25" t="s">
        <v>124</v>
      </c>
      <c r="AC79" s="25"/>
      <c r="AD79" s="26">
        <v>3</v>
      </c>
      <c r="AE79" s="25" t="s">
        <v>124</v>
      </c>
      <c r="AF79" s="151"/>
      <c r="AG79" s="27">
        <v>3</v>
      </c>
    </row>
    <row r="80" spans="2:36" ht="58.8" customHeight="1" x14ac:dyDescent="0.3">
      <c r="B80" s="221"/>
      <c r="C80" s="222"/>
      <c r="D80" s="159" t="s">
        <v>44</v>
      </c>
      <c r="E80" s="116"/>
      <c r="F80" s="26">
        <f>IFERROR(VLOOKUP(D80,Base!$B$3:$C$77,2,FALSE),"-")</f>
        <v>2</v>
      </c>
      <c r="G80" s="25" t="s">
        <v>34</v>
      </c>
      <c r="H80" s="25"/>
      <c r="I80" s="26">
        <f>IFERROR(VLOOKUP(G80,Base!$B$3:$C$77,2,FALSE),"-")</f>
        <v>3</v>
      </c>
      <c r="J80" s="25" t="s">
        <v>35</v>
      </c>
      <c r="K80" s="25"/>
      <c r="L80" s="26">
        <f>IFERROR(VLOOKUP(J80,Base!$B$3:$C$77,2,FALSE),"-")</f>
        <v>3</v>
      </c>
      <c r="M80" s="25" t="s">
        <v>36</v>
      </c>
      <c r="N80" s="25"/>
      <c r="O80" s="26">
        <f>IFERROR(VLOOKUP(M80,Base!$B$3:$C$77,2,FALSE),"-")</f>
        <v>3</v>
      </c>
      <c r="P80" s="25" t="s">
        <v>37</v>
      </c>
      <c r="Q80" s="25"/>
      <c r="R80" s="26">
        <f>IFERROR(VLOOKUP(P80,Base!$B$3:$C$77,2,FALSE),"-")</f>
        <v>3</v>
      </c>
      <c r="S80" s="25" t="s">
        <v>39</v>
      </c>
      <c r="T80" s="25"/>
      <c r="U80" s="26">
        <f>IFERROR(VLOOKUP(S80,Base!$B$3:$C$77,2,FALSE),"-")</f>
        <v>3</v>
      </c>
      <c r="V80" s="25" t="s">
        <v>123</v>
      </c>
      <c r="W80" s="25"/>
      <c r="X80" s="26">
        <v>3</v>
      </c>
      <c r="Y80" s="25" t="s">
        <v>120</v>
      </c>
      <c r="Z80" s="25"/>
      <c r="AA80" s="26">
        <v>3</v>
      </c>
      <c r="AB80" s="25" t="s">
        <v>120</v>
      </c>
      <c r="AC80" s="25"/>
      <c r="AD80" s="26">
        <v>3</v>
      </c>
      <c r="AE80" s="25" t="s">
        <v>120</v>
      </c>
      <c r="AF80" s="151"/>
      <c r="AG80" s="27">
        <v>3</v>
      </c>
    </row>
    <row r="81" spans="2:35" ht="58.8" customHeight="1" x14ac:dyDescent="0.3">
      <c r="B81" s="221"/>
      <c r="C81" s="222"/>
      <c r="D81" s="159" t="s">
        <v>120</v>
      </c>
      <c r="E81" s="116"/>
      <c r="F81" s="26">
        <v>3</v>
      </c>
      <c r="G81" s="25" t="s">
        <v>122</v>
      </c>
      <c r="H81" s="25"/>
      <c r="I81" s="26">
        <v>2</v>
      </c>
      <c r="J81" s="25" t="s">
        <v>38</v>
      </c>
      <c r="K81" s="25"/>
      <c r="L81" s="26">
        <f>IFERROR(VLOOKUP(J81,Base!$B$3:$C$77,2,FALSE),"-")</f>
        <v>3</v>
      </c>
      <c r="M81" s="25" t="s">
        <v>40</v>
      </c>
      <c r="N81" s="25"/>
      <c r="O81" s="26">
        <f>IFERROR(VLOOKUP(M81,Base!$B$3:$C$77,2,FALSE),"-")</f>
        <v>3</v>
      </c>
      <c r="P81" s="25" t="s">
        <v>90</v>
      </c>
      <c r="Q81" s="25"/>
      <c r="R81" s="26">
        <f>IFERROR(VLOOKUP(P81,Base!$B$3:$C$77,2,FALSE),"-")</f>
        <v>3</v>
      </c>
      <c r="S81" s="25" t="s">
        <v>41</v>
      </c>
      <c r="T81" s="25"/>
      <c r="U81" s="26">
        <f>IFERROR(VLOOKUP(S81,Base!$B$3:$C$77,2,FALSE),"-")</f>
        <v>3</v>
      </c>
      <c r="V81" s="25" t="s">
        <v>120</v>
      </c>
      <c r="W81" s="25"/>
      <c r="X81" s="26">
        <v>3</v>
      </c>
      <c r="Y81" s="25" t="s">
        <v>120</v>
      </c>
      <c r="Z81" s="25"/>
      <c r="AA81" s="26">
        <v>3</v>
      </c>
      <c r="AB81" s="25" t="s">
        <v>120</v>
      </c>
      <c r="AC81" s="25"/>
      <c r="AD81" s="26">
        <v>3</v>
      </c>
      <c r="AE81" s="25" t="s">
        <v>120</v>
      </c>
      <c r="AF81" s="151"/>
      <c r="AG81" s="27">
        <v>3</v>
      </c>
    </row>
    <row r="82" spans="2:35" ht="58.8" customHeight="1" thickBot="1" x14ac:dyDescent="0.35">
      <c r="B82" s="221"/>
      <c r="C82" s="222"/>
      <c r="D82" s="160" t="s">
        <v>120</v>
      </c>
      <c r="E82" s="161"/>
      <c r="F82" s="162">
        <v>3</v>
      </c>
      <c r="G82" s="163" t="s">
        <v>120</v>
      </c>
      <c r="H82" s="163"/>
      <c r="I82" s="162">
        <v>3</v>
      </c>
      <c r="J82" s="163" t="s">
        <v>122</v>
      </c>
      <c r="K82" s="163"/>
      <c r="L82" s="162">
        <v>3</v>
      </c>
      <c r="M82" s="163" t="s">
        <v>26</v>
      </c>
      <c r="N82" s="163"/>
      <c r="O82" s="162">
        <f>IFERROR(VLOOKUP(M82,Base!$B$3:$C$77,2,FALSE),"-")</f>
        <v>3</v>
      </c>
      <c r="P82" s="163" t="s">
        <v>42</v>
      </c>
      <c r="Q82" s="163"/>
      <c r="R82" s="162">
        <f>IFERROR(VLOOKUP(P82,Base!$B$3:$C$77,2,FALSE),"-")</f>
        <v>3</v>
      </c>
      <c r="S82" s="163" t="s">
        <v>43</v>
      </c>
      <c r="T82" s="163"/>
      <c r="U82" s="162">
        <f>IFERROR(VLOOKUP(S82,Base!$B$3:$C$77,2,FALSE),"-")</f>
        <v>3</v>
      </c>
      <c r="V82" s="163" t="s">
        <v>120</v>
      </c>
      <c r="W82" s="163"/>
      <c r="X82" s="162">
        <v>3</v>
      </c>
      <c r="Y82" s="163" t="s">
        <v>48</v>
      </c>
      <c r="Z82" s="163"/>
      <c r="AA82" s="162">
        <f>IFERROR(VLOOKUP(Y82,Base!$B$3:$C$77,2,FALSE),"-")</f>
        <v>3</v>
      </c>
      <c r="AB82" s="163" t="s">
        <v>49</v>
      </c>
      <c r="AC82" s="163"/>
      <c r="AD82" s="162">
        <f>IFERROR(VLOOKUP(AB82,Base!$B$3:$C$77,2,FALSE),"-")</f>
        <v>3</v>
      </c>
      <c r="AE82" s="163" t="s">
        <v>50</v>
      </c>
      <c r="AF82" s="164"/>
      <c r="AG82" s="165">
        <f>IFERROR(VLOOKUP(AE82,Base!$B$3:$C$77,2,FALSE),"-")</f>
        <v>4</v>
      </c>
      <c r="AH82" s="1"/>
      <c r="AI82" s="1"/>
    </row>
    <row r="83" spans="2:35" ht="24" customHeight="1" x14ac:dyDescent="0.3">
      <c r="B83" s="241" t="s">
        <v>128</v>
      </c>
      <c r="C83" s="37" t="s">
        <v>116</v>
      </c>
      <c r="D83" s="231">
        <v>8</v>
      </c>
      <c r="E83" s="231"/>
      <c r="F83" s="204"/>
      <c r="G83" s="204">
        <v>8</v>
      </c>
      <c r="H83" s="204"/>
      <c r="I83" s="204"/>
      <c r="J83" s="204">
        <v>8</v>
      </c>
      <c r="K83" s="204"/>
      <c r="L83" s="204"/>
      <c r="M83" s="204">
        <v>3</v>
      </c>
      <c r="N83" s="204"/>
      <c r="O83" s="204"/>
      <c r="P83" s="204">
        <v>4</v>
      </c>
      <c r="Q83" s="204"/>
      <c r="R83" s="204"/>
      <c r="S83" s="204">
        <v>4</v>
      </c>
      <c r="T83" s="204"/>
      <c r="U83" s="204"/>
      <c r="V83" s="204">
        <v>8</v>
      </c>
      <c r="W83" s="204"/>
      <c r="X83" s="204"/>
      <c r="Y83" s="204">
        <v>0</v>
      </c>
      <c r="Z83" s="204"/>
      <c r="AA83" s="204"/>
      <c r="AB83" s="204">
        <v>0</v>
      </c>
      <c r="AC83" s="204"/>
      <c r="AD83" s="204"/>
      <c r="AE83" s="204">
        <v>0</v>
      </c>
      <c r="AF83" s="233"/>
      <c r="AG83" s="234"/>
      <c r="AH83" s="1"/>
    </row>
    <row r="84" spans="2:35" ht="24" customHeight="1" x14ac:dyDescent="0.3">
      <c r="B84" s="241"/>
      <c r="C84" s="37" t="s">
        <v>129</v>
      </c>
      <c r="D84" s="243">
        <v>2</v>
      </c>
      <c r="E84" s="243"/>
      <c r="F84" s="203"/>
      <c r="G84" s="203">
        <v>5</v>
      </c>
      <c r="H84" s="203"/>
      <c r="I84" s="203"/>
      <c r="J84" s="203">
        <v>9</v>
      </c>
      <c r="K84" s="203"/>
      <c r="L84" s="203"/>
      <c r="M84" s="203">
        <v>12</v>
      </c>
      <c r="N84" s="203"/>
      <c r="O84" s="203"/>
      <c r="P84" s="203">
        <v>12</v>
      </c>
      <c r="Q84" s="203"/>
      <c r="R84" s="203"/>
      <c r="S84" s="203">
        <v>12</v>
      </c>
      <c r="T84" s="203"/>
      <c r="U84" s="203"/>
      <c r="V84" s="203">
        <v>3</v>
      </c>
      <c r="W84" s="203"/>
      <c r="X84" s="203"/>
      <c r="Y84" s="203">
        <v>9</v>
      </c>
      <c r="Z84" s="203"/>
      <c r="AA84" s="203"/>
      <c r="AB84" s="203">
        <v>9</v>
      </c>
      <c r="AC84" s="203"/>
      <c r="AD84" s="203"/>
      <c r="AE84" s="203">
        <v>13</v>
      </c>
      <c r="AF84" s="208"/>
      <c r="AG84" s="209"/>
      <c r="AH84" s="1"/>
    </row>
    <row r="85" spans="2:35" ht="24" customHeight="1" x14ac:dyDescent="0.3">
      <c r="B85" s="241"/>
      <c r="C85" s="37" t="s">
        <v>120</v>
      </c>
      <c r="D85" s="243">
        <v>6</v>
      </c>
      <c r="E85" s="243"/>
      <c r="F85" s="203"/>
      <c r="G85" s="203">
        <v>3</v>
      </c>
      <c r="H85" s="203"/>
      <c r="I85" s="203"/>
      <c r="J85" s="203">
        <v>0</v>
      </c>
      <c r="K85" s="203"/>
      <c r="L85" s="203"/>
      <c r="M85" s="203">
        <v>0</v>
      </c>
      <c r="N85" s="203"/>
      <c r="O85" s="203"/>
      <c r="P85" s="203">
        <v>0</v>
      </c>
      <c r="Q85" s="203"/>
      <c r="R85" s="203"/>
      <c r="S85" s="203">
        <v>0</v>
      </c>
      <c r="T85" s="203"/>
      <c r="U85" s="203"/>
      <c r="V85" s="203">
        <v>6</v>
      </c>
      <c r="W85" s="203"/>
      <c r="X85" s="203"/>
      <c r="Y85" s="203">
        <v>6</v>
      </c>
      <c r="Z85" s="203"/>
      <c r="AA85" s="203"/>
      <c r="AB85" s="203">
        <v>6</v>
      </c>
      <c r="AC85" s="203"/>
      <c r="AD85" s="203"/>
      <c r="AE85" s="203">
        <v>6</v>
      </c>
      <c r="AF85" s="208"/>
      <c r="AG85" s="209"/>
      <c r="AH85" s="1"/>
    </row>
    <row r="86" spans="2:35" ht="24" customHeight="1" thickBot="1" x14ac:dyDescent="0.35">
      <c r="B86" s="242"/>
      <c r="C86" s="38" t="s">
        <v>130</v>
      </c>
      <c r="D86" s="244">
        <f>SUM(D83:F85)</f>
        <v>16</v>
      </c>
      <c r="E86" s="244"/>
      <c r="F86" s="205"/>
      <c r="G86" s="205">
        <f t="shared" ref="G86" si="80">SUM(G83:I85)</f>
        <v>16</v>
      </c>
      <c r="H86" s="205"/>
      <c r="I86" s="205"/>
      <c r="J86" s="205">
        <f t="shared" ref="J86" si="81">SUM(J83:L85)</f>
        <v>17</v>
      </c>
      <c r="K86" s="205"/>
      <c r="L86" s="205"/>
      <c r="M86" s="205">
        <f t="shared" ref="M86" si="82">SUM(M83:O85)</f>
        <v>15</v>
      </c>
      <c r="N86" s="205"/>
      <c r="O86" s="205"/>
      <c r="P86" s="205">
        <f t="shared" ref="P86" si="83">SUM(P83:R85)</f>
        <v>16</v>
      </c>
      <c r="Q86" s="205"/>
      <c r="R86" s="205"/>
      <c r="S86" s="205">
        <f t="shared" ref="S86" si="84">SUM(S83:U85)</f>
        <v>16</v>
      </c>
      <c r="T86" s="205"/>
      <c r="U86" s="205"/>
      <c r="V86" s="205">
        <f t="shared" ref="V86" si="85">SUM(V83:X85)</f>
        <v>17</v>
      </c>
      <c r="W86" s="205"/>
      <c r="X86" s="205"/>
      <c r="Y86" s="205">
        <f t="shared" ref="Y86" si="86">SUM(Y83:AA85)</f>
        <v>15</v>
      </c>
      <c r="Z86" s="205"/>
      <c r="AA86" s="205"/>
      <c r="AB86" s="205">
        <f t="shared" ref="AB86" si="87">SUM(AB83:AD85)</f>
        <v>15</v>
      </c>
      <c r="AC86" s="205"/>
      <c r="AD86" s="205"/>
      <c r="AE86" s="205">
        <f t="shared" ref="AE86" si="88">SUM(AE83:AG85)</f>
        <v>19</v>
      </c>
      <c r="AF86" s="206"/>
      <c r="AG86" s="207"/>
      <c r="AH86" s="1"/>
    </row>
    <row r="87" spans="2:35" x14ac:dyDescent="0.3">
      <c r="B87" s="23"/>
    </row>
  </sheetData>
  <mergeCells count="344">
    <mergeCell ref="AA6:AA7"/>
    <mergeCell ref="AB6:AB7"/>
    <mergeCell ref="AA8:AA9"/>
    <mergeCell ref="AB8:AB9"/>
    <mergeCell ref="B64:C70"/>
    <mergeCell ref="B2:AM2"/>
    <mergeCell ref="AJ4:AM4"/>
    <mergeCell ref="S4:X4"/>
    <mergeCell ref="M4:R4"/>
    <mergeCell ref="G4:L4"/>
    <mergeCell ref="B4:F4"/>
    <mergeCell ref="B3:F3"/>
    <mergeCell ref="G3:AM3"/>
    <mergeCell ref="AE15:AE16"/>
    <mergeCell ref="AG15:AG16"/>
    <mergeCell ref="AH15:AH16"/>
    <mergeCell ref="AI15:AI16"/>
    <mergeCell ref="Y10:Y12"/>
    <mergeCell ref="AA10:AA12"/>
    <mergeCell ref="AB10:AB12"/>
    <mergeCell ref="S6:S7"/>
    <mergeCell ref="AM6:AM12"/>
    <mergeCell ref="AJ8:AJ9"/>
    <mergeCell ref="AJ10:AJ12"/>
    <mergeCell ref="AE50:AE51"/>
    <mergeCell ref="AG50:AG51"/>
    <mergeCell ref="AH50:AH51"/>
    <mergeCell ref="AH19:AH20"/>
    <mergeCell ref="AI19:AI20"/>
    <mergeCell ref="AE21:AE22"/>
    <mergeCell ref="AG21:AG22"/>
    <mergeCell ref="AH21:AH22"/>
    <mergeCell ref="AI21:AI22"/>
    <mergeCell ref="AE48:AE49"/>
    <mergeCell ref="AG48:AG49"/>
    <mergeCell ref="AH48:AH49"/>
    <mergeCell ref="AE17:AE18"/>
    <mergeCell ref="AG17:AG18"/>
    <mergeCell ref="AH17:AH18"/>
    <mergeCell ref="AI17:AI18"/>
    <mergeCell ref="AI6:AI7"/>
    <mergeCell ref="AE13:AE14"/>
    <mergeCell ref="AG13:AG14"/>
    <mergeCell ref="AH13:AH14"/>
    <mergeCell ref="AK6:AK12"/>
    <mergeCell ref="AE10:AE12"/>
    <mergeCell ref="AG10:AG12"/>
    <mergeCell ref="AH10:AH12"/>
    <mergeCell ref="AI10:AI12"/>
    <mergeCell ref="AI8:AI9"/>
    <mergeCell ref="AE6:AE7"/>
    <mergeCell ref="AG6:AG7"/>
    <mergeCell ref="AE8:AE9"/>
    <mergeCell ref="AG8:AG9"/>
    <mergeCell ref="AH6:AH7"/>
    <mergeCell ref="AH8:AH9"/>
    <mergeCell ref="AJ13:AJ14"/>
    <mergeCell ref="AK13:AK14"/>
    <mergeCell ref="AL6:AL12"/>
    <mergeCell ref="AJ6:AJ7"/>
    <mergeCell ref="AE4:AI4"/>
    <mergeCell ref="Y4:AD4"/>
    <mergeCell ref="AG26:AG27"/>
    <mergeCell ref="AH26:AH27"/>
    <mergeCell ref="AI26:AI27"/>
    <mergeCell ref="AE46:AE47"/>
    <mergeCell ref="AG46:AG47"/>
    <mergeCell ref="AH46:AH47"/>
    <mergeCell ref="AE33:AE34"/>
    <mergeCell ref="AG33:AG34"/>
    <mergeCell ref="AH33:AH34"/>
    <mergeCell ref="AE41:AE42"/>
    <mergeCell ref="AG41:AG42"/>
    <mergeCell ref="AH41:AH42"/>
    <mergeCell ref="AE23:AE24"/>
    <mergeCell ref="AG23:AG24"/>
    <mergeCell ref="AH23:AH24"/>
    <mergeCell ref="AI23:AI24"/>
    <mergeCell ref="AE26:AE27"/>
    <mergeCell ref="AE19:AE20"/>
    <mergeCell ref="AG19:AG20"/>
    <mergeCell ref="AI13:AI14"/>
    <mergeCell ref="U8:U9"/>
    <mergeCell ref="V8:V9"/>
    <mergeCell ref="S10:S12"/>
    <mergeCell ref="U10:U12"/>
    <mergeCell ref="V10:V12"/>
    <mergeCell ref="X10:X12"/>
    <mergeCell ref="Y8:Y9"/>
    <mergeCell ref="Y6:Y7"/>
    <mergeCell ref="S13:S14"/>
    <mergeCell ref="U13:U14"/>
    <mergeCell ref="V13:V14"/>
    <mergeCell ref="U6:U7"/>
    <mergeCell ref="V6:V7"/>
    <mergeCell ref="X6:X7"/>
    <mergeCell ref="S8:S9"/>
    <mergeCell ref="M6:M7"/>
    <mergeCell ref="O6:O7"/>
    <mergeCell ref="P6:P7"/>
    <mergeCell ref="M8:M9"/>
    <mergeCell ref="O8:O9"/>
    <mergeCell ref="P8:P9"/>
    <mergeCell ref="R8:R9"/>
    <mergeCell ref="M10:M12"/>
    <mergeCell ref="O10:O12"/>
    <mergeCell ref="P10:P12"/>
    <mergeCell ref="R10:R12"/>
    <mergeCell ref="R6:R7"/>
    <mergeCell ref="G6:G7"/>
    <mergeCell ref="I6:I7"/>
    <mergeCell ref="J6:J7"/>
    <mergeCell ref="L6:L7"/>
    <mergeCell ref="G8:G9"/>
    <mergeCell ref="I8:I9"/>
    <mergeCell ref="J8:J9"/>
    <mergeCell ref="L8:L9"/>
    <mergeCell ref="G10:G12"/>
    <mergeCell ref="I10:I12"/>
    <mergeCell ref="J10:J12"/>
    <mergeCell ref="L10:L12"/>
    <mergeCell ref="G13:G14"/>
    <mergeCell ref="I13:I14"/>
    <mergeCell ref="J13:J14"/>
    <mergeCell ref="L13:L14"/>
    <mergeCell ref="G15:G16"/>
    <mergeCell ref="I15:I16"/>
    <mergeCell ref="J15:J16"/>
    <mergeCell ref="G17:G18"/>
    <mergeCell ref="I17:I18"/>
    <mergeCell ref="J17:J18"/>
    <mergeCell ref="G19:G20"/>
    <mergeCell ref="I19:I20"/>
    <mergeCell ref="J19:J20"/>
    <mergeCell ref="G21:G22"/>
    <mergeCell ref="I21:I22"/>
    <mergeCell ref="J21:J22"/>
    <mergeCell ref="L19:L20"/>
    <mergeCell ref="L21:L22"/>
    <mergeCell ref="G23:G24"/>
    <mergeCell ref="I23:I24"/>
    <mergeCell ref="J23:J24"/>
    <mergeCell ref="B6:B7"/>
    <mergeCell ref="C6:C7"/>
    <mergeCell ref="D6:D7"/>
    <mergeCell ref="F6:F7"/>
    <mergeCell ref="B8:B9"/>
    <mergeCell ref="C8:C9"/>
    <mergeCell ref="F8:F9"/>
    <mergeCell ref="F10:F12"/>
    <mergeCell ref="D10:D12"/>
    <mergeCell ref="C10:C12"/>
    <mergeCell ref="B10:B12"/>
    <mergeCell ref="D8:D9"/>
    <mergeCell ref="F23:F24"/>
    <mergeCell ref="B13:B14"/>
    <mergeCell ref="D13:D14"/>
    <mergeCell ref="C13:C14"/>
    <mergeCell ref="F13:F14"/>
    <mergeCell ref="F15:F16"/>
    <mergeCell ref="D15:D16"/>
    <mergeCell ref="C15:C16"/>
    <mergeCell ref="B15:B16"/>
    <mergeCell ref="B17:B18"/>
    <mergeCell ref="D17:D18"/>
    <mergeCell ref="C17:C18"/>
    <mergeCell ref="F17:F18"/>
    <mergeCell ref="D19:D20"/>
    <mergeCell ref="C19:C20"/>
    <mergeCell ref="B19:B20"/>
    <mergeCell ref="C21:C22"/>
    <mergeCell ref="B21:B22"/>
    <mergeCell ref="D21:D22"/>
    <mergeCell ref="B23:B24"/>
    <mergeCell ref="C23:C24"/>
    <mergeCell ref="D23:D24"/>
    <mergeCell ref="AB61:AD61"/>
    <mergeCell ref="Y61:AA61"/>
    <mergeCell ref="V61:X61"/>
    <mergeCell ref="S61:U61"/>
    <mergeCell ref="B33:B34"/>
    <mergeCell ref="C33:C34"/>
    <mergeCell ref="D33:D34"/>
    <mergeCell ref="F33:F34"/>
    <mergeCell ref="B26:B27"/>
    <mergeCell ref="C26:C27"/>
    <mergeCell ref="D26:D27"/>
    <mergeCell ref="G59:I59"/>
    <mergeCell ref="D59:F59"/>
    <mergeCell ref="V63:X63"/>
    <mergeCell ref="Y63:AA63"/>
    <mergeCell ref="AB63:AD63"/>
    <mergeCell ref="AE63:AG63"/>
    <mergeCell ref="AE62:AG62"/>
    <mergeCell ref="AE61:AG61"/>
    <mergeCell ref="D60:F60"/>
    <mergeCell ref="G60:I60"/>
    <mergeCell ref="J60:L60"/>
    <mergeCell ref="M60:O60"/>
    <mergeCell ref="P60:R60"/>
    <mergeCell ref="S60:U60"/>
    <mergeCell ref="V60:X60"/>
    <mergeCell ref="Y60:AA60"/>
    <mergeCell ref="AB60:AD60"/>
    <mergeCell ref="D62:F62"/>
    <mergeCell ref="G62:I62"/>
    <mergeCell ref="J62:L62"/>
    <mergeCell ref="M62:O62"/>
    <mergeCell ref="P62:R62"/>
    <mergeCell ref="S62:U62"/>
    <mergeCell ref="V62:X62"/>
    <mergeCell ref="Y62:AA62"/>
    <mergeCell ref="AB62:AD62"/>
    <mergeCell ref="AE53:AE54"/>
    <mergeCell ref="B58:AG58"/>
    <mergeCell ref="AE77:AG77"/>
    <mergeCell ref="AB77:AD77"/>
    <mergeCell ref="Y77:AA77"/>
    <mergeCell ref="V77:X77"/>
    <mergeCell ref="S77:U77"/>
    <mergeCell ref="P77:R77"/>
    <mergeCell ref="M77:O77"/>
    <mergeCell ref="J77:L77"/>
    <mergeCell ref="G77:I77"/>
    <mergeCell ref="D77:F77"/>
    <mergeCell ref="P61:R61"/>
    <mergeCell ref="M61:O61"/>
    <mergeCell ref="J61:L61"/>
    <mergeCell ref="G61:I61"/>
    <mergeCell ref="D61:F61"/>
    <mergeCell ref="B61:B63"/>
    <mergeCell ref="D63:F63"/>
    <mergeCell ref="B60:C60"/>
    <mergeCell ref="B59:C59"/>
    <mergeCell ref="AE60:AG60"/>
    <mergeCell ref="AE59:AG59"/>
    <mergeCell ref="AB59:AD59"/>
    <mergeCell ref="B83:B86"/>
    <mergeCell ref="Y85:AA85"/>
    <mergeCell ref="Y84:AA84"/>
    <mergeCell ref="Y83:AA83"/>
    <mergeCell ref="V85:X85"/>
    <mergeCell ref="V84:X84"/>
    <mergeCell ref="V83:X83"/>
    <mergeCell ref="S85:U85"/>
    <mergeCell ref="S84:U84"/>
    <mergeCell ref="S83:U83"/>
    <mergeCell ref="P85:R85"/>
    <mergeCell ref="P84:R84"/>
    <mergeCell ref="P83:R83"/>
    <mergeCell ref="M85:O85"/>
    <mergeCell ref="G85:I85"/>
    <mergeCell ref="G84:I84"/>
    <mergeCell ref="D85:F85"/>
    <mergeCell ref="D84:F84"/>
    <mergeCell ref="J86:L86"/>
    <mergeCell ref="G86:I86"/>
    <mergeCell ref="D86:F86"/>
    <mergeCell ref="J85:L85"/>
    <mergeCell ref="J84:L84"/>
    <mergeCell ref="B77:C77"/>
    <mergeCell ref="B78:C82"/>
    <mergeCell ref="B76:AG76"/>
    <mergeCell ref="B40:B41"/>
    <mergeCell ref="C40:C41"/>
    <mergeCell ref="G25:G26"/>
    <mergeCell ref="I25:I26"/>
    <mergeCell ref="AG53:AG54"/>
    <mergeCell ref="J83:L83"/>
    <mergeCell ref="G83:I83"/>
    <mergeCell ref="D83:F83"/>
    <mergeCell ref="J59:L59"/>
    <mergeCell ref="G63:I63"/>
    <mergeCell ref="J63:L63"/>
    <mergeCell ref="M63:O63"/>
    <mergeCell ref="P63:R63"/>
    <mergeCell ref="S63:U63"/>
    <mergeCell ref="AE83:AG83"/>
    <mergeCell ref="B71:B74"/>
    <mergeCell ref="AE74:AG74"/>
    <mergeCell ref="AE73:AG73"/>
    <mergeCell ref="AE72:AG72"/>
    <mergeCell ref="AE71:AG71"/>
    <mergeCell ref="AB74:AD74"/>
    <mergeCell ref="AA13:AA14"/>
    <mergeCell ref="Y13:Y14"/>
    <mergeCell ref="U15:U16"/>
    <mergeCell ref="S15:S16"/>
    <mergeCell ref="O13:O14"/>
    <mergeCell ref="M13:M14"/>
    <mergeCell ref="Y59:AA59"/>
    <mergeCell ref="V59:X59"/>
    <mergeCell ref="S59:U59"/>
    <mergeCell ref="P59:R59"/>
    <mergeCell ref="M59:O59"/>
    <mergeCell ref="AB85:AD85"/>
    <mergeCell ref="AB84:AD84"/>
    <mergeCell ref="AB83:AD83"/>
    <mergeCell ref="AE86:AG86"/>
    <mergeCell ref="AB86:AD86"/>
    <mergeCell ref="Y86:AA86"/>
    <mergeCell ref="M84:O84"/>
    <mergeCell ref="M83:O83"/>
    <mergeCell ref="V86:X86"/>
    <mergeCell ref="S86:U86"/>
    <mergeCell ref="P86:R86"/>
    <mergeCell ref="M86:O86"/>
    <mergeCell ref="AE85:AG85"/>
    <mergeCell ref="AE84:AG84"/>
    <mergeCell ref="AB73:AD73"/>
    <mergeCell ref="AB72:AD72"/>
    <mergeCell ref="AB71:AD71"/>
    <mergeCell ref="Y74:AA74"/>
    <mergeCell ref="Y73:AA73"/>
    <mergeCell ref="Y72:AA72"/>
    <mergeCell ref="Y71:AA71"/>
    <mergeCell ref="V74:X74"/>
    <mergeCell ref="V73:X73"/>
    <mergeCell ref="V72:X72"/>
    <mergeCell ref="V71:X71"/>
    <mergeCell ref="S74:U74"/>
    <mergeCell ref="S73:U73"/>
    <mergeCell ref="S72:U72"/>
    <mergeCell ref="S71:U71"/>
    <mergeCell ref="P74:R74"/>
    <mergeCell ref="P73:R73"/>
    <mergeCell ref="P72:R72"/>
    <mergeCell ref="P71:R71"/>
    <mergeCell ref="M74:O74"/>
    <mergeCell ref="M73:O73"/>
    <mergeCell ref="M72:O72"/>
    <mergeCell ref="M71:O71"/>
    <mergeCell ref="J74:L74"/>
    <mergeCell ref="J73:L73"/>
    <mergeCell ref="J72:L72"/>
    <mergeCell ref="J71:L71"/>
    <mergeCell ref="G74:I74"/>
    <mergeCell ref="G73:I73"/>
    <mergeCell ref="G72:I72"/>
    <mergeCell ref="G71:I71"/>
    <mergeCell ref="D74:F74"/>
    <mergeCell ref="D73:F73"/>
    <mergeCell ref="D72:F72"/>
    <mergeCell ref="D71:F71"/>
  </mergeCells>
  <conditionalFormatting sqref="AD7">
    <cfRule type="expression" dxfId="20" priority="5">
      <formula>SUM(OFFSET($D$71,0,0,1,3*($O$56-1)))&gt;=0.4*$AI$71</formula>
    </cfRule>
  </conditionalFormatting>
  <conditionalFormatting sqref="AD9">
    <cfRule type="expression" dxfId="19" priority="4">
      <formula>SUM(OFFSET($D$72,0,0,1,3*($O$56-1)))&gt;=0.2*$AI$72</formula>
    </cfRule>
  </conditionalFormatting>
  <conditionalFormatting sqref="AD11">
    <cfRule type="expression" dxfId="18" priority="3">
      <formula>SUM(OFFSET($D$71,0,0,1,3*($O$56-1)))&gt;=$AI$71</formula>
    </cfRule>
  </conditionalFormatting>
  <conditionalFormatting sqref="AD12">
    <cfRule type="expression" dxfId="17" priority="2">
      <formula>SUM(OFFSET($D$72,0,0,1,3*($O$56-1)))&gt;=0.7*$AI$72</formula>
    </cfRule>
  </conditionalFormatting>
  <conditionalFormatting sqref="AM6:AM12">
    <cfRule type="expression" dxfId="16" priority="1">
      <formula>AND(SUM(OFFSET($D$72,0,0,1,3*($O$56-1)))&gt;=0.8*$AI$72,SUM(OFFSET($D$71,0,0,1,3*($O$56-1)))&gt;=$AI$71)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" id="{E1DF7A39-964D-4C06-B8EE-F715724A138B}">
            <xm:f>VLOOKUP($B6,Base!$B$3:$D$77,3)="SI"</xm:f>
            <x14:dxf>
              <fill>
                <patternFill>
                  <bgColor theme="0" tint="-0.24994659260841701"/>
                </patternFill>
              </fill>
            </x14:dxf>
          </x14:cfRule>
          <xm:sqref>B6:E39</xm:sqref>
        </x14:conditionalFormatting>
        <x14:conditionalFormatting xmlns:xm="http://schemas.microsoft.com/office/excel/2006/main">
          <x14:cfRule type="expression" priority="18" id="{9D7FA2AB-9BF6-4671-A5F4-BD3F6EB919BA}">
            <xm:f>IFERROR(VLOOKUP(F6,Base!$B$3:$D$77,3)="SI",TRUE())</xm:f>
            <x14:dxf>
              <fill>
                <patternFill>
                  <bgColor theme="0" tint="-0.24994659260841701"/>
                </patternFill>
              </fill>
            </x14:dxf>
          </x14:cfRule>
          <xm:sqref>F6:F39</xm:sqref>
        </x14:conditionalFormatting>
        <x14:conditionalFormatting xmlns:xm="http://schemas.microsoft.com/office/excel/2006/main">
          <x14:cfRule type="expression" priority="17" id="{9DE8190C-9441-40B6-9056-547AC090338F}">
            <xm:f>VLOOKUP($G6,Base!$B$3:$D$77,3)="SI"</xm:f>
            <x14:dxf>
              <fill>
                <patternFill>
                  <bgColor theme="0" tint="-0.24994659260841701"/>
                </patternFill>
              </fill>
            </x14:dxf>
          </x14:cfRule>
          <xm:sqref>G6:K24</xm:sqref>
        </x14:conditionalFormatting>
        <x14:conditionalFormatting xmlns:xm="http://schemas.microsoft.com/office/excel/2006/main">
          <x14:cfRule type="expression" priority="16" id="{D262B037-CF43-4B9A-B6DF-9C3D82B30A1F}">
            <xm:f>IFERROR(VLOOKUP(L6,Base!$B$3:$D$77,3)="SI",TRUE())</xm:f>
            <x14:dxf>
              <fill>
                <patternFill>
                  <bgColor theme="0" tint="-0.24994659260841701"/>
                </patternFill>
              </fill>
            </x14:dxf>
          </x14:cfRule>
          <xm:sqref>L6:L24</xm:sqref>
        </x14:conditionalFormatting>
        <x14:conditionalFormatting xmlns:xm="http://schemas.microsoft.com/office/excel/2006/main">
          <x14:cfRule type="expression" priority="15" id="{9E781F81-CBFB-4969-B9AC-026C0656B6A1}">
            <xm:f>VLOOKUP($M6,Base!$B$3:$D$77,3)="SI"</xm:f>
            <x14:dxf>
              <fill>
                <patternFill>
                  <bgColor theme="0" tint="-0.24994659260841701"/>
                </patternFill>
              </fill>
            </x14:dxf>
          </x14:cfRule>
          <xm:sqref>M6:Q12</xm:sqref>
        </x14:conditionalFormatting>
        <x14:conditionalFormatting xmlns:xm="http://schemas.microsoft.com/office/excel/2006/main">
          <x14:cfRule type="expression" priority="14" id="{BAA0E672-5137-4354-86C1-AFDCE82A8ED5}">
            <xm:f>IFERROR(VLOOKUP(R6,Base!$B$3:$D$77,3)="SI",TRUE())</xm:f>
            <x14:dxf>
              <fill>
                <patternFill>
                  <bgColor theme="0" tint="-0.24994659260841701"/>
                </patternFill>
              </fill>
            </x14:dxf>
          </x14:cfRule>
          <xm:sqref>R6:R12</xm:sqref>
        </x14:conditionalFormatting>
        <x14:conditionalFormatting xmlns:xm="http://schemas.microsoft.com/office/excel/2006/main">
          <x14:cfRule type="expression" priority="10" id="{CFB47AFD-C6BD-4290-BC58-9CB06E75C1A1}">
            <xm:f>VLOOKUP($S6,Base!$B$3:$D$77,3)="SI"</xm:f>
            <x14:dxf>
              <fill>
                <patternFill>
                  <bgColor theme="0" tint="-0.24994659260841701"/>
                </patternFill>
              </fill>
            </x14:dxf>
          </x14:cfRule>
          <xm:sqref>S6:W14</xm:sqref>
        </x14:conditionalFormatting>
        <x14:conditionalFormatting xmlns:xm="http://schemas.microsoft.com/office/excel/2006/main">
          <x14:cfRule type="expression" priority="13" id="{6607C7BA-21F4-471F-97FC-365863A7A290}">
            <xm:f>IFERROR(VLOOKUP(X6,Base!$B$3:$D$77,3)="SI",TRUE())</xm:f>
            <x14:dxf>
              <fill>
                <patternFill>
                  <bgColor theme="0" tint="-0.24994659260841701"/>
                </patternFill>
              </fill>
            </x14:dxf>
          </x14:cfRule>
          <xm:sqref>X6:X14</xm:sqref>
        </x14:conditionalFormatting>
        <x14:conditionalFormatting xmlns:xm="http://schemas.microsoft.com/office/excel/2006/main">
          <x14:cfRule type="expression" priority="9" id="{BB2B9047-A78F-4B3E-9D5A-7C9ADC9A35B7}">
            <xm:f>VLOOKUP($Y6,Base!$B$3:$D$77,3)="SI"</xm:f>
            <x14:dxf>
              <fill>
                <patternFill>
                  <bgColor theme="0" tint="-0.24994659260841701"/>
                </patternFill>
              </fill>
            </x14:dxf>
          </x14:cfRule>
          <xm:sqref>Y6:AC12</xm:sqref>
        </x14:conditionalFormatting>
        <x14:conditionalFormatting xmlns:xm="http://schemas.microsoft.com/office/excel/2006/main">
          <x14:cfRule type="expression" priority="12" id="{0BDCA108-A535-4198-A897-0DDC02D64A20}">
            <xm:f>IFERROR(VLOOKUP(AD6,Base!$B$3:$D$77,3)="SI",TRUE())</xm:f>
            <x14:dxf>
              <fill>
                <patternFill>
                  <bgColor theme="0" tint="-0.24994659260841701"/>
                </patternFill>
              </fill>
            </x14:dxf>
          </x14:cfRule>
          <xm:sqref>AD6 AD8 AD10</xm:sqref>
        </x14:conditionalFormatting>
        <x14:conditionalFormatting xmlns:xm="http://schemas.microsoft.com/office/excel/2006/main">
          <x14:cfRule type="expression" priority="8" id="{B2EFD4C1-E9A3-4937-A982-AF227BEB0D8D}">
            <xm:f>VLOOKUP($AE6,Base!$B$3:$D$77,3)="SI"</xm:f>
            <x14:dxf>
              <fill>
                <patternFill>
                  <bgColor theme="0" tint="-0.24994659260841701"/>
                </patternFill>
              </fill>
            </x14:dxf>
          </x14:cfRule>
          <xm:sqref>AE6:AH52</xm:sqref>
        </x14:conditionalFormatting>
        <x14:conditionalFormatting xmlns:xm="http://schemas.microsoft.com/office/excel/2006/main">
          <x14:cfRule type="expression" priority="11" id="{3B80A741-77F4-47CC-BB91-E45325B40DEA}">
            <xm:f>IFERROR(VLOOKUP(AI6,Base!$B$3:$D$77,3)="SI",TRUE())</xm:f>
            <x14:dxf>
              <fill>
                <patternFill>
                  <bgColor theme="0" tint="-0.24994659260841701"/>
                </patternFill>
              </fill>
            </x14:dxf>
          </x14:cfRule>
          <xm:sqref>AI6:AI52</xm:sqref>
        </x14:conditionalFormatting>
        <x14:conditionalFormatting xmlns:xm="http://schemas.microsoft.com/office/excel/2006/main">
          <x14:cfRule type="expression" priority="7" id="{927FA4F2-D684-4EEB-B943-30309D63226E}">
            <xm:f>VLOOKUP($AJ6,Base!$B$3:$D$77,3)="SI"</xm:f>
            <x14:dxf>
              <fill>
                <patternFill>
                  <bgColor theme="0" tint="-0.24994659260841701"/>
                </patternFill>
              </fill>
            </x14:dxf>
          </x14:cfRule>
          <xm:sqref>AJ6:AL12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showInputMessage="1" showErrorMessage="1" errorTitle="NO ENCONTRADA" error="La asignatura introducida no se encuentra en el Plan de Estudio (AsigYCred).">
          <x14:formula1>
            <xm:f>Base!$B$3:$B$77</xm:f>
          </x14:formula1>
          <xm:sqref>J64:J70 Y64:Y70 V64:V70 G64:G70 M64:M70 P64:P70 AB64:AB70 S64:S70 D64:D70 AE64:AE70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Z19"/>
  <sheetViews>
    <sheetView tabSelected="1" zoomScale="80" zoomScaleNormal="80" workbookViewId="0">
      <selection activeCell="O16" sqref="O16"/>
    </sheetView>
  </sheetViews>
  <sheetFormatPr baseColWidth="10" defaultRowHeight="14.4" x14ac:dyDescent="0.3"/>
  <cols>
    <col min="2" max="2" width="17.44140625" customWidth="1"/>
    <col min="3" max="9" width="15.77734375" customWidth="1"/>
    <col min="10" max="10" width="21" customWidth="1"/>
    <col min="11" max="11" width="22" hidden="1" customWidth="1"/>
    <col min="12" max="13" width="15.33203125" hidden="1" customWidth="1"/>
    <col min="14" max="14" width="50.21875" customWidth="1"/>
    <col min="15" max="15" width="19.109375" customWidth="1"/>
    <col min="16" max="16" width="18.109375" customWidth="1"/>
    <col min="17" max="17" width="23.33203125" customWidth="1"/>
    <col min="18" max="18" width="17.88671875" customWidth="1"/>
    <col min="19" max="19" width="23.33203125" customWidth="1"/>
    <col min="20" max="20" width="18" customWidth="1"/>
    <col min="21" max="21" width="23.33203125" customWidth="1"/>
    <col min="22" max="23" width="10.77734375" customWidth="1"/>
    <col min="25" max="25" width="18.33203125" customWidth="1"/>
    <col min="26" max="26" width="21.88671875" customWidth="1"/>
  </cols>
  <sheetData>
    <row r="1" spans="2:26" ht="33" customHeight="1" thickBot="1" x14ac:dyDescent="0.35"/>
    <row r="2" spans="2:26" ht="47.4" customHeight="1" thickBot="1" x14ac:dyDescent="0.35">
      <c r="B2" s="338" t="s">
        <v>105</v>
      </c>
      <c r="C2" s="339"/>
      <c r="D2" s="339"/>
      <c r="E2" s="339"/>
      <c r="F2" s="339"/>
      <c r="G2" s="339"/>
      <c r="H2" s="339"/>
      <c r="I2" s="340"/>
      <c r="X2" s="9"/>
      <c r="Y2" s="9"/>
    </row>
    <row r="3" spans="2:26" ht="52.8" customHeight="1" thickBot="1" x14ac:dyDescent="0.35">
      <c r="B3" s="101"/>
      <c r="C3" s="102" t="s">
        <v>106</v>
      </c>
      <c r="D3" s="102" t="s">
        <v>107</v>
      </c>
      <c r="E3" s="102" t="s">
        <v>108</v>
      </c>
      <c r="F3" s="102" t="s">
        <v>109</v>
      </c>
      <c r="G3" s="102" t="s">
        <v>110</v>
      </c>
      <c r="H3" s="102" t="s">
        <v>111</v>
      </c>
      <c r="I3" s="103" t="s">
        <v>112</v>
      </c>
      <c r="K3" s="178"/>
      <c r="L3" s="179"/>
      <c r="M3" s="180"/>
      <c r="N3" s="104" t="s">
        <v>114</v>
      </c>
      <c r="O3" s="105" t="s">
        <v>113</v>
      </c>
      <c r="P3" s="105" t="s">
        <v>152</v>
      </c>
      <c r="Q3" s="105" t="s">
        <v>153</v>
      </c>
      <c r="R3" s="105" t="s">
        <v>154</v>
      </c>
      <c r="S3" s="105" t="s">
        <v>155</v>
      </c>
      <c r="T3" s="126" t="s">
        <v>159</v>
      </c>
      <c r="U3" s="126" t="s">
        <v>160</v>
      </c>
      <c r="V3" s="346" t="s">
        <v>151</v>
      </c>
      <c r="W3" s="347"/>
      <c r="X3" s="348"/>
      <c r="Y3" s="105" t="s">
        <v>118</v>
      </c>
      <c r="Z3" s="106" t="s">
        <v>140</v>
      </c>
    </row>
    <row r="4" spans="2:26" ht="35.4" customHeight="1" x14ac:dyDescent="0.3">
      <c r="B4" s="349">
        <v>0.25</v>
      </c>
      <c r="C4" s="345" t="str">
        <f>IFERROR(VLOOKUP(CONCATENATE(C$3,$B4),$K$4:$U$13,4,FALSE),IFERROR(VLOOKUP(CONCATENATE(C$3,$B4),$L$4:$U$13,3,FALSE),IFERROR(VLOOKUP(CONCATENATE(C$3,$B4),$M$4:$U$13,2,FALSE),"-")))</f>
        <v>-</v>
      </c>
      <c r="D4" s="334" t="str">
        <f t="shared" ref="D4:I18" si="0">IFERROR(VLOOKUP(CONCATENATE(D$3,$B4),$K$4:$U$13,4,FALSE),IFERROR(VLOOKUP(CONCATENATE(D$3,$B4),$L$4:$U$13,3,FALSE),IFERROR(VLOOKUP(CONCATENATE(D$3,$B4),$M$4:$U$13,2,FALSE),"-")))</f>
        <v>-</v>
      </c>
      <c r="E4" s="334" t="str">
        <f t="shared" si="0"/>
        <v>-</v>
      </c>
      <c r="F4" s="334" t="str">
        <f t="shared" si="0"/>
        <v>-</v>
      </c>
      <c r="G4" s="334" t="str">
        <f t="shared" si="0"/>
        <v>-</v>
      </c>
      <c r="H4" s="334" t="str">
        <f t="shared" si="0"/>
        <v>-</v>
      </c>
      <c r="I4" s="336" t="str">
        <f t="shared" si="0"/>
        <v>-</v>
      </c>
      <c r="K4" s="181" t="str">
        <f t="shared" ref="K4:K13" si="1">CONCATENATE(Q4,P4)</f>
        <v>MIÉRCOLES0,5</v>
      </c>
      <c r="L4" s="177" t="str">
        <f>CONCATENATE(S4,R4)</f>
        <v>VIERNES0,5</v>
      </c>
      <c r="M4" s="93" t="str">
        <f>CONCATENATE(U4,T4)</f>
        <v>SÁBADO0,333333333333333</v>
      </c>
      <c r="N4" s="186" t="s">
        <v>4</v>
      </c>
      <c r="O4" s="185" t="str">
        <f>IFERROR(VLOOKUP(N4,Base!$B$3:$E$77,4),"")</f>
        <v>1000005-M</v>
      </c>
      <c r="P4" s="98">
        <v>0.5</v>
      </c>
      <c r="Q4" s="188" t="s">
        <v>108</v>
      </c>
      <c r="R4" s="98">
        <v>0.5</v>
      </c>
      <c r="S4" s="188" t="s">
        <v>110</v>
      </c>
      <c r="T4" s="98">
        <v>0.33333333333333331</v>
      </c>
      <c r="U4" s="95" t="s">
        <v>111</v>
      </c>
      <c r="V4" s="88"/>
      <c r="W4" s="112"/>
      <c r="X4" s="89"/>
      <c r="Y4" s="90">
        <f>IFERROR(VLOOKUP(N4,Base!$B$3:$C$77,2),"")</f>
        <v>4</v>
      </c>
      <c r="Z4" s="64">
        <f t="shared" ref="Z4:Z13" si="2">IF(Y4="","",Y4*3)</f>
        <v>12</v>
      </c>
    </row>
    <row r="5" spans="2:26" ht="35.4" customHeight="1" x14ac:dyDescent="0.3">
      <c r="B5" s="349"/>
      <c r="C5" s="345"/>
      <c r="D5" s="341"/>
      <c r="E5" s="341"/>
      <c r="F5" s="341"/>
      <c r="G5" s="341"/>
      <c r="H5" s="341"/>
      <c r="I5" s="342"/>
      <c r="K5" s="181" t="str">
        <f t="shared" si="1"/>
        <v>LUNES0,416666666666667</v>
      </c>
      <c r="L5" s="177" t="str">
        <f t="shared" ref="L5:L13" si="3">CONCATENATE(S5,R5)</f>
        <v>LUNES0,5</v>
      </c>
      <c r="M5" s="93" t="str">
        <f t="shared" ref="M5:M13" si="4">CONCATENATE(U5,T5)</f>
        <v/>
      </c>
      <c r="N5" s="108" t="s">
        <v>164</v>
      </c>
      <c r="O5" s="87">
        <f>IFERROR(VLOOKUP(N5,Base!$B$3:$E$77,4),"")</f>
        <v>3011020</v>
      </c>
      <c r="P5" s="187">
        <v>0.41666666666666669</v>
      </c>
      <c r="Q5" s="96" t="s">
        <v>106</v>
      </c>
      <c r="R5" s="99">
        <v>0.5</v>
      </c>
      <c r="S5" s="96" t="s">
        <v>106</v>
      </c>
      <c r="T5" s="99"/>
      <c r="U5" s="96"/>
      <c r="V5" s="39"/>
      <c r="W5" s="113"/>
      <c r="X5" s="61"/>
      <c r="Y5" s="63">
        <f>IFERROR(VLOOKUP(N5,Base!$B$3:$C$77,2),"")</f>
        <v>3</v>
      </c>
      <c r="Z5" s="64">
        <f t="shared" si="2"/>
        <v>9</v>
      </c>
    </row>
    <row r="6" spans="2:26" ht="35.4" customHeight="1" x14ac:dyDescent="0.3">
      <c r="B6" s="349">
        <v>0.33333333333333298</v>
      </c>
      <c r="C6" s="343" t="str">
        <f t="shared" ref="C6" si="5">IFERROR(VLOOKUP(CONCATENATE(C$3,$B6),$K$4:$U$13,4,FALSE),IFERROR(VLOOKUP(CONCATENATE(C$3,$B6),$L$4:$U$13,3,FALSE),IFERROR(VLOOKUP(CONCATENATE(C$3,$B6),$M$4:$U$13,2,FALSE),"-")))</f>
        <v>-</v>
      </c>
      <c r="D6" s="343" t="str">
        <f t="shared" si="0"/>
        <v>Estrucuras de Datos</v>
      </c>
      <c r="E6" s="343" t="str">
        <f t="shared" si="0"/>
        <v>-</v>
      </c>
      <c r="F6" s="343" t="str">
        <f t="shared" si="0"/>
        <v>-</v>
      </c>
      <c r="G6" s="343" t="str">
        <f t="shared" si="0"/>
        <v>-</v>
      </c>
      <c r="H6" s="334" t="str">
        <f t="shared" si="0"/>
        <v>Cálculo Integral</v>
      </c>
      <c r="I6" s="336" t="str">
        <f t="shared" si="0"/>
        <v>-</v>
      </c>
      <c r="K6" s="181" t="str">
        <f t="shared" si="1"/>
        <v>LUNES0,666666666666667</v>
      </c>
      <c r="L6" s="177" t="str">
        <f t="shared" si="3"/>
        <v>VIERNES0,416666666666667</v>
      </c>
      <c r="M6" s="93" t="str">
        <f t="shared" si="4"/>
        <v/>
      </c>
      <c r="N6" s="108" t="s">
        <v>165</v>
      </c>
      <c r="O6" s="87">
        <f>IFERROR(VLOOKUP(N6,Base!$B$3:$E$77,4),"")</f>
        <v>3007323</v>
      </c>
      <c r="P6" s="99">
        <v>0.66666666666666663</v>
      </c>
      <c r="Q6" s="96" t="s">
        <v>106</v>
      </c>
      <c r="R6" s="99">
        <v>0.41666666666666669</v>
      </c>
      <c r="S6" s="96" t="s">
        <v>110</v>
      </c>
      <c r="T6" s="99"/>
      <c r="U6" s="96"/>
      <c r="V6" s="39"/>
      <c r="W6" s="113"/>
      <c r="X6" s="61"/>
      <c r="Y6" s="63">
        <f>IFERROR(VLOOKUP(N6,Base!$B$3:$C$77,2),"")</f>
        <v>3</v>
      </c>
      <c r="Z6" s="64">
        <f t="shared" si="2"/>
        <v>9</v>
      </c>
    </row>
    <row r="7" spans="2:26" ht="35.4" customHeight="1" x14ac:dyDescent="0.3">
      <c r="B7" s="349"/>
      <c r="C7" s="344"/>
      <c r="D7" s="344"/>
      <c r="E7" s="344"/>
      <c r="F7" s="344"/>
      <c r="G7" s="344"/>
      <c r="H7" s="341"/>
      <c r="I7" s="342"/>
      <c r="K7" s="181" t="str">
        <f t="shared" si="1"/>
        <v>MARTES0,333333333333333</v>
      </c>
      <c r="L7" s="177" t="str">
        <f t="shared" si="3"/>
        <v>JUEVES0,416666666666667</v>
      </c>
      <c r="M7" s="93" t="str">
        <f t="shared" si="4"/>
        <v/>
      </c>
      <c r="N7" s="108" t="s">
        <v>166</v>
      </c>
      <c r="O7" s="87">
        <f>IFERROR(VLOOKUP(N7,Base!$B$3:$E$77,4),"")</f>
        <v>3010407</v>
      </c>
      <c r="P7" s="99">
        <v>0.33333333333333331</v>
      </c>
      <c r="Q7" s="96" t="s">
        <v>107</v>
      </c>
      <c r="R7" s="99">
        <v>0.41666666666666669</v>
      </c>
      <c r="S7" s="96" t="s">
        <v>109</v>
      </c>
      <c r="T7" s="99"/>
      <c r="U7" s="96"/>
      <c r="V7" s="39"/>
      <c r="W7" s="113"/>
      <c r="X7" s="61"/>
      <c r="Y7" s="63">
        <f>IFERROR(VLOOKUP(N7,Base!$B$3:$C$77,2),"")</f>
        <v>3</v>
      </c>
      <c r="Z7" s="64">
        <f t="shared" si="2"/>
        <v>9</v>
      </c>
    </row>
    <row r="8" spans="2:26" ht="35.4" customHeight="1" x14ac:dyDescent="0.3">
      <c r="B8" s="349">
        <v>0.41666666666666702</v>
      </c>
      <c r="C8" s="343" t="str">
        <f t="shared" ref="C8" si="6">IFERROR(VLOOKUP(CONCATENATE(C$3,$B8),$K$4:$U$13,4,FALSE),IFERROR(VLOOKUP(CONCATENATE(C$3,$B8),$L$4:$U$13,3,FALSE),IFERROR(VLOOKUP(CONCATENATE(C$3,$B8),$M$4:$U$13,2,FALSE),"-")))</f>
        <v>Fundamentos de Economia</v>
      </c>
      <c r="D8" s="343" t="str">
        <f t="shared" si="0"/>
        <v>-</v>
      </c>
      <c r="E8" s="343" t="str">
        <f t="shared" si="0"/>
        <v>-</v>
      </c>
      <c r="F8" s="343" t="str">
        <f t="shared" si="0"/>
        <v>Estrucuras de Datos</v>
      </c>
      <c r="G8" s="343" t="str">
        <f t="shared" si="0"/>
        <v>Investigación de Operaciones 1</v>
      </c>
      <c r="H8" s="334" t="str">
        <f t="shared" si="0"/>
        <v>-</v>
      </c>
      <c r="I8" s="336" t="str">
        <f t="shared" si="0"/>
        <v>-</v>
      </c>
      <c r="K8" s="181" t="str">
        <f t="shared" si="1"/>
        <v>MARTES0,75</v>
      </c>
      <c r="L8" s="177" t="str">
        <f t="shared" si="3"/>
        <v>JUEVES0,75</v>
      </c>
      <c r="M8" s="93" t="str">
        <f t="shared" si="4"/>
        <v/>
      </c>
      <c r="N8" s="108" t="s">
        <v>167</v>
      </c>
      <c r="O8" s="87">
        <f>IFERROR(VLOOKUP(N8,Base!$B$3:$E$77,4),"")</f>
        <v>3010836</v>
      </c>
      <c r="P8" s="99">
        <v>0.75</v>
      </c>
      <c r="Q8" s="96" t="s">
        <v>107</v>
      </c>
      <c r="R8" s="99">
        <v>0.75</v>
      </c>
      <c r="S8" s="96" t="s">
        <v>109</v>
      </c>
      <c r="T8" s="99"/>
      <c r="U8" s="96"/>
      <c r="V8" s="39"/>
      <c r="W8" s="113"/>
      <c r="X8" s="61"/>
      <c r="Y8" s="63">
        <f>IFERROR(VLOOKUP(N8,Base!$B$3:$C$77,2),"")</f>
        <v>2</v>
      </c>
      <c r="Z8" s="64">
        <f t="shared" si="2"/>
        <v>6</v>
      </c>
    </row>
    <row r="9" spans="2:26" ht="35.4" customHeight="1" x14ac:dyDescent="0.3">
      <c r="B9" s="349"/>
      <c r="C9" s="344"/>
      <c r="D9" s="344"/>
      <c r="E9" s="344"/>
      <c r="F9" s="344"/>
      <c r="G9" s="344"/>
      <c r="H9" s="341"/>
      <c r="I9" s="342"/>
      <c r="K9" s="181" t="str">
        <f t="shared" si="1"/>
        <v>JUEVES0,583333333333333</v>
      </c>
      <c r="L9" s="177" t="str">
        <f t="shared" si="3"/>
        <v>JUEVES0,666666666666667</v>
      </c>
      <c r="M9" s="93" t="str">
        <f t="shared" si="4"/>
        <v/>
      </c>
      <c r="N9" s="108" t="s">
        <v>168</v>
      </c>
      <c r="O9" s="87">
        <f>IFERROR(VLOOKUP(N9,Base!$B$3:$E$77,4),"")</f>
        <v>3007852</v>
      </c>
      <c r="P9" s="99">
        <v>0.58333333333333337</v>
      </c>
      <c r="Q9" s="96" t="s">
        <v>109</v>
      </c>
      <c r="R9" s="99">
        <v>0.66666666666666663</v>
      </c>
      <c r="S9" s="96" t="s">
        <v>109</v>
      </c>
      <c r="T9" s="99"/>
      <c r="U9" s="96"/>
      <c r="V9" s="87"/>
      <c r="W9" s="114"/>
      <c r="X9" s="61"/>
      <c r="Y9" s="63">
        <f>IFERROR(VLOOKUP(N9,Base!$B$3:$C$77,2),"")</f>
        <v>3</v>
      </c>
      <c r="Z9" s="64">
        <f t="shared" si="2"/>
        <v>9</v>
      </c>
    </row>
    <row r="10" spans="2:26" ht="35.4" customHeight="1" x14ac:dyDescent="0.3">
      <c r="B10" s="349">
        <v>0.5</v>
      </c>
      <c r="C10" s="343" t="str">
        <f t="shared" ref="C10" si="7">IFERROR(VLOOKUP(CONCATENATE(C$3,$B10),$K$4:$U$13,4,FALSE),IFERROR(VLOOKUP(CONCATENATE(C$3,$B10),$L$4:$U$13,3,FALSE),IFERROR(VLOOKUP(CONCATENATE(C$3,$B10),$M$4:$U$13,2,FALSE),"-")))</f>
        <v>Fundamentos de Economia</v>
      </c>
      <c r="D10" s="343" t="str">
        <f t="shared" si="0"/>
        <v>-</v>
      </c>
      <c r="E10" s="343" t="str">
        <f t="shared" si="0"/>
        <v>Cálculo Integral</v>
      </c>
      <c r="F10" s="343" t="str">
        <f t="shared" si="0"/>
        <v>-</v>
      </c>
      <c r="G10" s="343" t="str">
        <f t="shared" si="0"/>
        <v>Cálculo Integral</v>
      </c>
      <c r="H10" s="334" t="str">
        <f t="shared" si="0"/>
        <v>-</v>
      </c>
      <c r="I10" s="336" t="str">
        <f t="shared" si="0"/>
        <v>-</v>
      </c>
      <c r="K10" s="181" t="str">
        <f t="shared" si="1"/>
        <v/>
      </c>
      <c r="L10" s="177" t="str">
        <f t="shared" si="3"/>
        <v/>
      </c>
      <c r="M10" s="93" t="str">
        <f t="shared" si="4"/>
        <v/>
      </c>
      <c r="N10" s="108"/>
      <c r="O10" s="87" t="str">
        <f>IFERROR(VLOOKUP(N10,Base!$B$3:$E$77,4),"")</f>
        <v/>
      </c>
      <c r="P10" s="99"/>
      <c r="Q10" s="96"/>
      <c r="R10" s="99"/>
      <c r="S10" s="96"/>
      <c r="T10" s="99"/>
      <c r="U10" s="96"/>
      <c r="V10" s="87"/>
      <c r="W10" s="114"/>
      <c r="X10" s="61"/>
      <c r="Y10" s="63" t="str">
        <f>IFERROR(VLOOKUP(N10,Base!$B$3:$C$77,2),"")</f>
        <v/>
      </c>
      <c r="Z10" s="64" t="str">
        <f t="shared" si="2"/>
        <v/>
      </c>
    </row>
    <row r="11" spans="2:26" ht="35.4" customHeight="1" x14ac:dyDescent="0.3">
      <c r="B11" s="349"/>
      <c r="C11" s="344"/>
      <c r="D11" s="344"/>
      <c r="E11" s="344"/>
      <c r="F11" s="344"/>
      <c r="G11" s="344"/>
      <c r="H11" s="341"/>
      <c r="I11" s="342"/>
      <c r="K11" s="181" t="str">
        <f t="shared" si="1"/>
        <v/>
      </c>
      <c r="L11" s="177" t="str">
        <f t="shared" si="3"/>
        <v/>
      </c>
      <c r="M11" s="93" t="str">
        <f t="shared" si="4"/>
        <v/>
      </c>
      <c r="N11" s="108"/>
      <c r="O11" s="87"/>
      <c r="P11" s="99"/>
      <c r="Q11" s="96"/>
      <c r="R11" s="99"/>
      <c r="S11" s="96"/>
      <c r="T11" s="99"/>
      <c r="U11" s="96"/>
      <c r="V11" s="87"/>
      <c r="W11" s="114"/>
      <c r="X11" s="61"/>
      <c r="Y11" s="63" t="str">
        <f>IFERROR(VLOOKUP(N11,Base!$B$3:$C$77,2),"")</f>
        <v/>
      </c>
      <c r="Z11" s="64" t="str">
        <f t="shared" si="2"/>
        <v/>
      </c>
    </row>
    <row r="12" spans="2:26" ht="35.4" customHeight="1" x14ac:dyDescent="0.3">
      <c r="B12" s="349">
        <v>0.58333333333333337</v>
      </c>
      <c r="C12" s="343" t="str">
        <f t="shared" ref="C12" si="8">IFERROR(VLOOKUP(CONCATENATE(C$3,$B12),$K$4:$U$13,4,FALSE),IFERROR(VLOOKUP(CONCATENATE(C$3,$B12),$L$4:$U$13,3,FALSE),IFERROR(VLOOKUP(CONCATENATE(C$3,$B12),$M$4:$U$13,2,FALSE),"-")))</f>
        <v>-</v>
      </c>
      <c r="D12" s="343" t="str">
        <f t="shared" si="0"/>
        <v>-</v>
      </c>
      <c r="E12" s="343" t="str">
        <f t="shared" si="0"/>
        <v>-</v>
      </c>
      <c r="F12" s="343" t="str">
        <f t="shared" si="0"/>
        <v>Ingenieria de Software</v>
      </c>
      <c r="G12" s="343" t="str">
        <f t="shared" si="0"/>
        <v>-</v>
      </c>
      <c r="H12" s="334" t="str">
        <f>IFERROR(VLOOKUP(CONCATENATE(H$3,$B12),$K$4:$U$13,4,FALSE),IFERROR(VLOOKUP(CONCATENATE(H$3,$B12),$L$4:$U$13,3,FALSE),IFERROR(VLOOKUP(CONCATENATE(H$3,$B12),$M$4:$U$13,2,FALSE),"-")))</f>
        <v>-</v>
      </c>
      <c r="I12" s="336" t="str">
        <f t="shared" si="0"/>
        <v>-</v>
      </c>
      <c r="K12" s="181" t="str">
        <f t="shared" si="1"/>
        <v/>
      </c>
      <c r="L12" s="177" t="str">
        <f t="shared" si="3"/>
        <v/>
      </c>
      <c r="M12" s="93" t="str">
        <f t="shared" si="4"/>
        <v/>
      </c>
      <c r="N12" s="108"/>
      <c r="O12" s="87" t="str">
        <f>IFERROR(VLOOKUP(N12,Base!$B$3:$E$77,4),"")</f>
        <v/>
      </c>
      <c r="P12" s="99"/>
      <c r="Q12" s="96"/>
      <c r="R12" s="99"/>
      <c r="S12" s="96"/>
      <c r="T12" s="99"/>
      <c r="U12" s="96"/>
      <c r="V12" s="87"/>
      <c r="W12" s="114"/>
      <c r="X12" s="61"/>
      <c r="Y12" s="63" t="str">
        <f>IFERROR(VLOOKUP(N12,Base!$B$3:$C$77,2),"")</f>
        <v/>
      </c>
      <c r="Z12" s="64" t="str">
        <f t="shared" si="2"/>
        <v/>
      </c>
    </row>
    <row r="13" spans="2:26" ht="35.4" customHeight="1" thickBot="1" x14ac:dyDescent="0.35">
      <c r="B13" s="349"/>
      <c r="C13" s="344"/>
      <c r="D13" s="344"/>
      <c r="E13" s="344"/>
      <c r="F13" s="344"/>
      <c r="G13" s="344"/>
      <c r="H13" s="341"/>
      <c r="I13" s="342"/>
      <c r="K13" s="182" t="str">
        <f t="shared" si="1"/>
        <v/>
      </c>
      <c r="L13" s="183" t="str">
        <f t="shared" si="3"/>
        <v/>
      </c>
      <c r="M13" s="94" t="str">
        <f t="shared" si="4"/>
        <v/>
      </c>
      <c r="N13" s="109"/>
      <c r="O13" s="40" t="str">
        <f>IFERROR(VLOOKUP(N13,Base!$B$3:$E$77,4),"")</f>
        <v/>
      </c>
      <c r="P13" s="100"/>
      <c r="Q13" s="97"/>
      <c r="R13" s="100"/>
      <c r="S13" s="97"/>
      <c r="T13" s="100"/>
      <c r="U13" s="97"/>
      <c r="V13" s="40"/>
      <c r="W13" s="115"/>
      <c r="X13" s="62"/>
      <c r="Y13" s="91" t="str">
        <f>IFERROR(VLOOKUP(N13,Base!$B$3:$C$77,2),"")</f>
        <v/>
      </c>
      <c r="Z13" s="92" t="str">
        <f t="shared" si="2"/>
        <v/>
      </c>
    </row>
    <row r="14" spans="2:26" ht="35.4" customHeight="1" thickBot="1" x14ac:dyDescent="0.35">
      <c r="B14" s="349">
        <v>0.66666666666666696</v>
      </c>
      <c r="C14" s="343" t="str">
        <f t="shared" ref="C14" si="9">IFERROR(VLOOKUP(CONCATENATE(C$3,$B14),$K$4:$U$13,4,FALSE),IFERROR(VLOOKUP(CONCATENATE(C$3,$B14),$L$4:$U$13,3,FALSE),IFERROR(VLOOKUP(CONCATENATE(C$3,$B14),$M$4:$U$13,2,FALSE),"-")))</f>
        <v>Investigación de Operaciones 1</v>
      </c>
      <c r="D14" s="343" t="str">
        <f t="shared" si="0"/>
        <v>-</v>
      </c>
      <c r="E14" s="343" t="str">
        <f t="shared" si="0"/>
        <v>-</v>
      </c>
      <c r="F14" s="343" t="str">
        <f t="shared" si="0"/>
        <v>Ingenieria de Software</v>
      </c>
      <c r="G14" s="343" t="str">
        <f t="shared" si="0"/>
        <v>-</v>
      </c>
      <c r="H14" s="334" t="str">
        <f t="shared" si="0"/>
        <v>-</v>
      </c>
      <c r="I14" s="336" t="str">
        <f t="shared" si="0"/>
        <v>-</v>
      </c>
      <c r="X14" s="107" t="s">
        <v>136</v>
      </c>
      <c r="Y14" s="110">
        <f>SUM(Y4:Y13)</f>
        <v>18</v>
      </c>
      <c r="Z14" s="111" t="str">
        <f>CONCATENATE(SUM(Z4:Z13)," / 112")</f>
        <v>54 / 112</v>
      </c>
    </row>
    <row r="15" spans="2:26" ht="35.4" customHeight="1" x14ac:dyDescent="0.3">
      <c r="B15" s="349"/>
      <c r="C15" s="344"/>
      <c r="D15" s="344"/>
      <c r="E15" s="344"/>
      <c r="F15" s="344"/>
      <c r="G15" s="344"/>
      <c r="H15" s="341"/>
      <c r="I15" s="342"/>
      <c r="K15" s="184"/>
    </row>
    <row r="16" spans="2:26" ht="35.4" customHeight="1" x14ac:dyDescent="0.3">
      <c r="B16" s="349">
        <v>0.75</v>
      </c>
      <c r="C16" s="334" t="str">
        <f t="shared" ref="C16" si="10">IFERROR(VLOOKUP(CONCATENATE(C$3,$B16),$K$4:$U$13,4,FALSE),IFERROR(VLOOKUP(CONCATENATE(C$3,$B16),$L$4:$U$13,3,FALSE),IFERROR(VLOOKUP(CONCATENATE(C$3,$B16),$M$4:$U$13,2,FALSE),"-")))</f>
        <v>-</v>
      </c>
      <c r="D16" s="334" t="str">
        <f t="shared" si="0"/>
        <v>Catedra Gerardo Botero</v>
      </c>
      <c r="E16" s="334" t="str">
        <f t="shared" si="0"/>
        <v>-</v>
      </c>
      <c r="F16" s="334" t="str">
        <f t="shared" si="0"/>
        <v>Catedra Gerardo Botero</v>
      </c>
      <c r="G16" s="334" t="str">
        <f t="shared" si="0"/>
        <v>-</v>
      </c>
      <c r="H16" s="334" t="str">
        <f t="shared" si="0"/>
        <v>-</v>
      </c>
      <c r="I16" s="336" t="str">
        <f t="shared" si="0"/>
        <v>-</v>
      </c>
    </row>
    <row r="17" spans="2:9" ht="35.4" customHeight="1" x14ac:dyDescent="0.3">
      <c r="B17" s="349"/>
      <c r="C17" s="341"/>
      <c r="D17" s="341"/>
      <c r="E17" s="341"/>
      <c r="F17" s="341"/>
      <c r="G17" s="341"/>
      <c r="H17" s="341"/>
      <c r="I17" s="342"/>
    </row>
    <row r="18" spans="2:9" ht="35.4" customHeight="1" x14ac:dyDescent="0.3">
      <c r="B18" s="349">
        <v>0.83333333333333304</v>
      </c>
      <c r="C18" s="334" t="str">
        <f t="shared" ref="C18" si="11">IFERROR(VLOOKUP(CONCATENATE(C$3,$B18),$K$4:$U$13,4,FALSE),IFERROR(VLOOKUP(CONCATENATE(C$3,$B18),$L$4:$U$13,3,FALSE),IFERROR(VLOOKUP(CONCATENATE(C$3,$B18),$M$4:$U$13,2,FALSE),"-")))</f>
        <v>-</v>
      </c>
      <c r="D18" s="334" t="str">
        <f t="shared" si="0"/>
        <v>-</v>
      </c>
      <c r="E18" s="334" t="str">
        <f t="shared" si="0"/>
        <v>-</v>
      </c>
      <c r="F18" s="334" t="str">
        <f t="shared" si="0"/>
        <v>-</v>
      </c>
      <c r="G18" s="334" t="str">
        <f t="shared" si="0"/>
        <v>-</v>
      </c>
      <c r="H18" s="334" t="str">
        <f t="shared" si="0"/>
        <v>-</v>
      </c>
      <c r="I18" s="336" t="str">
        <f t="shared" si="0"/>
        <v>-</v>
      </c>
    </row>
    <row r="19" spans="2:9" ht="35.4" customHeight="1" thickBot="1" x14ac:dyDescent="0.35">
      <c r="B19" s="350"/>
      <c r="C19" s="335"/>
      <c r="D19" s="335"/>
      <c r="E19" s="335"/>
      <c r="F19" s="335"/>
      <c r="G19" s="335"/>
      <c r="H19" s="335"/>
      <c r="I19" s="337"/>
    </row>
  </sheetData>
  <mergeCells count="66">
    <mergeCell ref="B14:B15"/>
    <mergeCell ref="B16:B17"/>
    <mergeCell ref="B18:B19"/>
    <mergeCell ref="B4:B5"/>
    <mergeCell ref="B6:B7"/>
    <mergeCell ref="B8:B9"/>
    <mergeCell ref="B10:B11"/>
    <mergeCell ref="B12:B13"/>
    <mergeCell ref="V3:X3"/>
    <mergeCell ref="H4:H5"/>
    <mergeCell ref="I4:I5"/>
    <mergeCell ref="D12:D13"/>
    <mergeCell ref="F12:F13"/>
    <mergeCell ref="D8:D9"/>
    <mergeCell ref="G10:G11"/>
    <mergeCell ref="E10:E11"/>
    <mergeCell ref="E12:E13"/>
    <mergeCell ref="G12:G13"/>
    <mergeCell ref="I10:I11"/>
    <mergeCell ref="I12:I13"/>
    <mergeCell ref="H12:H13"/>
    <mergeCell ref="I6:I7"/>
    <mergeCell ref="I8:I9"/>
    <mergeCell ref="H8:H9"/>
    <mergeCell ref="C4:C5"/>
    <mergeCell ref="D4:D5"/>
    <mergeCell ref="E4:E5"/>
    <mergeCell ref="F4:F5"/>
    <mergeCell ref="G4:G5"/>
    <mergeCell ref="C8:C9"/>
    <mergeCell ref="C6:C7"/>
    <mergeCell ref="D6:D7"/>
    <mergeCell ref="E6:E7"/>
    <mergeCell ref="F6:F7"/>
    <mergeCell ref="F8:F9"/>
    <mergeCell ref="G8:G9"/>
    <mergeCell ref="E8:E9"/>
    <mergeCell ref="G6:G7"/>
    <mergeCell ref="H6:H7"/>
    <mergeCell ref="H14:H15"/>
    <mergeCell ref="C10:C11"/>
    <mergeCell ref="D10:D11"/>
    <mergeCell ref="F10:F11"/>
    <mergeCell ref="H10:H11"/>
    <mergeCell ref="D14:D15"/>
    <mergeCell ref="E14:E15"/>
    <mergeCell ref="F14:F15"/>
    <mergeCell ref="G14:G15"/>
    <mergeCell ref="C12:C13"/>
    <mergeCell ref="C14:C15"/>
    <mergeCell ref="G18:G19"/>
    <mergeCell ref="H18:H19"/>
    <mergeCell ref="I18:I19"/>
    <mergeCell ref="B2:I2"/>
    <mergeCell ref="D16:D17"/>
    <mergeCell ref="C16:C17"/>
    <mergeCell ref="C18:C19"/>
    <mergeCell ref="D18:D19"/>
    <mergeCell ref="E18:E19"/>
    <mergeCell ref="F18:F19"/>
    <mergeCell ref="I14:I15"/>
    <mergeCell ref="I16:I17"/>
    <mergeCell ref="H16:H17"/>
    <mergeCell ref="G16:G17"/>
    <mergeCell ref="F16:F17"/>
    <mergeCell ref="E16:E17"/>
  </mergeCells>
  <phoneticPr fontId="9" type="noConversion"/>
  <conditionalFormatting sqref="N4:O13 V4:V13">
    <cfRule type="expression" dxfId="2" priority="3">
      <formula>N4=""</formula>
    </cfRule>
  </conditionalFormatting>
  <conditionalFormatting sqref="P5:U13 W4:X13 P4 R4 T4:U4">
    <cfRule type="expression" dxfId="1" priority="2">
      <formula>P4=""</formula>
    </cfRule>
  </conditionalFormatting>
  <conditionalFormatting sqref="Y4:Z14">
    <cfRule type="expression" dxfId="0" priority="1">
      <formula>Y4=""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</vt:lpstr>
      <vt:lpstr>Plan</vt:lpstr>
      <vt:lpstr>Inscripción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Andres</dc:creator>
  <cp:lastModifiedBy>admin</cp:lastModifiedBy>
  <dcterms:created xsi:type="dcterms:W3CDTF">2015-06-05T18:17:20Z</dcterms:created>
  <dcterms:modified xsi:type="dcterms:W3CDTF">2023-08-04T21:05:16Z</dcterms:modified>
</cp:coreProperties>
</file>