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InterGroup\Sectores.Clientes\Academy\University\Distrital\IDEXUD\Eduacion Continuada\Oracle\Linux 7 Administration Presencial\"/>
    </mc:Choice>
  </mc:AlternateContent>
  <bookViews>
    <workbookView xWindow="-15" yWindow="-15" windowWidth="20550" windowHeight="4035" activeTab="2"/>
  </bookViews>
  <sheets>
    <sheet name="Control 1" sheetId="9" r:id="rId1"/>
    <sheet name="InstrucctivoDiligenciamiento" sheetId="10" r:id="rId2"/>
    <sheet name="PTO" sheetId="12" r:id="rId3"/>
    <sheet name="Linux 7" sheetId="13" r:id="rId4"/>
    <sheet name="HrSesion" sheetId="15" r:id="rId5"/>
  </sheets>
  <definedNames>
    <definedName name="_xlnm.Print_Area" localSheetId="0">'Control 1'!$A$1:$I$66</definedName>
    <definedName name="_xlnm.Print_Area" localSheetId="2">PTO!$A$1:$I$65</definedName>
    <definedName name="_xlnm.Print_Titles" localSheetId="0">'Control 1'!$1:$4</definedName>
  </definedNames>
  <calcPr calcId="162913"/>
</workbook>
</file>

<file path=xl/calcChain.xml><?xml version="1.0" encoding="utf-8"?>
<calcChain xmlns="http://schemas.openxmlformats.org/spreadsheetml/2006/main">
  <c r="H8" i="13" l="1"/>
  <c r="D22" i="15"/>
  <c r="C31" i="12"/>
  <c r="B48" i="9"/>
  <c r="B42" i="9"/>
  <c r="B41" i="9"/>
  <c r="B4" i="12"/>
  <c r="E10" i="9" s="1"/>
  <c r="H9" i="13"/>
  <c r="H10" i="13"/>
  <c r="G9" i="13"/>
  <c r="G10" i="13"/>
  <c r="B27" i="9"/>
  <c r="G27" i="9"/>
  <c r="G34" i="9"/>
  <c r="C25" i="12"/>
  <c r="B34" i="9" l="1"/>
  <c r="F34" i="9"/>
  <c r="G8" i="13"/>
  <c r="E9" i="12" s="1"/>
  <c r="C41" i="12"/>
  <c r="E41" i="12" s="1"/>
  <c r="C40" i="12"/>
  <c r="E40" i="12" s="1"/>
  <c r="D36" i="12"/>
  <c r="E36" i="12" s="1"/>
  <c r="D35" i="12"/>
  <c r="E35" i="12" s="1"/>
  <c r="D31" i="12"/>
  <c r="E31" i="12" s="1"/>
  <c r="D30" i="12"/>
  <c r="E30" i="12" s="1"/>
  <c r="E26" i="12"/>
  <c r="E25" i="12"/>
  <c r="C24" i="12"/>
  <c r="E24" i="12" s="1"/>
  <c r="C23" i="12"/>
  <c r="E23" i="12" s="1"/>
  <c r="C22" i="12"/>
  <c r="E22" i="12" s="1"/>
  <c r="C21" i="12"/>
  <c r="E21" i="12" s="1"/>
  <c r="C20" i="12"/>
  <c r="E20" i="12" s="1"/>
  <c r="C19" i="12"/>
  <c r="E19" i="12" s="1"/>
  <c r="E15" i="12"/>
  <c r="E14" i="12"/>
  <c r="E16" i="12" s="1"/>
  <c r="C14" i="12"/>
  <c r="B37" i="10"/>
  <c r="E10" i="12" l="1"/>
  <c r="E37" i="12"/>
  <c r="I43" i="9" s="1"/>
  <c r="E32" i="12"/>
  <c r="E27" i="12"/>
  <c r="E42" i="12"/>
  <c r="I34" i="9"/>
  <c r="A9" i="10"/>
  <c r="A10" i="10"/>
  <c r="A11" i="10"/>
  <c r="A12" i="10"/>
  <c r="A13" i="10"/>
  <c r="A14" i="10"/>
  <c r="A15" i="10"/>
  <c r="A16" i="10"/>
  <c r="A17" i="10"/>
  <c r="A18" i="10"/>
  <c r="A19" i="10"/>
  <c r="A7" i="10"/>
  <c r="A8" i="10"/>
  <c r="A6" i="10"/>
  <c r="H20" i="12" l="1"/>
  <c r="F48" i="9"/>
  <c r="H30" i="12"/>
  <c r="F41" i="9"/>
  <c r="I41" i="9" s="1"/>
  <c r="F42" i="9"/>
  <c r="I42" i="9" s="1"/>
  <c r="C57" i="12"/>
  <c r="H15" i="12"/>
  <c r="H35" i="12"/>
  <c r="H36" i="12"/>
  <c r="I50" i="9"/>
  <c r="H23" i="12"/>
  <c r="E51" i="12"/>
  <c r="E52" i="12" s="1"/>
  <c r="H51" i="12" s="1"/>
  <c r="G37" i="12"/>
  <c r="H25" i="12"/>
  <c r="H19" i="12"/>
  <c r="H22" i="12"/>
  <c r="H41" i="12"/>
  <c r="D13" i="9"/>
  <c r="I16" i="9" s="1"/>
  <c r="H26" i="12"/>
  <c r="H14" i="12"/>
  <c r="H40" i="12"/>
  <c r="G16" i="12"/>
  <c r="H24" i="12"/>
  <c r="H31" i="12"/>
  <c r="H21" i="12"/>
  <c r="G32" i="12"/>
  <c r="I44" i="9"/>
  <c r="E43" i="12"/>
  <c r="G42" i="12"/>
  <c r="G27" i="12"/>
  <c r="A4" i="10"/>
  <c r="A3" i="10"/>
  <c r="G52" i="12" l="1"/>
  <c r="E49" i="12"/>
  <c r="G49" i="12" s="1"/>
  <c r="D48" i="12" s="1"/>
  <c r="D54" i="9" s="1"/>
  <c r="J43" i="12"/>
  <c r="I43" i="12"/>
  <c r="I22" i="9"/>
  <c r="I30" i="9"/>
  <c r="I35" i="9"/>
  <c r="I36" i="9"/>
  <c r="I37" i="9"/>
  <c r="F38" i="9"/>
  <c r="F45" i="9"/>
  <c r="I51" i="9"/>
  <c r="F52" i="9"/>
  <c r="C59" i="12" l="1"/>
  <c r="E48" i="12"/>
  <c r="I54" i="9" s="1"/>
  <c r="J48" i="12"/>
  <c r="C48" i="12"/>
  <c r="I45" i="9"/>
  <c r="I38" i="9"/>
  <c r="C46" i="12" l="1"/>
  <c r="C47" i="12" s="1"/>
  <c r="D47" i="12" s="1"/>
  <c r="D48" i="9" s="1"/>
  <c r="L46" i="12"/>
  <c r="C58" i="12"/>
  <c r="H48" i="12"/>
  <c r="E54" i="12"/>
  <c r="E53" i="12"/>
  <c r="I53" i="12"/>
  <c r="I54" i="12" s="1"/>
  <c r="D46" i="12" l="1"/>
  <c r="J46" i="12" s="1"/>
  <c r="I48" i="9"/>
  <c r="G54" i="12"/>
  <c r="E46" i="12" l="1"/>
  <c r="C49" i="12"/>
  <c r="J47" i="12"/>
  <c r="J54" i="12" s="1"/>
  <c r="F28" i="9" l="1"/>
  <c r="I28" i="9" s="1"/>
  <c r="F29" i="9"/>
  <c r="I29" i="9" s="1"/>
  <c r="F27" i="9"/>
  <c r="H46" i="12"/>
  <c r="E47" i="12"/>
  <c r="H47" i="12" s="1"/>
  <c r="I49" i="9"/>
  <c r="I52" i="9" s="1"/>
  <c r="H54" i="12" l="1"/>
  <c r="I27" i="9"/>
  <c r="I31" i="9" s="1"/>
  <c r="I56" i="9" s="1"/>
  <c r="F31" i="9"/>
</calcChain>
</file>

<file path=xl/sharedStrings.xml><?xml version="1.0" encoding="utf-8"?>
<sst xmlns="http://schemas.openxmlformats.org/spreadsheetml/2006/main" count="230" uniqueCount="193">
  <si>
    <t>TOTAL GASTOS GENERALES</t>
  </si>
  <si>
    <t>1. INFORMACION GENERAL DEL PROYECTO</t>
  </si>
  <si>
    <t>TOTAL OTROS GASTOS GENERALES</t>
  </si>
  <si>
    <t>Ordenador del Gasto</t>
  </si>
  <si>
    <t>_________________________________________</t>
  </si>
  <si>
    <t>&lt;Escriba el nombre&gt;</t>
  </si>
  <si>
    <t>Supervisor</t>
  </si>
  <si>
    <t>FORMATO PRESUPUESTO PROYECTOS</t>
  </si>
  <si>
    <t>Macroproceso Misional</t>
  </si>
  <si>
    <t>Proceso: Extesión y Proyección Social</t>
  </si>
  <si>
    <t>Código: EPS-PR-003-FR-020</t>
  </si>
  <si>
    <t>TOTAL SERVICIOS PERSONAL  ACADEMICO</t>
  </si>
  <si>
    <t>2. DESCRIPCIÓN DE RECURSOS FINANCIEROS</t>
  </si>
  <si>
    <t>3. DESCRIPCIÓN DE GASTOS</t>
  </si>
  <si>
    <t>_____________________________________</t>
  </si>
  <si>
    <t xml:space="preserve">Versión Presupuesto: </t>
  </si>
  <si>
    <t xml:space="preserve">Proyectó:  </t>
  </si>
  <si>
    <t>Nombres y Apellidos</t>
  </si>
  <si>
    <t>Vo.Bo. Jurídico:</t>
  </si>
  <si>
    <t>Vo.Bo. Técnico:</t>
  </si>
  <si>
    <t>Fecha:</t>
  </si>
  <si>
    <t>1.4 OBJETO:</t>
  </si>
  <si>
    <t>1.5 UNIDAD EJECUTORA:</t>
  </si>
  <si>
    <t>1.6 ORDENACION DE GASTO DEL PROYECTO:</t>
  </si>
  <si>
    <t>1.7 VALOR TOTAL:</t>
  </si>
  <si>
    <t>2.1 Entidad Contratante</t>
  </si>
  <si>
    <t>2.2 Cofinanciación</t>
  </si>
  <si>
    <t>2.3 Cooperación</t>
  </si>
  <si>
    <t>2.4 Donaciones</t>
  </si>
  <si>
    <t>2.5 Gubernamentales</t>
  </si>
  <si>
    <t>2.6 Otros</t>
  </si>
  <si>
    <t>3.1 SERVICIOS PERSONAL ADMINISTRATIVO</t>
  </si>
  <si>
    <t xml:space="preserve"> TOTAL SERVICIOS PERSONAL ADMINISTRATIVO</t>
  </si>
  <si>
    <t>1.2 ENTIDAD</t>
  </si>
  <si>
    <t>Corresponden a los generados por los diferentes sistemas de contratación de personal (Ordenes de Prestación de Servicios o Contratos de Prestación de Servicios) necesarios para el desempeño de funciones inherentes y exclusivamente relacionadas con el desarrollo del proyecto.</t>
  </si>
  <si>
    <t xml:space="preserve">2.7 VALOR TOTAL </t>
  </si>
  <si>
    <t xml:space="preserve"> </t>
  </si>
  <si>
    <t>3.2 SERVICIOS PERSONAL ACADEMICO</t>
  </si>
  <si>
    <t>3.3 GASTOS GENERALES</t>
  </si>
  <si>
    <t xml:space="preserve"> CANTIDAD </t>
  </si>
  <si>
    <t xml:space="preserve">  UNIDAD </t>
  </si>
  <si>
    <t xml:space="preserve"> VALOR UNITARIO </t>
  </si>
  <si>
    <t xml:space="preserve"> DURACIÓN </t>
  </si>
  <si>
    <t xml:space="preserve">  % DEDICACIÓN</t>
  </si>
  <si>
    <t xml:space="preserve"> VALOR TOTAL</t>
  </si>
  <si>
    <t>3.4 OTROS GASTOS GENERALES</t>
  </si>
  <si>
    <t>4. BENEFICIO INSTITUCIONAL</t>
  </si>
  <si>
    <t xml:space="preserve">1.3 MODALIDAD DE CONTRATACIÓN </t>
  </si>
  <si>
    <t xml:space="preserve">LICITACIÓN PÚBLICA </t>
  </si>
  <si>
    <t xml:space="preserve">SELECCIÓN ABREVIADA MENOR CUANTÍA </t>
  </si>
  <si>
    <t xml:space="preserve">CONCURSO DE MÉRITOS </t>
  </si>
  <si>
    <t xml:space="preserve">CONTRATACIÓN DIRECTA </t>
  </si>
  <si>
    <t xml:space="preserve">CONTRATACIÓN DIRECTA MENOR CUANTÍA </t>
  </si>
  <si>
    <t xml:space="preserve">OTRAS FORMAS DE CONTRATACIÓN </t>
  </si>
  <si>
    <t xml:space="preserve">Especificar el valor total de la propuesta incluyendo todos los recursos aportados por todas las entidades participantes, incluyendo la Universidad Distrital si es el caso. </t>
  </si>
  <si>
    <t xml:space="preserve">Especificar cuanto va a ser el valor de los recursos que se van a destinar, de acuerdo a la modalidad del proyecto, en la casilla que corresponda. </t>
  </si>
  <si>
    <t>Corresponde  a la sumatoria del total de las casillas de este ítem.</t>
  </si>
  <si>
    <t xml:space="preserve">CANTIDAD </t>
  </si>
  <si>
    <t xml:space="preserve">UNIDAD </t>
  </si>
  <si>
    <t xml:space="preserve">DESCRIPCIÓN </t>
  </si>
  <si>
    <t xml:space="preserve">VALOR UNITARIO </t>
  </si>
  <si>
    <t xml:space="preserve">DURACIÓN </t>
  </si>
  <si>
    <t xml:space="preserve"> % DEDICACIÓN</t>
  </si>
  <si>
    <t xml:space="preserve">VALOR TOTAL </t>
  </si>
  <si>
    <t>Costos y gravámenes financieros</t>
  </si>
  <si>
    <t>Colocar el año en que se presenta la propuesta.</t>
  </si>
  <si>
    <t>Se escribe el objeto claro del proyecto.</t>
  </si>
  <si>
    <t>Listado desplegable.</t>
  </si>
  <si>
    <t xml:space="preserve">Escribir el nombre completo de la entidad a la cual se está presentando la propuesta y su sigla. </t>
  </si>
  <si>
    <t>Indica la cantidad de personas y/o de recursos a utilizar.</t>
  </si>
  <si>
    <t>Hace referencia a la unidad de medida (mes, hora, día)</t>
  </si>
  <si>
    <t xml:space="preserve">Este  deberá corresponder a la duración que tenga destinada cada persona dentro del proyecto. Sin embargo debe existir una persona que esté durante el tiempo total del proyecto.  </t>
  </si>
  <si>
    <t xml:space="preserve">Hace refrencia al valor unitario que se pagará de acuerdo la unidad de medida. </t>
  </si>
  <si>
    <r>
      <t xml:space="preserve">Esta columna </t>
    </r>
    <r>
      <rPr>
        <b/>
        <sz val="10"/>
        <rFont val="Arial"/>
        <family val="2"/>
      </rPr>
      <t>solo se dejará</t>
    </r>
    <r>
      <rPr>
        <sz val="10"/>
        <rFont val="Arial"/>
        <family val="2"/>
      </rPr>
      <t xml:space="preserve"> si la entidad nos solicita como tal el porcentaje de dedicación del personal, de lo contrario se ocultará.</t>
    </r>
  </si>
  <si>
    <t>Corresponderá a la multiplicación del valor unitario por la duración, la cantidad y el porcentaje de dedicación(si aplica % dedicación).</t>
  </si>
  <si>
    <t>Corresponden a los generados por el desarrollo de las funciones docentes e investigativas que se relacionen con el desarrollo del proyecto.</t>
  </si>
  <si>
    <t>Es el rubro destinado para amparar los gastos que se causen por la adquisición de bienes y servicios necesarios para el desarrollo de cada proyecto, que pueden ser: arrendamientos, gastos de computador, gastos de viaje, gastos de transporte y comunicación, impresos y publicaciones, materiales y suministros, seguros y pólizas de seguro, garantías, servicios públicos, eventos académicos, afiliaciones, asociaciones y afines, adquisición de elementos y equipos devolutivos actividades de conservación, mantenimiento y reparación de bienes.</t>
  </si>
  <si>
    <r>
      <t xml:space="preserve">Es el rubro destinado a cubrir aquellos gastos que por eventualidades presentadas en la ejecución del proyecto, no se pueden prever y que tienen el carácter de imprevistos. </t>
    </r>
    <r>
      <rPr>
        <b/>
        <sz val="10"/>
        <rFont val="Arial"/>
        <family val="2"/>
      </rPr>
      <t xml:space="preserve">En ningún caso podrán superar el 6% del valor total del contrato, convenio o proyecto, </t>
    </r>
    <r>
      <rPr>
        <sz val="10"/>
        <rFont val="Arial"/>
        <family val="2"/>
      </rPr>
      <t>a menos que desde la suscripción del mismo se establezca un monto diferente y se encuentre estipulado en el presupuesto aprobado por la entidad contratante.</t>
    </r>
  </si>
  <si>
    <t>Incluir cuales son los gastos financieros que va a tener el proyecto (4X1000), o anexar la certificación expedida por la entidad contratante donde se hace referencia a que el proyecto está exento de dichos gastos.</t>
  </si>
  <si>
    <t>Administración y Beneficio Institucional: Corresponde al reconocimiento económico percibido por la Universidad en razón del aporte que representa su trayectoria académica y conocimiento acumulado, para garantizar el desarrollo de los proyectos de extensión ejecutados institucionalmente.
Artículo 15. Administración y Beneficio Institucional: El cálculo, recaudo, ejecución y apropiación de la Administración y beneficio Institucional se ceñirá a las siguientes reglas: 
a) De los recursos financieros generados por los proyectos de extensión, deben destinarse como mínimo para la Universidad, el doce por ciento (12%) del valor aportado por el contratante, calculado sobre la sumatoria de los gastos definidos en los literales a, b, c y d, del artículo décimo cuarto del presente Acuerdo, o del monto realmente ingresado por concepto de matrículas, inscripciones y formularios, para el caso de los programas de educación para el trabajo. 
Cualquier excepción a esta regla, por exceso o defecto del porcentaje establecido, deberá estar expresamente estipulada en el presupuesto del proyecto y deberá ser aprobada por la entidad contratante y por el Comité Central de Extensión.</t>
  </si>
  <si>
    <t>Se debe especificar la versión del presupuesto.</t>
  </si>
  <si>
    <t xml:space="preserve">Indicar el nombre completo de la persona encargada, responsable y/o supervisor del proyecto. </t>
  </si>
  <si>
    <r>
      <t xml:space="preserve">La Unidad Ejecutora del Fondo Especial de Promoción de la Extensión y la Proyección Social será el Instituto de Extensión y Educación para el Trabajo y Desarrollo Humano </t>
    </r>
    <r>
      <rPr>
        <b/>
        <sz val="10"/>
        <rFont val="Arial"/>
        <family val="2"/>
      </rPr>
      <t>IDEXUD</t>
    </r>
    <r>
      <rPr>
        <sz val="10"/>
        <rFont val="Arial"/>
        <family val="2"/>
      </rPr>
      <t xml:space="preserve"> o la Unidad Académico Administrativa que haga sus veces.</t>
    </r>
  </si>
  <si>
    <t xml:space="preserve">Especificar el nombre del jurídico que elaboró la revisión del presupuesto. </t>
  </si>
  <si>
    <t xml:space="preserve">Especificar el nombrede la persona que elaboró la revisión técnica del presupuesto. </t>
  </si>
  <si>
    <t xml:space="preserve">Especificar el nombre completo de la persona que proyectó y/o elaboró el presupuesto. </t>
  </si>
  <si>
    <t>Corresponde a la fecha de elaboración del presupuesto día/mes/año.</t>
  </si>
  <si>
    <t>Indicar el nombre completo del ordenador del  gasto.</t>
  </si>
  <si>
    <t>Instructivo Diligenciamiento</t>
  </si>
  <si>
    <t>Cargo</t>
  </si>
  <si>
    <t>Firma</t>
  </si>
  <si>
    <t>Versión: 04</t>
  </si>
  <si>
    <t>Fecha Aprobación: 27/10/2016</t>
  </si>
  <si>
    <t xml:space="preserve">    UNIVERSIDAD DISTRITAL FRANCISCO JOSE DE CALDAS</t>
  </si>
  <si>
    <t xml:space="preserve">                             PRESUPUESTO  PARA  REALIZAR UN  PROGRAMA DE EDUCACIÓN CONTINUADA </t>
  </si>
  <si>
    <t>PARA ESTA COTIZACION. SE TIENE EN CUENTA QUE LA UNIVERSIDAD ES QUIEN CREA, DESARROLLA Y EJECUTA EL PROGRAMA, BAJO LA COORDINACION DE LA UNIDAD ACADÉMICA</t>
  </si>
  <si>
    <t>jags1304@gmail.com</t>
  </si>
  <si>
    <t>Jimmy Gomez</t>
  </si>
  <si>
    <t>HORAS CATEDRA A DICTAR EN EL PROGRAMA</t>
  </si>
  <si>
    <t>NUMERO MINIMO DE PARTICIPANTES</t>
  </si>
  <si>
    <t>COSTO DEL PROGRAMA</t>
  </si>
  <si>
    <t>INGRESOS PROYECTADOS</t>
  </si>
  <si>
    <t xml:space="preserve">PRESUPUESTO DE GASTOS </t>
  </si>
  <si>
    <t>COSTO HORA CATEDRA DE DOCENTE</t>
  </si>
  <si>
    <t>No. Horas por Docente</t>
  </si>
  <si>
    <t>Valor por Hora</t>
  </si>
  <si>
    <t>Total</t>
  </si>
  <si>
    <t>CATEDRÁTICOS</t>
  </si>
  <si>
    <t>OTROS HONORARIOS - COORDINACION</t>
  </si>
  <si>
    <t>TOTAL</t>
  </si>
  <si>
    <t>COSTO DE PAPELERIA,FOTOCOPIA OTROS</t>
  </si>
  <si>
    <t>Cantidad</t>
  </si>
  <si>
    <t>Valor Unitario</t>
  </si>
  <si>
    <t xml:space="preserve"> -  CARPETAS</t>
  </si>
  <si>
    <t xml:space="preserve"> -  ESFEROS</t>
  </si>
  <si>
    <t xml:space="preserve"> -  FOTOCOPIAS X  MATERIAL</t>
  </si>
  <si>
    <t xml:space="preserve"> -  DIPLOMAS CERTIFICADOS</t>
  </si>
  <si>
    <t xml:space="preserve"> -  CD. MEMORIAS DEL PROGRAMA</t>
  </si>
  <si>
    <t xml:space="preserve"> -  PAPELERIA VARIA</t>
  </si>
  <si>
    <t xml:space="preserve"> -  REFRIGERIOS</t>
  </si>
  <si>
    <t xml:space="preserve"> -  CLAUSURA</t>
  </si>
  <si>
    <t>No. Horas a Utilizar</t>
  </si>
  <si>
    <t>Plataforma - Infraestructura Tecnologica (Cloud) segun arquitectura - Membresia</t>
  </si>
  <si>
    <t>Oracle University (Material)</t>
  </si>
  <si>
    <t>COSTO DE RECURSOS FISICOS &amp; LOGISTICA</t>
  </si>
  <si>
    <t>AULA - SALON</t>
  </si>
  <si>
    <t xml:space="preserve"> Hardware - Equipos y soportes (hr de Video Beam+ Desktop)</t>
  </si>
  <si>
    <t>CORREO .  CARTA DE PROMOCION Y DIVULGACION</t>
  </si>
  <si>
    <t>PLEGABLES</t>
  </si>
  <si>
    <t>SUBTOTAL COSTOS</t>
  </si>
  <si>
    <t>GASTOS DE IMPREVISTOS E INDIRECTOS</t>
  </si>
  <si>
    <t>PORCENTAJE APLICADO SUBTOTAL GASTOS</t>
  </si>
  <si>
    <t>IMPREVISTOS %</t>
  </si>
  <si>
    <t>UTILIDAD 12%</t>
  </si>
  <si>
    <t>IMPUESTOS</t>
  </si>
  <si>
    <t>PORCENTAJE APLICADO INGRESOS</t>
  </si>
  <si>
    <t>Poliza de Calidad &amp; Cumplimiento</t>
  </si>
  <si>
    <t>SUBTOTAL GASTOS</t>
  </si>
  <si>
    <t>TOTAL GASTOS</t>
  </si>
  <si>
    <t>RESUMEN PROGRAMA</t>
  </si>
  <si>
    <t>TOTAL INGRESOS PRESUPUESTADOS</t>
  </si>
  <si>
    <t>TOTAL UTILIDAD</t>
  </si>
  <si>
    <t>UTILIDAD PORCENTUAL</t>
  </si>
  <si>
    <t>COORDINACIÓN DE EXTENSIÓN</t>
  </si>
  <si>
    <t>Porcentaje(%) Dcto</t>
  </si>
  <si>
    <t xml:space="preserve">Classroom Training </t>
  </si>
  <si>
    <t xml:space="preserve">Live Virtual Class </t>
  </si>
  <si>
    <t>1.1 AÑO          2017</t>
  </si>
  <si>
    <t>1.2 ENTIDAD:  DEMAKER INTERGROUP LTDA (Partner WDP Oracle University)</t>
  </si>
  <si>
    <t>Entrenamiento &amp; Certificacion en herramientas tecnologicas Oracle</t>
  </si>
  <si>
    <t>Instituto de Extensión y Educación para el Trabajo y Desarrollo Humano IDEXUD</t>
  </si>
  <si>
    <t>UND/Mes</t>
  </si>
  <si>
    <t>HR</t>
  </si>
  <si>
    <t>GLB</t>
  </si>
  <si>
    <t>COSTO DE SERVICIOS PROVEEDOR ORACLE</t>
  </si>
  <si>
    <t>Hasta</t>
  </si>
  <si>
    <t xml:space="preserve"> / Certified Specialist</t>
  </si>
  <si>
    <t xml:space="preserve"> / Classroom Training </t>
  </si>
  <si>
    <t xml:space="preserve"> / Certified Associate</t>
  </si>
  <si>
    <t xml:space="preserve"> / Certified Professional</t>
  </si>
  <si>
    <t xml:space="preserve"> / Certified Master</t>
  </si>
  <si>
    <t>COORDINADOR %</t>
  </si>
  <si>
    <t xml:space="preserve"> GASTOS  PUBLICIDAD Y MERCADEO</t>
  </si>
  <si>
    <t>Plan de sesiones</t>
  </si>
  <si>
    <t>Sesion</t>
  </si>
  <si>
    <t>Tema</t>
  </si>
  <si>
    <t>Hr</t>
  </si>
  <si>
    <t>Realización de copias de seguridad, restauración y revisión de implementaciones de bases de datos DBCS</t>
  </si>
  <si>
    <t>Describir las arquitecturas DBaaS y las bases de datos Oracle</t>
  </si>
  <si>
    <t>Administrar instancias de base de datos</t>
  </si>
  <si>
    <t>Administrar datos UNDO</t>
  </si>
  <si>
    <t>Mover datos entre bases de datos</t>
  </si>
  <si>
    <t>Implementar procedimientos básicos de copia de seguridad y recuperación</t>
  </si>
  <si>
    <t>Supervisar y ajustar el rendimiento de la base de datos</t>
  </si>
  <si>
    <t>Sintoniza SQL para mejorar el rendimiento</t>
  </si>
  <si>
    <t>Administrar recursos con Oracle Database Resource Manager</t>
  </si>
  <si>
    <t>Crear bases de datos conectables (PDB)</t>
  </si>
  <si>
    <t>Configurar el entorno de red de Oracle</t>
  </si>
  <si>
    <t>Administrar la seguridad del usuario e implementar la auditoría</t>
  </si>
  <si>
    <t>Crear y administrar espacios de tabla</t>
  </si>
  <si>
    <t>Administrar espacio de almacenamiento</t>
  </si>
  <si>
    <t>Registrar bases de datos y administrar el rendimiento con Enterprise Manager Cloud Control</t>
  </si>
  <si>
    <t>Crear y administrar bases de datos como implementaciones de bases de datos de servicio en la nube (DBCS)</t>
  </si>
  <si>
    <t>Oracle Linux 7</t>
  </si>
  <si>
    <t>System Administration Ed 1</t>
  </si>
  <si>
    <t>Oracle Linux 7: System Administration Ed 1</t>
  </si>
  <si>
    <t xml:space="preserve">Oracle Linux 7: Advanced Administration Ed 1 </t>
  </si>
  <si>
    <t>Oracle Linux 7: What's New for Administrators Ed 1</t>
  </si>
  <si>
    <t xml:space="preserve">Oracle OpenStack: Administration Essentials Ed 1 NEW </t>
  </si>
  <si>
    <t>http://education.oracle.com/pls/web_prod-plq-dad/db_pages.getpage?page_id=609&amp;get_params=dc:D88168,clang:EN</t>
  </si>
  <si>
    <t xml:space="preserve"> System Administration</t>
  </si>
  <si>
    <t>Linux 7</t>
  </si>
  <si>
    <t>http://education.oracle.com/pls/web_prod-plq-dad/db_pages.getpage?page_id=609&amp;get_params=dc:D90758,clang:EN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</si>
</sst>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\ * #,##0.00_);_(&quot;$&quot;\ * \(#,##0.00\);_(&quot;$&quot;\ * &quot;-&quot;??_);_(@_)"/>
    <numFmt numFmtId="164" formatCode="&quot;$&quot;\ #,##0;[Red]&quot;$&quot;\ \-#,##0"/>
    <numFmt numFmtId="165" formatCode="&quot;$&quot;\ #,##0"/>
    <numFmt numFmtId="166" formatCode="#,##0_ ;\-#,##0\ "/>
    <numFmt numFmtId="167" formatCode="[$$-240A]\ #,##0;[$$-240A]\ \-#,##0"/>
    <numFmt numFmtId="168" formatCode="[$$-240A]\ #,##0"/>
    <numFmt numFmtId="169" formatCode="0.0%"/>
    <numFmt numFmtId="170" formatCode="&quot;$&quot;#,##0.00"/>
    <numFmt numFmtId="171" formatCode="_ &quot;$&quot;\ * #,##0.00_ ;_ &quot;$&quot;\ * \-#,##0.00_ ;_ &quot;$&quot;\ * &quot;-&quot;??_ ;_ @_ "/>
    <numFmt numFmtId="172" formatCode="_ &quot;$&quot;\ * #,##0_ ;_ &quot;$&quot;\ * \-#,##0_ ;_ &quot;$&quot;\ * &quot;-&quot;??_ ;_ @_ "/>
    <numFmt numFmtId="173" formatCode="_(&quot;$&quot;\ * #,##0_);_(&quot;$&quot;\ * \(#,##0\);_(&quot;$&quot;\ * &quot;-&quot;??_);_(@_)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Tw Cen MT Condensed Extra Bold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19" fillId="0" borderId="0" applyNumberFormat="0" applyFill="0" applyBorder="0" applyAlignment="0" applyProtection="0">
      <alignment vertical="top"/>
      <protection locked="0"/>
    </xf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</cellStyleXfs>
  <cellXfs count="325">
    <xf numFmtId="0" fontId="0" fillId="0" borderId="0" xfId="0"/>
    <xf numFmtId="0" fontId="6" fillId="0" borderId="0" xfId="0" applyFont="1" applyAlignment="1">
      <alignment horizontal="justify" vertical="center" wrapText="1"/>
    </xf>
    <xf numFmtId="167" fontId="6" fillId="2" borderId="1" xfId="0" applyNumberFormat="1" applyFont="1" applyFill="1" applyBorder="1" applyAlignment="1">
      <alignment horizontal="right" vertical="center" wrapText="1"/>
    </xf>
    <xf numFmtId="168" fontId="6" fillId="0" borderId="0" xfId="0" applyNumberFormat="1" applyFont="1" applyAlignment="1">
      <alignment horizontal="justify" vertical="center" wrapText="1"/>
    </xf>
    <xf numFmtId="4" fontId="6" fillId="0" borderId="0" xfId="0" applyNumberFormat="1" applyFont="1" applyAlignment="1">
      <alignment horizontal="justify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justify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right" vertical="center" wrapText="1"/>
    </xf>
    <xf numFmtId="168" fontId="0" fillId="0" borderId="0" xfId="0" applyNumberFormat="1" applyFont="1" applyAlignment="1">
      <alignment horizontal="justify" vertical="center" wrapText="1"/>
    </xf>
    <xf numFmtId="0" fontId="0" fillId="0" borderId="0" xfId="0" applyFont="1" applyBorder="1" applyAlignment="1">
      <alignment horizontal="justify" vertical="center" wrapText="1"/>
    </xf>
    <xf numFmtId="4" fontId="0" fillId="0" borderId="0" xfId="0" applyNumberFormat="1" applyFont="1" applyAlignment="1">
      <alignment horizontal="justify" vertical="center" wrapText="1"/>
    </xf>
    <xf numFmtId="166" fontId="0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 vertical="center" wrapText="1"/>
    </xf>
    <xf numFmtId="167" fontId="0" fillId="0" borderId="2" xfId="0" applyNumberFormat="1" applyFont="1" applyBorder="1" applyAlignment="1">
      <alignment horizontal="right" vertical="center" wrapText="1"/>
    </xf>
    <xf numFmtId="9" fontId="0" fillId="0" borderId="2" xfId="0" applyNumberFormat="1" applyFont="1" applyBorder="1" applyAlignment="1">
      <alignment horizontal="center" vertical="center" wrapText="1"/>
    </xf>
    <xf numFmtId="166" fontId="0" fillId="0" borderId="2" xfId="0" applyNumberFormat="1" applyFont="1" applyFill="1" applyBorder="1" applyAlignment="1">
      <alignment horizontal="center" vertical="center" wrapText="1"/>
    </xf>
    <xf numFmtId="167" fontId="0" fillId="0" borderId="2" xfId="0" applyNumberFormat="1" applyFont="1" applyFill="1" applyBorder="1" applyAlignment="1">
      <alignment horizontal="right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4" fontId="0" fillId="0" borderId="0" xfId="0" applyNumberFormat="1" applyFont="1" applyAlignment="1">
      <alignment horizontal="right" vertical="center" wrapText="1"/>
    </xf>
    <xf numFmtId="0" fontId="0" fillId="0" borderId="0" xfId="0" applyFont="1" applyFill="1" applyAlignment="1">
      <alignment horizontal="justify" vertical="center" wrapText="1"/>
    </xf>
    <xf numFmtId="168" fontId="0" fillId="0" borderId="0" xfId="0" applyNumberFormat="1" applyFont="1" applyFill="1" applyAlignment="1">
      <alignment horizontal="justify" vertical="center" wrapText="1"/>
    </xf>
    <xf numFmtId="9" fontId="4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justify" vertical="center" wrapText="1"/>
    </xf>
    <xf numFmtId="0" fontId="0" fillId="0" borderId="0" xfId="0" applyFont="1" applyBorder="1" applyAlignment="1">
      <alignment horizontal="center" wrapText="1"/>
    </xf>
    <xf numFmtId="168" fontId="0" fillId="0" borderId="0" xfId="0" applyNumberFormat="1" applyFont="1" applyAlignment="1">
      <alignment horizontal="justify" wrapText="1"/>
    </xf>
    <xf numFmtId="0" fontId="0" fillId="0" borderId="0" xfId="0" applyFont="1" applyAlignment="1">
      <alignment horizontal="justify" wrapText="1"/>
    </xf>
    <xf numFmtId="4" fontId="0" fillId="0" borderId="0" xfId="0" applyNumberFormat="1" applyFont="1" applyAlignment="1">
      <alignment horizontal="justify" wrapText="1"/>
    </xf>
    <xf numFmtId="0" fontId="6" fillId="0" borderId="0" xfId="0" applyFont="1" applyBorder="1" applyAlignment="1">
      <alignment wrapText="1"/>
    </xf>
    <xf numFmtId="0" fontId="0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wrapText="1"/>
    </xf>
    <xf numFmtId="44" fontId="0" fillId="0" borderId="1" xfId="1" applyFont="1" applyBorder="1" applyAlignment="1">
      <alignment horizontal="right" vertical="center" wrapText="1"/>
    </xf>
    <xf numFmtId="44" fontId="6" fillId="0" borderId="1" xfId="1" applyFont="1" applyFill="1" applyBorder="1" applyAlignment="1">
      <alignment horizontal="right" vertical="center" wrapText="1"/>
    </xf>
    <xf numFmtId="44" fontId="6" fillId="2" borderId="1" xfId="1" applyFont="1" applyFill="1" applyBorder="1" applyAlignment="1">
      <alignment horizontal="right" vertical="center" wrapText="1"/>
    </xf>
    <xf numFmtId="44" fontId="6" fillId="0" borderId="2" xfId="1" applyFont="1" applyBorder="1" applyAlignment="1">
      <alignment horizontal="right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167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168" fontId="4" fillId="0" borderId="0" xfId="0" applyNumberFormat="1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166" fontId="0" fillId="4" borderId="2" xfId="0" applyNumberFormat="1" applyFont="1" applyFill="1" applyBorder="1" applyAlignment="1">
      <alignment horizontal="center" vertical="center" wrapText="1"/>
    </xf>
    <xf numFmtId="44" fontId="6" fillId="4" borderId="2" xfId="1" applyFont="1" applyFill="1" applyBorder="1" applyAlignment="1">
      <alignment horizontal="right" vertical="center" wrapText="1"/>
    </xf>
    <xf numFmtId="0" fontId="0" fillId="4" borderId="2" xfId="0" applyFont="1" applyFill="1" applyBorder="1" applyAlignment="1">
      <alignment horizontal="center" vertical="center" wrapText="1"/>
    </xf>
    <xf numFmtId="44" fontId="6" fillId="4" borderId="1" xfId="1" applyFont="1" applyFill="1" applyBorder="1" applyAlignment="1">
      <alignment horizontal="right" vertical="center" wrapText="1"/>
    </xf>
    <xf numFmtId="168" fontId="0" fillId="4" borderId="0" xfId="0" applyNumberFormat="1" applyFont="1" applyFill="1" applyAlignment="1">
      <alignment horizontal="justify" vertical="center" wrapText="1"/>
    </xf>
    <xf numFmtId="0" fontId="0" fillId="4" borderId="0" xfId="0" applyFont="1" applyFill="1" applyAlignment="1">
      <alignment horizontal="justify" vertical="center" wrapText="1"/>
    </xf>
    <xf numFmtId="4" fontId="0" fillId="4" borderId="0" xfId="0" applyNumberFormat="1" applyFont="1" applyFill="1" applyAlignment="1">
      <alignment horizontal="justify" vertical="center" wrapText="1"/>
    </xf>
    <xf numFmtId="44" fontId="6" fillId="4" borderId="2" xfId="1" applyFont="1" applyFill="1" applyBorder="1" applyAlignment="1">
      <alignment horizontal="center" vertical="center" wrapText="1"/>
    </xf>
    <xf numFmtId="166" fontId="0" fillId="4" borderId="3" xfId="0" applyNumberFormat="1" applyFont="1" applyFill="1" applyBorder="1" applyAlignment="1">
      <alignment horizontal="center" vertical="center" wrapText="1"/>
    </xf>
    <xf numFmtId="44" fontId="6" fillId="4" borderId="3" xfId="1" applyFont="1" applyFill="1" applyBorder="1" applyAlignment="1">
      <alignment horizontal="right" vertical="center" wrapText="1"/>
    </xf>
    <xf numFmtId="0" fontId="0" fillId="4" borderId="3" xfId="0" applyFont="1" applyFill="1" applyBorder="1" applyAlignment="1">
      <alignment horizontal="center" vertical="center" wrapText="1"/>
    </xf>
    <xf numFmtId="44" fontId="6" fillId="4" borderId="4" xfId="1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4" fontId="0" fillId="4" borderId="0" xfId="0" applyNumberFormat="1" applyFont="1" applyFill="1" applyAlignment="1">
      <alignment horizontal="right" vertical="center" wrapText="1"/>
    </xf>
    <xf numFmtId="168" fontId="6" fillId="4" borderId="0" xfId="0" applyNumberFormat="1" applyFont="1" applyFill="1" applyAlignment="1">
      <alignment horizontal="justify" vertical="center" wrapText="1"/>
    </xf>
    <xf numFmtId="0" fontId="6" fillId="4" borderId="0" xfId="0" applyFont="1" applyFill="1" applyAlignment="1">
      <alignment horizontal="justify" vertical="center" wrapText="1"/>
    </xf>
    <xf numFmtId="4" fontId="6" fillId="4" borderId="0" xfId="0" applyNumberFormat="1" applyFont="1" applyFill="1" applyAlignment="1">
      <alignment horizontal="justify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0" fontId="8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166" fontId="0" fillId="5" borderId="0" xfId="0" applyNumberFormat="1" applyFont="1" applyFill="1" applyBorder="1" applyAlignment="1">
      <alignment horizontal="center" vertical="center" wrapText="1"/>
    </xf>
    <xf numFmtId="44" fontId="6" fillId="5" borderId="0" xfId="1" applyFont="1" applyFill="1" applyBorder="1" applyAlignment="1">
      <alignment horizontal="right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5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2" xfId="0" applyFont="1" applyBorder="1" applyAlignment="1">
      <alignment horizontal="center" vertical="center" wrapText="1"/>
    </xf>
    <xf numFmtId="44" fontId="6" fillId="0" borderId="6" xfId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/>
    </xf>
    <xf numFmtId="166" fontId="4" fillId="0" borderId="2" xfId="0" applyNumberFormat="1" applyFont="1" applyBorder="1" applyAlignment="1">
      <alignment horizontal="left" vertical="center" wrapText="1"/>
    </xf>
    <xf numFmtId="167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/>
    <xf numFmtId="0" fontId="6" fillId="0" borderId="2" xfId="0" applyFont="1" applyBorder="1" applyAlignment="1">
      <alignment horizontal="left" wrapText="1"/>
    </xf>
    <xf numFmtId="0" fontId="4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5" borderId="9" xfId="0" applyFont="1" applyFill="1" applyBorder="1" applyAlignment="1">
      <alignment horizontal="left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167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7" fontId="11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6" fillId="2" borderId="9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justify" vertical="center" wrapText="1"/>
    </xf>
    <xf numFmtId="0" fontId="0" fillId="4" borderId="2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horizontal="justify" vertical="center" wrapText="1"/>
    </xf>
    <xf numFmtId="44" fontId="9" fillId="4" borderId="1" xfId="1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5" fillId="0" borderId="0" xfId="3" applyFont="1" applyAlignment="1">
      <alignment vertical="center"/>
    </xf>
    <xf numFmtId="169" fontId="17" fillId="0" borderId="0" xfId="3" applyNumberFormat="1" applyFont="1"/>
    <xf numFmtId="0" fontId="18" fillId="0" borderId="0" xfId="3" applyFont="1"/>
    <xf numFmtId="170" fontId="18" fillId="0" borderId="0" xfId="3" applyNumberFormat="1" applyFont="1" applyAlignment="1">
      <alignment horizontal="right"/>
    </xf>
    <xf numFmtId="0" fontId="18" fillId="0" borderId="0" xfId="3" applyFont="1" applyAlignment="1">
      <alignment horizontal="center"/>
    </xf>
    <xf numFmtId="0" fontId="18" fillId="0" borderId="0" xfId="3" applyFont="1" applyAlignment="1"/>
    <xf numFmtId="0" fontId="19" fillId="0" borderId="0" xfId="4" applyAlignment="1" applyProtection="1"/>
    <xf numFmtId="0" fontId="17" fillId="0" borderId="0" xfId="3" applyFont="1" applyFill="1" applyAlignment="1">
      <alignment horizontal="center" wrapText="1"/>
    </xf>
    <xf numFmtId="0" fontId="18" fillId="4" borderId="0" xfId="3" applyFont="1" applyFill="1"/>
    <xf numFmtId="0" fontId="20" fillId="4" borderId="0" xfId="3" applyFont="1" applyFill="1" applyAlignment="1">
      <alignment horizontal="right"/>
    </xf>
    <xf numFmtId="0" fontId="17" fillId="4" borderId="0" xfId="3" applyFont="1" applyFill="1" applyAlignment="1">
      <alignment horizontal="right"/>
    </xf>
    <xf numFmtId="172" fontId="17" fillId="4" borderId="0" xfId="5" applyNumberFormat="1" applyFont="1" applyFill="1" applyAlignment="1">
      <alignment horizontal="right"/>
    </xf>
    <xf numFmtId="173" fontId="17" fillId="4" borderId="0" xfId="3" applyNumberFormat="1" applyFont="1" applyFill="1" applyAlignment="1">
      <alignment horizontal="right"/>
    </xf>
    <xf numFmtId="0" fontId="17" fillId="4" borderId="2" xfId="3" applyFont="1" applyFill="1" applyBorder="1"/>
    <xf numFmtId="0" fontId="17" fillId="4" borderId="2" xfId="3" applyFont="1" applyFill="1" applyBorder="1" applyAlignment="1">
      <alignment horizontal="center"/>
    </xf>
    <xf numFmtId="169" fontId="17" fillId="8" borderId="0" xfId="3" applyNumberFormat="1" applyFont="1" applyFill="1"/>
    <xf numFmtId="0" fontId="18" fillId="8" borderId="0" xfId="3" applyFont="1" applyFill="1"/>
    <xf numFmtId="170" fontId="18" fillId="8" borderId="0" xfId="3" applyNumberFormat="1" applyFont="1" applyFill="1" applyAlignment="1">
      <alignment horizontal="right"/>
    </xf>
    <xf numFmtId="0" fontId="18" fillId="0" borderId="2" xfId="3" applyFont="1" applyBorder="1"/>
    <xf numFmtId="165" fontId="18" fillId="0" borderId="2" xfId="3" applyNumberFormat="1" applyFont="1" applyBorder="1" applyAlignment="1"/>
    <xf numFmtId="165" fontId="18" fillId="0" borderId="2" xfId="3" applyNumberFormat="1" applyFont="1" applyBorder="1" applyAlignment="1">
      <alignment horizontal="right"/>
    </xf>
    <xf numFmtId="169" fontId="17" fillId="8" borderId="0" xfId="6" applyNumberFormat="1" applyFont="1" applyFill="1"/>
    <xf numFmtId="169" fontId="18" fillId="8" borderId="0" xfId="6" applyNumberFormat="1" applyFont="1" applyFill="1"/>
    <xf numFmtId="165" fontId="17" fillId="6" borderId="2" xfId="3" applyNumberFormat="1" applyFont="1" applyFill="1" applyBorder="1" applyAlignment="1">
      <alignment horizontal="right"/>
    </xf>
    <xf numFmtId="165" fontId="17" fillId="4" borderId="2" xfId="3" applyNumberFormat="1" applyFont="1" applyFill="1" applyBorder="1" applyAlignment="1">
      <alignment horizontal="center"/>
    </xf>
    <xf numFmtId="0" fontId="18" fillId="0" borderId="2" xfId="3" applyFont="1" applyBorder="1" applyAlignment="1">
      <alignment horizontal="center"/>
    </xf>
    <xf numFmtId="0" fontId="18" fillId="0" borderId="2" xfId="3" applyFont="1" applyBorder="1" applyAlignment="1">
      <alignment wrapText="1"/>
    </xf>
    <xf numFmtId="1" fontId="18" fillId="0" borderId="2" xfId="6" applyNumberFormat="1" applyFont="1" applyBorder="1" applyAlignment="1">
      <alignment horizontal="right"/>
    </xf>
    <xf numFmtId="165" fontId="21" fillId="9" borderId="2" xfId="3" applyNumberFormat="1" applyFont="1" applyFill="1" applyBorder="1" applyAlignment="1">
      <alignment horizontal="right"/>
    </xf>
    <xf numFmtId="169" fontId="17" fillId="0" borderId="0" xfId="6" applyNumberFormat="1" applyFont="1"/>
    <xf numFmtId="169" fontId="18" fillId="0" borderId="0" xfId="6" applyNumberFormat="1" applyFont="1"/>
    <xf numFmtId="0" fontId="18" fillId="4" borderId="2" xfId="3" applyFont="1" applyFill="1" applyBorder="1"/>
    <xf numFmtId="169" fontId="17" fillId="10" borderId="0" xfId="6" applyNumberFormat="1" applyFont="1" applyFill="1"/>
    <xf numFmtId="169" fontId="18" fillId="10" borderId="0" xfId="6" applyNumberFormat="1" applyFont="1" applyFill="1"/>
    <xf numFmtId="170" fontId="18" fillId="10" borderId="0" xfId="3" applyNumberFormat="1" applyFont="1" applyFill="1" applyAlignment="1">
      <alignment horizontal="right"/>
    </xf>
    <xf numFmtId="0" fontId="17" fillId="0" borderId="2" xfId="3" applyFont="1" applyFill="1" applyBorder="1"/>
    <xf numFmtId="169" fontId="18" fillId="0" borderId="6" xfId="6" applyNumberFormat="1" applyFont="1" applyFill="1" applyBorder="1" applyAlignment="1"/>
    <xf numFmtId="165" fontId="17" fillId="0" borderId="2" xfId="3" applyNumberFormat="1" applyFont="1" applyFill="1" applyBorder="1" applyAlignment="1">
      <alignment horizontal="right"/>
    </xf>
    <xf numFmtId="0" fontId="18" fillId="6" borderId="6" xfId="3" applyFont="1" applyFill="1" applyBorder="1" applyAlignment="1">
      <alignment vertical="center"/>
    </xf>
    <xf numFmtId="169" fontId="17" fillId="6" borderId="7" xfId="3" applyNumberFormat="1" applyFont="1" applyFill="1" applyBorder="1" applyAlignment="1">
      <alignment vertical="center"/>
    </xf>
    <xf numFmtId="0" fontId="18" fillId="6" borderId="8" xfId="3" applyFont="1" applyFill="1" applyBorder="1" applyAlignment="1">
      <alignment horizontal="right" vertical="center"/>
    </xf>
    <xf numFmtId="0" fontId="18" fillId="10" borderId="0" xfId="3" applyFont="1" applyFill="1"/>
    <xf numFmtId="169" fontId="17" fillId="10" borderId="0" xfId="3" applyNumberFormat="1" applyFont="1" applyFill="1"/>
    <xf numFmtId="165" fontId="21" fillId="11" borderId="2" xfId="3" applyNumberFormat="1" applyFont="1" applyFill="1" applyBorder="1" applyAlignment="1">
      <alignment horizontal="right"/>
    </xf>
    <xf numFmtId="169" fontId="21" fillId="12" borderId="0" xfId="6" applyNumberFormat="1" applyFont="1" applyFill="1"/>
    <xf numFmtId="0" fontId="18" fillId="0" borderId="0" xfId="3" applyFont="1" applyFill="1"/>
    <xf numFmtId="0" fontId="18" fillId="0" borderId="0" xfId="3" applyFont="1" applyFill="1" applyAlignment="1">
      <alignment horizontal="center"/>
    </xf>
    <xf numFmtId="165" fontId="17" fillId="0" borderId="2" xfId="3" applyNumberFormat="1" applyFont="1" applyFill="1" applyBorder="1"/>
    <xf numFmtId="165" fontId="17" fillId="0" borderId="0" xfId="3" applyNumberFormat="1" applyFont="1" applyFill="1" applyAlignment="1"/>
    <xf numFmtId="0" fontId="17" fillId="0" borderId="0" xfId="3" applyFont="1" applyFill="1" applyAlignment="1">
      <alignment horizontal="center"/>
    </xf>
    <xf numFmtId="0" fontId="17" fillId="0" borderId="0" xfId="3" applyFont="1" applyFill="1" applyAlignment="1"/>
    <xf numFmtId="9" fontId="17" fillId="0" borderId="2" xfId="6" applyNumberFormat="1" applyFont="1" applyFill="1" applyBorder="1"/>
    <xf numFmtId="0" fontId="17" fillId="0" borderId="0" xfId="3" applyFont="1" applyAlignment="1">
      <alignment horizontal="center"/>
    </xf>
    <xf numFmtId="0" fontId="3" fillId="0" borderId="0" xfId="7"/>
    <xf numFmtId="0" fontId="13" fillId="11" borderId="0" xfId="7" applyFont="1" applyFill="1"/>
    <xf numFmtId="0" fontId="14" fillId="0" borderId="0" xfId="7" applyFont="1"/>
    <xf numFmtId="4" fontId="3" fillId="0" borderId="0" xfId="7" applyNumberFormat="1"/>
    <xf numFmtId="0" fontId="3" fillId="0" borderId="0" xfId="7" applyAlignment="1">
      <alignment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44" fontId="4" fillId="0" borderId="2" xfId="1" applyFont="1" applyFill="1" applyBorder="1" applyAlignment="1">
      <alignment horizontal="right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44" fontId="4" fillId="0" borderId="2" xfId="1" applyFont="1" applyBorder="1" applyAlignment="1">
      <alignment horizontal="right" vertical="center" wrapText="1"/>
    </xf>
    <xf numFmtId="166" fontId="4" fillId="0" borderId="2" xfId="0" applyNumberFormat="1" applyFont="1" applyFill="1" applyBorder="1" applyAlignment="1">
      <alignment horizontal="center" vertical="center" wrapText="1"/>
    </xf>
    <xf numFmtId="169" fontId="0" fillId="0" borderId="2" xfId="0" applyNumberFormat="1" applyFont="1" applyFill="1" applyBorder="1" applyAlignment="1">
      <alignment horizontal="center" vertical="center" wrapText="1"/>
    </xf>
    <xf numFmtId="44" fontId="4" fillId="0" borderId="6" xfId="1" applyFont="1" applyFill="1" applyBorder="1" applyAlignment="1">
      <alignment horizontal="right" vertical="center" wrapText="1"/>
    </xf>
    <xf numFmtId="44" fontId="4" fillId="0" borderId="1" xfId="1" applyFont="1" applyFill="1" applyBorder="1" applyAlignment="1">
      <alignment horizontal="right" vertical="center" wrapText="1"/>
    </xf>
    <xf numFmtId="169" fontId="4" fillId="0" borderId="8" xfId="2" applyNumberFormat="1" applyFont="1" applyFill="1" applyBorder="1" applyAlignment="1">
      <alignment vertical="center" wrapText="1"/>
    </xf>
    <xf numFmtId="169" fontId="0" fillId="0" borderId="8" xfId="2" applyNumberFormat="1" applyFont="1" applyFill="1" applyBorder="1" applyAlignment="1">
      <alignment vertical="center" wrapText="1"/>
    </xf>
    <xf numFmtId="9" fontId="6" fillId="2" borderId="2" xfId="2" applyFont="1" applyFill="1" applyBorder="1" applyAlignment="1">
      <alignment horizontal="right" vertical="center" wrapText="1"/>
    </xf>
    <xf numFmtId="173" fontId="18" fillId="0" borderId="0" xfId="3" applyNumberFormat="1" applyFont="1"/>
    <xf numFmtId="165" fontId="17" fillId="6" borderId="2" xfId="0" applyNumberFormat="1" applyFont="1" applyFill="1" applyBorder="1" applyAlignment="1">
      <alignment horizontal="right"/>
    </xf>
    <xf numFmtId="165" fontId="17" fillId="0" borderId="2" xfId="0" applyNumberFormat="1" applyFont="1" applyFill="1" applyBorder="1" applyAlignment="1">
      <alignment horizontal="right"/>
    </xf>
    <xf numFmtId="169" fontId="18" fillId="0" borderId="0" xfId="2" applyNumberFormat="1" applyFont="1"/>
    <xf numFmtId="1" fontId="18" fillId="0" borderId="0" xfId="3" applyNumberFormat="1" applyFont="1"/>
    <xf numFmtId="1" fontId="17" fillId="0" borderId="0" xfId="3" applyNumberFormat="1" applyFont="1"/>
    <xf numFmtId="10" fontId="22" fillId="9" borderId="0" xfId="2" applyNumberFormat="1" applyFont="1" applyFill="1"/>
    <xf numFmtId="10" fontId="17" fillId="0" borderId="28" xfId="6" applyNumberFormat="1" applyFont="1" applyFill="1" applyBorder="1" applyAlignment="1"/>
    <xf numFmtId="0" fontId="4" fillId="0" borderId="2" xfId="0" applyFont="1" applyBorder="1" applyAlignment="1">
      <alignment horizontal="center" vertical="center" wrapText="1"/>
    </xf>
    <xf numFmtId="4" fontId="13" fillId="11" borderId="0" xfId="7" applyNumberFormat="1" applyFont="1" applyFill="1"/>
    <xf numFmtId="0" fontId="13" fillId="9" borderId="0" xfId="7" applyFont="1" applyFill="1"/>
    <xf numFmtId="9" fontId="0" fillId="0" borderId="0" xfId="0" applyNumberFormat="1" applyFont="1" applyAlignment="1">
      <alignment horizontal="justify" vertical="center" wrapText="1"/>
    </xf>
    <xf numFmtId="169" fontId="0" fillId="0" borderId="0" xfId="8" applyNumberFormat="1" applyFont="1"/>
    <xf numFmtId="0" fontId="14" fillId="0" borderId="0" xfId="7" applyFont="1" applyAlignment="1">
      <alignment wrapText="1"/>
    </xf>
    <xf numFmtId="0" fontId="13" fillId="11" borderId="0" xfId="7" applyFont="1" applyFill="1" applyAlignment="1">
      <alignment wrapText="1"/>
    </xf>
    <xf numFmtId="0" fontId="24" fillId="9" borderId="0" xfId="7" applyFont="1" applyFill="1"/>
    <xf numFmtId="0" fontId="2" fillId="0" borderId="0" xfId="9"/>
    <xf numFmtId="0" fontId="2" fillId="0" borderId="0" xfId="9" applyAlignment="1">
      <alignment wrapText="1"/>
    </xf>
    <xf numFmtId="0" fontId="14" fillId="0" borderId="0" xfId="9" applyFont="1"/>
    <xf numFmtId="0" fontId="14" fillId="0" borderId="0" xfId="9" applyFont="1" applyAlignment="1">
      <alignment wrapText="1"/>
    </xf>
    <xf numFmtId="0" fontId="2" fillId="0" borderId="0" xfId="9" applyBorder="1"/>
    <xf numFmtId="0" fontId="2" fillId="0" borderId="0" xfId="9" applyBorder="1" applyAlignment="1">
      <alignment wrapText="1"/>
    </xf>
    <xf numFmtId="0" fontId="25" fillId="0" borderId="0" xfId="9" applyFont="1"/>
    <xf numFmtId="0" fontId="1" fillId="0" borderId="0" xfId="7" applyFont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justify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justify" vertical="center" wrapText="1"/>
    </xf>
    <xf numFmtId="0" fontId="6" fillId="3" borderId="7" xfId="0" applyFont="1" applyFill="1" applyBorder="1" applyAlignment="1">
      <alignment horizontal="justify" vertical="center" wrapText="1"/>
    </xf>
    <xf numFmtId="0" fontId="6" fillId="3" borderId="8" xfId="0" applyFont="1" applyFill="1" applyBorder="1" applyAlignment="1">
      <alignment horizontal="justify" vertical="center" wrapText="1"/>
    </xf>
    <xf numFmtId="0" fontId="6" fillId="3" borderId="15" xfId="0" applyFont="1" applyFill="1" applyBorder="1" applyAlignment="1">
      <alignment horizontal="justify" vertical="center" wrapText="1"/>
    </xf>
    <xf numFmtId="0" fontId="6" fillId="3" borderId="5" xfId="0" applyFont="1" applyFill="1" applyBorder="1" applyAlignment="1">
      <alignment horizontal="justify" vertical="center" wrapText="1"/>
    </xf>
    <xf numFmtId="0" fontId="6" fillId="3" borderId="17" xfId="0" applyFont="1" applyFill="1" applyBorder="1" applyAlignment="1">
      <alignment horizontal="justify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0" fillId="0" borderId="20" xfId="0" applyNumberFormat="1" applyFont="1" applyBorder="1" applyAlignment="1">
      <alignment horizontal="justify" vertical="center" wrapText="1"/>
    </xf>
    <xf numFmtId="0" fontId="0" fillId="0" borderId="20" xfId="0" applyFont="1" applyBorder="1" applyAlignment="1">
      <alignment horizontal="justify" vertical="center" wrapText="1"/>
    </xf>
    <xf numFmtId="0" fontId="0" fillId="0" borderId="21" xfId="0" applyFont="1" applyBorder="1" applyAlignment="1">
      <alignment horizontal="justify" vertical="center" wrapText="1"/>
    </xf>
    <xf numFmtId="166" fontId="0" fillId="0" borderId="6" xfId="0" applyNumberFormat="1" applyFont="1" applyBorder="1" applyAlignment="1">
      <alignment horizontal="center" vertical="center" wrapText="1"/>
    </xf>
    <xf numFmtId="166" fontId="0" fillId="0" borderId="7" xfId="0" applyNumberFormat="1" applyFont="1" applyBorder="1" applyAlignment="1">
      <alignment horizontal="center" vertical="center" wrapText="1"/>
    </xf>
    <xf numFmtId="166" fontId="0" fillId="0" borderId="8" xfId="0" applyNumberFormat="1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justify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0" applyFont="1" applyBorder="1" applyAlignment="1">
      <alignment horizontal="right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66" fontId="0" fillId="2" borderId="6" xfId="0" applyNumberFormat="1" applyFont="1" applyFill="1" applyBorder="1" applyAlignment="1">
      <alignment horizontal="center" vertical="center" wrapText="1"/>
    </xf>
    <xf numFmtId="166" fontId="0" fillId="2" borderId="7" xfId="0" applyNumberFormat="1" applyFont="1" applyFill="1" applyBorder="1" applyAlignment="1">
      <alignment horizontal="center" vertical="center" wrapText="1"/>
    </xf>
    <xf numFmtId="166" fontId="0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0" fontId="17" fillId="6" borderId="6" xfId="3" applyFont="1" applyFill="1" applyBorder="1" applyAlignment="1">
      <alignment horizontal="center"/>
    </xf>
    <xf numFmtId="0" fontId="17" fillId="6" borderId="8" xfId="3" applyFont="1" applyFill="1" applyBorder="1" applyAlignment="1">
      <alignment horizontal="center"/>
    </xf>
    <xf numFmtId="0" fontId="17" fillId="0" borderId="0" xfId="3" applyFont="1" applyAlignment="1">
      <alignment horizontal="center"/>
    </xf>
    <xf numFmtId="0" fontId="18" fillId="6" borderId="6" xfId="3" applyFont="1" applyFill="1" applyBorder="1" applyAlignment="1">
      <alignment horizontal="right" vertical="center"/>
    </xf>
    <xf numFmtId="0" fontId="18" fillId="6" borderId="7" xfId="3" applyFont="1" applyFill="1" applyBorder="1" applyAlignment="1">
      <alignment horizontal="right" vertical="center"/>
    </xf>
    <xf numFmtId="0" fontId="18" fillId="6" borderId="8" xfId="3" applyFont="1" applyFill="1" applyBorder="1" applyAlignment="1">
      <alignment horizontal="right" vertical="center"/>
    </xf>
    <xf numFmtId="0" fontId="17" fillId="6" borderId="6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0" fontId="17" fillId="6" borderId="8" xfId="3" applyFont="1" applyFill="1" applyBorder="1" applyAlignment="1">
      <alignment horizontal="center" vertical="center"/>
    </xf>
    <xf numFmtId="0" fontId="18" fillId="4" borderId="6" xfId="3" applyFont="1" applyFill="1" applyBorder="1" applyAlignment="1">
      <alignment horizontal="center"/>
    </xf>
    <xf numFmtId="0" fontId="18" fillId="4" borderId="8" xfId="3" applyFont="1" applyFill="1" applyBorder="1" applyAlignment="1">
      <alignment horizontal="center"/>
    </xf>
    <xf numFmtId="10" fontId="18" fillId="0" borderId="6" xfId="6" applyNumberFormat="1" applyFont="1" applyFill="1" applyBorder="1" applyAlignment="1">
      <alignment horizontal="right"/>
    </xf>
    <xf numFmtId="10" fontId="18" fillId="0" borderId="8" xfId="6" applyNumberFormat="1" applyFont="1" applyFill="1" applyBorder="1" applyAlignment="1">
      <alignment horizontal="right"/>
    </xf>
    <xf numFmtId="0" fontId="17" fillId="6" borderId="6" xfId="3" applyFont="1" applyFill="1" applyBorder="1" applyAlignment="1">
      <alignment horizontal="right"/>
    </xf>
    <xf numFmtId="0" fontId="17" fillId="6" borderId="7" xfId="3" applyFont="1" applyFill="1" applyBorder="1" applyAlignment="1">
      <alignment horizontal="right"/>
    </xf>
    <xf numFmtId="0" fontId="17" fillId="6" borderId="8" xfId="3" applyFont="1" applyFill="1" applyBorder="1" applyAlignment="1">
      <alignment horizontal="right"/>
    </xf>
    <xf numFmtId="0" fontId="21" fillId="9" borderId="0" xfId="3" applyFont="1" applyFill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7" fillId="4" borderId="0" xfId="3" applyFont="1" applyFill="1" applyAlignment="1">
      <alignment horizontal="center"/>
    </xf>
    <xf numFmtId="0" fontId="17" fillId="4" borderId="0" xfId="3" applyFont="1" applyFill="1" applyAlignment="1">
      <alignment horizontal="center" vertical="center" wrapText="1"/>
    </xf>
    <xf numFmtId="0" fontId="17" fillId="4" borderId="2" xfId="3" applyFont="1" applyFill="1" applyBorder="1" applyAlignment="1">
      <alignment horizontal="center"/>
    </xf>
    <xf numFmtId="0" fontId="18" fillId="6" borderId="6" xfId="3" applyFont="1" applyFill="1" applyBorder="1" applyAlignment="1">
      <alignment horizontal="right"/>
    </xf>
    <xf numFmtId="0" fontId="18" fillId="6" borderId="7" xfId="3" applyFont="1" applyFill="1" applyBorder="1" applyAlignment="1">
      <alignment horizontal="right"/>
    </xf>
    <xf numFmtId="0" fontId="18" fillId="6" borderId="8" xfId="3" applyFont="1" applyFill="1" applyBorder="1" applyAlignment="1">
      <alignment horizontal="right"/>
    </xf>
  </cellXfs>
  <cellStyles count="10">
    <cellStyle name="Currency 2" xfId="5"/>
    <cellStyle name="Hipervínculo" xfId="4" builtinId="8"/>
    <cellStyle name="Moneda" xfId="1" builtinId="4"/>
    <cellStyle name="Normal" xfId="0" builtinId="0"/>
    <cellStyle name="Normal 2" xfId="3"/>
    <cellStyle name="Normal 3" xfId="7"/>
    <cellStyle name="Normal 4" xfId="9"/>
    <cellStyle name="Percent 2" xfId="6"/>
    <cellStyle name="Percent 3" xfId="8"/>
    <cellStyle name="Porcentaje" xfId="2" builtinId="5"/>
  </cellStyles>
  <dxfs count="4">
    <dxf>
      <border diagonalUp="0" diagonalDown="0" outline="0">
        <left/>
        <right/>
        <top/>
        <bottom/>
      </border>
    </dxf>
    <dxf>
      <alignment horizontal="general" vertical="bottom" textRotation="0" wrapText="1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relativeIndent="0" justifyLastLine="0" shrinkToFit="0" readingOrder="0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647700</xdr:colOff>
      <xdr:row>2</xdr:row>
      <xdr:rowOff>381000</xdr:rowOff>
    </xdr:to>
    <xdr:pic>
      <xdr:nvPicPr>
        <xdr:cNvPr id="1096" name="6 Imagen" descr="D:\Users\aidexud22\Downloads\Escudo UDFJC (1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126682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338343</xdr:colOff>
      <xdr:row>1</xdr:row>
      <xdr:rowOff>54666</xdr:rowOff>
    </xdr:from>
    <xdr:to>
      <xdr:col>8</xdr:col>
      <xdr:colOff>972344</xdr:colOff>
      <xdr:row>2</xdr:row>
      <xdr:rowOff>216591</xdr:rowOff>
    </xdr:to>
    <xdr:pic>
      <xdr:nvPicPr>
        <xdr:cNvPr id="1097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2191" y="419101"/>
          <a:ext cx="1851544" cy="64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195182</xdr:colOff>
      <xdr:row>60</xdr:row>
      <xdr:rowOff>38101</xdr:rowOff>
    </xdr:from>
    <xdr:to>
      <xdr:col>1</xdr:col>
      <xdr:colOff>866775</xdr:colOff>
      <xdr:row>64</xdr:row>
      <xdr:rowOff>38101</xdr:rowOff>
    </xdr:to>
    <xdr:pic>
      <xdr:nvPicPr>
        <xdr:cNvPr id="2" name="Picture 1" descr="Logo InterGroupV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9957" y="11334751"/>
          <a:ext cx="671593" cy="609600"/>
        </a:xfrm>
        <a:prstGeom prst="rect">
          <a:avLst/>
        </a:prstGeom>
      </xdr:spPr>
    </xdr:pic>
    <xdr:clientData/>
  </xdr:twoCellAnchor>
  <xdr:twoCellAnchor>
    <xdr:from>
      <xdr:col>1</xdr:col>
      <xdr:colOff>962025</xdr:colOff>
      <xdr:row>60</xdr:row>
      <xdr:rowOff>66675</xdr:rowOff>
    </xdr:from>
    <xdr:to>
      <xdr:col>2</xdr:col>
      <xdr:colOff>409575</xdr:colOff>
      <xdr:row>63</xdr:row>
      <xdr:rowOff>114300</xdr:rowOff>
    </xdr:to>
    <xdr:sp macro="" textlink="">
      <xdr:nvSpPr>
        <xdr:cNvPr id="3" name="TextBox 2"/>
        <xdr:cNvSpPr txBox="1"/>
      </xdr:nvSpPr>
      <xdr:spPr>
        <a:xfrm>
          <a:off x="1190625" y="11430000"/>
          <a:ext cx="24288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800" b="1">
              <a:solidFill>
                <a:schemeClr val="dk1"/>
              </a:solidFill>
              <a:latin typeface="Trebuchet MS" pitchFamily="34" charset="0"/>
              <a:ea typeface="+mn-ea"/>
              <a:cs typeface="+mn-cs"/>
            </a:rPr>
            <a:t>DeMaker InterGroup</a:t>
          </a:r>
          <a:endParaRPr lang="es-CO" sz="1800">
            <a:solidFill>
              <a:schemeClr val="dk1"/>
            </a:solidFill>
            <a:latin typeface="Trebuchet MS" pitchFamily="34" charset="0"/>
            <a:ea typeface="+mn-ea"/>
            <a:cs typeface="+mn-cs"/>
          </a:endParaRPr>
        </a:p>
        <a:p>
          <a:r>
            <a:rPr lang="en-US" sz="800">
              <a:solidFill>
                <a:schemeClr val="dk1"/>
              </a:solidFill>
              <a:latin typeface="Trebuchet MS" pitchFamily="34" charset="0"/>
              <a:ea typeface="+mn-ea"/>
              <a:cs typeface="+mn-cs"/>
            </a:rPr>
            <a:t>Enterprise Systems Union</a:t>
          </a:r>
          <a:endParaRPr lang="es-CO" sz="800">
            <a:solidFill>
              <a:schemeClr val="dk1"/>
            </a:solidFill>
            <a:latin typeface="Trebuchet MS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266700</xdr:colOff>
      <xdr:row>0</xdr:row>
      <xdr:rowOff>0</xdr:rowOff>
    </xdr:from>
    <xdr:to>
      <xdr:col>1</xdr:col>
      <xdr:colOff>1038225</xdr:colOff>
      <xdr:row>0</xdr:row>
      <xdr:rowOff>971619</xdr:rowOff>
    </xdr:to>
    <xdr:pic>
      <xdr:nvPicPr>
        <xdr:cNvPr id="4" name="Picture 3" descr="índice Logo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300" y="0"/>
          <a:ext cx="771525" cy="971619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1133476</xdr:colOff>
      <xdr:row>0</xdr:row>
      <xdr:rowOff>244936</xdr:rowOff>
    </xdr:from>
    <xdr:to>
      <xdr:col>4</xdr:col>
      <xdr:colOff>1066801</xdr:colOff>
      <xdr:row>0</xdr:row>
      <xdr:rowOff>971785</xdr:rowOff>
    </xdr:to>
    <xdr:pic>
      <xdr:nvPicPr>
        <xdr:cNvPr id="5" name="Picture 4" descr="Logo Oracle University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1" y="244936"/>
          <a:ext cx="1504950" cy="726849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59</xdr:row>
      <xdr:rowOff>85726</xdr:rowOff>
    </xdr:from>
    <xdr:to>
      <xdr:col>4</xdr:col>
      <xdr:colOff>762000</xdr:colOff>
      <xdr:row>64</xdr:row>
      <xdr:rowOff>40603</xdr:rowOff>
    </xdr:to>
    <xdr:pic>
      <xdr:nvPicPr>
        <xdr:cNvPr id="6" name="Picture 5" descr="Logo Oracle WDP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5700" y="11229976"/>
          <a:ext cx="3162300" cy="7168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5:D22" totalsRowCount="1">
  <autoFilter ref="B5:D21"/>
  <tableColumns count="3">
    <tableColumn id="1" name="Sesion" totalsRowDxfId="3"/>
    <tableColumn id="2" name="Tema" dataDxfId="2" totalsRowDxfId="1"/>
    <tableColumn id="3" name="Hr" totalsRowFunction="sum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gs1304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education.oracle.com/pls/web_prod-plq-dad/db_pages.getpage?page_id=609&amp;get_params=dc:D90758,clang:EN" TargetMode="External"/><Relationship Id="rId1" Type="http://schemas.openxmlformats.org/officeDocument/2006/relationships/hyperlink" Target="http://education.oracle.com/pls/web_prod-plq-dad/db_pages.getpage?page_id=609&amp;get_params=dc:D88168,clang: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9"/>
  <sheetViews>
    <sheetView zoomScaleNormal="100" zoomScaleSheetLayoutView="115" zoomScalePageLayoutView="150" workbookViewId="0">
      <selection activeCell="H43" sqref="H43:H44"/>
    </sheetView>
  </sheetViews>
  <sheetFormatPr baseColWidth="10" defaultColWidth="10.85546875" defaultRowHeight="12.75" x14ac:dyDescent="0.2"/>
  <cols>
    <col min="1" max="2" width="12.140625" style="6" customWidth="1"/>
    <col min="3" max="3" width="20" style="6" customWidth="1"/>
    <col min="4" max="4" width="15.28515625" style="7" customWidth="1"/>
    <col min="5" max="5" width="13" style="7" customWidth="1"/>
    <col min="6" max="6" width="20" style="8" customWidth="1"/>
    <col min="7" max="7" width="16.28515625" style="7" customWidth="1"/>
    <col min="8" max="8" width="18.28515625" style="7" customWidth="1"/>
    <col min="9" max="9" width="20.7109375" style="8" customWidth="1"/>
    <col min="10" max="10" width="31" style="9" customWidth="1"/>
    <col min="11" max="11" width="18.140625" style="6" customWidth="1"/>
    <col min="12" max="12" width="38.85546875" style="6" customWidth="1"/>
    <col min="13" max="13" width="11.7109375" style="6" bestFit="1" customWidth="1"/>
    <col min="14" max="16384" width="10.85546875" style="6"/>
  </cols>
  <sheetData>
    <row r="1" spans="1:12" ht="28.5" customHeight="1" x14ac:dyDescent="0.2">
      <c r="A1" s="285"/>
      <c r="B1" s="285"/>
      <c r="C1" s="227" t="s">
        <v>7</v>
      </c>
      <c r="D1" s="228"/>
      <c r="E1" s="228"/>
      <c r="F1" s="229"/>
      <c r="G1" s="5" t="s">
        <v>10</v>
      </c>
      <c r="H1" s="285"/>
      <c r="I1" s="285"/>
    </row>
    <row r="2" spans="1:12" ht="37.5" customHeight="1" x14ac:dyDescent="0.2">
      <c r="A2" s="285"/>
      <c r="B2" s="285"/>
      <c r="C2" s="227" t="s">
        <v>8</v>
      </c>
      <c r="D2" s="228"/>
      <c r="E2" s="228"/>
      <c r="F2" s="229"/>
      <c r="G2" s="5" t="s">
        <v>91</v>
      </c>
      <c r="H2" s="285"/>
      <c r="I2" s="285"/>
    </row>
    <row r="3" spans="1:12" ht="39.75" customHeight="1" x14ac:dyDescent="0.2">
      <c r="A3" s="285"/>
      <c r="B3" s="285"/>
      <c r="C3" s="227" t="s">
        <v>9</v>
      </c>
      <c r="D3" s="228"/>
      <c r="E3" s="228"/>
      <c r="F3" s="229"/>
      <c r="G3" s="63" t="s">
        <v>92</v>
      </c>
      <c r="H3" s="285"/>
      <c r="I3" s="285"/>
    </row>
    <row r="4" spans="1:12" ht="8.25" customHeight="1" thickBot="1" x14ac:dyDescent="0.25">
      <c r="A4" s="268"/>
      <c r="B4" s="268"/>
      <c r="C4" s="268"/>
      <c r="D4" s="268"/>
      <c r="E4" s="268"/>
      <c r="F4" s="268"/>
      <c r="G4" s="268"/>
      <c r="H4" s="268"/>
      <c r="I4" s="268"/>
    </row>
    <row r="5" spans="1:12" x14ac:dyDescent="0.2">
      <c r="A5" s="277" t="s">
        <v>1</v>
      </c>
      <c r="B5" s="278"/>
      <c r="C5" s="278"/>
      <c r="D5" s="278"/>
      <c r="E5" s="278"/>
      <c r="F5" s="278"/>
      <c r="G5" s="278"/>
      <c r="H5" s="278"/>
      <c r="I5" s="279"/>
    </row>
    <row r="6" spans="1:12" s="1" customFormat="1" ht="20.25" customHeight="1" x14ac:dyDescent="0.2">
      <c r="A6" s="280" t="s">
        <v>147</v>
      </c>
      <c r="B6" s="281"/>
      <c r="C6" s="282"/>
      <c r="D6" s="283" t="s">
        <v>148</v>
      </c>
      <c r="E6" s="281"/>
      <c r="F6" s="281"/>
      <c r="G6" s="281"/>
      <c r="H6" s="281"/>
      <c r="I6" s="284"/>
      <c r="J6" s="3"/>
    </row>
    <row r="7" spans="1:12" s="1" customFormat="1" ht="12.75" customHeight="1" x14ac:dyDescent="0.2">
      <c r="A7" s="248" t="s">
        <v>47</v>
      </c>
      <c r="B7" s="249"/>
      <c r="C7" s="249"/>
      <c r="D7" s="250"/>
      <c r="E7" s="250"/>
      <c r="F7" s="250"/>
      <c r="G7" s="250"/>
      <c r="H7" s="250"/>
      <c r="I7" s="251"/>
      <c r="J7" s="3"/>
    </row>
    <row r="8" spans="1:12" x14ac:dyDescent="0.2">
      <c r="A8" s="253"/>
      <c r="B8" s="202"/>
      <c r="C8" s="202"/>
      <c r="D8" s="202" t="s">
        <v>51</v>
      </c>
      <c r="E8" s="202"/>
      <c r="F8" s="202"/>
      <c r="G8" s="202"/>
      <c r="H8" s="202"/>
      <c r="I8" s="252"/>
    </row>
    <row r="9" spans="1:12" s="1" customFormat="1" x14ac:dyDescent="0.2">
      <c r="A9" s="230" t="s">
        <v>21</v>
      </c>
      <c r="B9" s="231"/>
      <c r="C9" s="231"/>
      <c r="D9" s="231"/>
      <c r="E9" s="231"/>
      <c r="F9" s="231"/>
      <c r="G9" s="231"/>
      <c r="H9" s="231"/>
      <c r="I9" s="254"/>
      <c r="J9" s="3"/>
    </row>
    <row r="10" spans="1:12" x14ac:dyDescent="0.2">
      <c r="A10" s="255" t="s">
        <v>149</v>
      </c>
      <c r="B10" s="256"/>
      <c r="C10" s="256"/>
      <c r="D10" s="256"/>
      <c r="E10" s="257" t="str">
        <f>PTO!B4</f>
        <v>Oracle Linux 7: Advanced Administration Ed 1  / Classroom Training  / Certified Associate</v>
      </c>
      <c r="F10" s="257"/>
      <c r="G10" s="257"/>
      <c r="H10" s="257"/>
      <c r="I10" s="258"/>
      <c r="L10" s="45" t="s">
        <v>48</v>
      </c>
    </row>
    <row r="11" spans="1:12" ht="12.75" customHeight="1" x14ac:dyDescent="0.2">
      <c r="A11" s="230" t="s">
        <v>22</v>
      </c>
      <c r="B11" s="231"/>
      <c r="C11" s="232"/>
      <c r="D11" s="215" t="s">
        <v>150</v>
      </c>
      <c r="E11" s="216"/>
      <c r="F11" s="217"/>
      <c r="G11" s="217"/>
      <c r="H11" s="217"/>
      <c r="I11" s="218"/>
      <c r="L11" s="45" t="s">
        <v>49</v>
      </c>
    </row>
    <row r="12" spans="1:12" ht="12.75" customHeight="1" x14ac:dyDescent="0.2">
      <c r="A12" s="230" t="s">
        <v>23</v>
      </c>
      <c r="B12" s="231"/>
      <c r="C12" s="232"/>
      <c r="D12" s="215" t="s">
        <v>150</v>
      </c>
      <c r="E12" s="216"/>
      <c r="F12" s="217"/>
      <c r="G12" s="217"/>
      <c r="H12" s="217"/>
      <c r="I12" s="218"/>
      <c r="L12" s="45" t="s">
        <v>50</v>
      </c>
    </row>
    <row r="13" spans="1:12" ht="13.5" customHeight="1" thickBot="1" x14ac:dyDescent="0.25">
      <c r="A13" s="233" t="s">
        <v>24</v>
      </c>
      <c r="B13" s="234"/>
      <c r="C13" s="235"/>
      <c r="D13" s="237">
        <f>PTO!E10</f>
        <v>29627500</v>
      </c>
      <c r="E13" s="237"/>
      <c r="F13" s="238"/>
      <c r="G13" s="238"/>
      <c r="H13" s="238"/>
      <c r="I13" s="239"/>
      <c r="L13" s="45" t="s">
        <v>51</v>
      </c>
    </row>
    <row r="14" spans="1:12" ht="26.25" thickBot="1" x14ac:dyDescent="0.25">
      <c r="A14" s="269"/>
      <c r="B14" s="270"/>
      <c r="C14" s="270"/>
      <c r="D14" s="270"/>
      <c r="E14" s="270"/>
      <c r="F14" s="270"/>
      <c r="G14" s="270"/>
      <c r="H14" s="270"/>
      <c r="I14" s="270"/>
      <c r="L14" s="45" t="s">
        <v>52</v>
      </c>
    </row>
    <row r="15" spans="1:12" ht="12.75" customHeight="1" x14ac:dyDescent="0.2">
      <c r="A15" s="223" t="s">
        <v>12</v>
      </c>
      <c r="B15" s="224"/>
      <c r="C15" s="225"/>
      <c r="D15" s="225"/>
      <c r="E15" s="225"/>
      <c r="F15" s="225"/>
      <c r="G15" s="225"/>
      <c r="H15" s="225"/>
      <c r="I15" s="226"/>
      <c r="L15" s="45" t="s">
        <v>53</v>
      </c>
    </row>
    <row r="16" spans="1:12" x14ac:dyDescent="0.2">
      <c r="A16" s="274" t="s">
        <v>25</v>
      </c>
      <c r="B16" s="246"/>
      <c r="C16" s="247"/>
      <c r="D16" s="240"/>
      <c r="E16" s="241"/>
      <c r="F16" s="241"/>
      <c r="G16" s="241"/>
      <c r="H16" s="242"/>
      <c r="I16" s="37">
        <f>D13</f>
        <v>29627500</v>
      </c>
      <c r="L16" s="11"/>
    </row>
    <row r="17" spans="1:13" x14ac:dyDescent="0.2">
      <c r="A17" s="275" t="s">
        <v>26</v>
      </c>
      <c r="B17" s="246"/>
      <c r="C17" s="276"/>
      <c r="D17" s="240"/>
      <c r="E17" s="241"/>
      <c r="F17" s="241"/>
      <c r="G17" s="241"/>
      <c r="H17" s="242"/>
      <c r="I17" s="37">
        <v>0</v>
      </c>
      <c r="L17" s="11"/>
    </row>
    <row r="18" spans="1:13" x14ac:dyDescent="0.2">
      <c r="A18" s="275" t="s">
        <v>27</v>
      </c>
      <c r="B18" s="246"/>
      <c r="C18" s="276"/>
      <c r="D18" s="240"/>
      <c r="E18" s="241"/>
      <c r="F18" s="241"/>
      <c r="G18" s="241"/>
      <c r="H18" s="242"/>
      <c r="I18" s="37">
        <v>0</v>
      </c>
      <c r="L18" s="11"/>
    </row>
    <row r="19" spans="1:13" x14ac:dyDescent="0.2">
      <c r="A19" s="275" t="s">
        <v>28</v>
      </c>
      <c r="B19" s="246"/>
      <c r="C19" s="276"/>
      <c r="D19" s="240"/>
      <c r="E19" s="241"/>
      <c r="F19" s="241"/>
      <c r="G19" s="241"/>
      <c r="H19" s="242"/>
      <c r="I19" s="37">
        <v>0</v>
      </c>
      <c r="K19" s="9"/>
      <c r="L19" s="11"/>
      <c r="M19" s="11"/>
    </row>
    <row r="20" spans="1:13" x14ac:dyDescent="0.2">
      <c r="A20" s="275" t="s">
        <v>29</v>
      </c>
      <c r="B20" s="246"/>
      <c r="C20" s="276"/>
      <c r="D20" s="240"/>
      <c r="E20" s="241"/>
      <c r="F20" s="241"/>
      <c r="G20" s="241"/>
      <c r="H20" s="242"/>
      <c r="I20" s="37">
        <v>0</v>
      </c>
      <c r="L20" s="11"/>
    </row>
    <row r="21" spans="1:13" x14ac:dyDescent="0.2">
      <c r="A21" s="275" t="s">
        <v>30</v>
      </c>
      <c r="B21" s="246"/>
      <c r="C21" s="276"/>
      <c r="D21" s="240"/>
      <c r="E21" s="241"/>
      <c r="F21" s="241"/>
      <c r="G21" s="241"/>
      <c r="H21" s="242"/>
      <c r="I21" s="37">
        <v>0</v>
      </c>
      <c r="L21" s="11"/>
    </row>
    <row r="22" spans="1:13" ht="12.75" customHeight="1" x14ac:dyDescent="0.2">
      <c r="A22" s="236" t="s">
        <v>35</v>
      </c>
      <c r="B22" s="208"/>
      <c r="C22" s="209"/>
      <c r="D22" s="271"/>
      <c r="E22" s="272"/>
      <c r="F22" s="272"/>
      <c r="G22" s="272"/>
      <c r="H22" s="273"/>
      <c r="I22" s="39">
        <f>SUM(I16:I21)</f>
        <v>29627500</v>
      </c>
      <c r="L22" s="11"/>
    </row>
    <row r="23" spans="1:13" ht="12.75" customHeight="1" thickBot="1" x14ac:dyDescent="0.25">
      <c r="A23" s="219" t="s">
        <v>36</v>
      </c>
      <c r="B23" s="220"/>
      <c r="C23" s="221"/>
      <c r="D23" s="221"/>
      <c r="E23" s="221"/>
      <c r="F23" s="221"/>
      <c r="G23" s="221"/>
      <c r="H23" s="221"/>
      <c r="I23" s="222"/>
      <c r="L23" s="11"/>
    </row>
    <row r="24" spans="1:13" ht="12.75" customHeight="1" x14ac:dyDescent="0.2">
      <c r="A24" s="223" t="s">
        <v>13</v>
      </c>
      <c r="B24" s="224"/>
      <c r="C24" s="225"/>
      <c r="D24" s="225"/>
      <c r="E24" s="225"/>
      <c r="F24" s="225"/>
      <c r="G24" s="225"/>
      <c r="H24" s="225"/>
      <c r="I24" s="226"/>
    </row>
    <row r="25" spans="1:13" ht="12.75" customHeight="1" x14ac:dyDescent="0.2">
      <c r="A25" s="91" t="s">
        <v>39</v>
      </c>
      <c r="B25" s="227" t="s">
        <v>59</v>
      </c>
      <c r="C25" s="228"/>
      <c r="D25" s="229"/>
      <c r="E25" s="91" t="s">
        <v>40</v>
      </c>
      <c r="F25" s="92" t="s">
        <v>41</v>
      </c>
      <c r="G25" s="93" t="s">
        <v>42</v>
      </c>
      <c r="H25" s="93" t="s">
        <v>43</v>
      </c>
      <c r="I25" s="94" t="s">
        <v>44</v>
      </c>
    </row>
    <row r="26" spans="1:13" s="45" customFormat="1" ht="12.75" customHeight="1" x14ac:dyDescent="0.2">
      <c r="A26" s="100"/>
      <c r="B26" s="208" t="s">
        <v>31</v>
      </c>
      <c r="C26" s="208"/>
      <c r="D26" s="209"/>
      <c r="E26" s="41"/>
      <c r="F26" s="42"/>
      <c r="G26" s="43"/>
      <c r="H26" s="43"/>
      <c r="I26" s="2"/>
      <c r="J26" s="44"/>
    </row>
    <row r="27" spans="1:13" s="23" customFormat="1" ht="12.75" customHeight="1" x14ac:dyDescent="0.2">
      <c r="A27" s="167">
        <v>1</v>
      </c>
      <c r="B27" s="210" t="str">
        <f>PTO!B46</f>
        <v>COORDINADOR %</v>
      </c>
      <c r="C27" s="211"/>
      <c r="D27" s="175">
        <v>1</v>
      </c>
      <c r="E27" s="171" t="s">
        <v>152</v>
      </c>
      <c r="F27" s="173">
        <f>(PTO!$E$46/PTO!$E$7)*D27</f>
        <v>282103.75000000006</v>
      </c>
      <c r="G27" s="107">
        <f>PTO!E7</f>
        <v>40</v>
      </c>
      <c r="H27" s="172">
        <v>1</v>
      </c>
      <c r="I27" s="174">
        <f>+A27*F27*G27*H27</f>
        <v>11284150.000000002</v>
      </c>
      <c r="J27" s="24"/>
    </row>
    <row r="28" spans="1:13" s="23" customFormat="1" x14ac:dyDescent="0.2">
      <c r="A28" s="167"/>
      <c r="B28" s="210"/>
      <c r="C28" s="211"/>
      <c r="D28" s="175"/>
      <c r="E28" s="171"/>
      <c r="F28" s="173">
        <f>(PTO!$E$46/PTO!$E$7)*D28</f>
        <v>0</v>
      </c>
      <c r="G28" s="186"/>
      <c r="H28" s="172"/>
      <c r="I28" s="174">
        <f>+A28*F28*G28*H28</f>
        <v>0</v>
      </c>
      <c r="J28" s="24"/>
    </row>
    <row r="29" spans="1:13" x14ac:dyDescent="0.2">
      <c r="A29" s="98"/>
      <c r="B29" s="210"/>
      <c r="C29" s="211"/>
      <c r="D29" s="175"/>
      <c r="E29" s="171"/>
      <c r="F29" s="173">
        <f>(PTO!$E$46/PTO!$E$7)*D29</f>
        <v>0</v>
      </c>
      <c r="G29" s="77"/>
      <c r="H29" s="172"/>
      <c r="I29" s="174">
        <f>+A29*F29*G29*H29</f>
        <v>0</v>
      </c>
      <c r="L29" s="11"/>
    </row>
    <row r="30" spans="1:13" x14ac:dyDescent="0.2">
      <c r="A30" s="98"/>
      <c r="B30" s="206"/>
      <c r="C30" s="206"/>
      <c r="D30" s="207"/>
      <c r="E30" s="15"/>
      <c r="F30" s="78"/>
      <c r="G30" s="77"/>
      <c r="H30" s="17"/>
      <c r="I30" s="38">
        <f>+D30*F30*G30*H30</f>
        <v>0</v>
      </c>
      <c r="L30" s="11"/>
    </row>
    <row r="31" spans="1:13" s="51" customFormat="1" ht="12.75" customHeight="1" x14ac:dyDescent="0.2">
      <c r="A31" s="99"/>
      <c r="B31" s="243" t="s">
        <v>32</v>
      </c>
      <c r="C31" s="243"/>
      <c r="D31" s="244"/>
      <c r="E31" s="46"/>
      <c r="F31" s="47">
        <f>SUM(F27:F30)</f>
        <v>282103.75000000006</v>
      </c>
      <c r="G31" s="48"/>
      <c r="H31" s="48"/>
      <c r="I31" s="49">
        <f>SUM(I27:I30)</f>
        <v>11284150.000000002</v>
      </c>
      <c r="J31" s="50"/>
      <c r="L31" s="52"/>
    </row>
    <row r="32" spans="1:13" x14ac:dyDescent="0.2">
      <c r="A32" s="213"/>
      <c r="B32" s="206"/>
      <c r="C32" s="206"/>
      <c r="D32" s="206"/>
      <c r="E32" s="206"/>
      <c r="F32" s="206"/>
      <c r="G32" s="206"/>
      <c r="H32" s="206"/>
      <c r="I32" s="214"/>
      <c r="L32" s="11"/>
    </row>
    <row r="33" spans="1:12" ht="12.75" customHeight="1" x14ac:dyDescent="0.2">
      <c r="A33" s="97"/>
      <c r="B33" s="208" t="s">
        <v>37</v>
      </c>
      <c r="C33" s="208"/>
      <c r="D33" s="209"/>
      <c r="E33" s="12"/>
      <c r="F33" s="13"/>
      <c r="G33" s="14"/>
      <c r="H33" s="14"/>
      <c r="I33" s="2"/>
      <c r="L33" s="11"/>
    </row>
    <row r="34" spans="1:12" x14ac:dyDescent="0.2">
      <c r="A34" s="98">
        <v>1</v>
      </c>
      <c r="B34" s="245" t="str">
        <f>PTO!B14</f>
        <v>CATEDRÁTICOS</v>
      </c>
      <c r="C34" s="246"/>
      <c r="D34" s="247"/>
      <c r="E34" s="169" t="s">
        <v>152</v>
      </c>
      <c r="F34" s="16">
        <f>PTO!D14</f>
        <v>120000</v>
      </c>
      <c r="G34" s="21">
        <f>PTO!E7</f>
        <v>40</v>
      </c>
      <c r="H34" s="17">
        <v>1</v>
      </c>
      <c r="I34" s="170">
        <f>+A34*F34*G34*H34</f>
        <v>4800000</v>
      </c>
      <c r="K34" s="9"/>
      <c r="L34" s="11"/>
    </row>
    <row r="35" spans="1:12" x14ac:dyDescent="0.2">
      <c r="A35" s="98"/>
      <c r="B35" s="202"/>
      <c r="C35" s="202"/>
      <c r="D35" s="203"/>
      <c r="E35" s="18"/>
      <c r="F35" s="19"/>
      <c r="G35" s="20"/>
      <c r="H35" s="25"/>
      <c r="I35" s="40">
        <f>+D35*F35*G35*H35</f>
        <v>0</v>
      </c>
      <c r="K35" s="9"/>
      <c r="L35" s="11"/>
    </row>
    <row r="36" spans="1:12" x14ac:dyDescent="0.2">
      <c r="A36" s="98"/>
      <c r="B36" s="202"/>
      <c r="C36" s="202"/>
      <c r="D36" s="203"/>
      <c r="E36" s="18"/>
      <c r="F36" s="19"/>
      <c r="G36" s="20"/>
      <c r="H36" s="25"/>
      <c r="I36" s="40">
        <f>+D36*F36*G36*H36</f>
        <v>0</v>
      </c>
      <c r="K36" s="9"/>
      <c r="L36" s="11"/>
    </row>
    <row r="37" spans="1:12" x14ac:dyDescent="0.2">
      <c r="A37" s="98"/>
      <c r="B37" s="202"/>
      <c r="C37" s="202"/>
      <c r="D37" s="203"/>
      <c r="E37" s="18"/>
      <c r="F37" s="19"/>
      <c r="G37" s="20"/>
      <c r="H37" s="25"/>
      <c r="I37" s="40">
        <f>+D37*F37*G37*H37</f>
        <v>0</v>
      </c>
      <c r="K37" s="9"/>
      <c r="L37" s="11"/>
    </row>
    <row r="38" spans="1:12" s="51" customFormat="1" ht="12.75" customHeight="1" x14ac:dyDescent="0.2">
      <c r="A38" s="101"/>
      <c r="B38" s="204" t="s">
        <v>11</v>
      </c>
      <c r="C38" s="204"/>
      <c r="D38" s="205"/>
      <c r="E38" s="46"/>
      <c r="F38" s="53">
        <f>SUM(F34:F37)</f>
        <v>120000</v>
      </c>
      <c r="G38" s="48"/>
      <c r="H38" s="48"/>
      <c r="I38" s="49">
        <f>SUM(I34:I37)</f>
        <v>4800000</v>
      </c>
      <c r="J38" s="50"/>
      <c r="L38" s="52"/>
    </row>
    <row r="39" spans="1:12" x14ac:dyDescent="0.2">
      <c r="A39" s="213"/>
      <c r="B39" s="206"/>
      <c r="C39" s="206"/>
      <c r="D39" s="206"/>
      <c r="E39" s="206"/>
      <c r="F39" s="206"/>
      <c r="G39" s="206"/>
      <c r="H39" s="206"/>
      <c r="I39" s="214"/>
      <c r="L39" s="11"/>
    </row>
    <row r="40" spans="1:12" ht="12.75" customHeight="1" x14ac:dyDescent="0.2">
      <c r="A40" s="97"/>
      <c r="B40" s="208" t="s">
        <v>38</v>
      </c>
      <c r="C40" s="208"/>
      <c r="D40" s="209"/>
      <c r="E40" s="12"/>
      <c r="F40" s="13"/>
      <c r="G40" s="14"/>
      <c r="H40" s="14"/>
      <c r="I40" s="2"/>
      <c r="L40" s="11"/>
    </row>
    <row r="41" spans="1:12" ht="14.25" customHeight="1" x14ac:dyDescent="0.2">
      <c r="A41" s="167">
        <v>1</v>
      </c>
      <c r="B41" s="210" t="str">
        <f>PTO!B29</f>
        <v>COSTO DE SERVICIOS PROVEEDOR ORACLE</v>
      </c>
      <c r="C41" s="211"/>
      <c r="D41" s="212"/>
      <c r="E41" s="166" t="s">
        <v>151</v>
      </c>
      <c r="F41" s="26">
        <f>PTO!E32</f>
        <v>6322400</v>
      </c>
      <c r="G41" s="27">
        <v>1</v>
      </c>
      <c r="H41" s="25">
        <v>1</v>
      </c>
      <c r="I41" s="168">
        <f>+A41*F41*G41*H41</f>
        <v>6322400</v>
      </c>
      <c r="L41" s="11"/>
    </row>
    <row r="42" spans="1:12" ht="14.25" customHeight="1" x14ac:dyDescent="0.2">
      <c r="A42" s="167">
        <v>1</v>
      </c>
      <c r="B42" s="210" t="str">
        <f>CONCATENATE(PTO!B18,PTO!B39)</f>
        <v>COSTO DE PAPELERIA,FOTOCOPIA OTROS GASTOS  PUBLICIDAD Y MERCADEO</v>
      </c>
      <c r="C42" s="211"/>
      <c r="D42" s="212"/>
      <c r="E42" s="166" t="s">
        <v>151</v>
      </c>
      <c r="F42" s="26">
        <f>PTO!E42+PTO!E27</f>
        <v>1888000</v>
      </c>
      <c r="G42" s="27">
        <v>1</v>
      </c>
      <c r="H42" s="25">
        <v>1</v>
      </c>
      <c r="I42" s="168">
        <f>+A42*F42*G42*H42</f>
        <v>1888000</v>
      </c>
      <c r="L42" s="11"/>
    </row>
    <row r="43" spans="1:12" ht="14.25" customHeight="1" x14ac:dyDescent="0.2">
      <c r="A43" s="167"/>
      <c r="B43" s="210"/>
      <c r="C43" s="211"/>
      <c r="D43" s="212"/>
      <c r="E43" s="166"/>
      <c r="F43" s="26"/>
      <c r="G43" s="27"/>
      <c r="H43" s="25"/>
      <c r="I43" s="168">
        <f>+A43*F43*G43*H43</f>
        <v>0</v>
      </c>
      <c r="L43" s="11"/>
    </row>
    <row r="44" spans="1:12" ht="14.25" customHeight="1" x14ac:dyDescent="0.2">
      <c r="A44" s="167"/>
      <c r="B44" s="210"/>
      <c r="C44" s="211"/>
      <c r="D44" s="212"/>
      <c r="E44" s="166"/>
      <c r="F44" s="26"/>
      <c r="G44" s="27"/>
      <c r="H44" s="25"/>
      <c r="I44" s="168">
        <f>+A44*F44*G44*H44</f>
        <v>0</v>
      </c>
      <c r="L44" s="11"/>
    </row>
    <row r="45" spans="1:12" s="51" customFormat="1" ht="12.75" customHeight="1" x14ac:dyDescent="0.2">
      <c r="A45" s="99"/>
      <c r="B45" s="204" t="s">
        <v>0</v>
      </c>
      <c r="C45" s="204"/>
      <c r="D45" s="205"/>
      <c r="E45" s="54"/>
      <c r="F45" s="55">
        <f>SUM(F41:F44)</f>
        <v>8210400</v>
      </c>
      <c r="G45" s="56"/>
      <c r="H45" s="56"/>
      <c r="I45" s="57">
        <f>SUM(I41:I44)</f>
        <v>8210400</v>
      </c>
      <c r="J45" s="50"/>
      <c r="L45" s="52"/>
    </row>
    <row r="46" spans="1:12" x14ac:dyDescent="0.2">
      <c r="A46" s="213"/>
      <c r="B46" s="206"/>
      <c r="C46" s="206"/>
      <c r="D46" s="206"/>
      <c r="E46" s="206"/>
      <c r="F46" s="206"/>
      <c r="G46" s="206"/>
      <c r="H46" s="206"/>
      <c r="I46" s="214"/>
      <c r="K46" s="189">
        <v>0.3</v>
      </c>
      <c r="L46" s="11"/>
    </row>
    <row r="47" spans="1:12" ht="12.75" customHeight="1" x14ac:dyDescent="0.2">
      <c r="A47" s="103"/>
      <c r="B47" s="208" t="s">
        <v>45</v>
      </c>
      <c r="C47" s="208"/>
      <c r="D47" s="209"/>
      <c r="E47" s="12"/>
      <c r="F47" s="13"/>
      <c r="G47" s="14"/>
      <c r="H47" s="14"/>
      <c r="I47" s="2"/>
      <c r="L47" s="11"/>
    </row>
    <row r="48" spans="1:12" x14ac:dyDescent="0.2">
      <c r="A48" s="102">
        <v>1</v>
      </c>
      <c r="B48" s="291" t="str">
        <f>PTO!B47</f>
        <v>IMPREVISTOS %</v>
      </c>
      <c r="C48" s="292"/>
      <c r="D48" s="176">
        <f>PTO!D47</f>
        <v>0.06</v>
      </c>
      <c r="E48" s="171" t="s">
        <v>153</v>
      </c>
      <c r="F48" s="19">
        <f>PTO!E10</f>
        <v>29627500</v>
      </c>
      <c r="G48" s="20">
        <v>1</v>
      </c>
      <c r="H48" s="25">
        <v>1</v>
      </c>
      <c r="I48" s="174">
        <f>+A48*D48*F48*G48*H48</f>
        <v>1777650</v>
      </c>
      <c r="L48" s="11"/>
    </row>
    <row r="49" spans="1:12" ht="12.75" customHeight="1" x14ac:dyDescent="0.2">
      <c r="A49" s="102"/>
      <c r="B49" s="291"/>
      <c r="C49" s="292"/>
      <c r="D49" s="176"/>
      <c r="E49" s="171"/>
      <c r="F49" s="19"/>
      <c r="G49" s="20"/>
      <c r="H49" s="25"/>
      <c r="I49" s="174">
        <f>+A49*D49*F49*G49*H49</f>
        <v>0</v>
      </c>
      <c r="L49" s="11"/>
    </row>
    <row r="50" spans="1:12" x14ac:dyDescent="0.2">
      <c r="A50" s="102"/>
      <c r="B50" s="210"/>
      <c r="C50" s="292"/>
      <c r="D50" s="176"/>
      <c r="E50" s="171"/>
      <c r="F50" s="19"/>
      <c r="G50" s="20"/>
      <c r="H50" s="25"/>
      <c r="I50" s="174">
        <f>+A50*D50*F50*G50*H50</f>
        <v>0</v>
      </c>
      <c r="L50" s="11"/>
    </row>
    <row r="51" spans="1:12" x14ac:dyDescent="0.2">
      <c r="A51" s="102"/>
      <c r="B51" s="286"/>
      <c r="C51" s="286"/>
      <c r="D51" s="287"/>
      <c r="E51" s="18"/>
      <c r="F51" s="19"/>
      <c r="G51" s="20"/>
      <c r="H51" s="20"/>
      <c r="I51" s="38">
        <f>+D51*F51*G51*H51</f>
        <v>0</v>
      </c>
      <c r="K51" s="22"/>
      <c r="L51" s="22"/>
    </row>
    <row r="52" spans="1:12" s="51" customFormat="1" ht="12.75" customHeight="1" x14ac:dyDescent="0.2">
      <c r="A52" s="99"/>
      <c r="B52" s="204" t="s">
        <v>2</v>
      </c>
      <c r="C52" s="204"/>
      <c r="D52" s="205"/>
      <c r="E52" s="46"/>
      <c r="F52" s="47">
        <f>SUM(F48:F51)</f>
        <v>29627500</v>
      </c>
      <c r="G52" s="58"/>
      <c r="H52" s="58"/>
      <c r="I52" s="49">
        <f>SUM(I48:I51)</f>
        <v>1777650</v>
      </c>
      <c r="J52" s="50"/>
      <c r="K52" s="59"/>
      <c r="L52" s="52"/>
    </row>
    <row r="53" spans="1:12" s="23" customFormat="1" x14ac:dyDescent="0.2">
      <c r="A53" s="213"/>
      <c r="B53" s="206"/>
      <c r="C53" s="206"/>
      <c r="D53" s="206"/>
      <c r="E53" s="206"/>
      <c r="F53" s="206"/>
      <c r="G53" s="206"/>
      <c r="H53" s="206"/>
      <c r="I53" s="214"/>
      <c r="J53" s="24"/>
      <c r="K53" s="28"/>
      <c r="L53" s="29"/>
    </row>
    <row r="54" spans="1:12" ht="12.75" customHeight="1" x14ac:dyDescent="0.2">
      <c r="A54" s="236" t="s">
        <v>46</v>
      </c>
      <c r="B54" s="208"/>
      <c r="C54" s="290"/>
      <c r="D54" s="177">
        <f>PTO!D48</f>
        <v>0.12</v>
      </c>
      <c r="E54" s="12"/>
      <c r="F54" s="13"/>
      <c r="G54" s="14"/>
      <c r="H54" s="14"/>
      <c r="I54" s="39">
        <f>PTO!E48</f>
        <v>3555300</v>
      </c>
      <c r="L54" s="11"/>
    </row>
    <row r="55" spans="1:12" x14ac:dyDescent="0.2">
      <c r="A55" s="288"/>
      <c r="B55" s="286"/>
      <c r="C55" s="286"/>
      <c r="D55" s="286"/>
      <c r="E55" s="286"/>
      <c r="F55" s="286"/>
      <c r="G55" s="286"/>
      <c r="H55" s="286"/>
      <c r="I55" s="289"/>
      <c r="L55" s="11"/>
    </row>
    <row r="56" spans="1:12" s="61" customFormat="1" ht="12.75" customHeight="1" x14ac:dyDescent="0.2">
      <c r="A56" s="265" t="s">
        <v>63</v>
      </c>
      <c r="B56" s="266"/>
      <c r="C56" s="266"/>
      <c r="D56" s="266"/>
      <c r="E56" s="266"/>
      <c r="F56" s="266"/>
      <c r="G56" s="266"/>
      <c r="H56" s="267"/>
      <c r="I56" s="104">
        <f>+I54+I52+I45+I31+I38</f>
        <v>29627500</v>
      </c>
      <c r="J56" s="60"/>
      <c r="L56" s="62"/>
    </row>
    <row r="57" spans="1:12" s="61" customFormat="1" x14ac:dyDescent="0.2">
      <c r="A57" s="65"/>
      <c r="B57" s="65"/>
      <c r="C57" s="66"/>
      <c r="D57" s="67"/>
      <c r="E57" s="67"/>
      <c r="F57" s="68"/>
      <c r="G57" s="69"/>
      <c r="H57" s="69"/>
      <c r="I57" s="68"/>
      <c r="J57" s="60"/>
      <c r="L57" s="62"/>
    </row>
    <row r="58" spans="1:12" s="1" customFormat="1" ht="27.75" customHeight="1" x14ac:dyDescent="0.2">
      <c r="A58" s="264" t="s">
        <v>15</v>
      </c>
      <c r="B58" s="264"/>
      <c r="C58" s="72"/>
      <c r="D58" s="72"/>
      <c r="E58" s="36"/>
      <c r="F58" s="73" t="s">
        <v>20</v>
      </c>
      <c r="G58" s="261"/>
      <c r="H58" s="261"/>
      <c r="I58" s="261"/>
      <c r="J58" s="3"/>
      <c r="L58" s="4"/>
    </row>
    <row r="59" spans="1:12" s="1" customFormat="1" ht="6.75" customHeight="1" x14ac:dyDescent="0.2">
      <c r="A59" s="36"/>
      <c r="B59" s="36"/>
      <c r="C59" s="34"/>
      <c r="D59" s="34"/>
      <c r="E59" s="36"/>
      <c r="F59" s="34"/>
      <c r="G59" s="64"/>
      <c r="H59" s="64"/>
      <c r="I59" s="64"/>
      <c r="J59" s="3"/>
      <c r="L59" s="4"/>
    </row>
    <row r="60" spans="1:12" s="1" customFormat="1" ht="18" customHeight="1" x14ac:dyDescent="0.2">
      <c r="B60" s="70"/>
      <c r="C60" s="71"/>
      <c r="D60" s="227" t="s">
        <v>17</v>
      </c>
      <c r="E60" s="229"/>
      <c r="F60" s="106" t="s">
        <v>89</v>
      </c>
      <c r="G60" s="106" t="s">
        <v>90</v>
      </c>
      <c r="H60" s="64"/>
      <c r="I60" s="64"/>
      <c r="J60" s="3"/>
      <c r="L60" s="4"/>
    </row>
    <row r="61" spans="1:12" s="1" customFormat="1" ht="15.75" x14ac:dyDescent="0.2">
      <c r="A61" s="74"/>
      <c r="B61" s="70"/>
      <c r="C61" s="71" t="s">
        <v>16</v>
      </c>
      <c r="D61" s="227"/>
      <c r="E61" s="229"/>
      <c r="F61" s="71"/>
      <c r="G61" s="71"/>
      <c r="H61" s="34"/>
      <c r="I61" s="34"/>
      <c r="J61" s="3"/>
      <c r="L61" s="4"/>
    </row>
    <row r="62" spans="1:12" s="1" customFormat="1" ht="18" x14ac:dyDescent="0.2">
      <c r="A62" s="75"/>
      <c r="B62" s="70"/>
      <c r="C62" s="71" t="s">
        <v>19</v>
      </c>
      <c r="D62" s="227"/>
      <c r="E62" s="229"/>
      <c r="F62" s="71"/>
      <c r="G62" s="71"/>
      <c r="H62" s="36"/>
      <c r="I62" s="36"/>
      <c r="J62" s="3"/>
      <c r="L62" s="4"/>
    </row>
    <row r="63" spans="1:12" s="1" customFormat="1" ht="12.75" customHeight="1" x14ac:dyDescent="0.2">
      <c r="A63" s="74"/>
      <c r="B63" s="70"/>
      <c r="C63" s="71" t="s">
        <v>18</v>
      </c>
      <c r="D63" s="227"/>
      <c r="E63" s="229"/>
      <c r="F63" s="71"/>
      <c r="G63" s="71"/>
      <c r="H63" s="36"/>
      <c r="I63" s="36"/>
      <c r="J63" s="3"/>
      <c r="L63" s="4"/>
    </row>
    <row r="64" spans="1:12" s="32" customFormat="1" ht="56.25" customHeight="1" x14ac:dyDescent="0.2">
      <c r="A64" s="260" t="s">
        <v>4</v>
      </c>
      <c r="B64" s="260"/>
      <c r="C64" s="263"/>
      <c r="D64" s="30"/>
      <c r="E64" s="30"/>
      <c r="F64" s="35"/>
      <c r="G64" s="260" t="s">
        <v>14</v>
      </c>
      <c r="H64" s="260"/>
      <c r="I64" s="260"/>
      <c r="J64" s="31"/>
      <c r="L64" s="33"/>
    </row>
    <row r="65" spans="1:12" x14ac:dyDescent="0.2">
      <c r="A65" s="259" t="s">
        <v>5</v>
      </c>
      <c r="B65" s="259"/>
      <c r="C65" s="262"/>
      <c r="D65" s="10"/>
      <c r="E65" s="10"/>
      <c r="F65" s="10"/>
      <c r="G65" s="259" t="s">
        <v>5</v>
      </c>
      <c r="H65" s="259"/>
      <c r="I65" s="259"/>
      <c r="J65" s="6"/>
      <c r="L65" s="11"/>
    </row>
    <row r="66" spans="1:12" x14ac:dyDescent="0.2">
      <c r="A66" s="259" t="s">
        <v>3</v>
      </c>
      <c r="B66" s="259"/>
      <c r="C66" s="262"/>
      <c r="D66" s="10"/>
      <c r="E66" s="10"/>
      <c r="F66" s="10"/>
      <c r="G66" s="259" t="s">
        <v>6</v>
      </c>
      <c r="H66" s="259"/>
      <c r="I66" s="259"/>
      <c r="J66" s="6"/>
      <c r="L66" s="11"/>
    </row>
    <row r="67" spans="1:12" x14ac:dyDescent="0.2">
      <c r="C67" s="24"/>
      <c r="L67" s="11"/>
    </row>
    <row r="68" spans="1:12" x14ac:dyDescent="0.2">
      <c r="C68" s="23"/>
      <c r="L68" s="11"/>
    </row>
    <row r="69" spans="1:12" x14ac:dyDescent="0.2">
      <c r="L69" s="11"/>
    </row>
    <row r="70" spans="1:12" x14ac:dyDescent="0.2">
      <c r="L70" s="11"/>
    </row>
    <row r="71" spans="1:12" x14ac:dyDescent="0.2">
      <c r="L71" s="11"/>
    </row>
    <row r="72" spans="1:12" x14ac:dyDescent="0.2">
      <c r="L72" s="11"/>
    </row>
    <row r="73" spans="1:12" x14ac:dyDescent="0.2">
      <c r="L73" s="11"/>
    </row>
    <row r="74" spans="1:12" x14ac:dyDescent="0.2">
      <c r="L74" s="11"/>
    </row>
    <row r="75" spans="1:12" x14ac:dyDescent="0.2">
      <c r="L75" s="11"/>
    </row>
    <row r="76" spans="1:12" x14ac:dyDescent="0.2">
      <c r="L76" s="11"/>
    </row>
    <row r="77" spans="1:12" x14ac:dyDescent="0.2">
      <c r="L77" s="11"/>
    </row>
    <row r="78" spans="1:12" x14ac:dyDescent="0.2">
      <c r="L78" s="11"/>
    </row>
    <row r="79" spans="1:12" x14ac:dyDescent="0.2">
      <c r="L79" s="11"/>
    </row>
    <row r="80" spans="1:12" x14ac:dyDescent="0.2">
      <c r="L80" s="11"/>
    </row>
    <row r="81" spans="12:12" x14ac:dyDescent="0.2">
      <c r="L81" s="11"/>
    </row>
    <row r="82" spans="12:12" x14ac:dyDescent="0.2">
      <c r="L82" s="11"/>
    </row>
    <row r="83" spans="12:12" x14ac:dyDescent="0.2">
      <c r="L83" s="11"/>
    </row>
    <row r="84" spans="12:12" x14ac:dyDescent="0.2">
      <c r="L84" s="11"/>
    </row>
    <row r="85" spans="12:12" x14ac:dyDescent="0.2">
      <c r="L85" s="11"/>
    </row>
    <row r="86" spans="12:12" x14ac:dyDescent="0.2">
      <c r="L86" s="11"/>
    </row>
    <row r="87" spans="12:12" x14ac:dyDescent="0.2">
      <c r="L87" s="11"/>
    </row>
    <row r="88" spans="12:12" x14ac:dyDescent="0.2">
      <c r="L88" s="11"/>
    </row>
    <row r="89" spans="12:12" x14ac:dyDescent="0.2">
      <c r="L89" s="11"/>
    </row>
    <row r="90" spans="12:12" x14ac:dyDescent="0.2">
      <c r="L90" s="11"/>
    </row>
    <row r="91" spans="12:12" x14ac:dyDescent="0.2">
      <c r="L91" s="11"/>
    </row>
    <row r="92" spans="12:12" x14ac:dyDescent="0.2">
      <c r="L92" s="11"/>
    </row>
    <row r="93" spans="12:12" x14ac:dyDescent="0.2">
      <c r="L93" s="11"/>
    </row>
    <row r="94" spans="12:12" x14ac:dyDescent="0.2">
      <c r="L94" s="11"/>
    </row>
    <row r="95" spans="12:12" x14ac:dyDescent="0.2">
      <c r="L95" s="11"/>
    </row>
    <row r="96" spans="12:12" x14ac:dyDescent="0.2">
      <c r="L96" s="11"/>
    </row>
    <row r="97" spans="12:12" x14ac:dyDescent="0.2">
      <c r="L97" s="11"/>
    </row>
    <row r="98" spans="12:12" x14ac:dyDescent="0.2">
      <c r="L98" s="11"/>
    </row>
    <row r="99" spans="12:12" x14ac:dyDescent="0.2">
      <c r="L99" s="11"/>
    </row>
    <row r="100" spans="12:12" x14ac:dyDescent="0.2">
      <c r="L100" s="11"/>
    </row>
    <row r="101" spans="12:12" x14ac:dyDescent="0.2">
      <c r="L101" s="11"/>
    </row>
    <row r="102" spans="12:12" x14ac:dyDescent="0.2">
      <c r="L102" s="11"/>
    </row>
    <row r="103" spans="12:12" x14ac:dyDescent="0.2">
      <c r="L103" s="11"/>
    </row>
    <row r="104" spans="12:12" x14ac:dyDescent="0.2">
      <c r="L104" s="11"/>
    </row>
    <row r="105" spans="12:12" x14ac:dyDescent="0.2">
      <c r="L105" s="11"/>
    </row>
    <row r="106" spans="12:12" x14ac:dyDescent="0.2">
      <c r="L106" s="11"/>
    </row>
    <row r="107" spans="12:12" x14ac:dyDescent="0.2">
      <c r="L107" s="11"/>
    </row>
    <row r="108" spans="12:12" x14ac:dyDescent="0.2">
      <c r="L108" s="11"/>
    </row>
    <row r="109" spans="12:12" x14ac:dyDescent="0.2">
      <c r="L109" s="11"/>
    </row>
    <row r="110" spans="12:12" x14ac:dyDescent="0.2">
      <c r="L110" s="11"/>
    </row>
    <row r="111" spans="12:12" x14ac:dyDescent="0.2">
      <c r="L111" s="11"/>
    </row>
    <row r="112" spans="12:12" x14ac:dyDescent="0.2">
      <c r="L112" s="11"/>
    </row>
    <row r="113" spans="12:12" x14ac:dyDescent="0.2">
      <c r="L113" s="11"/>
    </row>
    <row r="114" spans="12:12" x14ac:dyDescent="0.2">
      <c r="L114" s="11"/>
    </row>
    <row r="115" spans="12:12" x14ac:dyDescent="0.2">
      <c r="L115" s="11"/>
    </row>
    <row r="116" spans="12:12" x14ac:dyDescent="0.2">
      <c r="L116" s="11"/>
    </row>
    <row r="117" spans="12:12" x14ac:dyDescent="0.2">
      <c r="L117" s="11"/>
    </row>
    <row r="118" spans="12:12" x14ac:dyDescent="0.2">
      <c r="L118" s="11"/>
    </row>
    <row r="119" spans="12:12" x14ac:dyDescent="0.2">
      <c r="L119" s="11"/>
    </row>
    <row r="120" spans="12:12" x14ac:dyDescent="0.2">
      <c r="L120" s="11"/>
    </row>
    <row r="121" spans="12:12" x14ac:dyDescent="0.2">
      <c r="L121" s="11"/>
    </row>
    <row r="122" spans="12:12" x14ac:dyDescent="0.2">
      <c r="L122" s="11"/>
    </row>
    <row r="123" spans="12:12" x14ac:dyDescent="0.2">
      <c r="L123" s="11"/>
    </row>
    <row r="124" spans="12:12" x14ac:dyDescent="0.2">
      <c r="L124" s="11"/>
    </row>
    <row r="125" spans="12:12" x14ac:dyDescent="0.2">
      <c r="L125" s="11"/>
    </row>
    <row r="126" spans="12:12" x14ac:dyDescent="0.2">
      <c r="L126" s="11"/>
    </row>
    <row r="127" spans="12:12" x14ac:dyDescent="0.2">
      <c r="L127" s="11"/>
    </row>
    <row r="128" spans="12:12" x14ac:dyDescent="0.2">
      <c r="L128" s="11"/>
    </row>
    <row r="129" spans="12:12" x14ac:dyDescent="0.2">
      <c r="L129" s="11"/>
    </row>
    <row r="130" spans="12:12" x14ac:dyDescent="0.2">
      <c r="L130" s="11"/>
    </row>
    <row r="131" spans="12:12" x14ac:dyDescent="0.2">
      <c r="L131" s="11"/>
    </row>
    <row r="132" spans="12:12" x14ac:dyDescent="0.2">
      <c r="L132" s="11"/>
    </row>
    <row r="133" spans="12:12" x14ac:dyDescent="0.2">
      <c r="L133" s="11"/>
    </row>
    <row r="134" spans="12:12" x14ac:dyDescent="0.2">
      <c r="L134" s="11"/>
    </row>
    <row r="135" spans="12:12" x14ac:dyDescent="0.2">
      <c r="L135" s="11"/>
    </row>
    <row r="136" spans="12:12" x14ac:dyDescent="0.2">
      <c r="L136" s="11"/>
    </row>
    <row r="137" spans="12:12" x14ac:dyDescent="0.2">
      <c r="L137" s="11"/>
    </row>
    <row r="138" spans="12:12" x14ac:dyDescent="0.2">
      <c r="L138" s="11"/>
    </row>
    <row r="139" spans="12:12" x14ac:dyDescent="0.2">
      <c r="L139" s="11"/>
    </row>
    <row r="140" spans="12:12" x14ac:dyDescent="0.2">
      <c r="L140" s="11"/>
    </row>
    <row r="141" spans="12:12" x14ac:dyDescent="0.2">
      <c r="L141" s="11"/>
    </row>
    <row r="142" spans="12:12" x14ac:dyDescent="0.2">
      <c r="L142" s="11"/>
    </row>
    <row r="143" spans="12:12" x14ac:dyDescent="0.2">
      <c r="L143" s="11"/>
    </row>
    <row r="144" spans="12:12" x14ac:dyDescent="0.2">
      <c r="L144" s="11"/>
    </row>
    <row r="145" spans="12:12" x14ac:dyDescent="0.2">
      <c r="L145" s="11"/>
    </row>
    <row r="146" spans="12:12" x14ac:dyDescent="0.2">
      <c r="L146" s="11"/>
    </row>
    <row r="147" spans="12:12" x14ac:dyDescent="0.2">
      <c r="L147" s="11"/>
    </row>
    <row r="148" spans="12:12" x14ac:dyDescent="0.2">
      <c r="L148" s="11"/>
    </row>
    <row r="149" spans="12:12" x14ac:dyDescent="0.2">
      <c r="L149" s="11"/>
    </row>
    <row r="150" spans="12:12" x14ac:dyDescent="0.2">
      <c r="L150" s="11"/>
    </row>
    <row r="151" spans="12:12" x14ac:dyDescent="0.2">
      <c r="L151" s="11"/>
    </row>
    <row r="152" spans="12:12" x14ac:dyDescent="0.2">
      <c r="L152" s="11"/>
    </row>
    <row r="153" spans="12:12" x14ac:dyDescent="0.2">
      <c r="L153" s="11"/>
    </row>
    <row r="154" spans="12:12" x14ac:dyDescent="0.2">
      <c r="L154" s="11"/>
    </row>
    <row r="155" spans="12:12" x14ac:dyDescent="0.2">
      <c r="L155" s="11"/>
    </row>
    <row r="156" spans="12:12" x14ac:dyDescent="0.2">
      <c r="L156" s="11"/>
    </row>
    <row r="157" spans="12:12" x14ac:dyDescent="0.2">
      <c r="L157" s="11"/>
    </row>
    <row r="158" spans="12:12" x14ac:dyDescent="0.2">
      <c r="L158" s="11"/>
    </row>
    <row r="159" spans="12:12" x14ac:dyDescent="0.2">
      <c r="L159" s="11"/>
    </row>
    <row r="160" spans="12:12" x14ac:dyDescent="0.2">
      <c r="L160" s="11"/>
    </row>
    <row r="161" spans="12:12" x14ac:dyDescent="0.2">
      <c r="L161" s="11"/>
    </row>
    <row r="162" spans="12:12" x14ac:dyDescent="0.2">
      <c r="L162" s="11"/>
    </row>
    <row r="163" spans="12:12" x14ac:dyDescent="0.2">
      <c r="L163" s="11"/>
    </row>
    <row r="164" spans="12:12" x14ac:dyDescent="0.2">
      <c r="L164" s="11"/>
    </row>
    <row r="165" spans="12:12" x14ac:dyDescent="0.2">
      <c r="L165" s="11"/>
    </row>
    <row r="166" spans="12:12" x14ac:dyDescent="0.2">
      <c r="L166" s="11"/>
    </row>
    <row r="167" spans="12:12" x14ac:dyDescent="0.2">
      <c r="L167" s="11"/>
    </row>
    <row r="168" spans="12:12" x14ac:dyDescent="0.2">
      <c r="L168" s="11"/>
    </row>
    <row r="169" spans="12:12" x14ac:dyDescent="0.2">
      <c r="L169" s="11"/>
    </row>
    <row r="170" spans="12:12" x14ac:dyDescent="0.2">
      <c r="L170" s="11"/>
    </row>
    <row r="171" spans="12:12" x14ac:dyDescent="0.2">
      <c r="L171" s="11"/>
    </row>
    <row r="172" spans="12:12" x14ac:dyDescent="0.2">
      <c r="L172" s="11"/>
    </row>
    <row r="173" spans="12:12" x14ac:dyDescent="0.2">
      <c r="L173" s="11"/>
    </row>
    <row r="174" spans="12:12" x14ac:dyDescent="0.2">
      <c r="L174" s="11"/>
    </row>
    <row r="175" spans="12:12" x14ac:dyDescent="0.2">
      <c r="L175" s="11"/>
    </row>
    <row r="176" spans="12:12" x14ac:dyDescent="0.2">
      <c r="L176" s="11"/>
    </row>
    <row r="177" spans="12:12" x14ac:dyDescent="0.2">
      <c r="L177" s="11"/>
    </row>
    <row r="178" spans="12:12" x14ac:dyDescent="0.2">
      <c r="L178" s="11"/>
    </row>
    <row r="179" spans="12:12" x14ac:dyDescent="0.2">
      <c r="L179" s="11"/>
    </row>
    <row r="180" spans="12:12" x14ac:dyDescent="0.2">
      <c r="L180" s="11"/>
    </row>
    <row r="181" spans="12:12" x14ac:dyDescent="0.2">
      <c r="L181" s="11"/>
    </row>
    <row r="182" spans="12:12" x14ac:dyDescent="0.2">
      <c r="L182" s="11"/>
    </row>
    <row r="183" spans="12:12" x14ac:dyDescent="0.2">
      <c r="L183" s="11"/>
    </row>
    <row r="184" spans="12:12" x14ac:dyDescent="0.2">
      <c r="L184" s="11"/>
    </row>
    <row r="185" spans="12:12" x14ac:dyDescent="0.2">
      <c r="L185" s="11"/>
    </row>
    <row r="186" spans="12:12" x14ac:dyDescent="0.2">
      <c r="L186" s="11"/>
    </row>
    <row r="187" spans="12:12" x14ac:dyDescent="0.2">
      <c r="L187" s="11"/>
    </row>
    <row r="188" spans="12:12" x14ac:dyDescent="0.2">
      <c r="L188" s="11"/>
    </row>
    <row r="189" spans="12:12" x14ac:dyDescent="0.2">
      <c r="L189" s="11"/>
    </row>
    <row r="190" spans="12:12" x14ac:dyDescent="0.2">
      <c r="L190" s="11"/>
    </row>
    <row r="191" spans="12:12" x14ac:dyDescent="0.2">
      <c r="L191" s="11"/>
    </row>
    <row r="192" spans="12:12" x14ac:dyDescent="0.2">
      <c r="L192" s="11"/>
    </row>
    <row r="193" spans="12:12" x14ac:dyDescent="0.2">
      <c r="L193" s="11"/>
    </row>
    <row r="194" spans="12:12" x14ac:dyDescent="0.2">
      <c r="L194" s="11"/>
    </row>
    <row r="195" spans="12:12" x14ac:dyDescent="0.2">
      <c r="L195" s="11"/>
    </row>
    <row r="196" spans="12:12" x14ac:dyDescent="0.2">
      <c r="L196" s="11"/>
    </row>
    <row r="197" spans="12:12" x14ac:dyDescent="0.2">
      <c r="L197" s="11"/>
    </row>
    <row r="198" spans="12:12" x14ac:dyDescent="0.2">
      <c r="L198" s="11"/>
    </row>
    <row r="199" spans="12:12" x14ac:dyDescent="0.2">
      <c r="L199" s="11"/>
    </row>
    <row r="200" spans="12:12" x14ac:dyDescent="0.2">
      <c r="L200" s="11"/>
    </row>
    <row r="201" spans="12:12" x14ac:dyDescent="0.2">
      <c r="L201" s="11"/>
    </row>
    <row r="202" spans="12:12" x14ac:dyDescent="0.2">
      <c r="L202" s="11"/>
    </row>
    <row r="203" spans="12:12" x14ac:dyDescent="0.2">
      <c r="L203" s="11"/>
    </row>
    <row r="204" spans="12:12" x14ac:dyDescent="0.2">
      <c r="L204" s="11"/>
    </row>
    <row r="205" spans="12:12" x14ac:dyDescent="0.2">
      <c r="L205" s="11"/>
    </row>
    <row r="206" spans="12:12" x14ac:dyDescent="0.2">
      <c r="L206" s="11"/>
    </row>
    <row r="207" spans="12:12" x14ac:dyDescent="0.2">
      <c r="L207" s="11"/>
    </row>
    <row r="208" spans="12:12" x14ac:dyDescent="0.2">
      <c r="L208" s="11"/>
    </row>
    <row r="209" spans="12:12" x14ac:dyDescent="0.2">
      <c r="L209" s="11"/>
    </row>
    <row r="210" spans="12:12" x14ac:dyDescent="0.2">
      <c r="L210" s="11"/>
    </row>
    <row r="211" spans="12:12" x14ac:dyDescent="0.2">
      <c r="L211" s="11"/>
    </row>
    <row r="212" spans="12:12" x14ac:dyDescent="0.2">
      <c r="L212" s="11"/>
    </row>
    <row r="213" spans="12:12" x14ac:dyDescent="0.2">
      <c r="L213" s="11"/>
    </row>
    <row r="214" spans="12:12" x14ac:dyDescent="0.2">
      <c r="L214" s="11"/>
    </row>
    <row r="215" spans="12:12" x14ac:dyDescent="0.2">
      <c r="L215" s="11"/>
    </row>
    <row r="216" spans="12:12" x14ac:dyDescent="0.2">
      <c r="L216" s="11"/>
    </row>
    <row r="217" spans="12:12" x14ac:dyDescent="0.2">
      <c r="L217" s="11"/>
    </row>
    <row r="218" spans="12:12" x14ac:dyDescent="0.2">
      <c r="L218" s="11"/>
    </row>
    <row r="219" spans="12:12" x14ac:dyDescent="0.2">
      <c r="L219" s="11"/>
    </row>
  </sheetData>
  <mergeCells count="84">
    <mergeCell ref="B47:D47"/>
    <mergeCell ref="B51:D51"/>
    <mergeCell ref="B52:D52"/>
    <mergeCell ref="A55:I55"/>
    <mergeCell ref="A54:C54"/>
    <mergeCell ref="B49:C49"/>
    <mergeCell ref="A53:I53"/>
    <mergeCell ref="B50:C50"/>
    <mergeCell ref="B48:C48"/>
    <mergeCell ref="H1:I3"/>
    <mergeCell ref="C2:F2"/>
    <mergeCell ref="C1:F1"/>
    <mergeCell ref="C3:F3"/>
    <mergeCell ref="A1:B3"/>
    <mergeCell ref="A4:I4"/>
    <mergeCell ref="D19:H19"/>
    <mergeCell ref="A14:I14"/>
    <mergeCell ref="D22:H22"/>
    <mergeCell ref="A16:C16"/>
    <mergeCell ref="A17:C17"/>
    <mergeCell ref="A18:C18"/>
    <mergeCell ref="D20:H20"/>
    <mergeCell ref="A19:C19"/>
    <mergeCell ref="A20:C20"/>
    <mergeCell ref="A21:C21"/>
    <mergeCell ref="D21:H21"/>
    <mergeCell ref="A5:I5"/>
    <mergeCell ref="A11:C11"/>
    <mergeCell ref="A6:C6"/>
    <mergeCell ref="D6:I6"/>
    <mergeCell ref="A10:D10"/>
    <mergeCell ref="E10:I10"/>
    <mergeCell ref="G66:I66"/>
    <mergeCell ref="G65:I65"/>
    <mergeCell ref="G64:I64"/>
    <mergeCell ref="G58:I58"/>
    <mergeCell ref="A66:C66"/>
    <mergeCell ref="A64:C64"/>
    <mergeCell ref="A65:C65"/>
    <mergeCell ref="A58:B58"/>
    <mergeCell ref="D60:E60"/>
    <mergeCell ref="D61:E61"/>
    <mergeCell ref="D62:E62"/>
    <mergeCell ref="D63:E63"/>
    <mergeCell ref="A56:H56"/>
    <mergeCell ref="A46:I46"/>
    <mergeCell ref="A7:C7"/>
    <mergeCell ref="D7:I7"/>
    <mergeCell ref="D8:I8"/>
    <mergeCell ref="A8:C8"/>
    <mergeCell ref="A9:I9"/>
    <mergeCell ref="B27:C27"/>
    <mergeCell ref="B31:D31"/>
    <mergeCell ref="B33:D33"/>
    <mergeCell ref="B34:D34"/>
    <mergeCell ref="A32:I32"/>
    <mergeCell ref="B28:C28"/>
    <mergeCell ref="B29:C29"/>
    <mergeCell ref="D11:I11"/>
    <mergeCell ref="A23:I23"/>
    <mergeCell ref="A24:I24"/>
    <mergeCell ref="B26:D26"/>
    <mergeCell ref="B25:D25"/>
    <mergeCell ref="D12:I12"/>
    <mergeCell ref="A15:I15"/>
    <mergeCell ref="A12:C12"/>
    <mergeCell ref="A13:C13"/>
    <mergeCell ref="A22:C22"/>
    <mergeCell ref="D13:I13"/>
    <mergeCell ref="D18:H18"/>
    <mergeCell ref="D17:H17"/>
    <mergeCell ref="D16:H16"/>
    <mergeCell ref="B45:D45"/>
    <mergeCell ref="B40:D40"/>
    <mergeCell ref="B44:D44"/>
    <mergeCell ref="B41:D41"/>
    <mergeCell ref="A39:I39"/>
    <mergeCell ref="B42:D42"/>
    <mergeCell ref="B43:D43"/>
    <mergeCell ref="B35:D35"/>
    <mergeCell ref="B36:D36"/>
    <mergeCell ref="B37:D37"/>
    <mergeCell ref="B38:D38"/>
    <mergeCell ref="B30:D30"/>
  </mergeCells>
  <phoneticPr fontId="5" type="noConversion"/>
  <dataValidations count="1">
    <dataValidation type="list" allowBlank="1" showInputMessage="1" showErrorMessage="1" sqref="D8:I8">
      <formula1>$L$10:$L$15</formula1>
    </dataValidation>
  </dataValidations>
  <printOptions horizontalCentered="1"/>
  <pageMargins left="0.59055118110236227" right="0.39370078740157483" top="0.39370078740157483" bottom="0.39370078740157483" header="0" footer="0"/>
  <pageSetup scale="65" fitToHeight="0" orientation="portrait" r:id="rId1"/>
  <headerFooter alignWithMargins="0"/>
  <ignoredErrors>
    <ignoredError sqref="I5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38"/>
  <sheetViews>
    <sheetView workbookViewId="0">
      <selection activeCell="B12" sqref="B12:B17"/>
    </sheetView>
  </sheetViews>
  <sheetFormatPr baseColWidth="10" defaultColWidth="11.42578125" defaultRowHeight="12.75" x14ac:dyDescent="0.2"/>
  <cols>
    <col min="1" max="1" width="35.28515625" style="76" customWidth="1"/>
    <col min="2" max="2" width="83.140625" customWidth="1"/>
  </cols>
  <sheetData>
    <row r="2" spans="1:2" ht="20.25" x14ac:dyDescent="0.3">
      <c r="A2" s="300" t="s">
        <v>88</v>
      </c>
      <c r="B2" s="300"/>
    </row>
    <row r="3" spans="1:2" x14ac:dyDescent="0.2">
      <c r="A3" s="293" t="str">
        <f>'Control 1'!A5:I5</f>
        <v>1. INFORMACION GENERAL DEL PROYECTO</v>
      </c>
      <c r="B3" s="293"/>
    </row>
    <row r="4" spans="1:2" x14ac:dyDescent="0.2">
      <c r="A4" s="83" t="str">
        <f>'Control 1'!A6:C6</f>
        <v>1.1 AÑO          2017</v>
      </c>
      <c r="B4" s="84" t="s">
        <v>65</v>
      </c>
    </row>
    <row r="5" spans="1:2" x14ac:dyDescent="0.2">
      <c r="A5" s="85" t="s">
        <v>33</v>
      </c>
      <c r="B5" s="84" t="s">
        <v>68</v>
      </c>
    </row>
    <row r="6" spans="1:2" x14ac:dyDescent="0.2">
      <c r="A6" s="83" t="str">
        <f>'Control 1'!A7:C7</f>
        <v xml:space="preserve">1.3 MODALIDAD DE CONTRATACIÓN </v>
      </c>
      <c r="B6" s="84" t="s">
        <v>67</v>
      </c>
    </row>
    <row r="7" spans="1:2" x14ac:dyDescent="0.2">
      <c r="A7" s="83" t="str">
        <f>'Control 1'!A9:C9</f>
        <v>1.4 OBJETO:</v>
      </c>
      <c r="B7" s="84" t="s">
        <v>66</v>
      </c>
    </row>
    <row r="8" spans="1:2" ht="38.25" x14ac:dyDescent="0.2">
      <c r="A8" s="95" t="str">
        <f>'Control 1'!A11:C11</f>
        <v>1.5 UNIDAD EJECUTORA:</v>
      </c>
      <c r="B8" s="85" t="s">
        <v>82</v>
      </c>
    </row>
    <row r="9" spans="1:2" ht="30" customHeight="1" x14ac:dyDescent="0.2">
      <c r="A9" s="83" t="str">
        <f>'Control 1'!A12:C12</f>
        <v>1.6 ORDENACION DE GASTO DEL PROYECTO:</v>
      </c>
      <c r="B9" s="96" t="s">
        <v>87</v>
      </c>
    </row>
    <row r="10" spans="1:2" ht="25.5" x14ac:dyDescent="0.2">
      <c r="A10" s="83" t="str">
        <f>'Control 1'!A13:C13</f>
        <v>1.7 VALOR TOTAL:</v>
      </c>
      <c r="B10" s="85" t="s">
        <v>54</v>
      </c>
    </row>
    <row r="11" spans="1:2" x14ac:dyDescent="0.2">
      <c r="A11" s="294" t="str">
        <f>'Control 1'!A15:C15</f>
        <v>2. DESCRIPCIÓN DE RECURSOS FINANCIEROS</v>
      </c>
      <c r="B11" s="294"/>
    </row>
    <row r="12" spans="1:2" x14ac:dyDescent="0.2">
      <c r="A12" s="83" t="str">
        <f>'Control 1'!A16:C16</f>
        <v>2.1 Entidad Contratante</v>
      </c>
      <c r="B12" s="297" t="s">
        <v>55</v>
      </c>
    </row>
    <row r="13" spans="1:2" x14ac:dyDescent="0.2">
      <c r="A13" s="83" t="str">
        <f>'Control 1'!A17:C17</f>
        <v>2.2 Cofinanciación</v>
      </c>
      <c r="B13" s="298"/>
    </row>
    <row r="14" spans="1:2" x14ac:dyDescent="0.2">
      <c r="A14" s="83" t="str">
        <f>'Control 1'!A18:C18</f>
        <v>2.3 Cooperación</v>
      </c>
      <c r="B14" s="298"/>
    </row>
    <row r="15" spans="1:2" x14ac:dyDescent="0.2">
      <c r="A15" s="83" t="str">
        <f>'Control 1'!A19:C19</f>
        <v>2.4 Donaciones</v>
      </c>
      <c r="B15" s="298"/>
    </row>
    <row r="16" spans="1:2" x14ac:dyDescent="0.2">
      <c r="A16" s="83" t="str">
        <f>'Control 1'!A20:C20</f>
        <v>2.5 Gubernamentales</v>
      </c>
      <c r="B16" s="298"/>
    </row>
    <row r="17" spans="1:2" x14ac:dyDescent="0.2">
      <c r="A17" s="83" t="str">
        <f>'Control 1'!A21:C21</f>
        <v>2.6 Otros</v>
      </c>
      <c r="B17" s="299"/>
    </row>
    <row r="18" spans="1:2" x14ac:dyDescent="0.2">
      <c r="A18" s="83" t="str">
        <f>'Control 1'!A22:C22</f>
        <v xml:space="preserve">2.7 VALOR TOTAL </v>
      </c>
      <c r="B18" s="84" t="s">
        <v>56</v>
      </c>
    </row>
    <row r="19" spans="1:2" x14ac:dyDescent="0.2">
      <c r="A19" s="295" t="str">
        <f>'Control 1'!A24:C24</f>
        <v>3. DESCRIPCIÓN DE GASTOS</v>
      </c>
      <c r="B19" s="296"/>
    </row>
    <row r="20" spans="1:2" x14ac:dyDescent="0.2">
      <c r="A20" s="80" t="s">
        <v>57</v>
      </c>
      <c r="B20" s="84" t="s">
        <v>69</v>
      </c>
    </row>
    <row r="21" spans="1:2" ht="42.75" customHeight="1" x14ac:dyDescent="0.2">
      <c r="A21" s="80" t="s">
        <v>31</v>
      </c>
      <c r="B21" s="85" t="s">
        <v>34</v>
      </c>
    </row>
    <row r="22" spans="1:2" x14ac:dyDescent="0.2">
      <c r="A22" s="80" t="s">
        <v>58</v>
      </c>
      <c r="B22" s="84" t="s">
        <v>70</v>
      </c>
    </row>
    <row r="23" spans="1:2" x14ac:dyDescent="0.2">
      <c r="A23" s="81" t="s">
        <v>60</v>
      </c>
      <c r="B23" s="86" t="s">
        <v>72</v>
      </c>
    </row>
    <row r="24" spans="1:2" ht="25.5" x14ac:dyDescent="0.2">
      <c r="A24" s="82" t="s">
        <v>61</v>
      </c>
      <c r="B24" s="83" t="s">
        <v>71</v>
      </c>
    </row>
    <row r="25" spans="1:2" ht="25.5" x14ac:dyDescent="0.2">
      <c r="A25" s="82" t="s">
        <v>62</v>
      </c>
      <c r="B25" s="85" t="s">
        <v>73</v>
      </c>
    </row>
    <row r="26" spans="1:2" ht="25.5" x14ac:dyDescent="0.2">
      <c r="A26" s="81" t="s">
        <v>44</v>
      </c>
      <c r="B26" s="85" t="s">
        <v>74</v>
      </c>
    </row>
    <row r="27" spans="1:2" ht="25.5" x14ac:dyDescent="0.2">
      <c r="A27" s="85" t="s">
        <v>37</v>
      </c>
      <c r="B27" s="85" t="s">
        <v>75</v>
      </c>
    </row>
    <row r="28" spans="1:2" ht="80.25" customHeight="1" x14ac:dyDescent="0.2">
      <c r="A28" s="71" t="s">
        <v>38</v>
      </c>
      <c r="B28" s="85" t="s">
        <v>76</v>
      </c>
    </row>
    <row r="29" spans="1:2" ht="70.5" customHeight="1" x14ac:dyDescent="0.2">
      <c r="A29" s="79" t="s">
        <v>45</v>
      </c>
      <c r="B29" s="85" t="s">
        <v>77</v>
      </c>
    </row>
    <row r="30" spans="1:2" ht="38.25" x14ac:dyDescent="0.2">
      <c r="A30" s="105" t="s">
        <v>64</v>
      </c>
      <c r="B30" s="85" t="s">
        <v>78</v>
      </c>
    </row>
    <row r="31" spans="1:2" ht="204" x14ac:dyDescent="0.2">
      <c r="A31" s="90" t="s">
        <v>46</v>
      </c>
      <c r="B31" s="88" t="s">
        <v>79</v>
      </c>
    </row>
    <row r="32" spans="1:2" x14ac:dyDescent="0.2">
      <c r="A32" s="89" t="s">
        <v>15</v>
      </c>
      <c r="B32" s="84" t="s">
        <v>80</v>
      </c>
    </row>
    <row r="33" spans="1:2" x14ac:dyDescent="0.2">
      <c r="A33" s="87" t="s">
        <v>20</v>
      </c>
      <c r="B33" s="84" t="s">
        <v>86</v>
      </c>
    </row>
    <row r="34" spans="1:2" x14ac:dyDescent="0.2">
      <c r="A34" s="71" t="s">
        <v>16</v>
      </c>
      <c r="B34" s="84" t="s">
        <v>85</v>
      </c>
    </row>
    <row r="35" spans="1:2" x14ac:dyDescent="0.2">
      <c r="A35" s="71" t="s">
        <v>19</v>
      </c>
      <c r="B35" s="84" t="s">
        <v>84</v>
      </c>
    </row>
    <row r="36" spans="1:2" x14ac:dyDescent="0.2">
      <c r="A36" s="71" t="s">
        <v>18</v>
      </c>
      <c r="B36" s="84" t="s">
        <v>83</v>
      </c>
    </row>
    <row r="37" spans="1:2" x14ac:dyDescent="0.2">
      <c r="A37" s="83" t="s">
        <v>3</v>
      </c>
      <c r="B37" s="86" t="str">
        <f>+B9</f>
        <v>Indicar el nombre completo del ordenador del  gasto.</v>
      </c>
    </row>
    <row r="38" spans="1:2" x14ac:dyDescent="0.2">
      <c r="A38" s="83" t="s">
        <v>6</v>
      </c>
      <c r="B38" s="84" t="s">
        <v>81</v>
      </c>
    </row>
  </sheetData>
  <mergeCells count="5">
    <mergeCell ref="A3:B3"/>
    <mergeCell ref="A11:B11"/>
    <mergeCell ref="A19:B19"/>
    <mergeCell ref="B12:B17"/>
    <mergeCell ref="A2:B2"/>
  </mergeCells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1"/>
  <sheetViews>
    <sheetView showGridLines="0" showZeros="0" tabSelected="1" topLeftCell="A37" zoomScaleNormal="100" workbookViewId="0">
      <selection activeCell="E9" sqref="E9"/>
    </sheetView>
  </sheetViews>
  <sheetFormatPr baseColWidth="10" defaultColWidth="11.42578125" defaultRowHeight="12" x14ac:dyDescent="0.2"/>
  <cols>
    <col min="1" max="1" width="1.5703125" style="110" customWidth="1"/>
    <col min="2" max="2" width="44.7109375" style="110" customWidth="1"/>
    <col min="3" max="3" width="21.5703125" style="110" customWidth="1"/>
    <col min="4" max="4" width="23.5703125" style="110" customWidth="1"/>
    <col min="5" max="5" width="16.140625" style="112" customWidth="1"/>
    <col min="6" max="6" width="2" style="112" customWidth="1"/>
    <col min="7" max="7" width="6.140625" style="109" bestFit="1" customWidth="1"/>
    <col min="8" max="8" width="6.140625" style="110" bestFit="1" customWidth="1"/>
    <col min="9" max="9" width="6.140625" style="111" bestFit="1" customWidth="1"/>
    <col min="10" max="10" width="12.5703125" style="110" customWidth="1"/>
    <col min="11" max="12" width="6.140625" style="110" bestFit="1" customWidth="1"/>
    <col min="13" max="16384" width="11.42578125" style="110"/>
  </cols>
  <sheetData>
    <row r="1" spans="2:13" ht="87" customHeight="1" x14ac:dyDescent="0.2">
      <c r="B1" s="318" t="s">
        <v>93</v>
      </c>
      <c r="C1" s="318"/>
      <c r="D1" s="318"/>
      <c r="E1" s="108"/>
      <c r="F1" s="108"/>
      <c r="M1" s="114" t="s">
        <v>96</v>
      </c>
    </row>
    <row r="2" spans="2:13" x14ac:dyDescent="0.2">
      <c r="B2" s="319" t="s">
        <v>94</v>
      </c>
      <c r="C2" s="319"/>
      <c r="D2" s="319"/>
      <c r="E2" s="319"/>
      <c r="M2" s="110" t="s">
        <v>97</v>
      </c>
    </row>
    <row r="3" spans="2:13" x14ac:dyDescent="0.2">
      <c r="B3" s="113"/>
      <c r="C3" s="113"/>
      <c r="D3" s="113"/>
    </row>
    <row r="4" spans="2:13" ht="16.5" customHeight="1" x14ac:dyDescent="0.2">
      <c r="B4" s="317" t="str">
        <f>CONCATENATE('Linux 7'!C9,'Linux 7'!G5,'Linux 7'!J1)</f>
        <v>Oracle Linux 7: Advanced Administration Ed 1  / Classroom Training  / Certified Associate</v>
      </c>
      <c r="C4" s="317"/>
      <c r="D4" s="317"/>
      <c r="E4" s="317"/>
    </row>
    <row r="5" spans="2:13" ht="48" customHeight="1" x14ac:dyDescent="0.2">
      <c r="B5" s="320" t="s">
        <v>95</v>
      </c>
      <c r="C5" s="320"/>
      <c r="D5" s="320"/>
      <c r="E5" s="320"/>
    </row>
    <row r="6" spans="2:13" x14ac:dyDescent="0.2">
      <c r="B6" s="115"/>
      <c r="C6" s="115"/>
      <c r="D6" s="115"/>
      <c r="E6" s="115"/>
    </row>
    <row r="7" spans="2:13" ht="12" customHeight="1" x14ac:dyDescent="0.2">
      <c r="B7" s="116" t="s">
        <v>98</v>
      </c>
      <c r="C7" s="116"/>
      <c r="D7" s="116"/>
      <c r="E7" s="117">
        <v>40</v>
      </c>
    </row>
    <row r="8" spans="2:13" ht="12" customHeight="1" x14ac:dyDescent="0.2">
      <c r="B8" s="116" t="s">
        <v>99</v>
      </c>
      <c r="C8" s="116"/>
      <c r="D8" s="116"/>
      <c r="E8" s="118">
        <v>14</v>
      </c>
    </row>
    <row r="9" spans="2:13" ht="12" customHeight="1" x14ac:dyDescent="0.2">
      <c r="B9" s="116" t="s">
        <v>100</v>
      </c>
      <c r="C9" s="116"/>
      <c r="D9" s="116"/>
      <c r="E9" s="119">
        <f>'Linux 7'!G8</f>
        <v>2116250</v>
      </c>
    </row>
    <row r="10" spans="2:13" ht="12" customHeight="1" x14ac:dyDescent="0.2">
      <c r="B10" s="116" t="s">
        <v>101</v>
      </c>
      <c r="C10" s="116"/>
      <c r="D10" s="116"/>
      <c r="E10" s="120">
        <f>E8*E9</f>
        <v>29627500</v>
      </c>
    </row>
    <row r="11" spans="2:13" x14ac:dyDescent="0.2">
      <c r="E11" s="110"/>
    </row>
    <row r="12" spans="2:13" x14ac:dyDescent="0.2">
      <c r="B12" s="321" t="s">
        <v>102</v>
      </c>
      <c r="C12" s="321"/>
      <c r="D12" s="321"/>
      <c r="E12" s="321"/>
    </row>
    <row r="13" spans="2:13" x14ac:dyDescent="0.2">
      <c r="B13" s="121" t="s">
        <v>103</v>
      </c>
      <c r="C13" s="121" t="s">
        <v>104</v>
      </c>
      <c r="D13" s="121" t="s">
        <v>105</v>
      </c>
      <c r="E13" s="122" t="s">
        <v>106</v>
      </c>
      <c r="G13" s="123"/>
      <c r="H13" s="124"/>
      <c r="I13" s="125"/>
    </row>
    <row r="14" spans="2:13" x14ac:dyDescent="0.2">
      <c r="B14" s="126" t="s">
        <v>107</v>
      </c>
      <c r="C14" s="126">
        <f>E7</f>
        <v>40</v>
      </c>
      <c r="D14" s="127">
        <v>120000</v>
      </c>
      <c r="E14" s="128">
        <f>C14*D14</f>
        <v>4800000</v>
      </c>
      <c r="G14" s="129">
        <v>0</v>
      </c>
      <c r="H14" s="130">
        <f>E14/$E$10</f>
        <v>0.16201164458695469</v>
      </c>
      <c r="I14" s="125"/>
    </row>
    <row r="15" spans="2:13" x14ac:dyDescent="0.2">
      <c r="B15" s="126" t="s">
        <v>108</v>
      </c>
      <c r="C15" s="126">
        <v>0</v>
      </c>
      <c r="D15" s="127">
        <v>0</v>
      </c>
      <c r="E15" s="128">
        <f>C15*D15</f>
        <v>0</v>
      </c>
      <c r="G15" s="129">
        <v>0</v>
      </c>
      <c r="H15" s="130">
        <f>E15/$E$10</f>
        <v>0</v>
      </c>
      <c r="I15" s="125"/>
    </row>
    <row r="16" spans="2:13" ht="14.25" customHeight="1" x14ac:dyDescent="0.2">
      <c r="B16" s="322" t="s">
        <v>109</v>
      </c>
      <c r="C16" s="323"/>
      <c r="D16" s="324"/>
      <c r="E16" s="131">
        <f>E14</f>
        <v>4800000</v>
      </c>
      <c r="G16" s="129">
        <f>E16/$E$10</f>
        <v>0.16201164458695469</v>
      </c>
      <c r="H16" s="130">
        <v>0</v>
      </c>
      <c r="I16" s="125"/>
    </row>
    <row r="17" spans="2:9" x14ac:dyDescent="0.2">
      <c r="E17" s="110"/>
      <c r="G17" s="129">
        <v>0</v>
      </c>
      <c r="H17" s="130">
        <v>0</v>
      </c>
      <c r="I17" s="125"/>
    </row>
    <row r="18" spans="2:9" x14ac:dyDescent="0.2">
      <c r="B18" s="121" t="s">
        <v>110</v>
      </c>
      <c r="C18" s="121" t="s">
        <v>111</v>
      </c>
      <c r="D18" s="121" t="s">
        <v>112</v>
      </c>
      <c r="E18" s="132" t="s">
        <v>106</v>
      </c>
      <c r="G18" s="129">
        <v>0</v>
      </c>
      <c r="H18" s="130">
        <v>0</v>
      </c>
      <c r="I18" s="125"/>
    </row>
    <row r="19" spans="2:9" x14ac:dyDescent="0.2">
      <c r="B19" s="126" t="s">
        <v>113</v>
      </c>
      <c r="C19" s="133">
        <f t="shared" ref="C19:C24" si="0">$E$8</f>
        <v>14</v>
      </c>
      <c r="D19" s="127">
        <v>1500</v>
      </c>
      <c r="E19" s="128">
        <f>C19*D19</f>
        <v>21000</v>
      </c>
      <c r="G19" s="129">
        <v>0</v>
      </c>
      <c r="H19" s="130">
        <f t="shared" ref="H19:H26" si="1">E19/$E$10</f>
        <v>7.0880094506792679E-4</v>
      </c>
      <c r="I19" s="125"/>
    </row>
    <row r="20" spans="2:9" x14ac:dyDescent="0.2">
      <c r="B20" s="126" t="s">
        <v>114</v>
      </c>
      <c r="C20" s="133">
        <f t="shared" si="0"/>
        <v>14</v>
      </c>
      <c r="D20" s="128">
        <v>1000</v>
      </c>
      <c r="E20" s="128">
        <f t="shared" ref="E20:E26" si="2">C20*D20</f>
        <v>14000</v>
      </c>
      <c r="G20" s="129">
        <v>0</v>
      </c>
      <c r="H20" s="130">
        <f t="shared" si="1"/>
        <v>4.7253396337861784E-4</v>
      </c>
      <c r="I20" s="125"/>
    </row>
    <row r="21" spans="2:9" x14ac:dyDescent="0.2">
      <c r="B21" s="126" t="s">
        <v>115</v>
      </c>
      <c r="C21" s="133">
        <f t="shared" si="0"/>
        <v>14</v>
      </c>
      <c r="D21" s="127">
        <v>2500</v>
      </c>
      <c r="E21" s="128">
        <f t="shared" si="2"/>
        <v>35000</v>
      </c>
      <c r="G21" s="129">
        <v>0</v>
      </c>
      <c r="H21" s="130">
        <f t="shared" si="1"/>
        <v>1.1813349084465446E-3</v>
      </c>
      <c r="I21" s="125"/>
    </row>
    <row r="22" spans="2:9" x14ac:dyDescent="0.2">
      <c r="B22" s="126" t="s">
        <v>116</v>
      </c>
      <c r="C22" s="133">
        <f t="shared" si="0"/>
        <v>14</v>
      </c>
      <c r="D22" s="128">
        <v>10000</v>
      </c>
      <c r="E22" s="128">
        <f t="shared" si="2"/>
        <v>140000</v>
      </c>
      <c r="G22" s="129">
        <v>0</v>
      </c>
      <c r="H22" s="130">
        <f t="shared" si="1"/>
        <v>4.7253396337861783E-3</v>
      </c>
      <c r="I22" s="125"/>
    </row>
    <row r="23" spans="2:9" x14ac:dyDescent="0.2">
      <c r="B23" s="126" t="s">
        <v>117</v>
      </c>
      <c r="C23" s="133">
        <f t="shared" si="0"/>
        <v>14</v>
      </c>
      <c r="D23" s="127">
        <v>1000</v>
      </c>
      <c r="E23" s="128">
        <f t="shared" si="2"/>
        <v>14000</v>
      </c>
      <c r="G23" s="129">
        <v>0</v>
      </c>
      <c r="H23" s="130">
        <f t="shared" si="1"/>
        <v>4.7253396337861784E-4</v>
      </c>
      <c r="I23" s="125"/>
    </row>
    <row r="24" spans="2:9" x14ac:dyDescent="0.2">
      <c r="B24" s="126" t="s">
        <v>118</v>
      </c>
      <c r="C24" s="133">
        <f t="shared" si="0"/>
        <v>14</v>
      </c>
      <c r="D24" s="127">
        <v>1000</v>
      </c>
      <c r="E24" s="128">
        <f t="shared" si="2"/>
        <v>14000</v>
      </c>
      <c r="G24" s="129">
        <v>0</v>
      </c>
      <c r="H24" s="130">
        <f t="shared" si="1"/>
        <v>4.7253396337861784E-4</v>
      </c>
      <c r="I24" s="125"/>
    </row>
    <row r="25" spans="2:9" x14ac:dyDescent="0.2">
      <c r="B25" s="126" t="s">
        <v>119</v>
      </c>
      <c r="C25" s="133">
        <f>($E$7/2)*$E$8</f>
        <v>280</v>
      </c>
      <c r="D25" s="128">
        <v>2500</v>
      </c>
      <c r="E25" s="128">
        <f t="shared" si="2"/>
        <v>700000</v>
      </c>
      <c r="G25" s="129">
        <v>0</v>
      </c>
      <c r="H25" s="130">
        <f t="shared" si="1"/>
        <v>2.3626698168930892E-2</v>
      </c>
      <c r="I25" s="125"/>
    </row>
    <row r="26" spans="2:9" x14ac:dyDescent="0.2">
      <c r="B26" s="126" t="s">
        <v>120</v>
      </c>
      <c r="C26" s="133">
        <v>1</v>
      </c>
      <c r="D26" s="127">
        <v>180000</v>
      </c>
      <c r="E26" s="128">
        <f t="shared" si="2"/>
        <v>180000</v>
      </c>
      <c r="G26" s="129">
        <v>0</v>
      </c>
      <c r="H26" s="130">
        <f t="shared" si="1"/>
        <v>6.0754366720108012E-3</v>
      </c>
      <c r="I26" s="125"/>
    </row>
    <row r="27" spans="2:9" ht="14.25" customHeight="1" x14ac:dyDescent="0.2">
      <c r="B27" s="304" t="s">
        <v>109</v>
      </c>
      <c r="C27" s="305"/>
      <c r="D27" s="306"/>
      <c r="E27" s="131">
        <f>SUM(E19:E26)</f>
        <v>1118000</v>
      </c>
      <c r="G27" s="129">
        <f>E27/$E$10</f>
        <v>3.7735212218378195E-2</v>
      </c>
      <c r="H27" s="130">
        <v>0</v>
      </c>
      <c r="I27" s="125"/>
    </row>
    <row r="28" spans="2:9" x14ac:dyDescent="0.2">
      <c r="E28" s="110"/>
      <c r="G28" s="129">
        <v>0</v>
      </c>
      <c r="H28" s="130">
        <v>0</v>
      </c>
      <c r="I28" s="125"/>
    </row>
    <row r="29" spans="2:9" x14ac:dyDescent="0.2">
      <c r="B29" s="121" t="s">
        <v>154</v>
      </c>
      <c r="C29" s="121" t="s">
        <v>105</v>
      </c>
      <c r="D29" s="121" t="s">
        <v>121</v>
      </c>
      <c r="E29" s="132" t="s">
        <v>106</v>
      </c>
      <c r="G29" s="129">
        <v>0</v>
      </c>
      <c r="H29" s="130">
        <v>0</v>
      </c>
      <c r="I29" s="125"/>
    </row>
    <row r="30" spans="2:9" ht="29.25" customHeight="1" x14ac:dyDescent="0.2">
      <c r="B30" s="134" t="s">
        <v>122</v>
      </c>
      <c r="C30" s="127">
        <v>45000</v>
      </c>
      <c r="D30" s="135">
        <f>E8</f>
        <v>14</v>
      </c>
      <c r="E30" s="128">
        <f>C30*D30</f>
        <v>630000</v>
      </c>
      <c r="G30" s="130">
        <v>0</v>
      </c>
      <c r="H30" s="130">
        <f>E30/$E$10</f>
        <v>2.1264028352037802E-2</v>
      </c>
      <c r="I30" s="125"/>
    </row>
    <row r="31" spans="2:9" ht="15" customHeight="1" x14ac:dyDescent="0.2">
      <c r="B31" s="134" t="s">
        <v>123</v>
      </c>
      <c r="C31" s="127">
        <f>380000*1.07</f>
        <v>406600</v>
      </c>
      <c r="D31" s="135">
        <f>E8</f>
        <v>14</v>
      </c>
      <c r="E31" s="128">
        <f>C31*D31</f>
        <v>5692400</v>
      </c>
      <c r="G31" s="130">
        <v>0</v>
      </c>
      <c r="H31" s="130">
        <f>E31/$E$10</f>
        <v>0.19213230950974602</v>
      </c>
      <c r="I31" s="125"/>
    </row>
    <row r="32" spans="2:9" ht="14.25" customHeight="1" x14ac:dyDescent="0.2">
      <c r="B32" s="304" t="s">
        <v>109</v>
      </c>
      <c r="C32" s="305"/>
      <c r="D32" s="306"/>
      <c r="E32" s="131">
        <f>SUM(E30:E31)</f>
        <v>6322400</v>
      </c>
      <c r="G32" s="129">
        <f>E32/$E$10</f>
        <v>0.2133963378617838</v>
      </c>
      <c r="H32" s="130">
        <v>0</v>
      </c>
      <c r="I32" s="125"/>
    </row>
    <row r="33" spans="2:12" x14ac:dyDescent="0.2">
      <c r="E33" s="110"/>
      <c r="G33" s="129">
        <v>0</v>
      </c>
      <c r="H33" s="130">
        <v>0</v>
      </c>
      <c r="I33" s="125"/>
    </row>
    <row r="34" spans="2:12" x14ac:dyDescent="0.2">
      <c r="B34" s="121" t="s">
        <v>124</v>
      </c>
      <c r="C34" s="121" t="s">
        <v>105</v>
      </c>
      <c r="D34" s="121" t="s">
        <v>121</v>
      </c>
      <c r="E34" s="132" t="s">
        <v>106</v>
      </c>
      <c r="G34" s="129">
        <v>0</v>
      </c>
      <c r="H34" s="130">
        <v>0</v>
      </c>
      <c r="I34" s="125"/>
    </row>
    <row r="35" spans="2:12" x14ac:dyDescent="0.2">
      <c r="B35" s="134" t="s">
        <v>125</v>
      </c>
      <c r="C35" s="127"/>
      <c r="D35" s="135">
        <f>E7</f>
        <v>40</v>
      </c>
      <c r="E35" s="128">
        <f>C35*D35</f>
        <v>0</v>
      </c>
      <c r="G35" s="130">
        <v>0</v>
      </c>
      <c r="H35" s="130">
        <f>E35/$E$10</f>
        <v>0</v>
      </c>
      <c r="I35" s="125"/>
    </row>
    <row r="36" spans="2:12" ht="24" x14ac:dyDescent="0.2">
      <c r="B36" s="134" t="s">
        <v>126</v>
      </c>
      <c r="C36" s="127"/>
      <c r="D36" s="135">
        <f>E7</f>
        <v>40</v>
      </c>
      <c r="E36" s="128">
        <f>C36*D36</f>
        <v>0</v>
      </c>
      <c r="G36" s="130">
        <v>0</v>
      </c>
      <c r="H36" s="130">
        <f>E36/$E$10</f>
        <v>0</v>
      </c>
      <c r="I36" s="125"/>
    </row>
    <row r="37" spans="2:12" ht="14.25" customHeight="1" x14ac:dyDescent="0.2">
      <c r="B37" s="304" t="s">
        <v>109</v>
      </c>
      <c r="C37" s="305"/>
      <c r="D37" s="306"/>
      <c r="E37" s="131">
        <f>SUM(E35:E36)</f>
        <v>0</v>
      </c>
      <c r="G37" s="129">
        <f>E37/$E$10</f>
        <v>0</v>
      </c>
      <c r="H37" s="130">
        <v>0</v>
      </c>
      <c r="I37" s="125"/>
    </row>
    <row r="38" spans="2:12" x14ac:dyDescent="0.2">
      <c r="E38" s="110"/>
      <c r="G38" s="129">
        <v>0</v>
      </c>
      <c r="H38" s="130">
        <v>0</v>
      </c>
      <c r="I38" s="125"/>
    </row>
    <row r="39" spans="2:12" x14ac:dyDescent="0.2">
      <c r="B39" s="121" t="s">
        <v>162</v>
      </c>
      <c r="C39" s="121" t="s">
        <v>111</v>
      </c>
      <c r="D39" s="122" t="s">
        <v>112</v>
      </c>
      <c r="E39" s="132" t="s">
        <v>106</v>
      </c>
      <c r="G39" s="129">
        <v>0</v>
      </c>
      <c r="H39" s="130">
        <v>0</v>
      </c>
      <c r="I39" s="125"/>
    </row>
    <row r="40" spans="2:12" x14ac:dyDescent="0.2">
      <c r="B40" s="134" t="s">
        <v>127</v>
      </c>
      <c r="C40" s="133">
        <f>E8</f>
        <v>14</v>
      </c>
      <c r="D40" s="127">
        <v>40000</v>
      </c>
      <c r="E40" s="128">
        <f>C40*D40</f>
        <v>560000</v>
      </c>
      <c r="G40" s="130">
        <v>0</v>
      </c>
      <c r="H40" s="130">
        <f>E40/$E$10</f>
        <v>1.8901358535144713E-2</v>
      </c>
      <c r="I40" s="125"/>
    </row>
    <row r="41" spans="2:12" x14ac:dyDescent="0.2">
      <c r="B41" s="126" t="s">
        <v>128</v>
      </c>
      <c r="C41" s="133">
        <f>E8</f>
        <v>14</v>
      </c>
      <c r="D41" s="128">
        <v>15000</v>
      </c>
      <c r="E41" s="128">
        <f>C41*D41</f>
        <v>210000</v>
      </c>
      <c r="G41" s="130">
        <v>0</v>
      </c>
      <c r="H41" s="130">
        <f>E41/$E$10</f>
        <v>7.0880094506792675E-3</v>
      </c>
      <c r="I41" s="125"/>
    </row>
    <row r="42" spans="2:12" ht="14.25" customHeight="1" x14ac:dyDescent="0.2">
      <c r="B42" s="304" t="s">
        <v>109</v>
      </c>
      <c r="C42" s="305"/>
      <c r="D42" s="306"/>
      <c r="E42" s="131">
        <f>SUM(E40:E41)</f>
        <v>770000</v>
      </c>
      <c r="G42" s="129">
        <f>E42/$E$10</f>
        <v>2.5989367985823981E-2</v>
      </c>
      <c r="H42" s="130">
        <v>0</v>
      </c>
      <c r="I42" s="125"/>
    </row>
    <row r="43" spans="2:12" ht="14.25" customHeight="1" x14ac:dyDescent="0.2">
      <c r="B43" s="307" t="s">
        <v>129</v>
      </c>
      <c r="C43" s="308"/>
      <c r="D43" s="309"/>
      <c r="E43" s="136">
        <f>E42+E37+E32+E27+E16</f>
        <v>13010400</v>
      </c>
      <c r="G43" s="129">
        <v>0</v>
      </c>
      <c r="H43" s="130">
        <v>0</v>
      </c>
      <c r="I43" s="123">
        <f>SUM(G16,G27,G32,G37,G42)</f>
        <v>0.43913256265294065</v>
      </c>
      <c r="J43" s="182">
        <f>IF(E10&lt;E43,0,1)</f>
        <v>1</v>
      </c>
      <c r="K43" s="178"/>
    </row>
    <row r="44" spans="2:12" x14ac:dyDescent="0.2">
      <c r="E44" s="110"/>
      <c r="G44" s="137">
        <v>0</v>
      </c>
      <c r="H44" s="138">
        <v>0</v>
      </c>
      <c r="J44" s="182"/>
      <c r="K44" s="178"/>
    </row>
    <row r="45" spans="2:12" ht="12.75" thickBot="1" x14ac:dyDescent="0.25">
      <c r="B45" s="121" t="s">
        <v>130</v>
      </c>
      <c r="C45" s="139" t="s">
        <v>131</v>
      </c>
      <c r="D45" s="139"/>
      <c r="E45" s="132" t="s">
        <v>106</v>
      </c>
      <c r="G45" s="140">
        <v>0</v>
      </c>
      <c r="H45" s="141">
        <v>0</v>
      </c>
      <c r="I45" s="142"/>
      <c r="J45" s="182"/>
      <c r="L45" s="112" t="s">
        <v>155</v>
      </c>
    </row>
    <row r="46" spans="2:12" ht="12.75" thickBot="1" x14ac:dyDescent="0.25">
      <c r="B46" s="143" t="s">
        <v>161</v>
      </c>
      <c r="C46" s="144">
        <f>IF((C48+20%)&gt;100%,(100%-C48),K46)</f>
        <v>0.5</v>
      </c>
      <c r="D46" s="144">
        <f>G49-D48-D47</f>
        <v>0.38086743734705936</v>
      </c>
      <c r="E46" s="180">
        <f>E10*D46</f>
        <v>11284150.000000002</v>
      </c>
      <c r="G46" s="141">
        <v>0</v>
      </c>
      <c r="H46" s="141">
        <f>E46/$E$10</f>
        <v>0.38086743734705936</v>
      </c>
      <c r="I46" s="142"/>
      <c r="J46" s="182">
        <f>IF(D46&lt;1%%,0,1)</f>
        <v>1</v>
      </c>
      <c r="K46" s="185">
        <v>0.5</v>
      </c>
      <c r="L46" s="184">
        <f>100%-C48</f>
        <v>0.78604569991153694</v>
      </c>
    </row>
    <row r="47" spans="2:12" x14ac:dyDescent="0.2">
      <c r="B47" s="143" t="s">
        <v>132</v>
      </c>
      <c r="C47" s="144">
        <f>IF((1-C48-C46)&lt;0%,0%,(1-C48-C46))</f>
        <v>0.28604569991153694</v>
      </c>
      <c r="D47" s="144">
        <f>IF((C47*$G$49)/1&gt;6%,6%,IF((C47*$G$49)/1&lt;=0%,0%,(C47*$G$49)/1))</f>
        <v>0.06</v>
      </c>
      <c r="E47" s="180">
        <f>E10*D47</f>
        <v>1777650</v>
      </c>
      <c r="G47" s="141">
        <v>0</v>
      </c>
      <c r="H47" s="141">
        <f>E47/$E$10</f>
        <v>0.06</v>
      </c>
      <c r="I47" s="142"/>
      <c r="J47" s="182">
        <f>IF(AND((D47&lt;=6%),(D47&gt;0%)),1,0)</f>
        <v>1</v>
      </c>
      <c r="L47" s="181"/>
    </row>
    <row r="48" spans="2:12" x14ac:dyDescent="0.2">
      <c r="B48" s="143" t="s">
        <v>133</v>
      </c>
      <c r="C48" s="144">
        <f>D48/$G$49</f>
        <v>0.21395430008846306</v>
      </c>
      <c r="D48" s="144">
        <f>IF((G49&gt;0%),IF((G49&gt;12%),12%,G49),0%)</f>
        <v>0.12</v>
      </c>
      <c r="E48" s="180">
        <f>E10*D48</f>
        <v>3555300</v>
      </c>
      <c r="G48" s="141">
        <v>0</v>
      </c>
      <c r="H48" s="141">
        <f>E48/$E$10</f>
        <v>0.12</v>
      </c>
      <c r="I48" s="142"/>
      <c r="J48" s="182">
        <f>IF(D48&lt;12%,0,1)</f>
        <v>1</v>
      </c>
    </row>
    <row r="49" spans="2:10" x14ac:dyDescent="0.2">
      <c r="B49" s="146"/>
      <c r="C49" s="147">
        <f>SUM(C46:C48)</f>
        <v>1</v>
      </c>
      <c r="D49" s="148" t="s">
        <v>109</v>
      </c>
      <c r="E49" s="179">
        <f>$E$10-$E$43-E51</f>
        <v>16617100</v>
      </c>
      <c r="G49" s="140">
        <f>E49/$E$10</f>
        <v>0.56086743734705935</v>
      </c>
      <c r="H49" s="141">
        <v>0</v>
      </c>
      <c r="I49" s="142"/>
      <c r="J49" s="182"/>
    </row>
    <row r="50" spans="2:10" x14ac:dyDescent="0.2">
      <c r="B50" s="121" t="s">
        <v>134</v>
      </c>
      <c r="C50" s="310" t="s">
        <v>135</v>
      </c>
      <c r="D50" s="311"/>
      <c r="E50" s="132" t="s">
        <v>106</v>
      </c>
      <c r="G50" s="140">
        <v>0</v>
      </c>
      <c r="H50" s="141">
        <v>0</v>
      </c>
      <c r="I50" s="142"/>
      <c r="J50" s="182"/>
    </row>
    <row r="51" spans="2:10" x14ac:dyDescent="0.2">
      <c r="B51" s="143" t="s">
        <v>136</v>
      </c>
      <c r="C51" s="312">
        <v>0</v>
      </c>
      <c r="D51" s="313"/>
      <c r="E51" s="145">
        <f>C51*E10</f>
        <v>0</v>
      </c>
      <c r="G51" s="140">
        <v>0</v>
      </c>
      <c r="H51" s="141">
        <f>E52/$E$10</f>
        <v>0</v>
      </c>
      <c r="I51" s="142"/>
      <c r="J51" s="182"/>
    </row>
    <row r="52" spans="2:10" x14ac:dyDescent="0.2">
      <c r="B52" s="314" t="s">
        <v>109</v>
      </c>
      <c r="C52" s="315"/>
      <c r="D52" s="316"/>
      <c r="E52" s="131">
        <f>E51</f>
        <v>0</v>
      </c>
      <c r="G52" s="140">
        <f>E52/$E$10</f>
        <v>0</v>
      </c>
      <c r="H52" s="149"/>
      <c r="I52" s="142"/>
      <c r="J52" s="182"/>
    </row>
    <row r="53" spans="2:10" x14ac:dyDescent="0.2">
      <c r="B53" s="307" t="s">
        <v>137</v>
      </c>
      <c r="C53" s="308"/>
      <c r="D53" s="309"/>
      <c r="E53" s="136">
        <f>SUM(E49+E52)</f>
        <v>16617100</v>
      </c>
      <c r="G53" s="140"/>
      <c r="H53" s="141"/>
      <c r="I53" s="150">
        <f>SUM(G49,G52)</f>
        <v>0.56086743734705935</v>
      </c>
      <c r="J53" s="182"/>
    </row>
    <row r="54" spans="2:10" x14ac:dyDescent="0.2">
      <c r="B54" s="314" t="s">
        <v>138</v>
      </c>
      <c r="C54" s="315"/>
      <c r="D54" s="316"/>
      <c r="E54" s="151">
        <f>E43+E49+E52</f>
        <v>29627500</v>
      </c>
      <c r="G54" s="152">
        <f>SUM(G14:G52)</f>
        <v>1</v>
      </c>
      <c r="H54" s="152">
        <f>SUM(H14:H51)</f>
        <v>1</v>
      </c>
      <c r="I54" s="152">
        <f>SUM(I14:I53)</f>
        <v>1</v>
      </c>
      <c r="J54" s="183" t="b">
        <f>AND(J43,J46,J47,J48)</f>
        <v>1</v>
      </c>
    </row>
    <row r="56" spans="2:10" ht="18.75" customHeight="1" x14ac:dyDescent="0.2">
      <c r="B56" s="301" t="s">
        <v>139</v>
      </c>
      <c r="C56" s="302"/>
      <c r="D56" s="153"/>
      <c r="E56" s="154"/>
    </row>
    <row r="57" spans="2:10" x14ac:dyDescent="0.2">
      <c r="B57" s="143" t="s">
        <v>140</v>
      </c>
      <c r="C57" s="155">
        <f>E10</f>
        <v>29627500</v>
      </c>
      <c r="D57" s="156"/>
      <c r="E57" s="157"/>
    </row>
    <row r="58" spans="2:10" x14ac:dyDescent="0.2">
      <c r="B58" s="143" t="s">
        <v>141</v>
      </c>
      <c r="C58" s="155">
        <f>E48</f>
        <v>3555300</v>
      </c>
      <c r="D58" s="158"/>
      <c r="E58" s="157"/>
    </row>
    <row r="59" spans="2:10" x14ac:dyDescent="0.2">
      <c r="B59" s="143" t="s">
        <v>142</v>
      </c>
      <c r="C59" s="159">
        <f>D48</f>
        <v>0.12</v>
      </c>
      <c r="D59" s="303" t="s">
        <v>143</v>
      </c>
      <c r="E59" s="303"/>
    </row>
    <row r="61" spans="2:10" x14ac:dyDescent="0.2">
      <c r="F61" s="160"/>
    </row>
  </sheetData>
  <mergeCells count="18">
    <mergeCell ref="B27:D27"/>
    <mergeCell ref="B4:E4"/>
    <mergeCell ref="B1:D1"/>
    <mergeCell ref="B53:D53"/>
    <mergeCell ref="B54:D54"/>
    <mergeCell ref="B32:D32"/>
    <mergeCell ref="B2:E2"/>
    <mergeCell ref="B5:E5"/>
    <mergeCell ref="B12:E12"/>
    <mergeCell ref="B16:D16"/>
    <mergeCell ref="B56:C56"/>
    <mergeCell ref="D59:E59"/>
    <mergeCell ref="B37:D37"/>
    <mergeCell ref="B42:D42"/>
    <mergeCell ref="B43:D43"/>
    <mergeCell ref="C50:D50"/>
    <mergeCell ref="C51:D51"/>
    <mergeCell ref="B52:D52"/>
  </mergeCells>
  <hyperlinks>
    <hyperlink ref="M1" r:id="rId1"/>
  </hyperlinks>
  <printOptions horizontalCentered="1" verticalCentered="1"/>
  <pageMargins left="0.196850393700787" right="0.196850393700787" top="0.66929133858267698" bottom="0.31496062992126" header="0" footer="0.27559055118110198"/>
  <pageSetup paperSize="3" scale="90" orientation="portrait" copies="7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G9" sqref="G9"/>
    </sheetView>
  </sheetViews>
  <sheetFormatPr baseColWidth="10" defaultColWidth="9.140625" defaultRowHeight="15" x14ac:dyDescent="0.25"/>
  <cols>
    <col min="1" max="1" width="18.42578125" style="161" bestFit="1" customWidth="1"/>
    <col min="2" max="2" width="25.5703125" style="161" bestFit="1" customWidth="1"/>
    <col min="3" max="3" width="55.42578125" style="161" bestFit="1" customWidth="1"/>
    <col min="4" max="4" width="18.42578125" style="161" bestFit="1" customWidth="1"/>
    <col min="5" max="5" width="16.42578125" style="161" bestFit="1" customWidth="1"/>
    <col min="6" max="6" width="1.7109375" style="161" customWidth="1"/>
    <col min="7" max="7" width="18.42578125" style="161" bestFit="1" customWidth="1"/>
    <col min="8" max="8" width="16.42578125" style="161" bestFit="1" customWidth="1"/>
    <col min="9" max="9" width="1.42578125" style="161" customWidth="1"/>
    <col min="10" max="10" width="126.85546875" style="161" bestFit="1" customWidth="1"/>
    <col min="11" max="16384" width="9.140625" style="161"/>
  </cols>
  <sheetData>
    <row r="1" spans="1:10" x14ac:dyDescent="0.25">
      <c r="D1" s="161" t="s">
        <v>144</v>
      </c>
      <c r="E1" s="190">
        <v>0.5</v>
      </c>
      <c r="J1" s="193" t="s">
        <v>158</v>
      </c>
    </row>
    <row r="2" spans="1:10" x14ac:dyDescent="0.25">
      <c r="E2" s="190"/>
      <c r="J2" s="161" t="s">
        <v>159</v>
      </c>
    </row>
    <row r="3" spans="1:10" x14ac:dyDescent="0.25">
      <c r="J3" s="161" t="s">
        <v>160</v>
      </c>
    </row>
    <row r="4" spans="1:10" x14ac:dyDescent="0.25">
      <c r="J4" s="161" t="s">
        <v>156</v>
      </c>
    </row>
    <row r="5" spans="1:10" x14ac:dyDescent="0.25">
      <c r="D5" s="161" t="s">
        <v>145</v>
      </c>
      <c r="E5" s="161" t="s">
        <v>146</v>
      </c>
      <c r="G5" s="188" t="s">
        <v>157</v>
      </c>
      <c r="H5" s="161" t="s">
        <v>146</v>
      </c>
    </row>
    <row r="6" spans="1:10" x14ac:dyDescent="0.25">
      <c r="A6" s="162" t="s">
        <v>183</v>
      </c>
    </row>
    <row r="7" spans="1:10" x14ac:dyDescent="0.25">
      <c r="B7" s="191" t="s">
        <v>191</v>
      </c>
    </row>
    <row r="8" spans="1:10" x14ac:dyDescent="0.25">
      <c r="B8" s="201" t="s">
        <v>190</v>
      </c>
      <c r="C8" s="192" t="s">
        <v>185</v>
      </c>
      <c r="D8" s="164">
        <v>4232500</v>
      </c>
      <c r="E8" s="164">
        <v>3915065</v>
      </c>
      <c r="G8" s="187">
        <f>D8*(1-$E$1)</f>
        <v>2116250</v>
      </c>
      <c r="H8" s="164">
        <f t="shared" ref="H8:H10" si="0">E8*(1-$E$1)</f>
        <v>1957532.5</v>
      </c>
      <c r="J8" s="114" t="s">
        <v>189</v>
      </c>
    </row>
    <row r="9" spans="1:10" x14ac:dyDescent="0.25">
      <c r="B9" s="163"/>
      <c r="C9" s="162" t="s">
        <v>186</v>
      </c>
      <c r="D9" s="164">
        <v>4232500</v>
      </c>
      <c r="E9" s="164">
        <v>3915065</v>
      </c>
      <c r="G9" s="187">
        <f>E8*(1-$E$1)</f>
        <v>1957532.5</v>
      </c>
      <c r="H9" s="164">
        <f t="shared" si="0"/>
        <v>1957532.5</v>
      </c>
      <c r="J9" s="114" t="s">
        <v>192</v>
      </c>
    </row>
    <row r="10" spans="1:10" x14ac:dyDescent="0.25">
      <c r="B10" s="163"/>
      <c r="C10" s="162" t="s">
        <v>187</v>
      </c>
      <c r="D10" s="164"/>
      <c r="E10" s="164"/>
      <c r="G10" s="187">
        <f t="shared" ref="G10" si="1">D10*(1-$E$1)</f>
        <v>0</v>
      </c>
      <c r="H10" s="164">
        <f t="shared" si="0"/>
        <v>0</v>
      </c>
      <c r="J10" s="114"/>
    </row>
    <row r="11" spans="1:10" x14ac:dyDescent="0.25">
      <c r="J11" s="114"/>
    </row>
    <row r="12" spans="1:10" x14ac:dyDescent="0.25">
      <c r="B12" s="163"/>
      <c r="D12" s="164"/>
      <c r="E12" s="164"/>
      <c r="G12" s="164"/>
      <c r="H12" s="164"/>
    </row>
    <row r="13" spans="1:10" x14ac:dyDescent="0.25">
      <c r="B13" s="163"/>
      <c r="C13" s="192" t="s">
        <v>188</v>
      </c>
      <c r="D13" s="164"/>
      <c r="E13" s="164"/>
      <c r="G13" s="187"/>
      <c r="H13" s="164"/>
      <c r="J13" s="114"/>
    </row>
    <row r="14" spans="1:10" x14ac:dyDescent="0.25">
      <c r="B14" s="163"/>
      <c r="D14" s="164"/>
      <c r="E14" s="164"/>
      <c r="G14" s="164"/>
      <c r="H14" s="164"/>
      <c r="J14" s="114"/>
    </row>
    <row r="15" spans="1:10" x14ac:dyDescent="0.25">
      <c r="B15" s="163"/>
      <c r="C15" s="162"/>
      <c r="D15" s="164"/>
      <c r="E15" s="164"/>
      <c r="G15" s="187"/>
      <c r="H15" s="164"/>
      <c r="J15" s="114"/>
    </row>
    <row r="16" spans="1:10" x14ac:dyDescent="0.25">
      <c r="B16" s="163"/>
      <c r="D16" s="164"/>
      <c r="E16" s="164"/>
      <c r="G16" s="164"/>
      <c r="H16" s="164"/>
    </row>
    <row r="17" spans="2:10" x14ac:dyDescent="0.25">
      <c r="B17" s="163"/>
      <c r="D17" s="164"/>
      <c r="E17" s="164"/>
      <c r="G17" s="164"/>
      <c r="H17" s="164"/>
      <c r="J17" s="114"/>
    </row>
    <row r="18" spans="2:10" x14ac:dyDescent="0.25">
      <c r="B18" s="163"/>
      <c r="C18" s="162"/>
      <c r="D18" s="164"/>
      <c r="E18" s="164"/>
      <c r="G18" s="164"/>
      <c r="H18" s="164"/>
    </row>
    <row r="19" spans="2:10" x14ac:dyDescent="0.25">
      <c r="B19" s="163"/>
      <c r="C19" s="162"/>
      <c r="D19" s="164"/>
      <c r="E19" s="164"/>
      <c r="G19" s="164"/>
      <c r="H19" s="164"/>
    </row>
    <row r="20" spans="2:10" x14ac:dyDescent="0.25">
      <c r="B20" s="163"/>
      <c r="D20" s="164"/>
      <c r="E20" s="164"/>
      <c r="G20" s="164"/>
      <c r="H20" s="164"/>
    </row>
    <row r="21" spans="2:10" x14ac:dyDescent="0.25">
      <c r="B21" s="163"/>
      <c r="D21" s="164"/>
      <c r="E21" s="164"/>
      <c r="G21" s="164"/>
      <c r="H21" s="164"/>
    </row>
    <row r="22" spans="2:10" x14ac:dyDescent="0.25">
      <c r="B22" s="163"/>
      <c r="D22" s="164"/>
      <c r="E22" s="164"/>
      <c r="G22" s="164"/>
      <c r="H22" s="164"/>
    </row>
    <row r="23" spans="2:10" x14ac:dyDescent="0.25">
      <c r="B23" s="163"/>
      <c r="D23" s="164"/>
      <c r="E23" s="164"/>
      <c r="G23" s="164"/>
      <c r="H23" s="164"/>
    </row>
    <row r="24" spans="2:10" x14ac:dyDescent="0.25">
      <c r="B24" s="163"/>
      <c r="D24" s="164"/>
      <c r="E24" s="164"/>
      <c r="G24" s="164"/>
      <c r="H24" s="164"/>
    </row>
    <row r="25" spans="2:10" x14ac:dyDescent="0.25">
      <c r="B25" s="163"/>
      <c r="D25" s="164"/>
      <c r="E25" s="164"/>
      <c r="G25" s="164"/>
      <c r="H25" s="164"/>
    </row>
    <row r="26" spans="2:10" x14ac:dyDescent="0.25">
      <c r="B26" s="163"/>
      <c r="D26" s="164"/>
      <c r="E26" s="164"/>
      <c r="G26" s="164"/>
      <c r="H26" s="164"/>
    </row>
    <row r="27" spans="2:10" x14ac:dyDescent="0.25">
      <c r="B27" s="163"/>
      <c r="D27" s="164"/>
      <c r="E27" s="164"/>
      <c r="G27" s="164"/>
      <c r="H27" s="164"/>
    </row>
    <row r="28" spans="2:10" x14ac:dyDescent="0.25">
      <c r="D28" s="164"/>
      <c r="E28" s="164"/>
      <c r="G28" s="164"/>
      <c r="H28" s="164"/>
    </row>
    <row r="29" spans="2:10" x14ac:dyDescent="0.25">
      <c r="D29" s="164"/>
      <c r="E29" s="164"/>
    </row>
    <row r="30" spans="2:10" x14ac:dyDescent="0.25">
      <c r="D30" s="164"/>
      <c r="E30" s="164"/>
    </row>
    <row r="31" spans="2:10" x14ac:dyDescent="0.25">
      <c r="D31" s="164"/>
      <c r="E31" s="164"/>
    </row>
    <row r="32" spans="2:10" x14ac:dyDescent="0.25">
      <c r="D32" s="164"/>
      <c r="E32" s="164"/>
    </row>
    <row r="33" spans="3:5" x14ac:dyDescent="0.25">
      <c r="C33" s="165"/>
      <c r="D33" s="164"/>
      <c r="E33" s="164"/>
    </row>
    <row r="34" spans="3:5" x14ac:dyDescent="0.25">
      <c r="D34" s="164"/>
      <c r="E34" s="164"/>
    </row>
    <row r="35" spans="3:5" x14ac:dyDescent="0.25">
      <c r="D35" s="164"/>
      <c r="E35" s="164"/>
    </row>
    <row r="36" spans="3:5" x14ac:dyDescent="0.25">
      <c r="D36" s="164"/>
      <c r="E36" s="164"/>
    </row>
    <row r="37" spans="3:5" x14ac:dyDescent="0.25">
      <c r="D37" s="164"/>
      <c r="E37" s="164"/>
    </row>
    <row r="38" spans="3:5" x14ac:dyDescent="0.25">
      <c r="D38" s="164"/>
      <c r="E38" s="164"/>
    </row>
    <row r="39" spans="3:5" x14ac:dyDescent="0.25">
      <c r="D39" s="164"/>
      <c r="E39" s="164"/>
    </row>
    <row r="40" spans="3:5" x14ac:dyDescent="0.25">
      <c r="D40" s="164"/>
      <c r="E40" s="164"/>
    </row>
    <row r="41" spans="3:5" x14ac:dyDescent="0.25">
      <c r="D41" s="164"/>
      <c r="E41" s="164"/>
    </row>
    <row r="42" spans="3:5" x14ac:dyDescent="0.25">
      <c r="D42" s="164"/>
      <c r="E42" s="164"/>
    </row>
    <row r="43" spans="3:5" x14ac:dyDescent="0.25">
      <c r="D43" s="164"/>
      <c r="E43" s="164"/>
    </row>
    <row r="44" spans="3:5" x14ac:dyDescent="0.25">
      <c r="D44" s="164"/>
      <c r="E44" s="164"/>
    </row>
    <row r="45" spans="3:5" x14ac:dyDescent="0.25">
      <c r="D45" s="164"/>
      <c r="E45" s="164"/>
    </row>
    <row r="46" spans="3:5" x14ac:dyDescent="0.25">
      <c r="D46" s="164"/>
      <c r="E46" s="164"/>
    </row>
  </sheetData>
  <hyperlinks>
    <hyperlink ref="J8" r:id="rId1"/>
    <hyperlink ref="J9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22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4.7109375" style="194" customWidth="1"/>
    <col min="2" max="2" width="9.140625" style="194"/>
    <col min="3" max="3" width="50.5703125" style="195" bestFit="1" customWidth="1"/>
    <col min="4" max="4" width="28.28515625" style="194" bestFit="1" customWidth="1"/>
    <col min="5" max="5" width="4.7109375" style="194" customWidth="1"/>
    <col min="6" max="16384" width="9.140625" style="194"/>
  </cols>
  <sheetData>
    <row r="2" spans="2:4" x14ac:dyDescent="0.25">
      <c r="C2" s="195" t="s">
        <v>163</v>
      </c>
    </row>
    <row r="3" spans="2:4" s="196" customFormat="1" x14ac:dyDescent="0.25">
      <c r="C3" s="197" t="s">
        <v>183</v>
      </c>
      <c r="D3" s="196" t="s">
        <v>184</v>
      </c>
    </row>
    <row r="4" spans="2:4" x14ac:dyDescent="0.25">
      <c r="D4" s="200"/>
    </row>
    <row r="5" spans="2:4" x14ac:dyDescent="0.25">
      <c r="B5" s="194" t="s">
        <v>164</v>
      </c>
      <c r="C5" s="195" t="s">
        <v>165</v>
      </c>
      <c r="D5" s="194" t="s">
        <v>166</v>
      </c>
    </row>
    <row r="6" spans="2:4" ht="30" x14ac:dyDescent="0.25">
      <c r="B6" s="194">
        <v>1</v>
      </c>
      <c r="C6" s="195" t="s">
        <v>167</v>
      </c>
      <c r="D6" s="194">
        <v>2</v>
      </c>
    </row>
    <row r="7" spans="2:4" ht="30" x14ac:dyDescent="0.25">
      <c r="B7" s="194">
        <v>2</v>
      </c>
      <c r="C7" s="195" t="s">
        <v>168</v>
      </c>
      <c r="D7" s="194">
        <v>3</v>
      </c>
    </row>
    <row r="8" spans="2:4" x14ac:dyDescent="0.25">
      <c r="B8" s="194">
        <v>3</v>
      </c>
      <c r="C8" s="195" t="s">
        <v>169</v>
      </c>
      <c r="D8" s="194">
        <v>3</v>
      </c>
    </row>
    <row r="9" spans="2:4" x14ac:dyDescent="0.25">
      <c r="B9" s="194">
        <v>4</v>
      </c>
      <c r="C9" s="195" t="s">
        <v>170</v>
      </c>
      <c r="D9" s="194">
        <v>2</v>
      </c>
    </row>
    <row r="10" spans="2:4" x14ac:dyDescent="0.25">
      <c r="B10" s="194">
        <v>5</v>
      </c>
      <c r="C10" s="195" t="s">
        <v>171</v>
      </c>
      <c r="D10" s="194">
        <v>3</v>
      </c>
    </row>
    <row r="11" spans="2:4" ht="30" x14ac:dyDescent="0.25">
      <c r="B11" s="194">
        <v>6</v>
      </c>
      <c r="C11" s="195" t="s">
        <v>172</v>
      </c>
      <c r="D11" s="194">
        <v>3</v>
      </c>
    </row>
    <row r="12" spans="2:4" x14ac:dyDescent="0.25">
      <c r="B12" s="194">
        <v>7</v>
      </c>
      <c r="C12" s="195" t="s">
        <v>173</v>
      </c>
      <c r="D12" s="194">
        <v>2</v>
      </c>
    </row>
    <row r="13" spans="2:4" x14ac:dyDescent="0.25">
      <c r="B13" s="194">
        <v>8</v>
      </c>
      <c r="C13" s="195" t="s">
        <v>174</v>
      </c>
      <c r="D13" s="194">
        <v>2</v>
      </c>
    </row>
    <row r="14" spans="2:4" ht="30" x14ac:dyDescent="0.25">
      <c r="B14" s="194">
        <v>9</v>
      </c>
      <c r="C14" s="195" t="s">
        <v>175</v>
      </c>
      <c r="D14" s="194">
        <v>2</v>
      </c>
    </row>
    <row r="15" spans="2:4" x14ac:dyDescent="0.25">
      <c r="B15" s="194">
        <v>10</v>
      </c>
      <c r="C15" s="195" t="s">
        <v>176</v>
      </c>
      <c r="D15" s="194">
        <v>3</v>
      </c>
    </row>
    <row r="16" spans="2:4" x14ac:dyDescent="0.25">
      <c r="B16" s="194">
        <v>11</v>
      </c>
      <c r="C16" s="195" t="s">
        <v>177</v>
      </c>
      <c r="D16" s="194">
        <v>2</v>
      </c>
    </row>
    <row r="17" spans="2:4" ht="30" x14ac:dyDescent="0.25">
      <c r="B17" s="194">
        <v>12</v>
      </c>
      <c r="C17" s="195" t="s">
        <v>178</v>
      </c>
      <c r="D17" s="194">
        <v>2</v>
      </c>
    </row>
    <row r="18" spans="2:4" x14ac:dyDescent="0.25">
      <c r="B18" s="194">
        <v>13</v>
      </c>
      <c r="C18" s="195" t="s">
        <v>179</v>
      </c>
      <c r="D18" s="194">
        <v>2</v>
      </c>
    </row>
    <row r="19" spans="2:4" x14ac:dyDescent="0.25">
      <c r="B19" s="194">
        <v>14</v>
      </c>
      <c r="C19" s="195" t="s">
        <v>180</v>
      </c>
      <c r="D19" s="194">
        <v>3</v>
      </c>
    </row>
    <row r="20" spans="2:4" ht="30" x14ac:dyDescent="0.25">
      <c r="B20" s="194">
        <v>15</v>
      </c>
      <c r="C20" s="195" t="s">
        <v>181</v>
      </c>
      <c r="D20" s="194">
        <v>3</v>
      </c>
    </row>
    <row r="21" spans="2:4" ht="45" x14ac:dyDescent="0.25">
      <c r="B21" s="194">
        <v>16</v>
      </c>
      <c r="C21" s="195" t="s">
        <v>182</v>
      </c>
      <c r="D21" s="194">
        <v>3</v>
      </c>
    </row>
    <row r="22" spans="2:4" x14ac:dyDescent="0.25">
      <c r="B22" s="198"/>
      <c r="C22" s="199"/>
      <c r="D22" s="198">
        <f>SUBTOTAL(109,Table1[Hr])</f>
        <v>40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Control 1</vt:lpstr>
      <vt:lpstr>InstrucctivoDiligenciamiento</vt:lpstr>
      <vt:lpstr>PTO</vt:lpstr>
      <vt:lpstr>Linux 7</vt:lpstr>
      <vt:lpstr>HrSesion</vt:lpstr>
      <vt:lpstr>'Control 1'!Área_de_impresión</vt:lpstr>
      <vt:lpstr>PTO!Área_de_impresión</vt:lpstr>
      <vt:lpstr>'Control 1'!Títulos_a_imprimir</vt:lpstr>
    </vt:vector>
  </TitlesOfParts>
  <Company>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Idexud-cuatro</dc:creator>
  <cp:lastModifiedBy>PC</cp:lastModifiedBy>
  <cp:lastPrinted>2017-05-29T16:11:42Z</cp:lastPrinted>
  <dcterms:created xsi:type="dcterms:W3CDTF">2007-03-14T15:42:00Z</dcterms:created>
  <dcterms:modified xsi:type="dcterms:W3CDTF">2017-12-09T21:15:33Z</dcterms:modified>
</cp:coreProperties>
</file>