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<sst xmlns="http://schemas.openxmlformats.org/spreadsheetml/2006/main" count="137" uniqueCount="45">
  <si>
    <t xml:space="preserve">Estimation du nombre d’images qui peuvent être générées (reg)</t>
  </si>
  <si>
    <t xml:space="preserve">TOTAL</t>
  </si>
  <si>
    <t xml:space="preserve">fixes</t>
  </si>
  <si>
    <t xml:space="preserve">IBSR</t>
  </si>
  <si>
    <t xml:space="preserve">OASIS</t>
  </si>
  <si>
    <t xml:space="preserve">IXI</t>
  </si>
  <si>
    <t xml:space="preserve">Kirby</t>
  </si>
  <si>
    <t xml:space="preserve">nb</t>
  </si>
  <si>
    <t xml:space="preserve">mobiles</t>
  </si>
  <si>
    <t xml:space="preserve">volume par image (en Mo)</t>
  </si>
  <si>
    <t xml:space="preserve">SOMME (nb d’image)</t>
  </si>
  <si>
    <t xml:space="preserve">Kibry</t>
  </si>
  <si>
    <t xml:space="preserve">Estimation du volume occupé par les images qui peuvent être générées (reg)</t>
  </si>
  <si>
    <t xml:space="preserve">SOMME (volume en Mo)</t>
  </si>
  <si>
    <t xml:space="preserve">Estimation du nombre d’images qui peuvent être générées (reg_inv)</t>
  </si>
  <si>
    <t xml:space="preserve">SOMME (nb d’images)</t>
  </si>
  <si>
    <t xml:space="preserve">Estimation du volume occupé par les images qui peuvent être générées (reg_inv)</t>
  </si>
  <si>
    <t xml:space="preserve">Estimation du volume occupé par les images des bases de données (en niveau de gris, brain et seg)</t>
  </si>
  <si>
    <t xml:space="preserve">images en NG</t>
  </si>
  <si>
    <t xml:space="preserve">images brain</t>
  </si>
  <si>
    <t xml:space="preserve">images seg</t>
  </si>
  <si>
    <t xml:space="preserve">volume total</t>
  </si>
  <si>
    <t xml:space="preserve">SOMME(volume en Mo)</t>
  </si>
  <si>
    <t xml:space="preserve">on ne compte pas les fichiers .mat, qui ont un volume de l’ordre de l’octet</t>
  </si>
  <si>
    <t xml:space="preserve">Somme de tous les volumes :</t>
  </si>
  <si>
    <t xml:space="preserve">Estimation du volume occupé par les csv qui peuvent être générées (Slice)</t>
  </si>
  <si>
    <t xml:space="preserve">nb csv par volume</t>
  </si>
  <si>
    <t xml:space="preserve">/</t>
  </si>
  <si>
    <t xml:space="preserve">volume occupé par un csv  avec autre que kirby en image fixe (Mo)</t>
  </si>
  <si>
    <t xml:space="preserve">volume occupé par un csv avec kirby en image fixe (Mo)</t>
  </si>
  <si>
    <t xml:space="preserve">SOMME (reg+reg_inv)</t>
  </si>
  <si>
    <t xml:space="preserve">Estimation du volume occupé par les csv qui peuvent être générées (Keywords)</t>
  </si>
  <si>
    <t xml:space="preserve">nb de csv header par volume</t>
  </si>
  <si>
    <t xml:space="preserve">nb csv coupe par volume</t>
  </si>
  <si>
    <t xml:space="preserve">volume occupé par un csv coupe  avec autre que kirby en image fixe (Mo)</t>
  </si>
  <si>
    <t xml:space="preserve">volume occupé par un csv coupeavec kirby en image fixe (Mo)</t>
  </si>
  <si>
    <t xml:space="preserve">volume occupé par un csv header</t>
  </si>
  <si>
    <t xml:space="preserve">Estimation du volume occupé par les csv qui peuvent être générées (caption)</t>
  </si>
  <si>
    <t xml:space="preserve">nb de csv/volume par un csv coupe avec autre que kirby en image fixe (Mo)</t>
  </si>
  <si>
    <t xml:space="preserve">nb de csv/volume par un csv coupe avec kirby en image fixe (Mo)</t>
  </si>
  <si>
    <t xml:space="preserve">volume occupé par un csv </t>
  </si>
  <si>
    <t xml:space="preserve">en Mo</t>
  </si>
  <si>
    <t xml:space="preserve">en Go</t>
  </si>
  <si>
    <t xml:space="preserve">en To</t>
  </si>
  <si>
    <t xml:space="preserve">SOMME TOTALE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</si>
</sst>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C9BA4"/>
        <bgColor rgb="FFFFB66C"/>
      </patternFill>
    </fill>
    <fill>
      <patternFill patternType="solid">
        <fgColor rgb="FFFF7B59"/>
        <bgColor rgb="FFFF6600"/>
      </patternFill>
    </fill>
    <fill>
      <patternFill patternType="solid">
        <fgColor rgb="FFAFD095"/>
        <bgColor rgb="FFB4C7DC"/>
      </patternFill>
    </fill>
    <fill>
      <patternFill patternType="solid">
        <fgColor rgb="FFFFB66C"/>
        <bgColor rgb="FFEC9BA4"/>
      </patternFill>
    </fill>
    <fill>
      <patternFill patternType="solid">
        <fgColor rgb="FFB4C7DC"/>
        <bgColor rgb="FFCCCCFF"/>
      </patternFill>
    </fill>
    <fill>
      <patternFill patternType="solid">
        <fgColor rgb="FFFFD8C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EC9BA4"/>
      <rgbColor rgb="FFCC99FF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3"/>
  <sheetViews>
    <sheetView showFormulas="false" showGridLines="true" showRowColHeaders="true" showZeros="true" rightToLeft="false" tabSelected="true" showOutlineSymbols="true" defaultGridColor="true" view="normal" topLeftCell="A53" colorId="64" zoomScale="110" zoomScaleNormal="11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4.67"/>
    <col collapsed="false" customWidth="true" hidden="false" outlineLevel="0" max="3" min="3" style="0" width="10.56"/>
    <col collapsed="false" customWidth="true" hidden="false" outlineLevel="0" max="4" min="4" style="0" width="7.92"/>
    <col collapsed="false" customWidth="true" hidden="false" outlineLevel="0" max="5" min="5" style="0" width="12.57"/>
    <col collapsed="false" customWidth="true" hidden="false" outlineLevel="0" max="6" min="6" style="0" width="5.9"/>
    <col collapsed="false" customWidth="true" hidden="false" outlineLevel="0" max="7" min="7" style="0" width="12.29"/>
    <col collapsed="false" customWidth="true" hidden="false" outlineLevel="0" max="8" min="8" style="0" width="7.42"/>
    <col collapsed="false" customWidth="true" hidden="false" outlineLevel="0" max="9" min="9" style="0" width="5.26"/>
    <col collapsed="false" customWidth="true" hidden="false" outlineLevel="0" max="10" min="10" style="0" width="34.83"/>
    <col collapsed="false" customWidth="true" hidden="false" outlineLevel="0" max="11" min="11" style="0" width="8.14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3" t="s">
        <v>1</v>
      </c>
      <c r="K1" s="2"/>
      <c r="L1" s="2"/>
      <c r="M1" s="2"/>
      <c r="N1" s="2"/>
      <c r="O1" s="2"/>
    </row>
    <row r="2" customFormat="false" ht="12.8" hidden="false" customHeight="false" outlineLevel="0" collapsed="false">
      <c r="A2" s="4"/>
      <c r="B2" s="4"/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2"/>
      <c r="I2" s="2"/>
      <c r="J2" s="6"/>
      <c r="K2" s="2"/>
      <c r="L2" s="2"/>
      <c r="M2" s="2"/>
      <c r="N2" s="2"/>
      <c r="O2" s="2"/>
    </row>
    <row r="3" customFormat="false" ht="12.8" hidden="false" customHeight="false" outlineLevel="0" collapsed="false">
      <c r="A3" s="4"/>
      <c r="B3" s="4" t="s">
        <v>7</v>
      </c>
      <c r="C3" s="4"/>
      <c r="D3" s="7" t="n">
        <v>18</v>
      </c>
      <c r="E3" s="7" t="n">
        <v>77</v>
      </c>
      <c r="F3" s="7" t="n">
        <v>64</v>
      </c>
      <c r="G3" s="7" t="n">
        <v>42</v>
      </c>
      <c r="H3" s="2"/>
      <c r="I3" s="2"/>
      <c r="J3" s="6"/>
      <c r="K3" s="2"/>
      <c r="L3" s="2"/>
      <c r="M3" s="2"/>
      <c r="N3" s="2"/>
      <c r="O3" s="2"/>
    </row>
    <row r="4" customFormat="false" ht="19.15" hidden="false" customHeight="false" outlineLevel="0" collapsed="false">
      <c r="A4" s="4" t="s">
        <v>8</v>
      </c>
      <c r="B4" s="4"/>
      <c r="C4" s="4" t="s">
        <v>9</v>
      </c>
      <c r="D4" s="8" t="n">
        <v>30</v>
      </c>
      <c r="E4" s="8" t="n">
        <v>25</v>
      </c>
      <c r="F4" s="8" t="n">
        <v>40</v>
      </c>
      <c r="G4" s="8" t="n">
        <v>400</v>
      </c>
      <c r="H4" s="2"/>
      <c r="I4" s="2"/>
      <c r="J4" s="6"/>
      <c r="K4" s="2"/>
      <c r="L4" s="2"/>
      <c r="M4" s="2"/>
      <c r="N4" s="2"/>
      <c r="O4" s="2"/>
    </row>
    <row r="5" customFormat="false" ht="12.8" hidden="false" customHeight="false" outlineLevel="0" collapsed="false">
      <c r="A5" s="5" t="s">
        <v>3</v>
      </c>
      <c r="B5" s="7" t="n">
        <v>18</v>
      </c>
      <c r="C5" s="8" t="n">
        <v>30</v>
      </c>
      <c r="D5" s="4" t="n">
        <f aca="false">B5*$D$3</f>
        <v>324</v>
      </c>
      <c r="E5" s="4" t="n">
        <f aca="false">B5*$E$3</f>
        <v>1386</v>
      </c>
      <c r="F5" s="4" t="n">
        <f aca="false">B5*$F$3</f>
        <v>1152</v>
      </c>
      <c r="G5" s="4" t="n">
        <f aca="false">B5*$G$4</f>
        <v>7200</v>
      </c>
      <c r="H5" s="2"/>
      <c r="I5" s="2"/>
      <c r="J5" s="6"/>
      <c r="K5" s="2"/>
      <c r="L5" s="2"/>
      <c r="M5" s="2"/>
      <c r="N5" s="2"/>
      <c r="O5" s="2"/>
    </row>
    <row r="6" customFormat="false" ht="12.8" hidden="false" customHeight="false" outlineLevel="0" collapsed="false">
      <c r="A6" s="5" t="s">
        <v>4</v>
      </c>
      <c r="B6" s="7" t="n">
        <v>77</v>
      </c>
      <c r="C6" s="8" t="n">
        <v>25</v>
      </c>
      <c r="D6" s="4" t="n">
        <f aca="false">B6*$D$3</f>
        <v>1386</v>
      </c>
      <c r="E6" s="4" t="n">
        <f aca="false">B6*$E$3</f>
        <v>5929</v>
      </c>
      <c r="F6" s="4" t="n">
        <f aca="false">B6*$F$3</f>
        <v>4928</v>
      </c>
      <c r="G6" s="4" t="n">
        <f aca="false">B6*$G$3</f>
        <v>3234</v>
      </c>
      <c r="H6" s="2"/>
      <c r="I6" s="2"/>
      <c r="J6" s="6"/>
      <c r="K6" s="2"/>
      <c r="L6" s="2"/>
      <c r="M6" s="2"/>
      <c r="N6" s="2"/>
      <c r="O6" s="2"/>
    </row>
    <row r="7" customFormat="false" ht="12.8" hidden="false" customHeight="false" outlineLevel="0" collapsed="false">
      <c r="A7" s="5" t="s">
        <v>5</v>
      </c>
      <c r="B7" s="7" t="n">
        <v>64</v>
      </c>
      <c r="C7" s="8" t="n">
        <v>40</v>
      </c>
      <c r="D7" s="4" t="n">
        <f aca="false">B7*$D$3</f>
        <v>1152</v>
      </c>
      <c r="E7" s="4" t="n">
        <f aca="false">B7*$E$3</f>
        <v>4928</v>
      </c>
      <c r="F7" s="4" t="n">
        <f aca="false">B7*$F$3</f>
        <v>4096</v>
      </c>
      <c r="G7" s="4" t="n">
        <f aca="false">B7*$G$4</f>
        <v>25600</v>
      </c>
      <c r="H7" s="2"/>
      <c r="I7" s="2"/>
      <c r="J7" s="9" t="s">
        <v>10</v>
      </c>
      <c r="K7" s="2"/>
      <c r="L7" s="2"/>
      <c r="M7" s="2"/>
      <c r="N7" s="2"/>
      <c r="O7" s="2"/>
    </row>
    <row r="8" customFormat="false" ht="12.8" hidden="false" customHeight="false" outlineLevel="0" collapsed="false">
      <c r="A8" s="5" t="s">
        <v>11</v>
      </c>
      <c r="B8" s="7" t="n">
        <v>42</v>
      </c>
      <c r="C8" s="8" t="n">
        <v>400</v>
      </c>
      <c r="D8" s="4" t="n">
        <f aca="false">B8*$D$3</f>
        <v>756</v>
      </c>
      <c r="E8" s="4" t="n">
        <f aca="false">B8*$E$3</f>
        <v>3234</v>
      </c>
      <c r="F8" s="4" t="n">
        <f aca="false">B8*$F$3</f>
        <v>2688</v>
      </c>
      <c r="G8" s="4" t="n">
        <f aca="false">B8*$G$4</f>
        <v>16800</v>
      </c>
      <c r="H8" s="2"/>
      <c r="I8" s="2"/>
      <c r="J8" s="10" t="n">
        <f aca="false">SUM(D5:G8)</f>
        <v>84793</v>
      </c>
      <c r="K8" s="2"/>
      <c r="L8" s="2"/>
      <c r="M8" s="2"/>
      <c r="N8" s="2"/>
      <c r="O8" s="2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2"/>
      <c r="K9" s="11"/>
      <c r="L9" s="11"/>
      <c r="M9" s="11"/>
      <c r="N9" s="11"/>
      <c r="O9" s="11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customFormat="false" ht="19.75" hidden="false" customHeight="true" outlineLevel="0" collapsed="false">
      <c r="A10" s="1" t="s">
        <v>12</v>
      </c>
      <c r="B10" s="1"/>
      <c r="C10" s="1"/>
      <c r="D10" s="1"/>
      <c r="E10" s="1"/>
      <c r="F10" s="1"/>
      <c r="G10" s="1"/>
      <c r="H10" s="11"/>
      <c r="I10" s="11"/>
      <c r="J10" s="12"/>
      <c r="K10" s="11"/>
      <c r="L10" s="11"/>
      <c r="M10" s="11"/>
      <c r="N10" s="11"/>
      <c r="O10" s="11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customFormat="false" ht="12.8" hidden="false" customHeight="false" outlineLevel="0" collapsed="false">
      <c r="A11" s="4"/>
      <c r="B11" s="4"/>
      <c r="C11" s="4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11"/>
      <c r="I11" s="11"/>
      <c r="J11" s="12"/>
      <c r="K11" s="11"/>
      <c r="L11" s="11"/>
      <c r="M11" s="11"/>
      <c r="N11" s="11"/>
      <c r="O11" s="11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customFormat="false" ht="12.8" hidden="false" customHeight="false" outlineLevel="0" collapsed="false">
      <c r="A12" s="4"/>
      <c r="B12" s="4" t="s">
        <v>7</v>
      </c>
      <c r="C12" s="4"/>
      <c r="D12" s="7" t="n">
        <v>18</v>
      </c>
      <c r="E12" s="7" t="n">
        <v>77</v>
      </c>
      <c r="F12" s="7" t="n">
        <v>64</v>
      </c>
      <c r="G12" s="7" t="n">
        <v>42</v>
      </c>
      <c r="H12" s="11"/>
      <c r="I12" s="11"/>
      <c r="J12" s="12"/>
      <c r="K12" s="11"/>
      <c r="L12" s="11"/>
      <c r="M12" s="11"/>
      <c r="N12" s="11"/>
      <c r="O12" s="11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customFormat="false" ht="19.15" hidden="false" customHeight="false" outlineLevel="0" collapsed="false">
      <c r="A13" s="4" t="s">
        <v>8</v>
      </c>
      <c r="B13" s="4"/>
      <c r="C13" s="4" t="s">
        <v>9</v>
      </c>
      <c r="D13" s="8" t="n">
        <v>30</v>
      </c>
      <c r="E13" s="8" t="n">
        <v>25</v>
      </c>
      <c r="F13" s="8" t="n">
        <v>40</v>
      </c>
      <c r="G13" s="8" t="n">
        <v>400</v>
      </c>
      <c r="H13" s="11"/>
      <c r="I13" s="11"/>
      <c r="J13" s="12"/>
      <c r="K13" s="11"/>
      <c r="L13" s="11"/>
      <c r="M13" s="11"/>
      <c r="N13" s="11"/>
      <c r="O13" s="1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customFormat="false" ht="12.8" hidden="false" customHeight="false" outlineLevel="0" collapsed="false">
      <c r="A14" s="5" t="s">
        <v>3</v>
      </c>
      <c r="B14" s="7" t="n">
        <v>18</v>
      </c>
      <c r="C14" s="8" t="n">
        <v>30</v>
      </c>
      <c r="D14" s="4" t="n">
        <f aca="false">B14*$D$12*$D$13</f>
        <v>9720</v>
      </c>
      <c r="E14" s="4" t="n">
        <f aca="false">B14*$E$12*$E$13</f>
        <v>34650</v>
      </c>
      <c r="F14" s="4" t="n">
        <f aca="false">B14*$F$12*$F$13</f>
        <v>46080</v>
      </c>
      <c r="G14" s="4" t="n">
        <f aca="false">B14*$G$12*$G$13</f>
        <v>302400</v>
      </c>
      <c r="H14" s="11"/>
      <c r="I14" s="11"/>
      <c r="J14" s="12"/>
      <c r="K14" s="11"/>
      <c r="L14" s="11"/>
      <c r="M14" s="11"/>
      <c r="N14" s="11"/>
      <c r="O14" s="11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customFormat="false" ht="12.8" hidden="false" customHeight="false" outlineLevel="0" collapsed="false">
      <c r="A15" s="5" t="s">
        <v>4</v>
      </c>
      <c r="B15" s="7" t="n">
        <v>77</v>
      </c>
      <c r="C15" s="8" t="n">
        <v>25</v>
      </c>
      <c r="D15" s="4" t="n">
        <f aca="false">B15*$D$12*$D$13</f>
        <v>41580</v>
      </c>
      <c r="E15" s="4" t="n">
        <f aca="false">B15*$E$12*$E$13</f>
        <v>148225</v>
      </c>
      <c r="F15" s="4" t="n">
        <f aca="false">B15*$F$12*$F$13</f>
        <v>197120</v>
      </c>
      <c r="G15" s="4" t="n">
        <f aca="false">B15*$G$12*$G$13</f>
        <v>1293600</v>
      </c>
      <c r="H15" s="11"/>
      <c r="I15" s="11"/>
      <c r="J15" s="12"/>
      <c r="K15" s="11"/>
      <c r="L15" s="11"/>
      <c r="M15" s="11"/>
      <c r="N15" s="11"/>
      <c r="O15" s="1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customFormat="false" ht="12.8" hidden="false" customHeight="false" outlineLevel="0" collapsed="false">
      <c r="A16" s="5" t="s">
        <v>5</v>
      </c>
      <c r="B16" s="7" t="n">
        <v>64</v>
      </c>
      <c r="C16" s="8" t="n">
        <v>40</v>
      </c>
      <c r="D16" s="4" t="n">
        <f aca="false">B16*$D$12*$D$13</f>
        <v>34560</v>
      </c>
      <c r="E16" s="4" t="n">
        <f aca="false">B16*$E$12*$E$13</f>
        <v>123200</v>
      </c>
      <c r="F16" s="4" t="n">
        <f aca="false">B16*$F$12*$F$13</f>
        <v>163840</v>
      </c>
      <c r="G16" s="4" t="n">
        <f aca="false">B16*$G$12*$G$13</f>
        <v>1075200</v>
      </c>
      <c r="H16" s="11"/>
      <c r="I16" s="11"/>
      <c r="J16" s="9" t="s">
        <v>13</v>
      </c>
      <c r="K16" s="11"/>
      <c r="L16" s="11"/>
      <c r="M16" s="11"/>
      <c r="N16" s="11"/>
      <c r="O16" s="11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customFormat="false" ht="12.8" hidden="false" customHeight="false" outlineLevel="0" collapsed="false">
      <c r="A17" s="5" t="s">
        <v>11</v>
      </c>
      <c r="B17" s="7" t="n">
        <v>42</v>
      </c>
      <c r="C17" s="8" t="n">
        <v>400</v>
      </c>
      <c r="D17" s="4" t="n">
        <f aca="false">B17*$D$12*$D$13</f>
        <v>22680</v>
      </c>
      <c r="E17" s="4" t="n">
        <f aca="false">B17*$E$12*$E$13</f>
        <v>80850</v>
      </c>
      <c r="F17" s="4" t="n">
        <f aca="false">B17*$F$12*$F$13</f>
        <v>107520</v>
      </c>
      <c r="G17" s="4" t="n">
        <f aca="false">B17*$G$12*$G$13</f>
        <v>705600</v>
      </c>
      <c r="H17" s="11"/>
      <c r="I17" s="11"/>
      <c r="J17" s="10" t="n">
        <f aca="false">SUM(D14:G17)</f>
        <v>4386825</v>
      </c>
      <c r="K17" s="11"/>
      <c r="L17" s="11"/>
      <c r="M17" s="11"/>
      <c r="N17" s="11"/>
      <c r="O17" s="1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customFormat="false" ht="12.8" hidden="false" customHeight="true" outlineLevel="0" collapsed="false">
      <c r="A20" s="1" t="s">
        <v>14</v>
      </c>
      <c r="B20" s="1"/>
      <c r="C20" s="1"/>
      <c r="D20" s="1"/>
      <c r="E20" s="1"/>
      <c r="F20" s="1"/>
      <c r="G20" s="1"/>
      <c r="H20" s="11"/>
      <c r="I20" s="11"/>
      <c r="J20" s="12"/>
      <c r="K20" s="11"/>
      <c r="L20" s="11"/>
      <c r="M20" s="11"/>
      <c r="N20" s="11"/>
      <c r="O20" s="11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customFormat="false" ht="12.8" hidden="false" customHeight="false" outlineLevel="0" collapsed="false">
      <c r="A21" s="4"/>
      <c r="B21" s="4"/>
      <c r="C21" s="4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1"/>
      <c r="I21" s="11"/>
      <c r="J21" s="12"/>
      <c r="K21" s="11"/>
      <c r="L21" s="11"/>
      <c r="M21" s="11"/>
      <c r="N21" s="11"/>
      <c r="O21" s="11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customFormat="false" ht="12.8" hidden="false" customHeight="false" outlineLevel="0" collapsed="false">
      <c r="A22" s="4"/>
      <c r="B22" s="4" t="s">
        <v>7</v>
      </c>
      <c r="C22" s="4"/>
      <c r="D22" s="7" t="n">
        <v>18</v>
      </c>
      <c r="E22" s="7" t="n">
        <v>77</v>
      </c>
      <c r="F22" s="7" t="n">
        <v>64</v>
      </c>
      <c r="G22" s="7" t="n">
        <v>42</v>
      </c>
      <c r="H22" s="11"/>
      <c r="I22" s="11"/>
      <c r="J22" s="12"/>
      <c r="K22" s="11"/>
      <c r="L22" s="11"/>
      <c r="M22" s="11"/>
      <c r="N22" s="11"/>
      <c r="O22" s="11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customFormat="false" ht="19.15" hidden="false" customHeight="false" outlineLevel="0" collapsed="false">
      <c r="A23" s="4" t="s">
        <v>8</v>
      </c>
      <c r="B23" s="4"/>
      <c r="C23" s="4" t="s">
        <v>9</v>
      </c>
      <c r="D23" s="8" t="n">
        <v>30</v>
      </c>
      <c r="E23" s="8" t="n">
        <v>25</v>
      </c>
      <c r="F23" s="8" t="n">
        <v>40</v>
      </c>
      <c r="G23" s="8" t="n">
        <v>400</v>
      </c>
      <c r="H23" s="11"/>
      <c r="I23" s="11"/>
      <c r="J23" s="12"/>
      <c r="K23" s="11"/>
      <c r="L23" s="11"/>
      <c r="M23" s="11"/>
      <c r="N23" s="11"/>
      <c r="O23" s="11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customFormat="false" ht="12.8" hidden="false" customHeight="false" outlineLevel="0" collapsed="false">
      <c r="A24" s="5" t="s">
        <v>3</v>
      </c>
      <c r="B24" s="7" t="n">
        <v>18</v>
      </c>
      <c r="C24" s="8" t="n">
        <v>30</v>
      </c>
      <c r="D24" s="4" t="n">
        <f aca="false">B24*$D$22</f>
        <v>324</v>
      </c>
      <c r="E24" s="4" t="n">
        <f aca="false">B24*$E$22</f>
        <v>1386</v>
      </c>
      <c r="F24" s="4" t="n">
        <f aca="false">B24*$F$22</f>
        <v>1152</v>
      </c>
      <c r="G24" s="4" t="n">
        <f aca="false">B24*$G$23</f>
        <v>7200</v>
      </c>
      <c r="H24" s="11"/>
      <c r="I24" s="11"/>
      <c r="J24" s="12"/>
      <c r="K24" s="11"/>
      <c r="L24" s="11"/>
      <c r="M24" s="11"/>
      <c r="N24" s="11"/>
      <c r="O24" s="11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customFormat="false" ht="12.8" hidden="false" customHeight="false" outlineLevel="0" collapsed="false">
      <c r="A25" s="5" t="s">
        <v>4</v>
      </c>
      <c r="B25" s="7" t="n">
        <v>77</v>
      </c>
      <c r="C25" s="8" t="n">
        <v>25</v>
      </c>
      <c r="D25" s="4" t="n">
        <f aca="false">B25*$D$22</f>
        <v>1386</v>
      </c>
      <c r="E25" s="4" t="n">
        <f aca="false">B25*$E$22</f>
        <v>5929</v>
      </c>
      <c r="F25" s="4" t="n">
        <f aca="false">B25*$F$22</f>
        <v>4928</v>
      </c>
      <c r="G25" s="4" t="n">
        <f aca="false">B25*$G$22</f>
        <v>3234</v>
      </c>
      <c r="H25" s="11"/>
      <c r="I25" s="11"/>
      <c r="J25" s="12"/>
      <c r="K25" s="11"/>
      <c r="L25" s="11"/>
      <c r="M25" s="11"/>
      <c r="N25" s="11"/>
      <c r="O25" s="11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customFormat="false" ht="12.8" hidden="false" customHeight="false" outlineLevel="0" collapsed="false">
      <c r="A26" s="5" t="s">
        <v>5</v>
      </c>
      <c r="B26" s="7" t="n">
        <v>64</v>
      </c>
      <c r="C26" s="8" t="n">
        <v>40</v>
      </c>
      <c r="D26" s="4" t="n">
        <f aca="false">B26*$D$22</f>
        <v>1152</v>
      </c>
      <c r="E26" s="4" t="n">
        <f aca="false">B26*$E$22</f>
        <v>4928</v>
      </c>
      <c r="F26" s="4" t="n">
        <f aca="false">B26*$F$22</f>
        <v>4096</v>
      </c>
      <c r="G26" s="4" t="n">
        <f aca="false">B26*$G$23</f>
        <v>25600</v>
      </c>
      <c r="H26" s="11"/>
      <c r="I26" s="11"/>
      <c r="J26" s="9" t="s">
        <v>15</v>
      </c>
      <c r="K26" s="11"/>
      <c r="L26" s="11"/>
      <c r="M26" s="11"/>
      <c r="N26" s="11"/>
      <c r="O26" s="11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customFormat="false" ht="12.8" hidden="false" customHeight="false" outlineLevel="0" collapsed="false">
      <c r="A27" s="5" t="s">
        <v>11</v>
      </c>
      <c r="B27" s="7" t="n">
        <v>42</v>
      </c>
      <c r="C27" s="8" t="n">
        <v>400</v>
      </c>
      <c r="D27" s="4" t="n">
        <f aca="false">B27*$D$22</f>
        <v>756</v>
      </c>
      <c r="E27" s="4" t="n">
        <f aca="false">B27*$E$22</f>
        <v>3234</v>
      </c>
      <c r="F27" s="4" t="n">
        <f aca="false">B27*$F$22</f>
        <v>2688</v>
      </c>
      <c r="G27" s="4" t="n">
        <f aca="false">B27*$G$23</f>
        <v>16800</v>
      </c>
      <c r="H27" s="11"/>
      <c r="I27" s="11"/>
      <c r="J27" s="10" t="n">
        <f aca="false">SUM(D24:G27)</f>
        <v>84793</v>
      </c>
      <c r="K27" s="11"/>
      <c r="L27" s="11"/>
      <c r="M27" s="11"/>
      <c r="N27" s="11"/>
      <c r="O27" s="11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customFormat="false" ht="21.25" hidden="false" customHeight="true" outlineLevel="0" collapsed="false">
      <c r="A29" s="1" t="s">
        <v>16</v>
      </c>
      <c r="B29" s="1"/>
      <c r="C29" s="1"/>
      <c r="D29" s="1"/>
      <c r="E29" s="1"/>
      <c r="F29" s="1"/>
      <c r="G29" s="1"/>
      <c r="H29" s="11"/>
      <c r="I29" s="11"/>
      <c r="J29" s="12"/>
      <c r="K29" s="11"/>
      <c r="L29" s="11"/>
      <c r="M29" s="11"/>
      <c r="N29" s="11"/>
      <c r="O29" s="11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customFormat="false" ht="12.8" hidden="false" customHeight="false" outlineLevel="0" collapsed="false">
      <c r="A30" s="4"/>
      <c r="B30" s="4"/>
      <c r="C30" s="4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11"/>
      <c r="I30" s="11"/>
      <c r="J30" s="12"/>
      <c r="K30" s="11"/>
      <c r="L30" s="11"/>
      <c r="M30" s="11"/>
      <c r="N30" s="11"/>
      <c r="O30" s="11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customFormat="false" ht="12.8" hidden="false" customHeight="false" outlineLevel="0" collapsed="false">
      <c r="A31" s="4"/>
      <c r="B31" s="4" t="s">
        <v>7</v>
      </c>
      <c r="C31" s="4"/>
      <c r="D31" s="7" t="n">
        <v>18</v>
      </c>
      <c r="E31" s="7" t="n">
        <v>77</v>
      </c>
      <c r="F31" s="7" t="n">
        <v>64</v>
      </c>
      <c r="G31" s="7" t="n">
        <v>42</v>
      </c>
      <c r="H31" s="11"/>
      <c r="I31" s="11"/>
      <c r="J31" s="12"/>
      <c r="K31" s="11"/>
      <c r="L31" s="11"/>
      <c r="M31" s="11"/>
      <c r="N31" s="11"/>
      <c r="O31" s="11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customFormat="false" ht="19.15" hidden="false" customHeight="false" outlineLevel="0" collapsed="false">
      <c r="A32" s="4" t="s">
        <v>8</v>
      </c>
      <c r="B32" s="4"/>
      <c r="C32" s="4" t="s">
        <v>9</v>
      </c>
      <c r="D32" s="8" t="n">
        <v>30</v>
      </c>
      <c r="E32" s="8" t="n">
        <v>25</v>
      </c>
      <c r="F32" s="8" t="n">
        <v>40</v>
      </c>
      <c r="G32" s="8" t="n">
        <v>400</v>
      </c>
      <c r="H32" s="11"/>
      <c r="I32" s="11"/>
      <c r="J32" s="12"/>
      <c r="K32" s="11"/>
      <c r="L32" s="11"/>
      <c r="M32" s="11"/>
      <c r="N32" s="11"/>
      <c r="O32" s="11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customFormat="false" ht="12.8" hidden="false" customHeight="false" outlineLevel="0" collapsed="false">
      <c r="A33" s="5" t="s">
        <v>3</v>
      </c>
      <c r="B33" s="7" t="n">
        <v>18</v>
      </c>
      <c r="C33" s="8" t="n">
        <v>30</v>
      </c>
      <c r="D33" s="4" t="n">
        <f aca="false">D31*$B$33*$C$33</f>
        <v>9720</v>
      </c>
      <c r="E33" s="4" t="n">
        <f aca="false">E31*$B$33*$C$33</f>
        <v>41580</v>
      </c>
      <c r="F33" s="4" t="n">
        <f aca="false">F31*$B$33*$C$33</f>
        <v>34560</v>
      </c>
      <c r="G33" s="4" t="n">
        <f aca="false">G31*$B$33*$C$33</f>
        <v>22680</v>
      </c>
      <c r="H33" s="11"/>
      <c r="I33" s="11"/>
      <c r="J33" s="12"/>
      <c r="K33" s="11"/>
      <c r="L33" s="11"/>
      <c r="M33" s="11"/>
      <c r="N33" s="11"/>
      <c r="O33" s="11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customFormat="false" ht="12.8" hidden="false" customHeight="false" outlineLevel="0" collapsed="false">
      <c r="A34" s="5" t="s">
        <v>4</v>
      </c>
      <c r="B34" s="7" t="n">
        <v>77</v>
      </c>
      <c r="C34" s="8" t="n">
        <v>25</v>
      </c>
      <c r="D34" s="4" t="n">
        <f aca="false">D31*$B$34*$C$34</f>
        <v>34650</v>
      </c>
      <c r="E34" s="4" t="n">
        <f aca="false">E31*$B$34*$C$34</f>
        <v>148225</v>
      </c>
      <c r="F34" s="4" t="n">
        <f aca="false">F31*$B$34*$C$34</f>
        <v>123200</v>
      </c>
      <c r="G34" s="4" t="n">
        <f aca="false">G31*$B$34*$C$34</f>
        <v>80850</v>
      </c>
      <c r="H34" s="11"/>
      <c r="I34" s="11"/>
      <c r="J34" s="12"/>
      <c r="K34" s="11"/>
      <c r="L34" s="11"/>
      <c r="M34" s="11"/>
      <c r="N34" s="11"/>
      <c r="O34" s="11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customFormat="false" ht="12.8" hidden="false" customHeight="false" outlineLevel="0" collapsed="false">
      <c r="A35" s="5" t="s">
        <v>5</v>
      </c>
      <c r="B35" s="7" t="n">
        <v>64</v>
      </c>
      <c r="C35" s="8" t="n">
        <v>40</v>
      </c>
      <c r="D35" s="4" t="n">
        <f aca="false">D31*$B$35*$C$35</f>
        <v>46080</v>
      </c>
      <c r="E35" s="4" t="n">
        <f aca="false">E31*$B$35*$C$35</f>
        <v>197120</v>
      </c>
      <c r="F35" s="4" t="n">
        <f aca="false">F31*$B$35*$C$35</f>
        <v>163840</v>
      </c>
      <c r="G35" s="4" t="n">
        <f aca="false">G31*$B$35*$C$35</f>
        <v>107520</v>
      </c>
      <c r="H35" s="11"/>
      <c r="I35" s="11"/>
      <c r="J35" s="9" t="s">
        <v>13</v>
      </c>
      <c r="K35" s="11"/>
      <c r="L35" s="11"/>
      <c r="M35" s="11"/>
      <c r="N35" s="11"/>
      <c r="O35" s="11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customFormat="false" ht="12.8" hidden="false" customHeight="false" outlineLevel="0" collapsed="false">
      <c r="A36" s="5" t="s">
        <v>11</v>
      </c>
      <c r="B36" s="7" t="n">
        <v>42</v>
      </c>
      <c r="C36" s="8" t="n">
        <v>400</v>
      </c>
      <c r="D36" s="4" t="n">
        <f aca="false">D31*$B$36*$C$36</f>
        <v>302400</v>
      </c>
      <c r="E36" s="4" t="n">
        <f aca="false">E31*$B$36*$C$36</f>
        <v>1293600</v>
      </c>
      <c r="F36" s="4" t="n">
        <f aca="false">F31*$B$36*$C$36</f>
        <v>1075200</v>
      </c>
      <c r="G36" s="4" t="n">
        <f aca="false">G31*$B$36*$C$36</f>
        <v>705600</v>
      </c>
      <c r="H36" s="11"/>
      <c r="I36" s="11"/>
      <c r="J36" s="10" t="n">
        <f aca="false">SUM(D33:G36)</f>
        <v>4386825</v>
      </c>
      <c r="K36" s="11"/>
      <c r="L36" s="11"/>
      <c r="M36" s="11"/>
      <c r="N36" s="11"/>
      <c r="O36" s="11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customFormat="false" ht="19.4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customFormat="false" ht="17.5" hidden="false" customHeight="true" outlineLevel="0" collapsed="false">
      <c r="A38" s="1" t="s">
        <v>17</v>
      </c>
      <c r="B38" s="1"/>
      <c r="C38" s="1"/>
      <c r="D38" s="1"/>
      <c r="E38" s="1"/>
      <c r="F38" s="1"/>
      <c r="G38" s="1"/>
      <c r="H38" s="1"/>
      <c r="I38" s="14"/>
      <c r="J38" s="12"/>
      <c r="K38" s="11"/>
      <c r="L38" s="11"/>
      <c r="M38" s="11"/>
      <c r="N38" s="11"/>
      <c r="O38" s="11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customFormat="false" ht="12.8" hidden="false" customHeight="true" outlineLevel="0" collapsed="false">
      <c r="A39" s="4"/>
      <c r="B39" s="4"/>
      <c r="C39" s="15" t="s">
        <v>18</v>
      </c>
      <c r="D39" s="15"/>
      <c r="E39" s="16" t="s">
        <v>19</v>
      </c>
      <c r="F39" s="16"/>
      <c r="G39" s="16" t="s">
        <v>20</v>
      </c>
      <c r="H39" s="16"/>
      <c r="I39" s="14"/>
      <c r="J39" s="12"/>
      <c r="K39" s="11"/>
      <c r="L39" s="11"/>
      <c r="M39" s="11"/>
      <c r="N39" s="11"/>
      <c r="O39" s="11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customFormat="false" ht="19.15" hidden="false" customHeight="false" outlineLevel="0" collapsed="false">
      <c r="A40" s="4"/>
      <c r="B40" s="4"/>
      <c r="C40" s="4" t="s">
        <v>9</v>
      </c>
      <c r="D40" s="17" t="s">
        <v>21</v>
      </c>
      <c r="E40" s="4" t="s">
        <v>9</v>
      </c>
      <c r="F40" s="17" t="s">
        <v>21</v>
      </c>
      <c r="G40" s="4" t="s">
        <v>9</v>
      </c>
      <c r="H40" s="17" t="s">
        <v>21</v>
      </c>
      <c r="I40" s="18"/>
      <c r="J40" s="12"/>
      <c r="K40" s="11"/>
      <c r="L40" s="11"/>
      <c r="M40" s="11"/>
      <c r="N40" s="11"/>
      <c r="O40" s="11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customFormat="false" ht="12.8" hidden="false" customHeight="false" outlineLevel="0" collapsed="false">
      <c r="A41" s="5" t="s">
        <v>3</v>
      </c>
      <c r="B41" s="7" t="n">
        <v>18</v>
      </c>
      <c r="C41" s="8" t="n">
        <v>30</v>
      </c>
      <c r="D41" s="4" t="n">
        <f aca="false">C41*B41</f>
        <v>540</v>
      </c>
      <c r="E41" s="8" t="n">
        <v>10</v>
      </c>
      <c r="F41" s="4" t="n">
        <f aca="false">E41*B41</f>
        <v>180</v>
      </c>
      <c r="G41" s="8" t="n">
        <v>0.18</v>
      </c>
      <c r="H41" s="4" t="n">
        <f aca="false">G41*B41</f>
        <v>3.24</v>
      </c>
      <c r="I41" s="14"/>
      <c r="J41" s="12"/>
      <c r="K41" s="11"/>
      <c r="L41" s="11"/>
      <c r="M41" s="11"/>
      <c r="N41" s="11"/>
      <c r="O41" s="11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customFormat="false" ht="12.8" hidden="false" customHeight="false" outlineLevel="0" collapsed="false">
      <c r="A42" s="5" t="s">
        <v>4</v>
      </c>
      <c r="B42" s="7" t="n">
        <v>77</v>
      </c>
      <c r="C42" s="8" t="n">
        <v>25</v>
      </c>
      <c r="D42" s="4" t="n">
        <f aca="false">C42*B42</f>
        <v>1925</v>
      </c>
      <c r="E42" s="8" t="n">
        <v>3.5</v>
      </c>
      <c r="F42" s="4" t="n">
        <f aca="false">E42*B42</f>
        <v>269.5</v>
      </c>
      <c r="G42" s="8" t="n">
        <v>0.21</v>
      </c>
      <c r="H42" s="4" t="n">
        <f aca="false">G42*B42</f>
        <v>16.17</v>
      </c>
      <c r="I42" s="14"/>
      <c r="J42" s="12"/>
      <c r="K42" s="11"/>
      <c r="L42" s="11"/>
      <c r="M42" s="11"/>
      <c r="N42" s="11"/>
      <c r="O42" s="11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customFormat="false" ht="12.8" hidden="false" customHeight="false" outlineLevel="0" collapsed="false">
      <c r="A43" s="5" t="s">
        <v>5</v>
      </c>
      <c r="B43" s="7" t="n">
        <v>64</v>
      </c>
      <c r="C43" s="8" t="n">
        <v>40</v>
      </c>
      <c r="D43" s="4" t="n">
        <f aca="false">C43*B43</f>
        <v>2560</v>
      </c>
      <c r="E43" s="8" t="n">
        <v>5</v>
      </c>
      <c r="F43" s="4" t="n">
        <f aca="false">E43*B43</f>
        <v>320</v>
      </c>
      <c r="G43" s="8" t="n">
        <v>0.25</v>
      </c>
      <c r="H43" s="4" t="n">
        <f aca="false">G43*B43</f>
        <v>16</v>
      </c>
      <c r="I43" s="14"/>
      <c r="J43" s="9" t="s">
        <v>22</v>
      </c>
      <c r="K43" s="19"/>
      <c r="L43" s="11"/>
      <c r="M43" s="11"/>
      <c r="N43" s="11"/>
      <c r="O43" s="11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customFormat="false" ht="12.8" hidden="false" customHeight="false" outlineLevel="0" collapsed="false">
      <c r="A44" s="5" t="s">
        <v>11</v>
      </c>
      <c r="B44" s="7" t="n">
        <v>42</v>
      </c>
      <c r="C44" s="8" t="n">
        <v>400</v>
      </c>
      <c r="D44" s="4" t="n">
        <f aca="false">C44*B44</f>
        <v>16800</v>
      </c>
      <c r="E44" s="8" t="n">
        <v>50</v>
      </c>
      <c r="F44" s="4" t="n">
        <f aca="false">E44*B44</f>
        <v>2100</v>
      </c>
      <c r="G44" s="8" t="n">
        <v>2</v>
      </c>
      <c r="H44" s="4" t="n">
        <f aca="false">G44*B44</f>
        <v>84</v>
      </c>
      <c r="I44" s="14"/>
      <c r="J44" s="10" t="n">
        <f aca="false">SUM(D41:D44,F41:F44,H41:H44)</f>
        <v>24813.91</v>
      </c>
      <c r="K44" s="11"/>
      <c r="L44" s="11"/>
      <c r="M44" s="11"/>
      <c r="N44" s="11"/>
      <c r="O44" s="11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customFormat="false" ht="12.8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20"/>
      <c r="K45" s="11"/>
      <c r="L45" s="11"/>
      <c r="M45" s="11"/>
      <c r="N45" s="11"/>
      <c r="O45" s="11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customFormat="false" ht="12.8" hidden="false" customHeight="false" outlineLevel="0" collapsed="false">
      <c r="A46" s="19" t="s">
        <v>23</v>
      </c>
      <c r="B46" s="11"/>
      <c r="C46" s="11"/>
      <c r="D46" s="11"/>
      <c r="E46" s="11"/>
      <c r="F46" s="11"/>
      <c r="G46" s="11"/>
      <c r="H46" s="11"/>
      <c r="I46" s="11"/>
      <c r="J46" s="12" t="s">
        <v>24</v>
      </c>
      <c r="K46" s="11"/>
      <c r="L46" s="11"/>
      <c r="M46" s="11"/>
      <c r="N46" s="11"/>
      <c r="O46" s="11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customFormat="false" ht="12.8" hidden="false" customHeight="false" outlineLevel="0" collapsed="false">
      <c r="A47" s="19"/>
      <c r="B47" s="11"/>
      <c r="C47" s="11"/>
      <c r="D47" s="11"/>
      <c r="E47" s="11"/>
      <c r="F47" s="11"/>
      <c r="G47" s="11"/>
      <c r="H47" s="11"/>
      <c r="I47" s="11"/>
      <c r="J47" s="21" t="n">
        <f aca="false">SUM(J17,J36,J44)</f>
        <v>8798463.91</v>
      </c>
      <c r="K47" s="11"/>
      <c r="L47" s="11"/>
      <c r="M47" s="11"/>
      <c r="N47" s="11"/>
      <c r="O47" s="11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customFormat="false" ht="12.8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customFormat="false" ht="12.8" hidden="false" customHeight="true" outlineLevel="0" collapsed="false">
      <c r="A49" s="1" t="s">
        <v>25</v>
      </c>
      <c r="B49" s="1"/>
      <c r="C49" s="1"/>
      <c r="D49" s="1"/>
      <c r="E49" s="1"/>
      <c r="F49" s="1"/>
      <c r="G49" s="1"/>
      <c r="H49" s="11"/>
      <c r="I49" s="11"/>
      <c r="J49" s="22" t="s">
        <v>26</v>
      </c>
      <c r="K49" s="23" t="n">
        <v>1</v>
      </c>
      <c r="L49" s="24"/>
      <c r="M49" s="11"/>
      <c r="N49" s="11"/>
      <c r="O49" s="11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customFormat="false" ht="12.8" hidden="false" customHeight="false" outlineLevel="0" collapsed="false">
      <c r="A50" s="4"/>
      <c r="B50" s="4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27</v>
      </c>
      <c r="H50" s="11"/>
      <c r="I50" s="11"/>
      <c r="J50" s="25" t="s">
        <v>28</v>
      </c>
      <c r="K50" s="23" t="n">
        <f aca="false">80*0.001</f>
        <v>0.08</v>
      </c>
      <c r="L50" s="24"/>
      <c r="M50" s="11"/>
      <c r="N50" s="11"/>
      <c r="O50" s="11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customFormat="false" ht="12.8" hidden="false" customHeight="false" outlineLevel="0" collapsed="false">
      <c r="A51" s="4" t="s">
        <v>8</v>
      </c>
      <c r="B51" s="4" t="s">
        <v>7</v>
      </c>
      <c r="C51" s="7" t="n">
        <v>18</v>
      </c>
      <c r="D51" s="7" t="n">
        <v>77</v>
      </c>
      <c r="E51" s="7" t="n">
        <v>64</v>
      </c>
      <c r="F51" s="7" t="n">
        <v>42</v>
      </c>
      <c r="G51" s="7" t="s">
        <v>27</v>
      </c>
      <c r="H51" s="11"/>
      <c r="I51" s="11"/>
      <c r="J51" s="25" t="s">
        <v>29</v>
      </c>
      <c r="K51" s="23" t="n">
        <f aca="false">200*0.001</f>
        <v>0.2</v>
      </c>
      <c r="L51" s="24"/>
      <c r="M51" s="11"/>
      <c r="N51" s="11"/>
      <c r="O51" s="11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customFormat="false" ht="12.8" hidden="false" customHeight="false" outlineLevel="0" collapsed="false">
      <c r="A52" s="5" t="s">
        <v>3</v>
      </c>
      <c r="B52" s="7" t="n">
        <v>18</v>
      </c>
      <c r="C52" s="4" t="n">
        <f aca="false">B52*$C$51*$K$49*$K$50</f>
        <v>25.92</v>
      </c>
      <c r="D52" s="4" t="n">
        <f aca="false">$D$51*B52*$K$49*$K$50</f>
        <v>110.88</v>
      </c>
      <c r="E52" s="4" t="n">
        <f aca="false">$E$51*B52*$K$49*$K$50</f>
        <v>92.16</v>
      </c>
      <c r="F52" s="4" t="n">
        <f aca="false">$F$51*B52*$K$49*$K$51</f>
        <v>151.2</v>
      </c>
      <c r="G52" s="4" t="n">
        <f aca="false">B52*$K$49*$K$50</f>
        <v>1.44</v>
      </c>
      <c r="H52" s="11"/>
      <c r="I52" s="11"/>
      <c r="J52" s="24"/>
      <c r="K52" s="24"/>
      <c r="L52" s="24"/>
      <c r="M52" s="11"/>
      <c r="N52" s="11"/>
      <c r="O52" s="11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customFormat="false" ht="12.8" hidden="false" customHeight="false" outlineLevel="0" collapsed="false">
      <c r="A53" s="5" t="s">
        <v>4</v>
      </c>
      <c r="B53" s="7" t="n">
        <v>77</v>
      </c>
      <c r="C53" s="4" t="n">
        <f aca="false">B53*$C$51*$K$49*$K$50</f>
        <v>110.88</v>
      </c>
      <c r="D53" s="4" t="n">
        <f aca="false">$D$51*B53*$K$49*$K$50</f>
        <v>474.32</v>
      </c>
      <c r="E53" s="4" t="n">
        <f aca="false">$E$51*B53*$K$49*$K$50</f>
        <v>394.24</v>
      </c>
      <c r="F53" s="4" t="n">
        <f aca="false">$F$51*B53*$K$49*$K$51</f>
        <v>646.8</v>
      </c>
      <c r="G53" s="4" t="n">
        <f aca="false">B53*$K$49*$K$50</f>
        <v>6.16</v>
      </c>
      <c r="H53" s="11"/>
      <c r="I53" s="11"/>
      <c r="J53" s="24"/>
      <c r="K53" s="24"/>
      <c r="L53" s="24"/>
      <c r="M53" s="11"/>
      <c r="N53" s="11"/>
      <c r="O53" s="11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customFormat="false" ht="19.15" hidden="false" customHeight="false" outlineLevel="0" collapsed="false">
      <c r="A54" s="5" t="s">
        <v>5</v>
      </c>
      <c r="B54" s="7" t="n">
        <v>64</v>
      </c>
      <c r="C54" s="4" t="n">
        <f aca="false">B54*$C$51*$K$49*$K$50</f>
        <v>92.16</v>
      </c>
      <c r="D54" s="4" t="n">
        <f aca="false">$D$51*B54*$K$49*$K$50</f>
        <v>394.24</v>
      </c>
      <c r="E54" s="4" t="n">
        <f aca="false">$E$51*B54*$K$49*$K$50</f>
        <v>327.68</v>
      </c>
      <c r="F54" s="4" t="n">
        <f aca="false">$F$51*B54*$K$49*$K$51</f>
        <v>537.6</v>
      </c>
      <c r="G54" s="4" t="n">
        <f aca="false">B54*$K$49*$K$50</f>
        <v>5.12</v>
      </c>
      <c r="H54" s="11"/>
      <c r="I54" s="11"/>
      <c r="J54" s="24" t="s">
        <v>13</v>
      </c>
      <c r="K54" s="24"/>
      <c r="L54" s="24" t="s">
        <v>30</v>
      </c>
      <c r="M54" s="11"/>
      <c r="N54" s="11"/>
      <c r="O54" s="11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customFormat="false" ht="12.8" hidden="false" customHeight="false" outlineLevel="0" collapsed="false">
      <c r="A55" s="5" t="s">
        <v>11</v>
      </c>
      <c r="B55" s="7" t="n">
        <v>42</v>
      </c>
      <c r="C55" s="4" t="n">
        <f aca="false">B55*$C$51*$K$49*$K$50</f>
        <v>60.48</v>
      </c>
      <c r="D55" s="4" t="n">
        <f aca="false">$D$51*B55*$K$49*$K$50</f>
        <v>258.72</v>
      </c>
      <c r="E55" s="4" t="n">
        <f aca="false">$E$51*B55*$K$49*$K$50</f>
        <v>215.04</v>
      </c>
      <c r="F55" s="4" t="n">
        <f aca="false">$F$51*B55*$K$49*$K$51</f>
        <v>352.8</v>
      </c>
      <c r="G55" s="4" t="n">
        <f aca="false">B55*$K$49*K51</f>
        <v>8.4</v>
      </c>
      <c r="H55" s="11"/>
      <c r="I55" s="11"/>
      <c r="J55" s="26" t="n">
        <f aca="false">SUM(C52:G55)</f>
        <v>4266.24</v>
      </c>
      <c r="K55" s="24"/>
      <c r="L55" s="26" t="n">
        <f aca="false">J55*2</f>
        <v>8532.48</v>
      </c>
      <c r="M55" s="11"/>
      <c r="N55" s="11"/>
      <c r="O55" s="11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customFormat="false" ht="12.8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24"/>
      <c r="K56" s="24"/>
      <c r="L56" s="24"/>
      <c r="M56" s="11"/>
      <c r="N56" s="11"/>
      <c r="O56" s="11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customFormat="false" ht="12.8" hidden="false" customHeight="true" outlineLevel="0" collapsed="false">
      <c r="A57" s="1" t="s">
        <v>31</v>
      </c>
      <c r="B57" s="1"/>
      <c r="C57" s="1"/>
      <c r="D57" s="1"/>
      <c r="E57" s="1"/>
      <c r="F57" s="1"/>
      <c r="G57" s="1"/>
      <c r="H57" s="11"/>
      <c r="I57" s="11"/>
      <c r="J57" s="22" t="s">
        <v>32</v>
      </c>
      <c r="K57" s="23" t="n">
        <v>1</v>
      </c>
      <c r="L57" s="24"/>
      <c r="M57" s="11"/>
      <c r="N57" s="11"/>
      <c r="O57" s="11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customFormat="false" ht="12.8" hidden="false" customHeight="false" outlineLevel="0" collapsed="false">
      <c r="A58" s="4"/>
      <c r="B58" s="4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27</v>
      </c>
      <c r="H58" s="11"/>
      <c r="I58" s="11"/>
      <c r="J58" s="22" t="s">
        <v>33</v>
      </c>
      <c r="K58" s="23" t="n">
        <v>1</v>
      </c>
      <c r="L58" s="24"/>
      <c r="M58" s="11"/>
      <c r="N58" s="11"/>
      <c r="O58" s="11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customFormat="false" ht="12.8" hidden="false" customHeight="false" outlineLevel="0" collapsed="false">
      <c r="A59" s="4" t="s">
        <v>8</v>
      </c>
      <c r="B59" s="4" t="s">
        <v>7</v>
      </c>
      <c r="C59" s="7" t="n">
        <v>18</v>
      </c>
      <c r="D59" s="7" t="n">
        <v>77</v>
      </c>
      <c r="E59" s="7" t="n">
        <v>64</v>
      </c>
      <c r="F59" s="7" t="n">
        <v>42</v>
      </c>
      <c r="G59" s="7" t="s">
        <v>27</v>
      </c>
      <c r="H59" s="11"/>
      <c r="I59" s="11"/>
      <c r="J59" s="25" t="s">
        <v>34</v>
      </c>
      <c r="K59" s="23" t="n">
        <f aca="false">200*0.001</f>
        <v>0.2</v>
      </c>
      <c r="L59" s="24"/>
      <c r="M59" s="11"/>
      <c r="N59" s="11"/>
      <c r="O59" s="11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customFormat="false" ht="12.8" hidden="false" customHeight="false" outlineLevel="0" collapsed="false">
      <c r="A60" s="5" t="s">
        <v>3</v>
      </c>
      <c r="B60" s="7" t="n">
        <v>18</v>
      </c>
      <c r="C60" s="4" t="n">
        <f aca="false">$C$59*B60*($K$57*$K$61+$K$58*$K$59)</f>
        <v>64.8324</v>
      </c>
      <c r="D60" s="4" t="n">
        <f aca="false">$D$59*B60*($K$57*$K$61+$K$58*$K$59)</f>
        <v>277.3386</v>
      </c>
      <c r="E60" s="4" t="n">
        <f aca="false">$E$59*B60*($K$57*$K$61+$K$58*$K$59)</f>
        <v>230.5152</v>
      </c>
      <c r="F60" s="4" t="n">
        <f aca="false">$F$59*B60*($K$57*$K$61+$K$58*$K$60)</f>
        <v>378.0756</v>
      </c>
      <c r="G60" s="4" t="n">
        <f aca="false">B60*($K$57*$K$61+$K$58*$K$59)</f>
        <v>3.6018</v>
      </c>
      <c r="H60" s="11"/>
      <c r="I60" s="11"/>
      <c r="J60" s="25" t="s">
        <v>35</v>
      </c>
      <c r="K60" s="23" t="n">
        <f aca="false">500*0.001</f>
        <v>0.5</v>
      </c>
      <c r="L60" s="24"/>
      <c r="M60" s="11"/>
      <c r="N60" s="11"/>
      <c r="O60" s="11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customFormat="false" ht="12.8" hidden="false" customHeight="false" outlineLevel="0" collapsed="false">
      <c r="A61" s="5" t="s">
        <v>4</v>
      </c>
      <c r="B61" s="7" t="n">
        <v>77</v>
      </c>
      <c r="C61" s="4" t="n">
        <f aca="false">$C$59*B61*($K$57*$K$61+$K$58*$K$59)</f>
        <v>277.3386</v>
      </c>
      <c r="D61" s="4" t="n">
        <f aca="false">$D$59*B61*($K$57*$K$61+$K$58*$K$59)</f>
        <v>1186.3929</v>
      </c>
      <c r="E61" s="4" t="n">
        <f aca="false">$E$59*B61*($K$57*$K$61+$K$58*$K$59)</f>
        <v>986.0928</v>
      </c>
      <c r="F61" s="4" t="n">
        <f aca="false">$F$59*B61*($K$57*$K$61+$K$58*$K$60)</f>
        <v>1617.3234</v>
      </c>
      <c r="G61" s="4" t="n">
        <f aca="false">B61*($K$57*$K$61+$K$58*$K$59)</f>
        <v>15.4077</v>
      </c>
      <c r="H61" s="11"/>
      <c r="I61" s="11"/>
      <c r="J61" s="22" t="s">
        <v>36</v>
      </c>
      <c r="K61" s="23" t="n">
        <f aca="false">100*0.000001</f>
        <v>0.0001</v>
      </c>
      <c r="L61" s="24"/>
      <c r="M61" s="11"/>
      <c r="N61" s="11"/>
      <c r="O61" s="11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customFormat="false" ht="19.15" hidden="false" customHeight="false" outlineLevel="0" collapsed="false">
      <c r="A62" s="5" t="s">
        <v>5</v>
      </c>
      <c r="B62" s="7" t="n">
        <v>64</v>
      </c>
      <c r="C62" s="4" t="n">
        <f aca="false">$C$59*B62*($K$57*$K$61+$K$58*$K$59)</f>
        <v>230.5152</v>
      </c>
      <c r="D62" s="4" t="n">
        <f aca="false">$D$59*B62*($K$57*$K$61+$K$58*$K$59)</f>
        <v>986.0928</v>
      </c>
      <c r="E62" s="4" t="n">
        <f aca="false">$E$59*B62*($K$57*$K$61+$K$58*$K$59)</f>
        <v>819.6096</v>
      </c>
      <c r="F62" s="4" t="n">
        <f aca="false">$F$59*B62*($K$57*$K$61+$K$58*$K$60)</f>
        <v>1344.2688</v>
      </c>
      <c r="G62" s="4" t="n">
        <f aca="false">B62*($K$57*$K$61+$K$58*$K$59)</f>
        <v>12.8064</v>
      </c>
      <c r="H62" s="11"/>
      <c r="I62" s="11"/>
      <c r="J62" s="24" t="s">
        <v>13</v>
      </c>
      <c r="K62" s="24"/>
      <c r="L62" s="24" t="s">
        <v>30</v>
      </c>
      <c r="M62" s="11"/>
      <c r="N62" s="11"/>
      <c r="O62" s="11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customFormat="false" ht="12.8" hidden="false" customHeight="false" outlineLevel="0" collapsed="false">
      <c r="A63" s="5" t="s">
        <v>11</v>
      </c>
      <c r="B63" s="7" t="n">
        <v>42</v>
      </c>
      <c r="C63" s="4" t="n">
        <f aca="false">$C$59*B63*($K$57*$K$61+$K$58*$K$59)</f>
        <v>151.2756</v>
      </c>
      <c r="D63" s="4" t="n">
        <f aca="false">$D$59*B63*($K$57*$K$61+$K$58*$K$59)</f>
        <v>647.1234</v>
      </c>
      <c r="E63" s="4" t="n">
        <f aca="false">$E$59*B63*($K$57*$K$61+$K$58*$K$59)</f>
        <v>537.8688</v>
      </c>
      <c r="F63" s="4" t="n">
        <f aca="false">$F$59*B63*($K$57*$K$61+$K$58*$K$60)</f>
        <v>882.1764</v>
      </c>
      <c r="G63" s="4" t="n">
        <f aca="false">B63*($K$57*$K$61+$K$58*$K$60)</f>
        <v>21.0042</v>
      </c>
      <c r="H63" s="11"/>
      <c r="I63" s="11"/>
      <c r="J63" s="26" t="n">
        <f aca="false">SUM(C60:G63)</f>
        <v>10669.6602</v>
      </c>
      <c r="K63" s="24"/>
      <c r="L63" s="26" t="n">
        <f aca="false">J63*2</f>
        <v>21339.3204</v>
      </c>
      <c r="M63" s="11"/>
      <c r="N63" s="11"/>
      <c r="O63" s="11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customFormat="fals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24"/>
      <c r="K64" s="24"/>
      <c r="L64" s="24"/>
      <c r="M64" s="11"/>
      <c r="N64" s="11"/>
      <c r="O64" s="11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customFormat="false" ht="20.85" hidden="false" customHeight="true" outlineLevel="0" collapsed="false">
      <c r="A65" s="1" t="s">
        <v>37</v>
      </c>
      <c r="B65" s="1"/>
      <c r="C65" s="1"/>
      <c r="D65" s="1"/>
      <c r="E65" s="1"/>
      <c r="F65" s="1"/>
      <c r="G65" s="1"/>
      <c r="H65" s="11"/>
      <c r="I65" s="11"/>
      <c r="J65" s="24"/>
      <c r="K65" s="24"/>
      <c r="L65" s="24"/>
      <c r="M65" s="11"/>
      <c r="N65" s="11"/>
      <c r="O65" s="11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customFormat="false" ht="12.8" hidden="false" customHeight="false" outlineLevel="0" collapsed="false">
      <c r="A66" s="4"/>
      <c r="B66" s="4" t="s">
        <v>2</v>
      </c>
      <c r="C66" s="5" t="s">
        <v>3</v>
      </c>
      <c r="D66" s="5" t="s">
        <v>4</v>
      </c>
      <c r="E66" s="5" t="s">
        <v>5</v>
      </c>
      <c r="F66" s="5" t="s">
        <v>6</v>
      </c>
      <c r="G66" s="5" t="s">
        <v>27</v>
      </c>
      <c r="H66" s="11"/>
      <c r="I66" s="11"/>
      <c r="J66" s="25" t="s">
        <v>38</v>
      </c>
      <c r="K66" s="23" t="n">
        <v>640</v>
      </c>
      <c r="L66" s="24"/>
      <c r="M66" s="11"/>
      <c r="N66" s="11"/>
      <c r="O66" s="11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customFormat="false" ht="12.8" hidden="false" customHeight="false" outlineLevel="0" collapsed="false">
      <c r="A67" s="4" t="s">
        <v>8</v>
      </c>
      <c r="B67" s="4" t="s">
        <v>7</v>
      </c>
      <c r="C67" s="7" t="n">
        <v>18</v>
      </c>
      <c r="D67" s="7" t="n">
        <v>77</v>
      </c>
      <c r="E67" s="7" t="n">
        <v>64</v>
      </c>
      <c r="F67" s="7" t="n">
        <v>42</v>
      </c>
      <c r="G67" s="7" t="s">
        <v>27</v>
      </c>
      <c r="H67" s="11"/>
      <c r="I67" s="11"/>
      <c r="J67" s="25" t="s">
        <v>39</v>
      </c>
      <c r="K67" s="23" t="n">
        <v>1479</v>
      </c>
      <c r="L67" s="24"/>
      <c r="M67" s="11"/>
      <c r="N67" s="11"/>
      <c r="O67" s="11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customFormat="false" ht="12.8" hidden="false" customHeight="false" outlineLevel="0" collapsed="false">
      <c r="A68" s="5" t="s">
        <v>3</v>
      </c>
      <c r="B68" s="7" t="n">
        <v>18</v>
      </c>
      <c r="C68" s="4" t="n">
        <f aca="false">$C$67*B68*$K$66*$K$68</f>
        <v>414.72</v>
      </c>
      <c r="D68" s="4" t="n">
        <f aca="false">$D$67*B68*$K$66*$K$68</f>
        <v>1774.08</v>
      </c>
      <c r="E68" s="4" t="n">
        <f aca="false">$E$67*B68*$K$66*$K$68</f>
        <v>1474.56</v>
      </c>
      <c r="F68" s="4" t="n">
        <f aca="false">$F$67*B68*$K$67*$K$68</f>
        <v>2236.248</v>
      </c>
      <c r="G68" s="4" t="n">
        <f aca="false">B68*$K$66*$K$68</f>
        <v>23.04</v>
      </c>
      <c r="H68" s="11"/>
      <c r="I68" s="11"/>
      <c r="J68" s="22" t="s">
        <v>40</v>
      </c>
      <c r="K68" s="23" t="n">
        <f aca="false">2*0.001</f>
        <v>0.002</v>
      </c>
      <c r="L68" s="24"/>
      <c r="M68" s="11"/>
      <c r="N68" s="11"/>
      <c r="O68" s="11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customFormat="false" ht="12.8" hidden="false" customHeight="false" outlineLevel="0" collapsed="false">
      <c r="A69" s="5" t="s">
        <v>4</v>
      </c>
      <c r="B69" s="7" t="n">
        <v>77</v>
      </c>
      <c r="C69" s="4" t="n">
        <f aca="false">$C$67*B69*$K$66*$K$68</f>
        <v>1774.08</v>
      </c>
      <c r="D69" s="4" t="n">
        <f aca="false">$D$67*B69*$K$66*$K$68</f>
        <v>7589.12</v>
      </c>
      <c r="E69" s="4" t="n">
        <f aca="false">$E$67*B69*$K$66*$K$68</f>
        <v>6307.84</v>
      </c>
      <c r="F69" s="4" t="n">
        <f aca="false">$F$67*B69*$K$67*$K$68</f>
        <v>9566.172</v>
      </c>
      <c r="G69" s="4" t="n">
        <f aca="false">B69*$K$66*$K$68</f>
        <v>98.56</v>
      </c>
      <c r="H69" s="11"/>
      <c r="I69" s="11"/>
      <c r="J69" s="24"/>
      <c r="K69" s="24"/>
      <c r="L69" s="24"/>
      <c r="M69" s="11"/>
      <c r="N69" s="11"/>
      <c r="O69" s="11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customFormat="false" ht="19.15" hidden="false" customHeight="false" outlineLevel="0" collapsed="false">
      <c r="A70" s="5" t="s">
        <v>5</v>
      </c>
      <c r="B70" s="7" t="n">
        <v>64</v>
      </c>
      <c r="C70" s="4" t="n">
        <f aca="false">$C$67*B70*$K$66*$K$68</f>
        <v>1474.56</v>
      </c>
      <c r="D70" s="4" t="n">
        <f aca="false">$D$67*B70*$K$66*$K$68</f>
        <v>6307.84</v>
      </c>
      <c r="E70" s="4" t="n">
        <f aca="false">$E$67*B70*$K$66*$K$68</f>
        <v>5242.88</v>
      </c>
      <c r="F70" s="4" t="n">
        <f aca="false">$F$67*B70*$K$67*$K$68</f>
        <v>7951.104</v>
      </c>
      <c r="G70" s="4" t="n">
        <f aca="false">B70*$K$66*$K$68</f>
        <v>81.92</v>
      </c>
      <c r="H70" s="11"/>
      <c r="I70" s="11"/>
      <c r="J70" s="24" t="s">
        <v>13</v>
      </c>
      <c r="K70" s="24"/>
      <c r="L70" s="24" t="s">
        <v>30</v>
      </c>
      <c r="M70" s="11"/>
      <c r="N70" s="11"/>
      <c r="O70" s="11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customFormat="false" ht="12.8" hidden="false" customHeight="false" outlineLevel="0" collapsed="false">
      <c r="A71" s="5" t="s">
        <v>11</v>
      </c>
      <c r="B71" s="7" t="n">
        <v>42</v>
      </c>
      <c r="C71" s="4" t="n">
        <f aca="false">$C$67*B71*$K$66*$K$68</f>
        <v>967.68</v>
      </c>
      <c r="D71" s="4" t="n">
        <f aca="false">$D$67*B71*$K$66*$K$68</f>
        <v>4139.52</v>
      </c>
      <c r="E71" s="4" t="n">
        <f aca="false">$E$67*B71*$K$66*$K$68</f>
        <v>3440.64</v>
      </c>
      <c r="F71" s="4" t="n">
        <f aca="false">$F$67*B71*$K$67*$K$68</f>
        <v>5217.912</v>
      </c>
      <c r="G71" s="4" t="n">
        <f aca="false">B71*$K$67*$K$68</f>
        <v>124.236</v>
      </c>
      <c r="H71" s="11"/>
      <c r="I71" s="11"/>
      <c r="J71" s="26" t="n">
        <f aca="false">SUM(C68:G71)</f>
        <v>66206.712</v>
      </c>
      <c r="K71" s="24"/>
      <c r="L71" s="26" t="n">
        <f aca="false">J71*2</f>
        <v>132413.424</v>
      </c>
      <c r="M71" s="11"/>
      <c r="N71" s="11"/>
      <c r="O71" s="11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24"/>
      <c r="K72" s="24"/>
      <c r="L72" s="24"/>
      <c r="M72" s="11"/>
      <c r="N72" s="11"/>
      <c r="O72" s="11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customFormat="false" ht="12.8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customFormat="false" ht="12.8" hidden="false" customHeight="false" outlineLevel="0" collapsed="false">
      <c r="A74" s="11"/>
      <c r="B74" s="11"/>
      <c r="C74" s="27"/>
      <c r="D74" s="27" t="s">
        <v>41</v>
      </c>
      <c r="E74" s="27" t="s">
        <v>42</v>
      </c>
      <c r="F74" s="27" t="s">
        <v>43</v>
      </c>
      <c r="G74" s="11"/>
      <c r="H74" s="11"/>
      <c r="I74" s="11"/>
      <c r="J74" s="11"/>
      <c r="K74" s="11"/>
      <c r="L74" s="11"/>
      <c r="M74" s="11"/>
      <c r="N74" s="11"/>
      <c r="O74" s="11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customFormat="false" ht="19.4" hidden="false" customHeight="false" outlineLevel="0" collapsed="false">
      <c r="A75" s="11"/>
      <c r="B75" s="11"/>
      <c r="C75" s="27" t="s">
        <v>44</v>
      </c>
      <c r="D75" s="27" t="n">
        <f aca="false">SUM(J47,L55,L63,L71)</f>
        <v>8960749.1344</v>
      </c>
      <c r="E75" s="27" t="n">
        <f aca="false">D75*0.001</f>
        <v>8960.7491344</v>
      </c>
      <c r="F75" s="27" t="n">
        <f aca="false">E75*0.001</f>
        <v>8.9607491344</v>
      </c>
      <c r="G75" s="11"/>
      <c r="H75" s="11"/>
      <c r="I75" s="11"/>
      <c r="J75" s="11"/>
      <c r="K75" s="11"/>
      <c r="L75" s="11"/>
      <c r="M75" s="11"/>
      <c r="N75" s="11"/>
      <c r="O75" s="11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</sheetData>
  <mergeCells count="11">
    <mergeCell ref="A1:G1"/>
    <mergeCell ref="A10:G10"/>
    <mergeCell ref="A20:G20"/>
    <mergeCell ref="A29:G29"/>
    <mergeCell ref="A38:H38"/>
    <mergeCell ref="C39:D39"/>
    <mergeCell ref="E39:F39"/>
    <mergeCell ref="G39:H39"/>
    <mergeCell ref="A49:G49"/>
    <mergeCell ref="A57:G57"/>
    <mergeCell ref="A65:G6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2024-01-19T10:30:08Z</dcterms:created>
  <dc:creator/>
  <dc:description/>
  <dc:language>fr-FR</dc:language>
  <cp:lastModifiedBy/>
  <dcterms:modified xsi:type="dcterms:W3CDTF">2024-01-31T21:02:01Z</dcterms:modified>
  <cp:revision>64</cp:revision>
  <dc:subject/>
  <dc:title/>
</cp:coreProperties>
</file>