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Maanoj_ToBeTransferred\Rutgers\Spring 2025\FinMod1\GroupProject\WeekEnding_04April2025\"/>
    </mc:Choice>
  </mc:AlternateContent>
  <xr:revisionPtr revIDLastSave="0" documentId="13_ncr:1_{622759D1-BED3-438F-8F51-5DB62303475A}" xr6:coauthVersionLast="47" xr6:coauthVersionMax="47" xr10:uidLastSave="{00000000-0000-0000-0000-000000000000}"/>
  <bookViews>
    <workbookView xWindow="-108" yWindow="-108" windowWidth="23256" windowHeight="12456" activeTab="2"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2" l="1" a="1"/>
  <c r="C36" i="2" s="1"/>
  <c r="G36" i="2"/>
  <c r="L36" i="2" a="1"/>
  <c r="L36" i="2" s="1"/>
  <c r="K36" i="2" a="1"/>
  <c r="K36" i="2" s="1"/>
  <c r="I36" i="2" a="1"/>
  <c r="I36" i="2" s="1"/>
  <c r="H36" i="2" a="1"/>
  <c r="H36" i="2" s="1"/>
  <c r="D36" i="2" a="1"/>
  <c r="D36" i="2" s="1"/>
  <c r="J36" i="2" l="1"/>
  <c r="D29" i="2" l="1" a="1"/>
  <c r="D29" i="2" s="1"/>
  <c r="G29" i="2"/>
  <c r="H29" i="2" a="1"/>
  <c r="H29" i="2" s="1"/>
  <c r="I29" i="2" a="1"/>
  <c r="I29" i="2" s="1"/>
  <c r="J29" i="2" s="1"/>
  <c r="K29" i="2" a="1"/>
  <c r="K29" i="2" s="1"/>
  <c r="L29" i="2" a="1"/>
  <c r="L29" i="2" s="1"/>
  <c r="D30" i="2" a="1"/>
  <c r="D30" i="2" s="1"/>
  <c r="G30" i="2"/>
  <c r="H30" i="2" a="1"/>
  <c r="H30" i="2" s="1"/>
  <c r="I30" i="2" a="1"/>
  <c r="I30" i="2" s="1"/>
  <c r="J30" i="2" s="1"/>
  <c r="K30" i="2" a="1"/>
  <c r="K30" i="2" s="1"/>
  <c r="L30" i="2" a="1"/>
  <c r="L30" i="2"/>
  <c r="D31" i="2" a="1"/>
  <c r="D31" i="2" s="1"/>
  <c r="G31" i="2"/>
  <c r="H31" i="2" a="1"/>
  <c r="H31" i="2" s="1"/>
  <c r="I31" i="2" a="1"/>
  <c r="I31" i="2" s="1"/>
  <c r="J31" i="2" s="1"/>
  <c r="K31" i="2" a="1"/>
  <c r="K31" i="2" s="1"/>
  <c r="L31" i="2" a="1"/>
  <c r="L31" i="2" s="1"/>
  <c r="D32" i="2" a="1"/>
  <c r="D32" i="2" s="1"/>
  <c r="G32" i="2"/>
  <c r="H32" i="2" a="1"/>
  <c r="H32" i="2" s="1"/>
  <c r="I32" i="2" a="1"/>
  <c r="I32" i="2" s="1"/>
  <c r="J32" i="2" s="1"/>
  <c r="K32" i="2" a="1"/>
  <c r="K32" i="2" s="1"/>
  <c r="L32" i="2" a="1"/>
  <c r="L32" i="2" s="1"/>
  <c r="D33" i="2" a="1"/>
  <c r="D33" i="2" s="1"/>
  <c r="G33" i="2"/>
  <c r="H33" i="2" a="1"/>
  <c r="H33" i="2" s="1"/>
  <c r="I33" i="2" a="1"/>
  <c r="I33" i="2" s="1"/>
  <c r="J33" i="2" s="1"/>
  <c r="K33" i="2" a="1"/>
  <c r="K33" i="2" s="1"/>
  <c r="L33" i="2" a="1"/>
  <c r="L33" i="2" s="1"/>
  <c r="D34" i="2" a="1"/>
  <c r="D34" i="2" s="1"/>
  <c r="G34" i="2"/>
  <c r="H34" i="2" a="1"/>
  <c r="H34" i="2" s="1"/>
  <c r="I34" i="2" a="1"/>
  <c r="I34" i="2" s="1"/>
  <c r="J34" i="2" s="1"/>
  <c r="K34" i="2" a="1"/>
  <c r="K34" i="2" s="1"/>
  <c r="L34" i="2" a="1"/>
  <c r="L34" i="2" s="1"/>
  <c r="D35" i="2" a="1"/>
  <c r="D35" i="2" s="1"/>
  <c r="G35" i="2"/>
  <c r="H35" i="2" a="1"/>
  <c r="H35" i="2" s="1"/>
  <c r="I35" i="2" a="1"/>
  <c r="I35" i="2" s="1"/>
  <c r="J35" i="2" s="1"/>
  <c r="K35" i="2" a="1"/>
  <c r="K35" i="2" s="1"/>
  <c r="L35" i="2" a="1"/>
  <c r="L35" i="2"/>
  <c r="C29" i="2" a="1"/>
  <c r="C29" i="2" s="1"/>
  <c r="C30" i="2" a="1"/>
  <c r="C30" i="2" s="1"/>
  <c r="C31" i="2" a="1"/>
  <c r="C31" i="2" s="1"/>
  <c r="C32" i="2" a="1"/>
  <c r="C32" i="2" s="1"/>
  <c r="C33" i="2" a="1"/>
  <c r="C33" i="2" s="1"/>
  <c r="C34" i="2" a="1"/>
  <c r="C34" i="2" s="1"/>
  <c r="C35" i="2" a="1"/>
  <c r="C35" i="2" s="1"/>
  <c r="H145" i="3" a="1"/>
  <c r="H145" i="3" s="1"/>
  <c r="I145" i="3" s="1"/>
  <c r="E145" i="3" a="1"/>
  <c r="E145" i="3" s="1"/>
  <c r="H144" i="3" a="1"/>
  <c r="H144" i="3" s="1"/>
  <c r="I144" i="3" s="1"/>
  <c r="E144" i="3" a="1"/>
  <c r="E144" i="3" s="1"/>
  <c r="C144" i="3"/>
  <c r="H143" i="3" a="1"/>
  <c r="H143" i="3" s="1"/>
  <c r="I143" i="3" s="1"/>
  <c r="E143" i="3" a="1"/>
  <c r="E143" i="3" s="1"/>
  <c r="H142" i="3" a="1"/>
  <c r="H142" i="3" s="1"/>
  <c r="I142" i="3" s="1"/>
  <c r="E142" i="3" a="1"/>
  <c r="E142" i="3" s="1"/>
  <c r="C142" i="3"/>
  <c r="H141" i="3" a="1"/>
  <c r="H141" i="3" s="1"/>
  <c r="I141" i="3" s="1"/>
  <c r="E141" i="3" a="1"/>
  <c r="E141" i="3" s="1"/>
  <c r="C141" i="3"/>
  <c r="H140" i="3" a="1"/>
  <c r="H140" i="3" s="1"/>
  <c r="I140" i="3" s="1"/>
  <c r="E140" i="3" a="1"/>
  <c r="E140" i="3" s="1"/>
  <c r="H139" i="3" a="1"/>
  <c r="H139" i="3" s="1"/>
  <c r="I139" i="3" s="1"/>
  <c r="E139" i="3" a="1"/>
  <c r="E139" i="3" s="1"/>
  <c r="H138" i="3" a="1"/>
  <c r="H138" i="3" s="1"/>
  <c r="I138" i="3" s="1"/>
  <c r="E138" i="3" a="1"/>
  <c r="E138" i="3" s="1"/>
  <c r="C138" i="3"/>
  <c r="H137" i="3" a="1"/>
  <c r="H137" i="3" s="1"/>
  <c r="I137" i="3" s="1"/>
  <c r="E137" i="3" a="1"/>
  <c r="E137" i="3" s="1"/>
  <c r="C137" i="3"/>
  <c r="G37" i="2"/>
  <c r="G27" i="2"/>
  <c r="G26" i="2"/>
  <c r="G25" i="2"/>
  <c r="G24" i="2"/>
  <c r="G22" i="2"/>
  <c r="G10" i="2"/>
  <c r="C37" i="2" a="1"/>
  <c r="C37" i="2" s="1"/>
  <c r="G23" i="2"/>
  <c r="D37" i="2" a="1"/>
  <c r="D37" i="2" s="1"/>
  <c r="L37" i="2" a="1"/>
  <c r="L37" i="2" s="1"/>
  <c r="K37" i="2" a="1"/>
  <c r="K37" i="2" s="1"/>
  <c r="I37" i="2" a="1"/>
  <c r="I37" i="2" s="1"/>
  <c r="H37" i="2" a="1"/>
  <c r="H37"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H26" i="2" a="1"/>
  <c r="H26" i="2" s="1"/>
  <c r="L25" i="2" a="1"/>
  <c r="L25" i="2" s="1"/>
  <c r="K25" i="2" a="1"/>
  <c r="K25" i="2" s="1"/>
  <c r="I25" i="2" a="1"/>
  <c r="I25" i="2" s="1"/>
  <c r="H25" i="2" a="1"/>
  <c r="H25" i="2" s="1"/>
  <c r="L24" i="2" a="1"/>
  <c r="L24" i="2" s="1"/>
  <c r="K24" i="2" a="1"/>
  <c r="K24" i="2" s="1"/>
  <c r="I24" i="2" a="1"/>
  <c r="I24" i="2" s="1"/>
  <c r="J24" i="2" s="1"/>
  <c r="H24" i="2" a="1"/>
  <c r="H24" i="2" s="1"/>
  <c r="L23" i="2" a="1"/>
  <c r="L23" i="2" s="1"/>
  <c r="K23" i="2" a="1"/>
  <c r="K23" i="2" s="1"/>
  <c r="I23" i="2" a="1"/>
  <c r="I23" i="2" s="1"/>
  <c r="H23" i="2" a="1"/>
  <c r="H23" i="2" s="1"/>
  <c r="L22" i="2" a="1"/>
  <c r="L22" i="2" s="1"/>
  <c r="K22" i="2" a="1"/>
  <c r="K22" i="2" s="1"/>
  <c r="I22" i="2" a="1"/>
  <c r="I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145" i="3" l="1"/>
  <c r="K145" i="3" s="1"/>
  <c r="J144" i="3"/>
  <c r="K144" i="3" s="1"/>
  <c r="J143" i="3"/>
  <c r="K143" i="3" s="1"/>
  <c r="J142" i="3"/>
  <c r="K142" i="3" s="1"/>
  <c r="J141" i="3"/>
  <c r="K141" i="3" s="1"/>
  <c r="J140" i="3"/>
  <c r="K140" i="3" s="1"/>
  <c r="J139" i="3"/>
  <c r="K139" i="3" s="1"/>
  <c r="J138" i="3"/>
  <c r="K138" i="3" s="1"/>
  <c r="J137" i="3"/>
  <c r="G8" i="2" s="1" a="1"/>
  <c r="G8" i="2" s="1"/>
  <c r="J23" i="2"/>
  <c r="J25" i="2"/>
  <c r="J22" i="2"/>
  <c r="J26" i="2"/>
  <c r="J37"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K137" i="3" l="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C23" i="3"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C139" i="3"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G77" i="3"/>
  <c r="I77" i="3" s="1"/>
  <c r="E77" i="3" a="1"/>
  <c r="E77" i="3" s="1"/>
  <c r="I76" i="3"/>
  <c r="E76" i="3" a="1"/>
  <c r="E76" i="3" s="1"/>
  <c r="I75" i="3"/>
  <c r="I74" i="3"/>
  <c r="E75" i="3" a="1"/>
  <c r="E75" i="3" s="1"/>
  <c r="E74" i="3" a="1"/>
  <c r="E74" i="3" s="1"/>
  <c r="I73" i="3"/>
  <c r="E73" i="3" a="1"/>
  <c r="E73" i="3" s="1"/>
  <c r="C116" i="3" l="1"/>
  <c r="C145" i="3"/>
  <c r="C114" i="3"/>
  <c r="C143" i="3"/>
  <c r="C110" i="3"/>
  <c r="C140" i="3"/>
  <c r="C77" i="3"/>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D2" i="5" l="1"/>
  <c r="B2" i="5" s="1"/>
  <c r="C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<sst xmlns="http://schemas.openxmlformats.org/spreadsheetml/2006/main" count="434" uniqueCount="81">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</sst>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10" fillId="0" borderId="12"/>
    <xf numFmtId="0" fontId="7" fillId="0" borderId="12"/>
    <xf numFmtId="0" fontId="7" fillId="0" borderId="12"/>
  </cellStyleXfs>
  <cellXfs count="110">
    <xf numFmtId="0" fontId="0" fillId="0" borderId="0" xfId="0"/>
    <xf numFmtId="0" fontId="13" fillId="0" borderId="0" xfId="0" applyFont="1"/>
    <xf numFmtId="0" fontId="11" fillId="3" borderId="1" xfId="0" applyFont="1" applyFill="1" applyBorder="1"/>
    <xf numFmtId="0" fontId="16" fillId="3" borderId="1" xfId="0" applyFont="1" applyFill="1" applyBorder="1" applyAlignment="1">
      <alignment horizontal="center" wrapText="1"/>
    </xf>
    <xf numFmtId="0" fontId="16" fillId="3" borderId="1" xfId="0" applyFont="1" applyFill="1" applyBorder="1" applyAlignment="1">
      <alignment horizontal="left" vertical="center"/>
    </xf>
    <xf numFmtId="164" fontId="17" fillId="3" borderId="1" xfId="0" applyNumberFormat="1" applyFont="1" applyFill="1" applyBorder="1" applyAlignment="1">
      <alignment horizontal="center" vertical="center"/>
    </xf>
    <xf numFmtId="165" fontId="17" fillId="3" borderId="1" xfId="0" applyNumberFormat="1" applyFont="1" applyFill="1" applyBorder="1" applyAlignment="1">
      <alignment horizontal="center" vertical="center"/>
    </xf>
    <xf numFmtId="0" fontId="12" fillId="2" borderId="11" xfId="0" applyFont="1" applyFill="1" applyBorder="1" applyAlignment="1">
      <alignment horizontal="left"/>
    </xf>
    <xf numFmtId="0" fontId="11" fillId="0" borderId="0" xfId="0" applyFont="1" applyAlignment="1">
      <alignment horizontal="center"/>
    </xf>
    <xf numFmtId="14" fontId="11" fillId="0" borderId="0" xfId="0" applyNumberFormat="1" applyFont="1"/>
    <xf numFmtId="7" fontId="11" fillId="0" borderId="0" xfId="0" applyNumberFormat="1" applyFont="1"/>
    <xf numFmtId="164" fontId="11" fillId="3" borderId="1" xfId="0" applyNumberFormat="1" applyFont="1" applyFill="1" applyBorder="1"/>
    <xf numFmtId="164" fontId="0" fillId="0" borderId="0" xfId="0" applyNumberFormat="1"/>
    <xf numFmtId="0" fontId="10" fillId="0" borderId="0" xfId="0" applyFont="1"/>
    <xf numFmtId="166" fontId="20" fillId="0" borderId="0" xfId="0" applyNumberFormat="1" applyFont="1"/>
    <xf numFmtId="0" fontId="0" fillId="0" borderId="0" xfId="0" applyAlignment="1">
      <alignment horizontal="center" vertical="top"/>
    </xf>
    <xf numFmtId="0" fontId="11" fillId="0" borderId="0" xfId="0" applyFont="1" applyAlignment="1">
      <alignment horizontal="center" vertical="top"/>
    </xf>
    <xf numFmtId="167" fontId="0" fillId="0" borderId="0" xfId="0" applyNumberFormat="1"/>
    <xf numFmtId="8" fontId="20" fillId="0" borderId="0" xfId="0" applyNumberFormat="1" applyFont="1"/>
    <xf numFmtId="0" fontId="9" fillId="0" borderId="0" xfId="0" applyFont="1"/>
    <xf numFmtId="14" fontId="22" fillId="0" borderId="0" xfId="0" applyNumberFormat="1" applyFont="1"/>
    <xf numFmtId="0" fontId="21" fillId="0" borderId="12" xfId="1" applyFont="1"/>
    <xf numFmtId="0" fontId="21" fillId="0" borderId="0" xfId="0" applyFont="1"/>
    <xf numFmtId="167" fontId="21" fillId="0" borderId="0" xfId="0" applyNumberFormat="1" applyFont="1"/>
    <xf numFmtId="7" fontId="22" fillId="0" borderId="0" xfId="0" applyNumberFormat="1" applyFont="1"/>
    <xf numFmtId="14" fontId="23" fillId="0" borderId="0" xfId="0" applyNumberFormat="1" applyFont="1"/>
    <xf numFmtId="0" fontId="24" fillId="0" borderId="12" xfId="1" applyFont="1"/>
    <xf numFmtId="0" fontId="24" fillId="0" borderId="0" xfId="0" applyFont="1"/>
    <xf numFmtId="167" fontId="24" fillId="0" borderId="0" xfId="0" applyNumberFormat="1" applyFont="1"/>
    <xf numFmtId="7" fontId="23" fillId="0" borderId="0" xfId="0" applyNumberFormat="1" applyFont="1"/>
    <xf numFmtId="0" fontId="8" fillId="0" borderId="0" xfId="0" applyFont="1"/>
    <xf numFmtId="14" fontId="15" fillId="0" borderId="0" xfId="0" applyNumberFormat="1" applyFont="1"/>
    <xf numFmtId="0" fontId="25" fillId="0" borderId="12" xfId="1" applyFont="1"/>
    <xf numFmtId="0" fontId="25" fillId="0" borderId="0" xfId="0" applyFont="1"/>
    <xf numFmtId="167" fontId="25" fillId="0" borderId="0" xfId="0" applyNumberFormat="1" applyFont="1"/>
    <xf numFmtId="7" fontId="15" fillId="0" borderId="0" xfId="0" applyNumberFormat="1" applyFont="1"/>
    <xf numFmtId="0" fontId="0" fillId="4" borderId="0" xfId="0" applyFill="1"/>
    <xf numFmtId="0" fontId="11" fillId="4" borderId="0" xfId="0" applyFont="1" applyFill="1" applyAlignment="1">
      <alignment horizontal="left"/>
    </xf>
    <xf numFmtId="164" fontId="11" fillId="4" borderId="0" xfId="0" applyNumberFormat="1" applyFont="1" applyFill="1" applyAlignment="1">
      <alignment horizontal="left"/>
    </xf>
    <xf numFmtId="44" fontId="11" fillId="4" borderId="0" xfId="0" applyNumberFormat="1" applyFont="1" applyFill="1" applyAlignment="1">
      <alignment horizontal="left"/>
    </xf>
    <xf numFmtId="165" fontId="11" fillId="4" borderId="0" xfId="0" applyNumberFormat="1" applyFont="1" applyFill="1" applyAlignment="1">
      <alignment horizontal="left"/>
    </xf>
    <xf numFmtId="167" fontId="11" fillId="4" borderId="0" xfId="0" applyNumberFormat="1" applyFont="1" applyFill="1" applyAlignment="1">
      <alignment horizontal="left"/>
    </xf>
    <xf numFmtId="0" fontId="0" fillId="5" borderId="0" xfId="0" applyFill="1"/>
    <xf numFmtId="0" fontId="11" fillId="5" borderId="0" xfId="0" applyFont="1" applyFill="1" applyAlignment="1">
      <alignment horizontal="left"/>
    </xf>
    <xf numFmtId="44" fontId="11" fillId="5" borderId="0" xfId="0" applyNumberFormat="1" applyFont="1" applyFill="1" applyAlignment="1">
      <alignment horizontal="left"/>
    </xf>
    <xf numFmtId="164" fontId="11" fillId="5" borderId="0" xfId="0" applyNumberFormat="1" applyFont="1" applyFill="1" applyAlignment="1">
      <alignment horizontal="left"/>
    </xf>
    <xf numFmtId="167" fontId="11" fillId="5" borderId="0" xfId="0" applyNumberFormat="1" applyFont="1" applyFill="1" applyAlignment="1">
      <alignment horizontal="left"/>
    </xf>
    <xf numFmtId="165" fontId="11" fillId="5" borderId="0" xfId="0" applyNumberFormat="1" applyFont="1" applyFill="1" applyAlignment="1">
      <alignment horizontal="left"/>
    </xf>
    <xf numFmtId="0" fontId="0" fillId="6" borderId="0" xfId="0" applyFill="1"/>
    <xf numFmtId="44" fontId="11" fillId="6" borderId="0" xfId="0" applyNumberFormat="1" applyFont="1" applyFill="1" applyAlignment="1">
      <alignment horizontal="left"/>
    </xf>
    <xf numFmtId="164" fontId="11" fillId="6" borderId="0" xfId="0" applyNumberFormat="1" applyFont="1" applyFill="1" applyAlignment="1">
      <alignment horizontal="left"/>
    </xf>
    <xf numFmtId="167" fontId="11" fillId="6" borderId="0" xfId="0" applyNumberFormat="1" applyFont="1" applyFill="1" applyAlignment="1">
      <alignment horizontal="left"/>
    </xf>
    <xf numFmtId="165" fontId="11" fillId="6" borderId="0" xfId="0" applyNumberFormat="1" applyFont="1" applyFill="1" applyAlignment="1">
      <alignment horizontal="left"/>
    </xf>
    <xf numFmtId="0" fontId="7" fillId="0" borderId="0" xfId="0" applyFont="1"/>
    <xf numFmtId="0" fontId="0" fillId="7" borderId="0" xfId="0" applyFill="1"/>
    <xf numFmtId="0" fontId="18" fillId="7" borderId="12" xfId="0" applyFont="1" applyFill="1" applyBorder="1" applyAlignment="1">
      <alignment horizontal="left"/>
    </xf>
    <xf numFmtId="0" fontId="11" fillId="7" borderId="0" xfId="0" applyFont="1" applyFill="1" applyAlignment="1">
      <alignment horizontal="left"/>
    </xf>
    <xf numFmtId="10" fontId="11" fillId="7" borderId="0" xfId="0" applyNumberFormat="1" applyFont="1" applyFill="1" applyAlignment="1">
      <alignment horizontal="right"/>
    </xf>
    <xf numFmtId="164" fontId="11" fillId="7" borderId="0" xfId="0" applyNumberFormat="1" applyFont="1" applyFill="1" applyAlignment="1">
      <alignment horizontal="left"/>
    </xf>
    <xf numFmtId="165" fontId="11" fillId="7" borderId="0" xfId="0" applyNumberFormat="1" applyFont="1" applyFill="1" applyAlignment="1">
      <alignment horizontal="left"/>
    </xf>
    <xf numFmtId="0" fontId="16" fillId="3" borderId="12" xfId="2" applyFont="1" applyFill="1" applyAlignment="1">
      <alignment horizontal="center" wrapText="1"/>
    </xf>
    <xf numFmtId="0" fontId="16" fillId="3" borderId="12" xfId="3" applyFont="1" applyFill="1" applyAlignment="1">
      <alignment horizontal="center" wrapText="1"/>
    </xf>
    <xf numFmtId="0" fontId="12" fillId="2" borderId="11" xfId="3" applyFont="1" applyFill="1" applyBorder="1" applyAlignment="1">
      <alignment horizontal="left"/>
    </xf>
    <xf numFmtId="164" fontId="12" fillId="2" borderId="11" xfId="3" applyNumberFormat="1" applyFont="1" applyFill="1" applyBorder="1" applyAlignment="1">
      <alignment horizontal="left"/>
    </xf>
    <xf numFmtId="166" fontId="15" fillId="4" borderId="0" xfId="0" applyNumberFormat="1" applyFont="1" applyFill="1"/>
    <xf numFmtId="44" fontId="15" fillId="4" borderId="0" xfId="0" applyNumberFormat="1" applyFont="1" applyFill="1"/>
    <xf numFmtId="0" fontId="0" fillId="8" borderId="0" xfId="0" applyFill="1"/>
    <xf numFmtId="0" fontId="11" fillId="0" borderId="0" xfId="0" applyFont="1" applyAlignment="1">
      <alignment horizontal="left" vertical="top"/>
    </xf>
    <xf numFmtId="0" fontId="23" fillId="0" borderId="0" xfId="0" applyFont="1" applyAlignment="1">
      <alignment horizontal="left" vertical="top"/>
    </xf>
    <xf numFmtId="0" fontId="22" fillId="0" borderId="0" xfId="0" applyFont="1" applyAlignment="1">
      <alignment horizontal="left" vertical="top"/>
    </xf>
    <xf numFmtId="0" fontId="15" fillId="0" borderId="0" xfId="0" applyFont="1" applyAlignment="1">
      <alignment horizontal="left" vertical="top"/>
    </xf>
    <xf numFmtId="0" fontId="24" fillId="0" borderId="0" xfId="0" applyFont="1" applyAlignment="1">
      <alignment horizontal="left" vertical="top"/>
    </xf>
    <xf numFmtId="0" fontId="10" fillId="0" borderId="0" xfId="0" applyFont="1" applyAlignment="1">
      <alignment horizontal="left" vertical="top"/>
    </xf>
    <xf numFmtId="0" fontId="8" fillId="0" borderId="0" xfId="0" applyFont="1" applyAlignment="1">
      <alignment horizontal="left" vertical="top"/>
    </xf>
    <xf numFmtId="0" fontId="24" fillId="0" borderId="0" xfId="0" applyFont="1" applyAlignment="1">
      <alignment horizontal="left" vertical="center"/>
    </xf>
    <xf numFmtId="0" fontId="21" fillId="0" borderId="0" xfId="0" applyFont="1" applyAlignment="1">
      <alignment horizontal="left" vertical="center"/>
    </xf>
    <xf numFmtId="0" fontId="5" fillId="0" borderId="0" xfId="0" applyFont="1"/>
    <xf numFmtId="0" fontId="6" fillId="4" borderId="12" xfId="0" applyFont="1" applyFill="1" applyBorder="1"/>
    <xf numFmtId="0" fontId="10" fillId="5" borderId="0" xfId="1" applyFill="1" applyBorder="1"/>
    <xf numFmtId="0" fontId="5" fillId="0" borderId="0" xfId="0" applyFont="1" applyAlignment="1">
      <alignment horizontal="left" vertical="top"/>
    </xf>
    <xf numFmtId="164" fontId="0" fillId="7" borderId="0" xfId="0" applyNumberFormat="1" applyFill="1"/>
    <xf numFmtId="7" fontId="26" fillId="0" borderId="0" xfId="0" applyNumberFormat="1" applyFont="1"/>
    <xf numFmtId="0" fontId="5" fillId="5" borderId="0" xfId="1" applyFont="1" applyFill="1" applyBorder="1"/>
    <xf numFmtId="0" fontId="0" fillId="2" borderId="0" xfId="0" applyFill="1"/>
    <xf numFmtId="14" fontId="11" fillId="2" borderId="0" xfId="0" applyNumberFormat="1" applyFont="1" applyFill="1"/>
    <xf numFmtId="0" fontId="4" fillId="2" borderId="0" xfId="0" applyFont="1" applyFill="1"/>
    <xf numFmtId="0" fontId="4" fillId="2" borderId="0" xfId="0" applyFont="1" applyFill="1" applyAlignment="1">
      <alignment horizontal="left" vertical="top"/>
    </xf>
    <xf numFmtId="167" fontId="0" fillId="2" borderId="0" xfId="0" applyNumberFormat="1" applyFill="1"/>
    <xf numFmtId="7" fontId="11" fillId="2" borderId="0" xfId="0" applyNumberFormat="1" applyFont="1" applyFill="1"/>
    <xf numFmtId="0" fontId="6" fillId="4" borderId="0" xfId="0" applyFont="1" applyFill="1"/>
    <xf numFmtId="0" fontId="5" fillId="8" borderId="0" xfId="0" applyFont="1" applyFill="1"/>
    <xf numFmtId="0" fontId="4" fillId="5" borderId="0" xfId="1" applyFont="1" applyFill="1" applyBorder="1"/>
    <xf numFmtId="0" fontId="3" fillId="2" borderId="0" xfId="0" applyFont="1" applyFill="1"/>
    <xf numFmtId="0" fontId="3" fillId="2" borderId="0" xfId="0" applyFont="1" applyFill="1" applyAlignment="1">
      <alignment horizontal="left" vertical="top"/>
    </xf>
    <xf numFmtId="0" fontId="3" fillId="5" borderId="0" xfId="1" applyFont="1" applyFill="1" applyBorder="1"/>
    <xf numFmtId="0" fontId="2" fillId="2" borderId="0" xfId="0" applyFont="1" applyFill="1"/>
    <xf numFmtId="0" fontId="2" fillId="2" borderId="0" xfId="0" applyFont="1" applyFill="1" applyAlignment="1">
      <alignment horizontal="left" vertical="top"/>
    </xf>
    <xf numFmtId="0" fontId="10" fillId="5" borderId="12" xfId="1" applyFill="1"/>
    <xf numFmtId="0" fontId="16" fillId="3" borderId="8" xfId="0" applyFont="1" applyFill="1" applyBorder="1" applyAlignment="1">
      <alignment horizontal="center"/>
    </xf>
    <xf numFmtId="0" fontId="15" fillId="0" borderId="9" xfId="0" applyFont="1" applyBorder="1"/>
    <xf numFmtId="0" fontId="15" fillId="0" borderId="10" xfId="0" applyFont="1" applyBorder="1"/>
    <xf numFmtId="0" fontId="14" fillId="3" borderId="2" xfId="0" applyFont="1" applyFill="1" applyBorder="1" applyAlignment="1">
      <alignment horizontal="center" vertical="center"/>
    </xf>
    <xf numFmtId="0" fontId="15" fillId="0" borderId="3" xfId="0" applyFont="1" applyBorder="1"/>
    <xf numFmtId="0" fontId="15" fillId="0" borderId="4" xfId="0" applyFont="1" applyBorder="1"/>
    <xf numFmtId="0" fontId="15" fillId="0" borderId="5" xfId="0" applyFont="1" applyBorder="1"/>
    <xf numFmtId="0" fontId="15" fillId="0" borderId="6" xfId="0" applyFont="1" applyBorder="1"/>
    <xf numFmtId="0" fontId="15" fillId="0" borderId="7" xfId="0" applyFont="1" applyBorder="1"/>
    <xf numFmtId="0" fontId="1" fillId="2" borderId="0" xfId="0" applyFont="1" applyFill="1"/>
    <xf numFmtId="7" fontId="0" fillId="0" borderId="0" xfId="0" applyNumberFormat="1"/>
    <xf numFmtId="0" fontId="1" fillId="5" borderId="0" xfId="1"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31">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30"/>
      <tableStyleElement type="firstRowStripe" dxfId="29"/>
      <tableStyleElement type="secondRowStripe" dxfId="2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0.64270000000000005</v>
    <v>-16.010000000000002</v>
    <v>-6.5751999999999991E-2</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240.16</v>
    <v>3</v>
    <v>Software &amp; IT Services</v>
    <v>Stock</v>
    <v>45751.999789918751</v>
    <v>4</v>
    <v>226.88</v>
    <v>210934100000</v>
    <v>INTERNATIONAL BUSINESS MACHINES CORPORATION</v>
    <v>INTERNATIONAL BUSINESS MACHINES CORPORATION</v>
    <v>238</v>
    <v>33.0167</v>
    <v>243.49</v>
    <v>227.48</v>
    <v>927264300</v>
    <v>IBM</v>
    <v>INTERNATIONAL BUSINESS MACHINES CORPORATION (XNYS:IBM)</v>
    <v>4407</v>
    <v>4905827</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1.2524999999999999</v>
    <v>-13.36</v>
    <v>-5.4088999999999998E-2</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238.97</v>
    <v>Banking Services</v>
    <v>Stock</v>
    <v>45751.999766585155</v>
    <v>7</v>
    <v>228.62</v>
    <v>163835300000</v>
    <v>AMERICAN EXPRESS COMPANY</v>
    <v>AMERICAN EXPRESS COMPANY</v>
    <v>237.92</v>
    <v>16.6769</v>
    <v>247</v>
    <v>233.64</v>
    <v>701109500</v>
    <v>AXP</v>
    <v>AMERICAN EXPRESS COMPANY (XNYS:AXP)</v>
    <v>1743</v>
    <v>3610334</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118.63</v>
    <v>83.08</v>
    <v>1.4823</v>
    <v>-5.31</v>
    <v>-5.9770000000000004E-2</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87.54</v>
    <v>12</v>
    <v>Media &amp; Publishing</v>
    <v>Stock</v>
    <v>45751.999961250003</v>
    <v>13</v>
    <v>83.08</v>
    <v>151004600000</v>
    <v>THE WALT DISNEY COMPANY</v>
    <v>THE WALT DISNEY COMPANY</v>
    <v>86</v>
    <v>27.117000000000001</v>
    <v>88.84</v>
    <v>83.53</v>
    <v>1807789000</v>
    <v>DIS</v>
    <v>THE WALT DISNEY COMPANY (XNYS:DIS)</v>
    <v>5551</v>
    <v>10394488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359.48</v>
    <v>0.95430000000000004</v>
    <v>-13.27</v>
    <v>-3.5566E-2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374.59</v>
    <v>18</v>
    <v>Software &amp; IT Services</v>
    <v>Stock</v>
    <v>45751.999995404687</v>
    <v>19</v>
    <v>359.48</v>
    <v>2675044000000</v>
    <v>MICROSOFT CORPORATION</v>
    <v>MICROSOFT CORPORATION</v>
    <v>364.125</v>
    <v>28.985700000000001</v>
    <v>373.11</v>
    <v>359.84</v>
    <v>7433982000</v>
    <v>MSFT</v>
    <v>MICROSOFT CORPORATION (XNAS:MSFT)</v>
    <v>37209</v>
    <v>23625478</v>
    <v>1993</v>
  </rv>
  <rv s="4">
    <v>20</v>
  </rv>
  <rv s="0">
    <v>https://www.bing.com/financeapi/forcetrigger?t=a1qlz2&amp;q=XNYS%3aCVX&amp;form=skydnc</v>
    <v>Learn more on Bing</v>
  </rv>
  <rv s="5">
    <v>en-US</v>
    <v>a1qlz2</v>
    <v>268435456</v>
    <v>1</v>
    <v>Powered by Refinitiv</v>
    <v>7</v>
    <v>CHEVRON CORPORATION (XNYS:CVX)</v>
    <v>8</v>
    <v>9</v>
    <v>Finance</v>
    <v>5</v>
    <v>168.96</v>
    <v>135.3672</v>
    <v>0.83420000000000005</v>
    <v>-12.84</v>
    <v>-8.2243999999999998E-2</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152.46</v>
    <v>Oil &amp; Gas</v>
    <v>Stock</v>
    <v>45751.999959513283</v>
    <v>22</v>
    <v>142.75</v>
    <v>252258600000</v>
    <v>CHEVRON CORPORATION</v>
    <v>CHEVRON CORPORATION</v>
    <v>151.755</v>
    <v>14.7636</v>
    <v>156.12</v>
    <v>143.28</v>
    <v>1760599000</v>
    <v>CVX</v>
    <v>CHEVRON CORPORATION (XNYS:CVX)</v>
    <v>8102</v>
    <v>9459293</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1.2966</v>
    <v>-14.81</v>
    <v>-7.2887000000000007E-2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199.88</v>
    <v>Computers, Phones &amp; Household Electronics</v>
    <v>Stock</v>
    <v>45751.999970786717</v>
    <v>25</v>
    <v>187.34</v>
    <v>2832835000000</v>
    <v>APPLE INC.</v>
    <v>APPLE INC.</v>
    <v>193.89</v>
    <v>27.056000000000001</v>
    <v>203.19</v>
    <v>188.38</v>
    <v>15037870000</v>
    <v>AAPL</v>
    <v>APPLE INC. (XNAS:AAPL)</v>
    <v>170541</v>
    <v>53915082</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0.40710000000000002</v>
    <v>-8.64</v>
    <v>-5.0118999999999997E-2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173.6</v>
    <v>Personal &amp; Household Products &amp; Services</v>
    <v>Stock</v>
    <v>45751.998859745312</v>
    <v>28</v>
    <v>163.47</v>
    <v>383969500000</v>
    <v>THE PROCTER &amp; GAMBLE COMPANY</v>
    <v>THE PROCTER &amp; GAMBLE COMPANY</v>
    <v>171.76499999999999</v>
    <v>26.082999999999998</v>
    <v>172.39</v>
    <v>163.75</v>
    <v>2344852000</v>
    <v>PG</v>
    <v>THE PROCTER &amp; GAMBLE COMPANY (XNYS:PG)</v>
    <v>2825</v>
    <v>8616585</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1.1938</v>
    <v>-8.59</v>
    <v>-2.5215999999999999E-2</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348.75</v>
    <v>Chemicals</v>
    <v>Stock</v>
    <v>45751.999275173439</v>
    <v>31</v>
    <v>330.98</v>
    <v>83516460000</v>
    <v>THE SHERWIN-WILLIAMS COMPANY</v>
    <v>THE SHERWIN-WILLIAMS COMPANY</v>
    <v>339.62</v>
    <v>31.478300000000001</v>
    <v>340.65</v>
    <v>332.06</v>
    <v>251510100</v>
    <v>SHW</v>
    <v>THE SHERWIN-WILLIAMS COMPANY (XNYS:SHW)</v>
    <v>1215</v>
    <v>1990989</v>
    <v>1884</v>
  </rv>
  <rv s="4">
    <v>32</v>
  </rv>
  <rv s="0">
    <v>https://www.bing.com/financeapi/forcetrigger?t=a24j8m&amp;q=XNYS%3aTRV&amp;form=skydnc</v>
    <v>Learn more on Bing</v>
  </rv>
  <rv s="6">
    <v>en-US</v>
    <v>a24j8m</v>
    <v>268435456</v>
    <v>1</v>
    <v>Powered by Refinitiv</v>
    <v>10</v>
    <v>The Travelers Companies, Inc. (XNYS:TRV)</v>
    <v>8</v>
    <v>11</v>
    <v>Finance</v>
    <v>12</v>
    <v>269.55500000000001</v>
    <v>200.21</v>
    <v>0.57730000000000004</v>
    <v>-20.84</v>
    <v>-1.7583999999999999E-2</v>
    <v>-7.9209000000000002E-2</v>
    <v>-4.26</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258.01</v>
    <v>Insurance</v>
    <v>Stock</v>
    <v>45751.996977140625</v>
    <v>34</v>
    <v>239.83500000000001</v>
    <v>54926780000</v>
    <v>The Travelers Companies, Inc.</v>
    <v>The Travelers Companies, Inc.</v>
    <v>257.22000000000003</v>
    <v>11.2811</v>
    <v>263.10000000000002</v>
    <v>242.26</v>
    <v>238</v>
    <v>226726600</v>
    <v>TRV</v>
    <v>The Travelers Companies, Inc. (XNYS:TRV)</v>
    <v>2472218</v>
    <v>1454289</v>
    <v>1853</v>
  </rv>
  <rv s="4">
    <v>35</v>
  </rv>
  <rv s="0">
    <v>https://www.bing.com/financeapi/forcetrigger?t=a1waa2&amp;q=XNYS%3aJPM&amp;form=skydnc</v>
    <v>Learn more on Bing</v>
  </rv>
  <rv s="5">
    <v>en-US</v>
    <v>a1waa2</v>
    <v>268435456</v>
    <v>1</v>
    <v>Powered by Refinitiv</v>
    <v>7</v>
    <v>JPMORGAN CHASE &amp; CO. (XNYS:JPM)</v>
    <v>8</v>
    <v>9</v>
    <v>Finance</v>
    <v>5</v>
    <v>280.25</v>
    <v>179.2</v>
    <v>1.1032</v>
    <v>-17.010000000000002</v>
    <v>-7.4838000000000002E-2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217.7</v>
    <v>Banking Services</v>
    <v>Stock</v>
    <v>45751.999931712497</v>
    <v>37</v>
    <v>208.93</v>
    <v>587965200000</v>
    <v>JPMORGAN CHASE &amp; CO.</v>
    <v>JPMORGAN CHASE &amp; CO.</v>
    <v>215.30500000000001</v>
    <v>10.6501</v>
    <v>227.29</v>
    <v>210.28</v>
    <v>2796106000</v>
    <v>JPM</v>
    <v>JPMORGAN CHASE &amp; CO. (XNYS:JPM)</v>
    <v>9812</v>
    <v>12346275</v>
    <v>1968</v>
  </rv>
  <rv s="4">
    <v>38</v>
  </rv>
  <rv s="0">
    <v>https://www.bing.com/financeapi/forcetrigger?t=a1u7xm&amp;q=XNYS%3aGS&amp;form=skydnc</v>
    <v>Learn more on Bing</v>
  </rv>
  <rv s="5">
    <v>en-US</v>
    <v>a1u7xm</v>
    <v>268435456</v>
    <v>1</v>
    <v>Powered by Refinitiv</v>
    <v>7</v>
    <v>THE GOLDMAN SACHS GROUP, INC. (XNYS:GS)</v>
    <v>8</v>
    <v>9</v>
    <v>Finance</v>
    <v>5</v>
    <v>672.19</v>
    <v>387.12</v>
    <v>1.3252999999999999</v>
    <v>-41.1</v>
    <v>-8.0394000000000007E-2</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491.99979999999999</v>
    <v>Investment Banking &amp; Investment Services</v>
    <v>Stock</v>
    <v>45751.999968344535</v>
    <v>40</v>
    <v>460</v>
    <v>146323200000</v>
    <v>THE GOLDMAN SACHS GROUP, INC.</v>
    <v>THE GOLDMAN SACHS GROUP, INC.</v>
    <v>487</v>
    <v>11.595800000000001</v>
    <v>511.23</v>
    <v>470.13</v>
    <v>310790400</v>
    <v>GS</v>
    <v>THE GOLDMAN SACHS GROUP, INC. (XNYS:GS)</v>
    <v>1906</v>
    <v>3051731</v>
    <v>1998</v>
  </rv>
  <rv s="4">
    <v>41</v>
  </rv>
  <rv s="0">
    <v>https://www.bing.com/financeapi/forcetrigger?t=a1xroc&amp;q=XNYS%3aMMM&amp;form=skydnc</v>
    <v>Learn more on Bing</v>
  </rv>
  <rv s="5">
    <v>en-US</v>
    <v>a1xroc</v>
    <v>268435456</v>
    <v>1</v>
    <v>Powered by Refinitiv</v>
    <v>7</v>
    <v>3M COMPANY (XNYS:MMM)</v>
    <v>8</v>
    <v>9</v>
    <v>Finance</v>
    <v>5</v>
    <v>156.35</v>
    <v>90.17</v>
    <v>1.0207999999999999</v>
    <v>-12.83</v>
    <v>-9.1813000000000006E-2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135.31219999999999</v>
    <v>Consumer Goods Conglomerates</v>
    <v>Stock</v>
    <v>45751.999999594533</v>
    <v>43</v>
    <v>126.43</v>
    <v>68444890000</v>
    <v>3M COMPANY</v>
    <v>3M COMPANY</v>
    <v>134.19</v>
    <v>17.493600000000001</v>
    <v>139.74</v>
    <v>126.91</v>
    <v>539318400</v>
    <v>MMM</v>
    <v>3M COMPANY (XNYS:MMM)</v>
    <v>3251</v>
    <v>4454191</v>
    <v>1929</v>
  </rv>
  <rv s="4">
    <v>44</v>
  </rv>
  <rv s="0">
    <v>https://www.bing.com/financeapi/forcetrigger?t=a1o4ec&amp;q=XNYS%3aBA&amp;form=skydnc</v>
    <v>Learn more on Bing</v>
  </rv>
  <rv s="7">
    <v>en-US</v>
    <v>a1o4ec</v>
    <v>268435456</v>
    <v>1</v>
    <v>Powered by Refinitiv</v>
    <v>13</v>
    <v>THE BOEING COMPANY (XNYS:BA)</v>
    <v>8</v>
    <v>14</v>
    <v>Finance</v>
    <v>5</v>
    <v>196.95</v>
    <v>132.79</v>
    <v>1.4618</v>
    <v>-14.32</v>
    <v>-9.4891000000000003E-2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146</v>
    <v>Aerospace &amp; Defense</v>
    <v>Stock</v>
    <v>45751.999983286718</v>
    <v>46</v>
    <v>132.79</v>
    <v>102771300000</v>
    <v>THE BOEING COMPANY</v>
    <v>THE BOEING COMPANY</v>
    <v>143.30000000000001</v>
    <v>150.91</v>
    <v>136.59</v>
    <v>752407500</v>
    <v>BA</v>
    <v>THE BOEING COMPANY (XNYS:BA)</v>
    <v>19251</v>
    <v>8969190</v>
    <v>1934</v>
  </rv>
  <rv s="4">
    <v>47</v>
  </rv>
  <rv s="0">
    <v>https://www.bing.com/financeapi/forcetrigger?t=a1yjxm&amp;q=XNYS%3aNKE&amp;form=skydnc</v>
    <v>Learn more on Bing</v>
  </rv>
  <rv s="5">
    <v>en-US</v>
    <v>a1yjxm</v>
    <v>268435456</v>
    <v>1</v>
    <v>Powered by Refinitiv</v>
    <v>7</v>
    <v>NIKE, INC. (XNYS:NKE)</v>
    <v>8</v>
    <v>9</v>
    <v>Finance</v>
    <v>5</v>
    <v>98.04</v>
    <v>52.5</v>
    <v>1.1940999999999999</v>
    <v>1.68</v>
    <v>3.0227E-2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59.22</v>
    <v>Textiles &amp; Apparel</v>
    <v>Stock</v>
    <v>45751.999967892967</v>
    <v>49</v>
    <v>52.5</v>
    <v>84500450000</v>
    <v>NIKE, INC.</v>
    <v>NIKE, INC.</v>
    <v>53.22</v>
    <v>19.0505</v>
    <v>55.58</v>
    <v>57.26</v>
    <v>1475990000</v>
    <v>NKE</v>
    <v>NIKE, INC. (XNYS:NKE)</v>
    <v>32503</v>
    <v>19017193</v>
    <v>1969</v>
  </rv>
  <rv s="4">
    <v>50</v>
  </rv>
  <rv s="0">
    <v>https://www.bing.com/financeapi/forcetrigger?t=a25ya2&amp;q=XNYS%3aWMT&amp;form=skydnc</v>
    <v>Learn more on Bing</v>
  </rv>
  <rv s="5">
    <v>en-US</v>
    <v>a25ya2</v>
    <v>268435456</v>
    <v>1</v>
    <v>Powered by Refinitiv</v>
    <v>7</v>
    <v>WALMART INC. (XNYS:WMT)</v>
    <v>8</v>
    <v>9</v>
    <v>Finance</v>
    <v>5</v>
    <v>105.3</v>
    <v>58.555</v>
    <v>0.70740000000000003</v>
    <v>-4.07</v>
    <v>-4.6642000000000003E-2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87.39</v>
    <v>Food &amp; Drug Retailing</v>
    <v>Stock</v>
    <v>45751.999998541403</v>
    <v>52</v>
    <v>82.65</v>
    <v>666921700000</v>
    <v>WALMART INC.</v>
    <v>WALMART INC.</v>
    <v>85.64</v>
    <v>34.551600000000001</v>
    <v>87.26</v>
    <v>83.19</v>
    <v>8016850000</v>
    <v>WMT</v>
    <v>WALMART INC. (XNYS:WMT)</v>
    <v>9047</v>
    <v>25190621</v>
    <v>1969</v>
  </rv>
  <rv s="4">
    <v>53</v>
  </rv>
  <rv s="0">
    <v>https://www.bing.com/financeapi/forcetrigger?t=a1xxmw&amp;q=XNYS%3aMRK&amp;form=skydnc</v>
    <v>Learn more on Bing</v>
  </rv>
  <rv s="5">
    <v>en-US</v>
    <v>a1xxmw</v>
    <v>268435456</v>
    <v>1</v>
    <v>Powered by Refinitiv</v>
    <v>7</v>
    <v>MERCK &amp; CO., INC. (XNYS:MRK)</v>
    <v>8</v>
    <v>9</v>
    <v>Finance</v>
    <v>5</v>
    <v>134.63</v>
    <v>81.040000000000006</v>
    <v>0.47620000000000001</v>
    <v>-4.92</v>
    <v>-5.6951000000000002E-2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86.27</v>
    <v>Pharmaceuticals</v>
    <v>Stock</v>
    <v>45751.99977069375</v>
    <v>55</v>
    <v>81.08</v>
    <v>205796200000</v>
    <v>MERCK &amp; CO., INC.</v>
    <v>MERCK &amp; CO., INC.</v>
    <v>86.12</v>
    <v>12.099299999999999</v>
    <v>86.39</v>
    <v>81.47</v>
    <v>2526036000</v>
    <v>MRK</v>
    <v>MERCK &amp; CO., INC. (XNYS:MRK)</v>
    <v>2773</v>
    <v>16763395</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1.0528999999999999</v>
    <v>-15.69</v>
    <v>-7.5913999999999995E-2</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204.63</v>
    <v>Consumer Goods Conglomerates</v>
    <v>Stock</v>
    <v>45751.99861481406</v>
    <v>58</v>
    <v>190.71</v>
    <v>124127900000</v>
    <v>HONEYWELL INTERNATIONAL INCORPORATION</v>
    <v>HONEYWELL INTERNATIONAL INCORPORATION</v>
    <v>203.25</v>
    <v>21.9314</v>
    <v>206.68</v>
    <v>190.99</v>
    <v>649918600</v>
    <v>HON</v>
    <v>HONEYWELL INTERNATIONAL INCORPORATION (XNAS:HON)</v>
    <v>1195</v>
    <v>4572795</v>
    <v>1985</v>
  </rv>
  <rv s="4">
    <v>59</v>
  </rv>
  <rv s="0">
    <v>https://www.bing.com/financeapi/forcetrigger?t=a1yv52&amp;q=XNAS%3aNVDA&amp;form=skydnc</v>
    <v>Learn more on Bing</v>
  </rv>
  <rv s="5">
    <v>en-US</v>
    <v>a1yv52</v>
    <v>268435456</v>
    <v>1</v>
    <v>Powered by Refinitiv</v>
    <v>7</v>
    <v>NVIDIA CORPORATION (XNAS:NVDA)</v>
    <v>8</v>
    <v>9</v>
    <v>Finance</v>
    <v>5</v>
    <v>153.13</v>
    <v>75.605999999999995</v>
    <v>2.0798999999999999</v>
    <v>-7.49</v>
    <v>-7.3576000000000003E-2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100.13</v>
    <v>Semiconductors &amp; Semiconductor Equipment</v>
    <v>Stock</v>
    <v>45751.999998298437</v>
    <v>61</v>
    <v>92.11</v>
    <v>2301164000000</v>
    <v>NVIDIA CORPORATION</v>
    <v>NVIDIA CORPORATION</v>
    <v>98.91</v>
    <v>32.0837</v>
    <v>101.8</v>
    <v>94.31</v>
    <v>24400000000</v>
    <v>NVDA</v>
    <v>NVIDIA CORPORATION (XNAS:NVDA)</v>
    <v>1409420</v>
    <v>294079776</v>
    <v>1998</v>
  </rv>
  <rv s="4">
    <v>62</v>
  </rv>
  <rv s="0">
    <v>https://www.bing.com/financeapi/forcetrigger?t=a24xlh&amp;q=XNYS%3aUNH&amp;form=skydnc</v>
    <v>Learn more on Bing</v>
  </rv>
  <rv s="5">
    <v>en-US</v>
    <v>a24xlh</v>
    <v>268435456</v>
    <v>1</v>
    <v>Powered by Refinitiv</v>
    <v>7</v>
    <v>UNITEDHEALTH GROUP INCORPORATED (XNYS:UNH)</v>
    <v>8</v>
    <v>9</v>
    <v>Finance</v>
    <v>5</v>
    <v>630.73</v>
    <v>436.38</v>
    <v>0.50070000000000003</v>
    <v>-15.39</v>
    <v>-2.8477000000000002E-2</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551.74099999999999</v>
    <v>Healthcare Providers &amp; Services</v>
    <v>Stock</v>
    <v>45751.999538055468</v>
    <v>64</v>
    <v>524.84</v>
    <v>480269700000</v>
    <v>UNITEDHEALTH GROUP INCORPORATED</v>
    <v>UNITEDHEALTH GROUP INCORPORATED</v>
    <v>540.64</v>
    <v>33.8553</v>
    <v>540.44000000000005</v>
    <v>525.04999999999995</v>
    <v>914712300</v>
    <v>UNH</v>
    <v>UNITEDHEALTH GROUP INCORPORATED (XNYS:UNH)</v>
    <v>1325</v>
    <v>4443134</v>
    <v>2015</v>
  </rv>
  <rv s="4">
    <v>65</v>
  </rv>
  <rv s="0">
    <v>https://www.bing.com/financeapi/forcetrigger?t=a1p7zr&amp;q=XNYS%3aCAT&amp;form=skydnc</v>
    <v>Learn more on Bing</v>
  </rv>
  <rv s="5">
    <v>en-US</v>
    <v>a1p7zr</v>
    <v>268435456</v>
    <v>1</v>
    <v>Powered by Refinitiv</v>
    <v>7</v>
    <v>CATERPILLAR INC. (XNYS:CAT)</v>
    <v>8</v>
    <v>9</v>
    <v>Finance</v>
    <v>5</v>
    <v>418.5</v>
    <v>281.50130000000001</v>
    <v>1.3399000000000001</v>
    <v>-17.68</v>
    <v>-5.7822999999999999E-2</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294.29140000000001</v>
    <v>Machinery, Equipment &amp; Components</v>
    <v>Stock</v>
    <v>45751.999721642969</v>
    <v>67</v>
    <v>281.50130000000001</v>
    <v>137682700000</v>
    <v>CATERPILLAR INC.</v>
    <v>CATERPILLAR INC.</v>
    <v>285</v>
    <v>13.045199999999999</v>
    <v>305.76</v>
    <v>288.08</v>
    <v>477932000</v>
    <v>CAT</v>
    <v>CATERPILLAR INC. (XNYS:CAT)</v>
    <v>933</v>
    <v>2689914</v>
    <v>1986</v>
  </rv>
  <rv s="4">
    <v>68</v>
  </rv>
  <rv s="0">
    <v>https://www.bing.com/financeapi/forcetrigger?t=a256cw&amp;q=XNYS%3aV&amp;form=skydnc</v>
    <v>Learn more on Bing</v>
  </rv>
  <rv s="5">
    <v>en-US</v>
    <v>a256cw</v>
    <v>268435456</v>
    <v>1</v>
    <v>Powered by Refinitiv</v>
    <v>7</v>
    <v>VISA INC. (XNYS:V)</v>
    <v>8</v>
    <v>9</v>
    <v>Finance</v>
    <v>5</v>
    <v>366.54</v>
    <v>252.7</v>
    <v>0.96689999999999998</v>
    <v>-26.26</v>
    <v>-7.7373999999999998E-2</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334.65</v>
    <v>Software &amp; IT Services</v>
    <v>Stock</v>
    <v>45751.999820126563</v>
    <v>70</v>
    <v>312.12</v>
    <v>611723500000</v>
    <v>VISA INC.</v>
    <v>VISA INC.</v>
    <v>330</v>
    <v>31.495100000000001</v>
    <v>339.39</v>
    <v>313.13</v>
    <v>1953577000</v>
    <v>V</v>
    <v>VISA INC. (XNYS:V)</v>
    <v>5098</v>
    <v>8000826</v>
    <v>2007</v>
  </rv>
  <rv s="4">
    <v>71</v>
  </rv>
  <rv s="0">
    <v>https://www.bing.com/financeapi/forcetrigger?t=a1qc1h&amp;q=XNYS%3aCRM&amp;form=skydnc</v>
    <v>Learn more on Bing</v>
  </rv>
  <rv s="5">
    <v>en-US</v>
    <v>a1qc1h</v>
    <v>268435456</v>
    <v>1</v>
    <v>Powered by Refinitiv</v>
    <v>7</v>
    <v>SALESFORCE, INC. (XNYS:CRM)</v>
    <v>8</v>
    <v>9</v>
    <v>Finance</v>
    <v>5</v>
    <v>369</v>
    <v>212</v>
    <v>1.3949</v>
    <v>-14.47</v>
    <v>-5.6694000000000001E-2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250.29</v>
    <v>Software &amp; IT Services</v>
    <v>Stock</v>
    <v>45751.999657928121</v>
    <v>73</v>
    <v>239.53</v>
    <v>231370400000</v>
    <v>SALESFORCE, INC.</v>
    <v>SALESFORCE, INC.</v>
    <v>247.7</v>
    <v>37.805500000000002</v>
    <v>255.23</v>
    <v>240.76</v>
    <v>961000000</v>
    <v>CRM</v>
    <v>SALESFORCE, INC. (XNYS:CRM)</v>
    <v>3763</v>
    <v>7041922</v>
    <v>1999</v>
  </rv>
  <rv s="4">
    <v>74</v>
  </rv>
  <rv s="0">
    <v>https://www.bing.com/financeapi/forcetrigger?t=a1nhlh&amp;q=XNAS%3aAMZN&amp;form=skydnc</v>
    <v>Learn more on Bing</v>
  </rv>
  <rv s="5">
    <v>en-US</v>
    <v>a1nhlh</v>
    <v>268435456</v>
    <v>1</v>
    <v>Powered by Refinitiv</v>
    <v>7</v>
    <v>AMAZON.COM, INC. (XNAS:AMZN)</v>
    <v>8</v>
    <v>9</v>
    <v>Finance</v>
    <v>5</v>
    <v>242.52</v>
    <v>151.61000000000001</v>
    <v>1.284</v>
    <v>-7.41</v>
    <v>-4.1534000000000001E-2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178.14359999999999</v>
    <v>Diversified Retail</v>
    <v>Stock</v>
    <v>45751.999997615625</v>
    <v>76</v>
    <v>166</v>
    <v>1812212000000</v>
    <v>AMAZON.COM, INC.</v>
    <v>AMAZON.COM, INC.</v>
    <v>167.14500000000001</v>
    <v>30.965399999999999</v>
    <v>178.41</v>
    <v>171</v>
    <v>10597730000</v>
    <v>AMZN</v>
    <v>AMAZON.COM, INC. (XNAS:AMZN)</v>
    <v>108305</v>
    <v>48365162</v>
    <v>1996</v>
  </rv>
  <rv s="4">
    <v>77</v>
  </rv>
  <rv s="0">
    <v>https://www.bing.com/financeapi/forcetrigger?t=a1uj52&amp;q=XNYS%3aHD&amp;form=skydnc</v>
    <v>Learn more on Bing</v>
  </rv>
  <rv s="5">
    <v>en-US</v>
    <v>a1uj52</v>
    <v>268435456</v>
    <v>1</v>
    <v>Powered by Refinitiv</v>
    <v>7</v>
    <v>THE HOME DEPOT, INC. (XNYS:HD)</v>
    <v>8</v>
    <v>9</v>
    <v>Finance</v>
    <v>5</v>
    <v>439.37</v>
    <v>323.77</v>
    <v>1.0019</v>
    <v>-2.0099999999999998</v>
    <v>-5.6470000000000001E-3</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365.44</v>
    <v>Specialty Retailers</v>
    <v>Stock</v>
    <v>45751.999905485936</v>
    <v>79</v>
    <v>349.04</v>
    <v>351788000000</v>
    <v>THE HOME DEPOT, INC.</v>
    <v>THE HOME DEPOT, INC.</v>
    <v>350.71</v>
    <v>23.7378</v>
    <v>355.91</v>
    <v>353.9</v>
    <v>994032200</v>
    <v>HD</v>
    <v>THE HOME DEPOT, INC. (XNYS:HD)</v>
    <v>650</v>
    <v>4017727</v>
    <v>1978</v>
  </rv>
  <rv s="4">
    <v>80</v>
  </rv>
  <rv s="0">
    <v>https://www.bing.com/financeapi/forcetrigger?t=a1w8ec&amp;q=XNYS%3aJNJ&amp;form=skydnc</v>
    <v>Learn more on Bing</v>
  </rv>
  <rv s="5">
    <v>en-US</v>
    <v>a1w8ec</v>
    <v>268435456</v>
    <v>1</v>
    <v>Powered by Refinitiv</v>
    <v>7</v>
    <v>JOHNSON &amp; JOHNSON (XNYS:JNJ)</v>
    <v>8</v>
    <v>9</v>
    <v>Finance</v>
    <v>5</v>
    <v>169.99</v>
    <v>140.68</v>
    <v>0.43059999999999998</v>
    <v>-6.58</v>
    <v>-4.1170999999999999E-2</v>
    <v>USD</v>
    <v>Johnson &amp; Johnson and its subsidiaries are engaged in the research and development, manufacture, and sale of products in the healthcare field. It focuses on products related to human health and well-being. Its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portfolio of products used in the orthopedics, surgery, cardiovascular, and vision fields. These products are distributed to wholesalers, hospitals and retailers, and used in professional fields. It owns CAPLYTA is a once-daily oral therapy approved to treat adults with schizophrenia. Its ITI-1284 is for the treatment of generalized anxiety disorder and Alzheimer’s disease-related psychosis and agitation.</v>
    <v>138100</v>
    <v>New York Stock Exchange</v>
    <v>XNYS</v>
    <v>XNYS</v>
    <v>One Johnson &amp; Johnson Plaza, NEW BRUNSWICK, NJ, 08933 US</v>
    <v>159.82</v>
    <v>Pharmaceuticals</v>
    <v>Stock</v>
    <v>45751.999697337502</v>
    <v>82</v>
    <v>152.93</v>
    <v>369285100000</v>
    <v>JOHNSON &amp; JOHNSON</v>
    <v>JOHNSON &amp; JOHNSON</v>
    <v>159.155</v>
    <v>26.434100000000001</v>
    <v>159.82</v>
    <v>153.24</v>
    <v>2409848000</v>
    <v>JNJ</v>
    <v>JOHNSON &amp; JOHNSON (XNYS:JNJ)</v>
    <v>1774</v>
    <v>9830037</v>
    <v>1887</v>
  </rv>
  <rv s="4">
    <v>83</v>
  </rv>
  <rv s="0">
    <v>https://www.bing.com/financeapi/forcetrigger?t=a1wljc&amp;q=XNYS%3aKO&amp;form=skydnc</v>
    <v>Learn more on Bing</v>
  </rv>
  <rv s="5">
    <v>en-US</v>
    <v>a1wljc</v>
    <v>268435456</v>
    <v>1</v>
    <v>Powered by Refinitiv</v>
    <v>7</v>
    <v>THE COCA-COLA COMPANY (XNYS:KO)</v>
    <v>8</v>
    <v>9</v>
    <v>Finance</v>
    <v>5</v>
    <v>73.95</v>
    <v>57.93</v>
    <v>0.46129999999999999</v>
    <v>-3.25</v>
    <v>-4.4410999999999999E-2</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73.010000000000005</v>
    <v>Beverages</v>
    <v>Stock</v>
    <v>45751.999962245311</v>
    <v>85</v>
    <v>69.790000000000006</v>
    <v>300948400000</v>
    <v>THE COCA-COLA COMPANY</v>
    <v>THE COCA-COLA COMPANY</v>
    <v>72.42</v>
    <v>28.420500000000001</v>
    <v>73.180000000000007</v>
    <v>69.930000000000007</v>
    <v>4303567000</v>
    <v>KO</v>
    <v>THE COCA-COLA COMPANY (XNYS:KO)</v>
    <v>16909</v>
    <v>19996320</v>
    <v>1919</v>
  </rv>
  <rv s="4">
    <v>86</v>
  </rv>
  <rv s="0">
    <v>https://www.bing.com/financeapi/forcetrigger?t=a1qe5r&amp;q=XNAS%3aCSCO&amp;form=skydnc</v>
    <v>Learn more on Bing</v>
  </rv>
  <rv s="5">
    <v>en-US</v>
    <v>a1qe5r</v>
    <v>268435456</v>
    <v>1</v>
    <v>Powered by Refinitiv</v>
    <v>7</v>
    <v>CISCO SYSTEMS, INC. (XNAS:CSCO)</v>
    <v>8</v>
    <v>9</v>
    <v>Finance</v>
    <v>5</v>
    <v>66.5</v>
    <v>44.5</v>
    <v>0.90249999999999997</v>
    <v>-2.77</v>
    <v>-4.8334000000000002E-2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57.47</v>
    <v>Communications &amp; Networking</v>
    <v>Stock</v>
    <v>45751.999829791406</v>
    <v>88</v>
    <v>54.44</v>
    <v>216976100000</v>
    <v>CISCO SYSTEMS, INC.</v>
    <v>CISCO SYSTEMS, INC.</v>
    <v>56.655999999999999</v>
    <v>23.899000000000001</v>
    <v>57.31</v>
    <v>54.54</v>
    <v>3978292000</v>
    <v>CSCO</v>
    <v>CISCO SYSTEMS, INC. (XNAS:CSCO)</v>
    <v>7523</v>
    <v>24119676</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0.56120000000000003</v>
    <v>-18.16</v>
    <v>-5.7057999999999998E-2</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314.95999999999998</v>
    <v>93</v>
    <v>Hotels &amp; Entertainment Services</v>
    <v>Stock</v>
    <v>45751.998722036718</v>
    <v>94</v>
    <v>299.3</v>
    <v>214416900000</v>
    <v>MCDONALD'S CORPORATION</v>
    <v>MCDONALD'S CORPORATION</v>
    <v>314.57</v>
    <v>26.3444</v>
    <v>318.27</v>
    <v>300.11</v>
    <v>714461100</v>
    <v>MCD</v>
    <v>MCDONALD'S CORPORATION (XNYS:MCD)</v>
    <v>1770</v>
    <v>3810632</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0.49399999999999999</v>
    <v>-15.46</v>
    <v>-4.9894999999999995E-2</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312.11</v>
    <v>99</v>
    <v>Pharmaceuticals</v>
    <v>Stock</v>
    <v>45751.986199443752</v>
    <v>100</v>
    <v>293.72000000000003</v>
    <v>158147800000</v>
    <v>AMGEN INC.</v>
    <v>AMGEN INC.</v>
    <v>312.11</v>
    <v>38.9998</v>
    <v>309.85000000000002</v>
    <v>294.39</v>
    <v>537205000</v>
    <v>AMGN</v>
    <v>AMGEN INC. (XNAS:AMGN)</v>
    <v>424</v>
    <v>3025445</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0.38600000000000001</v>
    <v>-2.59</v>
    <v>-5.6772999999999997E-2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45.8</v>
    <v>Telecommunications Services</v>
    <v>Stock</v>
    <v>45751.999976191408</v>
    <v>103</v>
    <v>42.802</v>
    <v>181143600000</v>
    <v>VERIZON COMMUNICATIONS INC.</v>
    <v>VERIZON COMMUNICATIONS INC.</v>
    <v>44.76</v>
    <v>10.381399999999999</v>
    <v>45.62</v>
    <v>43.03</v>
    <v>4209704000</v>
    <v>VZ</v>
    <v>VERIZON COMMUNICATIONS INC. (XNYS:VZ)</v>
    <v>5484</v>
    <v>27964543</v>
    <v>1983</v>
  </rv>
  <rv s="4">
    <v>104</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5">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 s="0">
      <v>1</v>
      <v>Name</v>
      <v>LearnMoreOnLink</v>
    </spb>
    <spb s="7">
      <v>2</v>
      <v>2</v>
      <v>2</v>
      <v>2</v>
    </spb>
    <spb s="8">
      <v>1</v>
      <v>2</v>
      <v>2</v>
      <v>1</v>
      <v>3</v>
      <v>1</v>
      <v>1</v>
      <v>1</v>
      <v>5</v>
      <v>5</v>
      <v>6</v>
      <v>7</v>
      <v>1</v>
      <v>1</v>
      <v>1</v>
      <v>5</v>
      <v>8</v>
      <v>9</v>
      <v>10</v>
      <v>5</v>
    </spb>
    <spb s="0">
      <v>2</v>
      <v>Name</v>
      <v>LearnMoreOnLink</v>
    </spb>
    <spb s="9">
      <v>1</v>
      <v>2</v>
      <v>2</v>
      <v>1</v>
      <v>3</v>
      <v>1</v>
      <v>1</v>
      <v>1</v>
      <v>5</v>
      <v>5</v>
      <v>6</v>
      <v>7</v>
      <v>1</v>
      <v>1</v>
      <v>1</v>
      <v>5</v>
      <v>8</v>
      <v>9</v>
      <v>10</v>
      <v>5</v>
      <v>1</v>
      <v>1</v>
      <v>6</v>
    </spb>
    <spb s="10">
      <v>at close</v>
      <v>from previous close</v>
      <v>from previous close</v>
      <v>Source: Nasdaq</v>
      <v>GMT</v>
      <v>Delayed 15 minutes</v>
      <v>from close</v>
      <v>from close</v>
    </spb>
    <spb s="0">
      <v>3</v>
      <v>Name</v>
      <v>LearnMoreOnLink</v>
    </spb>
    <spb s="11">
      <v>1</v>
      <v>2</v>
      <v>1</v>
      <v>3</v>
      <v>1</v>
      <v>1</v>
      <v>1</v>
      <v>5</v>
      <v>5</v>
      <v>6</v>
      <v>7</v>
      <v>1</v>
      <v>1</v>
      <v>1</v>
      <v>5</v>
      <v>8</v>
      <v>9</v>
      <v>10</v>
      <v>5</v>
    </spb>
  </spbData>
</supportingPropertyBags>
</file>

<file path=xl/richData/rdsupportingpropertybagstructure.xml><?xml version="1.0" encoding="utf-8"?>
<spbStructures xmlns="http://schemas.microsoft.com/office/spreadsheetml/2017/richdata2" count="12">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27">
  <tableColumns count="11">
    <tableColumn id="1" xr3:uid="{00000000-0010-0000-0000-000001000000}" name="Date" totalsRowDxfId="26"/>
    <tableColumn id="12" xr3:uid="{93591377-A093-4BE4-A6CE-B0A087E9DEE3}" name="Sector" dataDxfId="25" totalsRowDxfId="24">
      <calculatedColumnFormula>_xlfn.IFNA(VLOOKUP(D3,Dashboard!$B$8:$D$17,3,FALSE),VLOOKUP(D3,PreviousHoldings!$B$3:$D$27,3,FALSE))</calculatedColumnFormula>
    </tableColumn>
    <tableColumn id="2" xr3:uid="{00000000-0010-0000-0000-000002000000}" name="Company" dataDxfId="23" totalsRowDxfId="22"/>
    <tableColumn id="3" xr3:uid="{00000000-0010-0000-0000-000003000000}" name="Ticker" dataDxfId="21" totalsRowDxfId="20"/>
    <tableColumn id="4" xr3:uid="{00000000-0010-0000-0000-000004000000}" name="Transaction Type" dataDxfId="19" totalsRowDxfId="18"/>
    <tableColumn id="5" xr3:uid="{00000000-0010-0000-0000-000005000000}" name="Units"/>
    <tableColumn id="6" xr3:uid="{00000000-0010-0000-0000-000006000000}" name="Entry Price" totalsRowDxfId="17"/>
    <tableColumn id="7" xr3:uid="{00000000-0010-0000-0000-000007000000}" name="Transaction Amount" totalsRowDxfId="16"/>
    <tableColumn id="9" xr3:uid="{616C1E63-255C-4DE8-8D15-3E1FECBBBB19}" name="Transaction Cost" dataDxfId="15" totalsRowDxfId="14">
      <calculatedColumnFormula>Table_1[[#This Row],[Transaction Amount]]*0.002</calculatedColumnFormula>
    </tableColumn>
    <tableColumn id="10" xr3:uid="{68916593-1081-45E0-8B06-AE64845CAE61}" name="Total Transaction" dataDxfId="13" totalsRowDxfId="12">
      <calculatedColumnFormula>Table_1[[#This Row],[Transaction Amount]]-Table_1[[#This Row],[Transaction Cost]]</calculatedColumnFormula>
    </tableColumn>
    <tableColumn id="8" xr3:uid="{00000000-0010-0000-0000-000008000000}" name="Currency" totalsRowDxfId="11"/>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1" t="s">
        <v>27</v>
      </c>
      <c r="B1" s="61" t="s">
        <v>30</v>
      </c>
      <c r="C1" s="60" t="s">
        <v>29</v>
      </c>
      <c r="D1" s="60" t="s">
        <v>28</v>
      </c>
      <c r="E1" s="60" t="s">
        <v>32</v>
      </c>
    </row>
    <row r="2" spans="1:5" ht="21" x14ac:dyDescent="0.3">
      <c r="A2" s="5">
        <v>1083151.6599999999</v>
      </c>
      <c r="B2" s="5">
        <f ca="1">A2+D2-SUM(Transactions!J108:J136)</f>
        <v>1205534.2289313383</v>
      </c>
      <c r="C2" s="6">
        <f ca="1">B2-A2</f>
        <v>122382.56893133838</v>
      </c>
      <c r="D2" s="5">
        <f ca="1">SUM(Dashboard!J9:J2497)+Dashboard!J8+SUM(PreviousHoldings!J58:J65)</f>
        <v>124502.01054133839</v>
      </c>
      <c r="E2" s="5">
        <v>74614.73</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65"/>
  <sheetViews>
    <sheetView topLeftCell="A46" workbookViewId="0">
      <selection activeCell="J65" sqref="J58:J65"/>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98" t="s">
        <v>41</v>
      </c>
      <c r="C1" s="99"/>
      <c r="D1" s="99"/>
      <c r="E1" s="99"/>
      <c r="F1" s="99"/>
      <c r="G1" s="99"/>
      <c r="H1" s="99"/>
      <c r="I1" s="99"/>
      <c r="J1" s="99"/>
      <c r="K1" s="99"/>
      <c r="L1" s="100"/>
    </row>
    <row r="2" spans="1:12" x14ac:dyDescent="0.3">
      <c r="B2" s="62" t="s">
        <v>22</v>
      </c>
      <c r="C2" s="62" t="s">
        <v>2</v>
      </c>
      <c r="D2" s="62" t="s">
        <v>3</v>
      </c>
      <c r="E2" s="62" t="s">
        <v>4</v>
      </c>
      <c r="F2" s="62" t="s">
        <v>24</v>
      </c>
      <c r="G2" s="62" t="s">
        <v>6</v>
      </c>
      <c r="H2" s="62" t="s">
        <v>5</v>
      </c>
      <c r="I2" s="63" t="s">
        <v>25</v>
      </c>
      <c r="J2" s="62" t="s">
        <v>7</v>
      </c>
      <c r="K2" s="7" t="s">
        <v>8</v>
      </c>
      <c r="L2" s="7" t="s">
        <v>9</v>
      </c>
    </row>
    <row r="3" spans="1:12" x14ac:dyDescent="0.3">
      <c r="A3" s="36"/>
      <c r="B3" s="89" t="e" vm="1">
        <v>#VALUE!</v>
      </c>
      <c r="C3" s="37" t="str" cm="1">
        <f t="array" aca="1" ref="C3" ca="1">_FV(B3,"Ticker symbol",TRUE)</f>
        <v>IBM</v>
      </c>
      <c r="D3" s="37" t="str" cm="1">
        <f t="array" aca="1" ref="D3" ca="1">_FV(B3,"Industry")</f>
        <v>Software &amp; IT Services</v>
      </c>
      <c r="E3" s="64">
        <v>782</v>
      </c>
      <c r="F3" s="65">
        <v>255.7</v>
      </c>
      <c r="G3" s="38">
        <f>F3*E3</f>
        <v>199957.4</v>
      </c>
      <c r="H3" s="39" cm="1">
        <f t="array" aca="1" ref="H3" ca="1">_FV(B3,"Price")</f>
        <v>227.48</v>
      </c>
      <c r="I3" s="41">
        <v>252.34</v>
      </c>
      <c r="J3" s="40">
        <f t="shared" ref="J3:J22" si="0">(I3-F3)*E3</f>
        <v>-2627.5199999999886</v>
      </c>
      <c r="K3" s="40" cm="1">
        <f t="array" aca="1" ref="K3" ca="1">_FV(B3,"52 week high",TRUE)</f>
        <v>266.45</v>
      </c>
      <c r="L3" s="40" cm="1">
        <f t="array" aca="1" ref="L3" ca="1">_FV(B3,"52 week low",TRUE)</f>
        <v>162.62</v>
      </c>
    </row>
    <row r="4" spans="1:12" x14ac:dyDescent="0.3">
      <c r="A4" s="36"/>
      <c r="B4" s="89" t="e" vm="2">
        <v>#VALUE!</v>
      </c>
      <c r="C4" s="37" t="str" cm="1">
        <f t="array" aca="1" ref="C4" ca="1">_FV(B4,"Ticker symbol",TRUE)</f>
        <v>AXP</v>
      </c>
      <c r="D4" s="37" t="str" cm="1">
        <f t="array" aca="1" ref="D4" ca="1">_FV(B4,"Industry")</f>
        <v>Banking Services</v>
      </c>
      <c r="E4" s="64">
        <v>315</v>
      </c>
      <c r="F4" s="65">
        <v>317.45</v>
      </c>
      <c r="G4" s="38">
        <f>F4*E4</f>
        <v>99996.75</v>
      </c>
      <c r="H4" s="39" cm="1">
        <f t="array" aca="1" ref="H4" ca="1">_FV(B4,"Price")</f>
        <v>233.64</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89" t="e" vm="3">
        <v>#VALUE!</v>
      </c>
      <c r="C5" s="37" t="str" cm="1">
        <f t="array" aca="1" ref="C5" ca="1">_FV(B5,"Ticker symbol",TRUE)</f>
        <v>DIS</v>
      </c>
      <c r="D5" s="37" t="str" cm="1">
        <f t="array" aca="1" ref="D5" ca="1">_FV(B5,"Industry")</f>
        <v>Media &amp; Publishing</v>
      </c>
      <c r="E5" s="64">
        <v>1769</v>
      </c>
      <c r="F5" s="65">
        <v>113.06</v>
      </c>
      <c r="G5" s="38">
        <f>F5*E5</f>
        <v>200003.14</v>
      </c>
      <c r="H5" s="39" cm="1">
        <f t="array" aca="1" ref="H5" ca="1">_FV(B5,"Price")</f>
        <v>83.53</v>
      </c>
      <c r="I5" s="41">
        <v>110.86</v>
      </c>
      <c r="J5" s="40">
        <f t="shared" si="0"/>
        <v>-3891.8000000000052</v>
      </c>
      <c r="K5" s="40" cm="1">
        <f t="array" aca="1" ref="K5" ca="1">_FV(B5,"52 week high",TRUE)</f>
        <v>118.63</v>
      </c>
      <c r="L5" s="40" cm="1">
        <f t="array" aca="1" ref="L5" ca="1">_FV(B5,"52 week low",TRUE)</f>
        <v>83.08</v>
      </c>
    </row>
    <row r="6" spans="1:12" x14ac:dyDescent="0.3">
      <c r="A6" s="36"/>
      <c r="B6" s="89" t="e" vm="4">
        <v>#VALUE!</v>
      </c>
      <c r="C6" s="37" t="str" cm="1">
        <f t="array" aca="1" ref="C6" ca="1">_FV(B6,"Ticker symbol",TRUE)</f>
        <v>MSFT</v>
      </c>
      <c r="D6" s="37" t="str" cm="1">
        <f t="array" aca="1" ref="D6" ca="1">_FV(B6,"Industry")</f>
        <v>Software &amp; IT Services</v>
      </c>
      <c r="E6" s="64">
        <v>-241</v>
      </c>
      <c r="F6" s="65">
        <v>415.06</v>
      </c>
      <c r="G6" s="38">
        <f>F6*E6</f>
        <v>-100029.46</v>
      </c>
      <c r="H6" s="39" cm="1">
        <f t="array" aca="1" ref="H6" ca="1">_FV(B6,"Price")</f>
        <v>359.84</v>
      </c>
      <c r="I6" s="41">
        <v>409.75</v>
      </c>
      <c r="J6" s="40">
        <f t="shared" si="0"/>
        <v>1279.7100000000005</v>
      </c>
      <c r="K6" s="40" cm="1">
        <f t="array" aca="1" ref="K6" ca="1">_FV(B6,"52 week high",TRUE)</f>
        <v>468.35</v>
      </c>
      <c r="L6" s="40" cm="1">
        <f t="array" aca="1" ref="L6" ca="1">_FV(B6,"52 week low",TRUE)</f>
        <v>359.48</v>
      </c>
    </row>
    <row r="7" spans="1:12" x14ac:dyDescent="0.3">
      <c r="A7" s="36"/>
      <c r="B7" s="89" t="e" vm="5">
        <v>#VALUE!</v>
      </c>
      <c r="C7" s="37" t="str" cm="1">
        <f t="array" aca="1" ref="C7" ca="1">_FV(B7,"Ticker symbol",TRUE)</f>
        <v>CVX</v>
      </c>
      <c r="D7" s="37" t="str" cm="1">
        <f t="array" aca="1" ref="D7" ca="1">_FV(B7,"Industry")</f>
        <v>Oil &amp; Gas</v>
      </c>
      <c r="E7" s="64">
        <v>-2681</v>
      </c>
      <c r="F7" s="65">
        <v>149.19</v>
      </c>
      <c r="G7" s="38">
        <f>F7*E7</f>
        <v>-399978.39</v>
      </c>
      <c r="H7" s="39" cm="1">
        <f t="array" aca="1" ref="H7" ca="1">_FV(B7,"Price")</f>
        <v>143.28</v>
      </c>
      <c r="I7" s="41">
        <v>152.62</v>
      </c>
      <c r="J7" s="40">
        <f t="shared" si="0"/>
        <v>-9195.8300000000181</v>
      </c>
      <c r="K7" s="40" cm="1">
        <f t="array" aca="1" ref="K7" ca="1">_FV(B7,"52 week high",TRUE)</f>
        <v>168.96</v>
      </c>
      <c r="L7" s="40" cm="1">
        <f t="array" aca="1" ref="L7" ca="1">_FV(B7,"52 week low",TRUE)</f>
        <v>135.3672</v>
      </c>
    </row>
    <row r="8" spans="1:12" x14ac:dyDescent="0.3">
      <c r="A8" s="36"/>
      <c r="B8" s="89" t="e" vm="6">
        <v>#VALUE!</v>
      </c>
      <c r="C8" s="37" t="str" cm="1">
        <f t="array" aca="1" ref="C8" ca="1">_FV(B8,"Ticker symbol",TRUE)</f>
        <v>AAPL</v>
      </c>
      <c r="D8" s="37" t="str" cm="1">
        <f t="array" aca="1" ref="D8" ca="1">_FV(B8,"Industry")</f>
        <v>Computers, Phones &amp; Household Electronics</v>
      </c>
      <c r="E8" s="64">
        <v>-173</v>
      </c>
      <c r="F8" s="65">
        <v>227.63</v>
      </c>
      <c r="G8" s="38">
        <f t="shared" ref="G8:G22" si="1">E8*F8</f>
        <v>-39379.99</v>
      </c>
      <c r="H8" s="39" cm="1">
        <f t="array" aca="1" ref="H8" ca="1">_FV(B8,"Price")</f>
        <v>188.38</v>
      </c>
      <c r="I8" s="41" cm="1">
        <f t="array" aca="1" ref="I8" ca="1">_FV(B8,"Price")</f>
        <v>188.38</v>
      </c>
      <c r="J8" s="40">
        <f t="shared" ca="1" si="0"/>
        <v>6790.25</v>
      </c>
      <c r="K8" s="40" cm="1">
        <f t="array" aca="1" ref="K8" ca="1">_FV(B8,"52 week high",TRUE)</f>
        <v>260.10000000000002</v>
      </c>
      <c r="L8" s="40" cm="1">
        <f t="array" aca="1" ref="L8" ca="1">_FV(B8,"52 week low",TRUE)</f>
        <v>164.07499999999999</v>
      </c>
    </row>
    <row r="9" spans="1:12" x14ac:dyDescent="0.3">
      <c r="A9" s="36"/>
      <c r="B9" s="89" t="e" vm="5">
        <v>#VALUE!</v>
      </c>
      <c r="C9" s="37" t="str" cm="1">
        <f t="array" aca="1" ref="C9" ca="1">_FV(B9,"Ticker symbol",TRUE)</f>
        <v>CVX</v>
      </c>
      <c r="D9" s="37" t="str" cm="1">
        <f t="array" aca="1" ref="D9" ca="1">_FV(B9,"Industry")</f>
        <v>Oil &amp; Gas</v>
      </c>
      <c r="E9" s="64">
        <v>-259</v>
      </c>
      <c r="F9" s="65">
        <v>152.62</v>
      </c>
      <c r="G9" s="38">
        <f t="shared" si="1"/>
        <v>-39528.58</v>
      </c>
      <c r="H9" s="39" cm="1">
        <f t="array" aca="1" ref="H9" ca="1">_FV(B9,"Price")</f>
        <v>143.28</v>
      </c>
      <c r="I9" s="41">
        <v>155.27000000000001</v>
      </c>
      <c r="J9" s="40">
        <f t="shared" si="0"/>
        <v>-686.3500000000015</v>
      </c>
      <c r="K9" s="40" cm="1">
        <f t="array" aca="1" ref="K9" ca="1">_FV(B9,"52 week high",TRUE)</f>
        <v>168.96</v>
      </c>
      <c r="L9" s="40" cm="1">
        <f t="array" aca="1" ref="L9" ca="1">_FV(B9,"52 week low",TRUE)</f>
        <v>135.3672</v>
      </c>
    </row>
    <row r="10" spans="1:12" x14ac:dyDescent="0.3">
      <c r="A10" s="36"/>
      <c r="B10" s="89" t="e" vm="7">
        <v>#VALUE!</v>
      </c>
      <c r="C10" s="37" t="str" cm="1">
        <f t="array" aca="1" ref="C10" ca="1">_FV(B10,"Ticker symbol",TRUE)</f>
        <v>PG</v>
      </c>
      <c r="D10" s="37" t="str" cm="1">
        <f t="array" aca="1" ref="D10" ca="1">_FV(B10,"Industry")</f>
        <v>Personal &amp; Household Products &amp; Services</v>
      </c>
      <c r="E10" s="64">
        <v>235</v>
      </c>
      <c r="F10" s="65">
        <v>167.97</v>
      </c>
      <c r="G10" s="38">
        <f t="shared" si="1"/>
        <v>39472.949999999997</v>
      </c>
      <c r="H10" s="39" cm="1">
        <f t="array" aca="1" ref="H10" ca="1">_FV(B10,"Price")</f>
        <v>163.75</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89" t="e" vm="2">
        <v>#VALUE!</v>
      </c>
      <c r="C11" s="37" t="str" cm="1">
        <f t="array" aca="1" ref="C11" ca="1">_FV(B11,"Ticker symbol",TRUE)</f>
        <v>AXP</v>
      </c>
      <c r="D11" s="37" t="str" cm="1">
        <f t="array" aca="1" ref="D11" ca="1">_FV(B11,"Industry")</f>
        <v>Banking Services</v>
      </c>
      <c r="E11" s="64">
        <v>125</v>
      </c>
      <c r="F11" s="65">
        <v>316.77</v>
      </c>
      <c r="G11" s="38">
        <f t="shared" si="1"/>
        <v>39596.25</v>
      </c>
      <c r="H11" s="39" cm="1">
        <f t="array" aca="1" ref="H11" ca="1">_FV(B11,"Price")</f>
        <v>233.64</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89" t="e" vm="8">
        <v>#VALUE!</v>
      </c>
      <c r="C12" s="37" t="str" cm="1">
        <f t="array" aca="1" ref="C12" ca="1">_FV(B12,"Ticker symbol",TRUE)</f>
        <v>SHW</v>
      </c>
      <c r="D12" s="37" t="str" cm="1">
        <f t="array" aca="1" ref="D12" ca="1">_FV(B12,"Industry")</f>
        <v>Chemicals</v>
      </c>
      <c r="E12" s="64">
        <v>110</v>
      </c>
      <c r="F12" s="65">
        <v>360.57</v>
      </c>
      <c r="G12" s="38">
        <f t="shared" si="1"/>
        <v>39662.699999999997</v>
      </c>
      <c r="H12" s="39" cm="1">
        <f t="array" aca="1" ref="H12" ca="1">_FV(B12,"Price")</f>
        <v>332.06</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89" t="e" vm="9">
        <v>#VALUE!</v>
      </c>
      <c r="C13" s="37" t="str" cm="1">
        <f t="array" aca="1" ref="C13" ca="1">_FV(B13,"Ticker symbol",TRUE)</f>
        <v>TRV</v>
      </c>
      <c r="D13" s="37" t="str" cm="1">
        <f t="array" aca="1" ref="D13" ca="1">_FV(B13,"Industry")</f>
        <v>Insurance</v>
      </c>
      <c r="E13" s="64">
        <v>161</v>
      </c>
      <c r="F13" s="65">
        <v>245.19</v>
      </c>
      <c r="G13" s="38">
        <f t="shared" si="1"/>
        <v>39475.589999999997</v>
      </c>
      <c r="H13" s="39" cm="1">
        <f t="array" aca="1" ref="H13" ca="1">_FV(B13,"Price")</f>
        <v>242.26</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7" t="e" vm="10">
        <v>#VALUE!</v>
      </c>
      <c r="C14" s="37" t="str" cm="1">
        <f t="array" aca="1" ref="C14" ca="1">_FV(B14,"Ticker symbol",TRUE)</f>
        <v>JPM</v>
      </c>
      <c r="D14" s="37" t="str" cm="1">
        <f t="array" aca="1" ref="D14" ca="1">_FV(B14,"Industry")</f>
        <v>Banking Services</v>
      </c>
      <c r="E14" s="64">
        <v>143</v>
      </c>
      <c r="F14" s="65">
        <v>275.8</v>
      </c>
      <c r="G14" s="38">
        <f t="shared" si="1"/>
        <v>39439.4</v>
      </c>
      <c r="H14" s="39" cm="1">
        <f t="array" aca="1" ref="H14" ca="1">_FV(B14,"Price")</f>
        <v>210.28</v>
      </c>
      <c r="I14" s="41">
        <v>264.24</v>
      </c>
      <c r="J14" s="40">
        <f t="shared" si="0"/>
        <v>-1653.0800000000004</v>
      </c>
      <c r="K14" s="40" cm="1">
        <f t="array" aca="1" ref="K14" ca="1">_FV(B14,"52 week high",TRUE)</f>
        <v>280.25</v>
      </c>
      <c r="L14" s="40" cm="1">
        <f t="array" aca="1" ref="L14" ca="1">_FV(B14,"52 week low",TRUE)</f>
        <v>179.2</v>
      </c>
    </row>
    <row r="15" spans="1:12" x14ac:dyDescent="0.3">
      <c r="A15" s="36"/>
      <c r="B15" s="77" t="e" vm="11">
        <v>#VALUE!</v>
      </c>
      <c r="C15" s="37" t="str" cm="1">
        <f t="array" aca="1" ref="C15" ca="1">_FV(B15,"Ticker symbol",TRUE)</f>
        <v>GS</v>
      </c>
      <c r="D15" s="37" t="str" cm="1">
        <f t="array" aca="1" ref="D15" ca="1">_FV(B15,"Industry")</f>
        <v>Investment Banking &amp; Investment Services</v>
      </c>
      <c r="E15" s="64">
        <v>60</v>
      </c>
      <c r="F15" s="65">
        <v>655.9</v>
      </c>
      <c r="G15" s="38">
        <f t="shared" si="1"/>
        <v>39354</v>
      </c>
      <c r="H15" s="39" cm="1">
        <f t="array" aca="1" ref="H15" ca="1">_FV(B15,"Price")</f>
        <v>470.13</v>
      </c>
      <c r="I15" s="41">
        <v>625.6</v>
      </c>
      <c r="J15" s="40">
        <f t="shared" si="0"/>
        <v>-1817.9999999999973</v>
      </c>
      <c r="K15" s="40" cm="1">
        <f t="array" aca="1" ref="K15" ca="1">_FV(B15,"52 week high",TRUE)</f>
        <v>672.19</v>
      </c>
      <c r="L15" s="40" cm="1">
        <f t="array" aca="1" ref="L15" ca="1">_FV(B15,"52 week low",TRUE)</f>
        <v>387.12</v>
      </c>
    </row>
    <row r="16" spans="1:12" x14ac:dyDescent="0.3">
      <c r="A16" s="36"/>
      <c r="B16" s="77" t="e" vm="12">
        <v>#VALUE!</v>
      </c>
      <c r="C16" s="37" t="str" cm="1">
        <f t="array" aca="1" ref="C16" ca="1">_FV(B16,"Ticker symbol",TRUE)</f>
        <v>MMM</v>
      </c>
      <c r="D16" s="37" t="str" cm="1">
        <f t="array" aca="1" ref="D16" ca="1">_FV(B16,"Industry")</f>
        <v>Consumer Goods Conglomerates</v>
      </c>
      <c r="E16" s="64">
        <v>263</v>
      </c>
      <c r="F16" s="65">
        <v>149.87</v>
      </c>
      <c r="G16" s="38">
        <f t="shared" si="1"/>
        <v>39415.81</v>
      </c>
      <c r="H16" s="39" cm="1">
        <f t="array" aca="1" ref="H16" ca="1">_FV(B16,"Price")</f>
        <v>126.91</v>
      </c>
      <c r="I16" s="41">
        <v>144.91</v>
      </c>
      <c r="J16" s="40">
        <f t="shared" si="0"/>
        <v>-1304.4800000000021</v>
      </c>
      <c r="K16" s="40" cm="1">
        <f t="array" aca="1" ref="K16" ca="1">_FV(B16,"52 week high",TRUE)</f>
        <v>156.35</v>
      </c>
      <c r="L16" s="40" cm="1">
        <f t="array" aca="1" ref="L16" ca="1">_FV(B16,"52 week low",TRUE)</f>
        <v>90.17</v>
      </c>
    </row>
    <row r="17" spans="1:12" x14ac:dyDescent="0.3">
      <c r="A17" s="36"/>
      <c r="B17" s="77" t="e" vm="13">
        <v>#VALUE!</v>
      </c>
      <c r="C17" s="37" t="str" cm="1">
        <f t="array" aca="1" ref="C17" ca="1">_FV(B17,"Ticker symbol",TRUE)</f>
        <v>BA</v>
      </c>
      <c r="D17" s="37" t="str" cm="1">
        <f t="array" aca="1" ref="D17" ca="1">_FV(B17,"Industry")</f>
        <v>Aerospace &amp; Defense</v>
      </c>
      <c r="E17" s="64">
        <v>218</v>
      </c>
      <c r="F17" s="65">
        <v>181.49</v>
      </c>
      <c r="G17" s="38">
        <f t="shared" si="1"/>
        <v>39564.82</v>
      </c>
      <c r="H17" s="39" cm="1">
        <f t="array" aca="1" ref="H17" ca="1">_FV(B17,"Price")</f>
        <v>136.59</v>
      </c>
      <c r="I17" s="41">
        <v>177.41</v>
      </c>
      <c r="J17" s="40">
        <f t="shared" si="0"/>
        <v>-889.44000000000278</v>
      </c>
      <c r="K17" s="40" cm="1">
        <f t="array" aca="1" ref="K17" ca="1">_FV(B17,"52 week high",TRUE)</f>
        <v>196.95</v>
      </c>
      <c r="L17" s="40" cm="1">
        <f t="array" aca="1" ref="L17" ca="1">_FV(B17,"52 week low",TRUE)</f>
        <v>132.79</v>
      </c>
    </row>
    <row r="18" spans="1:12" x14ac:dyDescent="0.3">
      <c r="A18" s="36"/>
      <c r="B18" s="77" t="e" vm="14">
        <v>#VALUE!</v>
      </c>
      <c r="C18" s="37" t="str" cm="1">
        <f t="array" aca="1" ref="C18" ca="1">_FV(B18,"Ticker symbol",TRUE)</f>
        <v>NKE</v>
      </c>
      <c r="D18" s="37" t="str" cm="1">
        <f t="array" aca="1" ref="D18" ca="1">_FV(B18,"Industry")</f>
        <v>Textiles &amp; Apparel</v>
      </c>
      <c r="E18" s="64">
        <v>-575</v>
      </c>
      <c r="F18" s="65">
        <v>68.680000000000007</v>
      </c>
      <c r="G18" s="38">
        <f t="shared" si="1"/>
        <v>-39491.000000000007</v>
      </c>
      <c r="H18" s="39" cm="1">
        <f t="array" aca="1" ref="H18" ca="1">_FV(B18,"Price")</f>
        <v>57.26</v>
      </c>
      <c r="I18" s="41">
        <v>76.5</v>
      </c>
      <c r="J18" s="40">
        <f t="shared" si="0"/>
        <v>-4496.4999999999964</v>
      </c>
      <c r="K18" s="40" cm="1">
        <f t="array" aca="1" ref="K18" ca="1">_FV(B18,"52 week high",TRUE)</f>
        <v>98.04</v>
      </c>
      <c r="L18" s="40" cm="1">
        <f t="array" aca="1" ref="L18" ca="1">_FV(B18,"52 week low",TRUE)</f>
        <v>52.5</v>
      </c>
    </row>
    <row r="19" spans="1:12" x14ac:dyDescent="0.3">
      <c r="A19" s="36"/>
      <c r="B19" s="77" t="e" vm="15">
        <v>#VALUE!</v>
      </c>
      <c r="C19" s="37" t="str" cm="1">
        <f t="array" aca="1" ref="C19" ca="1">_FV(B19,"Ticker symbol",TRUE)</f>
        <v>WMT</v>
      </c>
      <c r="D19" s="37" t="str" cm="1">
        <f t="array" aca="1" ref="D19" ca="1">_FV(B19,"Industry")</f>
        <v>Food &amp; Drug Retailing</v>
      </c>
      <c r="E19" s="64">
        <v>390</v>
      </c>
      <c r="F19" s="65">
        <v>101.15</v>
      </c>
      <c r="G19" s="38">
        <f t="shared" si="1"/>
        <v>39448.5</v>
      </c>
      <c r="H19" s="39" cm="1">
        <f t="array" aca="1" ref="H19" ca="1">_FV(B19,"Price")</f>
        <v>83.19</v>
      </c>
      <c r="I19" s="41">
        <v>94.79</v>
      </c>
      <c r="J19" s="40">
        <f t="shared" si="0"/>
        <v>-2480.3999999999996</v>
      </c>
      <c r="K19" s="40" cm="1">
        <f t="array" aca="1" ref="K19" ca="1">_FV(B19,"52 week high",TRUE)</f>
        <v>105.3</v>
      </c>
      <c r="L19" s="40" cm="1">
        <f t="array" aca="1" ref="L19" ca="1">_FV(B19,"52 week low",TRUE)</f>
        <v>58.555</v>
      </c>
    </row>
    <row r="20" spans="1:12" x14ac:dyDescent="0.3">
      <c r="A20" s="36"/>
      <c r="B20" s="77" t="e" vm="16">
        <v>#VALUE!</v>
      </c>
      <c r="C20" s="37" t="str" cm="1">
        <f t="array" aca="1" ref="C20" ca="1">_FV(B20,"Ticker symbol",TRUE)</f>
        <v>MRK</v>
      </c>
      <c r="D20" s="37" t="str" cm="1">
        <f t="array" aca="1" ref="D20" ca="1">_FV(B20,"Industry")</f>
        <v>Pharmaceuticals</v>
      </c>
      <c r="E20" s="64">
        <v>-452</v>
      </c>
      <c r="F20" s="65">
        <v>87.28</v>
      </c>
      <c r="G20" s="38">
        <f t="shared" si="1"/>
        <v>-39450.559999999998</v>
      </c>
      <c r="H20" s="39" cm="1">
        <f t="array" aca="1" ref="H20" ca="1">_FV(B20,"Price")</f>
        <v>81.47</v>
      </c>
      <c r="I20" s="41" cm="1">
        <f t="array" aca="1" ref="I20" ca="1">_FV(B20,"Price")</f>
        <v>81.47</v>
      </c>
      <c r="J20" s="40">
        <f t="shared" ca="1" si="0"/>
        <v>2626.1200000000008</v>
      </c>
      <c r="K20" s="40" cm="1">
        <f t="array" aca="1" ref="K20" ca="1">_FV(B20,"52 week high",TRUE)</f>
        <v>134.63</v>
      </c>
      <c r="L20" s="40" cm="1">
        <f t="array" aca="1" ref="L20" ca="1">_FV(B20,"52 week low",TRUE)</f>
        <v>81.040000000000006</v>
      </c>
    </row>
    <row r="21" spans="1:12" x14ac:dyDescent="0.3">
      <c r="A21" s="36"/>
      <c r="B21" s="77" t="e" vm="17">
        <v>#VALUE!</v>
      </c>
      <c r="C21" s="37" t="str" cm="1">
        <f t="array" aca="1" ref="C21" ca="1">_FV(B21,"Ticker symbol",TRUE)</f>
        <v>HON</v>
      </c>
      <c r="D21" s="37" t="str" cm="1">
        <f t="array" aca="1" ref="D21" ca="1">_FV(B21,"Industry")</f>
        <v>Consumer Goods Conglomerates</v>
      </c>
      <c r="E21" s="64">
        <v>-192</v>
      </c>
      <c r="F21" s="65">
        <v>205.52</v>
      </c>
      <c r="G21" s="38">
        <f t="shared" si="1"/>
        <v>-39459.840000000004</v>
      </c>
      <c r="H21" s="39" cm="1">
        <f t="array" aca="1" ref="H21" ca="1">_FV(B21,"Price")</f>
        <v>190.99</v>
      </c>
      <c r="I21" s="41" cm="1">
        <f t="array" aca="1" ref="I21" ca="1">_FV(B21,"Price")</f>
        <v>190.99</v>
      </c>
      <c r="J21" s="40">
        <f t="shared" ca="1" si="0"/>
        <v>2789.76</v>
      </c>
      <c r="K21" s="40" cm="1">
        <f t="array" aca="1" ref="K21" ca="1">_FV(B21,"52 week high",TRUE)</f>
        <v>242.77</v>
      </c>
      <c r="L21" s="40" cm="1">
        <f t="array" aca="1" ref="L21" ca="1">_FV(B21,"52 week low",TRUE)</f>
        <v>189.75</v>
      </c>
    </row>
    <row r="22" spans="1:12" x14ac:dyDescent="0.3">
      <c r="A22" s="36"/>
      <c r="B22" s="77" t="e" vm="1">
        <v>#VALUE!</v>
      </c>
      <c r="C22" s="37" t="str" cm="1">
        <f t="array" aca="1" ref="C22" ca="1">_FV(B22,"Ticker symbol",TRUE)</f>
        <v>IBM</v>
      </c>
      <c r="D22" s="37" t="str" cm="1">
        <f t="array" aca="1" ref="D22" ca="1">_FV(B22,"Industry")</f>
        <v>Software &amp; IT Services</v>
      </c>
      <c r="E22" s="64">
        <v>156</v>
      </c>
      <c r="F22" s="65">
        <v>252.34</v>
      </c>
      <c r="G22" s="38">
        <f t="shared" si="1"/>
        <v>39365.040000000001</v>
      </c>
      <c r="H22" s="39" cm="1">
        <f t="array" aca="1" ref="H22" ca="1">_FV(B22,"Price")</f>
        <v>227.48</v>
      </c>
      <c r="I22" s="41" cm="1">
        <f t="array" aca="1" ref="I22" ca="1">_FV(B22,"Price")</f>
        <v>227.48</v>
      </c>
      <c r="J22" s="40">
        <f t="shared" ca="1" si="0"/>
        <v>-3878.1600000000021</v>
      </c>
      <c r="K22" s="40" cm="1">
        <f t="array" aca="1" ref="K22" ca="1">_FV(B22,"52 week high",TRUE)</f>
        <v>266.45</v>
      </c>
      <c r="L22" s="40" cm="1">
        <f t="array" aca="1" ref="L22" ca="1">_FV(B22,"52 week low",TRUE)</f>
        <v>162.62</v>
      </c>
    </row>
    <row r="23" spans="1:12" x14ac:dyDescent="0.3">
      <c r="A23" s="36"/>
      <c r="B23" s="89" t="e" vm="8">
        <v>#VALUE!</v>
      </c>
      <c r="C23" s="37" t="s">
        <v>35</v>
      </c>
      <c r="D23" s="37" t="s">
        <v>37</v>
      </c>
      <c r="E23" s="64">
        <v>-112</v>
      </c>
      <c r="F23" s="65">
        <v>356.86</v>
      </c>
      <c r="G23" s="38">
        <v>-39968.32</v>
      </c>
      <c r="H23" s="39">
        <v>362.27</v>
      </c>
      <c r="I23" s="41">
        <v>362.27</v>
      </c>
      <c r="J23" s="40">
        <v>-605.91999999999643</v>
      </c>
      <c r="K23" s="40">
        <v>400.42</v>
      </c>
      <c r="L23" s="40">
        <v>282.08999999999997</v>
      </c>
    </row>
    <row r="24" spans="1:12" x14ac:dyDescent="0.3">
      <c r="A24" s="36"/>
      <c r="B24" s="77" t="e" vm="9">
        <v>#VALUE!</v>
      </c>
      <c r="C24" s="37" t="s">
        <v>36</v>
      </c>
      <c r="D24" s="37" t="s">
        <v>38</v>
      </c>
      <c r="E24" s="64">
        <v>-167</v>
      </c>
      <c r="F24" s="65">
        <v>238.31</v>
      </c>
      <c r="G24" s="38">
        <v>-39797.769999999997</v>
      </c>
      <c r="H24" s="39">
        <v>258.49</v>
      </c>
      <c r="I24" s="41">
        <v>258.49</v>
      </c>
      <c r="J24" s="40">
        <v>-3370.0600000000013</v>
      </c>
      <c r="K24" s="40">
        <v>269.55500000000001</v>
      </c>
      <c r="L24" s="40">
        <v>200.21</v>
      </c>
    </row>
    <row r="25" spans="1:12" x14ac:dyDescent="0.3">
      <c r="A25" s="36"/>
      <c r="B25" s="89" t="e" vm="15">
        <v>#VALUE!</v>
      </c>
      <c r="C25" s="37" t="s">
        <v>33</v>
      </c>
      <c r="D25" s="37" t="s">
        <v>39</v>
      </c>
      <c r="E25" s="64">
        <v>-421</v>
      </c>
      <c r="F25" s="65">
        <v>94.79</v>
      </c>
      <c r="G25" s="38">
        <v>-39906.590000000004</v>
      </c>
      <c r="H25" s="39">
        <v>98.61</v>
      </c>
      <c r="I25" s="41">
        <v>98.61</v>
      </c>
      <c r="J25" s="40">
        <v>-1608.2199999999971</v>
      </c>
      <c r="K25" s="40">
        <v>105.3</v>
      </c>
      <c r="L25" s="40">
        <v>58.2</v>
      </c>
    </row>
    <row r="26" spans="1:12" x14ac:dyDescent="0.3">
      <c r="A26" s="36"/>
      <c r="B26" s="89" t="e" vm="3">
        <v>#VALUE!</v>
      </c>
      <c r="C26" s="37" t="s">
        <v>34</v>
      </c>
      <c r="D26" s="37" t="s">
        <v>40</v>
      </c>
      <c r="E26" s="64">
        <v>-368</v>
      </c>
      <c r="F26" s="65">
        <v>108.66</v>
      </c>
      <c r="G26" s="38">
        <v>-39986.879999999997</v>
      </c>
      <c r="H26" s="39">
        <v>113.8</v>
      </c>
      <c r="I26" s="41">
        <v>113.8</v>
      </c>
      <c r="J26" s="40">
        <v>-1891.5200000000002</v>
      </c>
      <c r="K26" s="40">
        <v>123.74</v>
      </c>
      <c r="L26" s="40">
        <v>83.91</v>
      </c>
    </row>
    <row r="27" spans="1:12" x14ac:dyDescent="0.3">
      <c r="A27" s="36"/>
      <c r="B27" s="89" t="e" vm="18">
        <v>#VALUE!</v>
      </c>
      <c r="C27" s="37" t="str" cm="1">
        <f t="array" aca="1" ref="C27" ca="1">_FV(B27,"Ticker symbol",TRUE)</f>
        <v>NVDA</v>
      </c>
      <c r="D27" s="37" t="str" cm="1">
        <f t="array" aca="1" ref="D27" ca="1">_FV(B27,"Industry")</f>
        <v>Semiconductors &amp; Semiconductor Equipment</v>
      </c>
      <c r="E27" s="64">
        <v>288</v>
      </c>
      <c r="F27" s="65">
        <v>138.85</v>
      </c>
      <c r="G27" s="38">
        <f>E27*F27</f>
        <v>39988.799999999996</v>
      </c>
      <c r="H27" s="39" cm="1">
        <f t="array" aca="1" ref="H27" ca="1">_FV(B27,"Price")</f>
        <v>94.31</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89" t="e" vm="19">
        <v>#VALUE!</v>
      </c>
      <c r="C28" s="37" t="str" cm="1">
        <f t="array" aca="1" ref="C28" ca="1">_FV(B28,"Ticker symbol",TRUE)</f>
        <v>UNH</v>
      </c>
      <c r="D28" s="37" t="str" cm="1">
        <f t="array" aca="1" ref="D28" ca="1">_FV(B28,"Industry")</f>
        <v>Healthcare Providers &amp; Services</v>
      </c>
      <c r="E28" s="64">
        <v>-75</v>
      </c>
      <c r="F28" s="65">
        <v>527.03</v>
      </c>
      <c r="G28" s="38">
        <f>E28*F28</f>
        <v>-39527.25</v>
      </c>
      <c r="H28" s="39" cm="1">
        <f t="array" aca="1" ref="H28" ca="1">_FV(B28,"Price")</f>
        <v>525.04999999999995</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89" t="e" vm="20">
        <v>#VALUE!</v>
      </c>
      <c r="C29" s="37" t="str" cm="1">
        <f t="array" aca="1" ref="C29" ca="1">_FV(B29,"Ticker symbol",TRUE)</f>
        <v>CAT</v>
      </c>
      <c r="D29" s="37" t="str" cm="1">
        <f t="array" aca="1" ref="D29" ca="1">_FV(B29,"Industry")</f>
        <v>Machinery, Equipment &amp; Components</v>
      </c>
      <c r="E29" s="64">
        <v>-109</v>
      </c>
      <c r="F29" s="65">
        <v>363.88</v>
      </c>
      <c r="G29" s="38">
        <f>E29*F29</f>
        <v>-39662.92</v>
      </c>
      <c r="H29" s="39" cm="1">
        <f t="array" aca="1" ref="H29" ca="1">_FV(B29,"Price")</f>
        <v>288.08</v>
      </c>
      <c r="I29" s="41">
        <v>350.3</v>
      </c>
      <c r="J29" s="40">
        <f>(I29-F29)*E29</f>
        <v>1480.2199999999982</v>
      </c>
      <c r="K29" s="40" cm="1">
        <f t="array" aca="1" ref="K29" ca="1">_FV(B29,"52 week high",TRUE)</f>
        <v>418.5</v>
      </c>
      <c r="L29" s="40" cm="1">
        <f t="array" aca="1" ref="L29" ca="1">_FV(B29,"52 week low",TRUE)</f>
        <v>281.50130000000001</v>
      </c>
    </row>
    <row r="30" spans="1:12" ht="14.25" customHeight="1" x14ac:dyDescent="0.3">
      <c r="A30" s="36"/>
      <c r="B30" s="89" t="e" vm="21">
        <v>#VALUE!</v>
      </c>
      <c r="C30" s="37" t="str" cm="1">
        <f t="array" aca="1" ref="C30" ca="1">_FV(B30,"Ticker symbol",TRUE)</f>
        <v>V</v>
      </c>
      <c r="D30" s="37" t="str" cm="1">
        <f t="array" aca="1" ref="D30" ca="1">_FV(B30,"Industry")</f>
        <v>Software &amp; IT Services</v>
      </c>
      <c r="E30" s="64">
        <v>113</v>
      </c>
      <c r="F30" s="65">
        <v>348.02</v>
      </c>
      <c r="G30" s="38">
        <f>E30*F30</f>
        <v>39326.259999999995</v>
      </c>
      <c r="H30" s="39" cm="1">
        <f t="array" aca="1" ref="H30" ca="1">_FV(B30,"Price")</f>
        <v>313.13</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89" t="e" vm="12">
        <v>#VALUE!</v>
      </c>
      <c r="C31" s="37" t="str" cm="1">
        <f t="array" aca="1" ref="C31" ca="1">_FV(B31,"Ticker symbol",TRUE)</f>
        <v>MMM</v>
      </c>
      <c r="D31" s="37" t="str" cm="1">
        <f t="array" aca="1" ref="D31" ca="1">_FV(B31,"Industry")</f>
        <v>Consumer Goods Conglomerates</v>
      </c>
      <c r="E31" s="64">
        <v>257</v>
      </c>
      <c r="F31" s="65">
        <v>155.12</v>
      </c>
      <c r="G31" s="38">
        <f>E31*F31</f>
        <v>39865.840000000004</v>
      </c>
      <c r="H31" s="39" cm="1">
        <f t="array" aca="1" ref="H31" ca="1">_FV(B31,"Price")</f>
        <v>126.91</v>
      </c>
      <c r="I31" s="41">
        <v>146.30000000000001</v>
      </c>
      <c r="J31" s="40">
        <f>(I31-F31)*E31</f>
        <v>-2266.7399999999984</v>
      </c>
      <c r="K31" s="40" cm="1">
        <f t="array" aca="1" ref="K31" ca="1">_FV(B31,"52 week high",TRUE)</f>
        <v>156.35</v>
      </c>
      <c r="L31" s="40" cm="1">
        <f t="array" aca="1" ref="L31" ca="1">_FV(B31,"52 week low",TRUE)</f>
        <v>90.17</v>
      </c>
    </row>
    <row r="32" spans="1:12" x14ac:dyDescent="0.3">
      <c r="A32" s="36"/>
      <c r="B32" s="89" t="e" vm="4">
        <v>#VALUE!</v>
      </c>
      <c r="C32" s="37" t="s">
        <v>42</v>
      </c>
      <c r="D32" s="37" t="s">
        <v>64</v>
      </c>
      <c r="E32" s="64">
        <v>-96</v>
      </c>
      <c r="F32" s="65">
        <v>409.75</v>
      </c>
      <c r="G32" s="38">
        <v>-39336</v>
      </c>
      <c r="H32" s="39">
        <v>378.8</v>
      </c>
      <c r="I32" s="41">
        <v>388.55999755859301</v>
      </c>
      <c r="J32" s="40">
        <v>2034.2402343750709</v>
      </c>
      <c r="K32" s="40">
        <v>468.35</v>
      </c>
      <c r="L32" s="40">
        <v>376.91</v>
      </c>
    </row>
    <row r="33" spans="1:12" x14ac:dyDescent="0.3">
      <c r="A33" s="36"/>
      <c r="B33" s="89" t="e" vm="22">
        <v>#VALUE!</v>
      </c>
      <c r="C33" s="37" t="s">
        <v>43</v>
      </c>
      <c r="D33" s="37" t="s">
        <v>64</v>
      </c>
      <c r="E33" s="64">
        <v>-121</v>
      </c>
      <c r="F33" s="65">
        <v>325.83</v>
      </c>
      <c r="G33" s="38">
        <v>-39425.43</v>
      </c>
      <c r="H33" s="39">
        <v>269.97000000000003</v>
      </c>
      <c r="I33" s="41">
        <v>279.39999389648398</v>
      </c>
      <c r="J33" s="40">
        <v>5618.0307385254364</v>
      </c>
      <c r="K33" s="40">
        <v>369</v>
      </c>
      <c r="L33" s="40">
        <v>212</v>
      </c>
    </row>
    <row r="34" spans="1:12" x14ac:dyDescent="0.3">
      <c r="A34" s="36"/>
      <c r="B34" s="89" t="e" vm="23">
        <v>#VALUE!</v>
      </c>
      <c r="C34" s="37" t="s">
        <v>44</v>
      </c>
      <c r="D34" s="37" t="s">
        <v>65</v>
      </c>
      <c r="E34" s="64">
        <v>-184</v>
      </c>
      <c r="F34" s="65">
        <v>216.58</v>
      </c>
      <c r="G34" s="38">
        <v>-39850.720000000001</v>
      </c>
      <c r="H34" s="39">
        <v>192.72</v>
      </c>
      <c r="I34" s="41">
        <v>197.94999694824199</v>
      </c>
      <c r="J34" s="40">
        <v>3427.9205615234764</v>
      </c>
      <c r="K34" s="40">
        <v>242.52</v>
      </c>
      <c r="L34" s="40">
        <v>151.61000000000001</v>
      </c>
    </row>
    <row r="35" spans="1:12" x14ac:dyDescent="0.3">
      <c r="A35" s="36"/>
      <c r="B35" s="89" t="e" vm="2">
        <v>#VALUE!</v>
      </c>
      <c r="C35" s="37" t="s">
        <v>45</v>
      </c>
      <c r="D35" s="37" t="s">
        <v>66</v>
      </c>
      <c r="E35" s="64">
        <v>-135</v>
      </c>
      <c r="F35" s="65">
        <v>295.39999999999998</v>
      </c>
      <c r="G35" s="38">
        <v>-39879</v>
      </c>
      <c r="H35" s="39">
        <v>265.48</v>
      </c>
      <c r="I35" s="41">
        <v>265.63000488281199</v>
      </c>
      <c r="J35" s="40">
        <v>4018.9493408203784</v>
      </c>
      <c r="K35" s="40">
        <v>326.27499999999998</v>
      </c>
      <c r="L35" s="40">
        <v>214.51480000000001</v>
      </c>
    </row>
    <row r="36" spans="1:12" x14ac:dyDescent="0.3">
      <c r="A36" s="36"/>
      <c r="B36" s="89" t="e" vm="24">
        <v>#VALUE!</v>
      </c>
      <c r="C36" s="37" t="s">
        <v>46</v>
      </c>
      <c r="D36" s="37" t="s">
        <v>67</v>
      </c>
      <c r="E36" s="64">
        <v>-103</v>
      </c>
      <c r="F36" s="65">
        <v>385.3</v>
      </c>
      <c r="G36" s="38">
        <v>-39685.9</v>
      </c>
      <c r="H36" s="39">
        <v>358.15</v>
      </c>
      <c r="I36" s="41">
        <v>351.30999755859301</v>
      </c>
      <c r="J36" s="40">
        <v>3500.9702514649211</v>
      </c>
      <c r="K36" s="40">
        <v>439.37</v>
      </c>
      <c r="L36" s="40">
        <v>323.77</v>
      </c>
    </row>
    <row r="37" spans="1:12" x14ac:dyDescent="0.3">
      <c r="A37" s="36"/>
      <c r="B37" s="89" t="e" vm="18">
        <v>#VALUE!</v>
      </c>
      <c r="C37" s="37" t="s">
        <v>47</v>
      </c>
      <c r="D37" s="37" t="s">
        <v>68</v>
      </c>
      <c r="E37" s="64">
        <v>-320</v>
      </c>
      <c r="F37" s="65">
        <v>124.80500000000001</v>
      </c>
      <c r="G37" s="38">
        <v>-39937.600000000006</v>
      </c>
      <c r="H37" s="39">
        <v>109.67</v>
      </c>
      <c r="I37" s="41">
        <v>121.669998168945</v>
      </c>
      <c r="J37" s="40">
        <v>1003.2005859376022</v>
      </c>
      <c r="K37" s="40">
        <v>153.13</v>
      </c>
      <c r="L37" s="40">
        <v>75.605999999999995</v>
      </c>
    </row>
    <row r="38" spans="1:12" x14ac:dyDescent="0.3">
      <c r="A38" s="36"/>
      <c r="B38" s="89" t="e" vm="13">
        <v>#VALUE!</v>
      </c>
      <c r="C38" s="37" t="s">
        <v>48</v>
      </c>
      <c r="D38" s="37" t="s">
        <v>69</v>
      </c>
      <c r="E38" s="64">
        <v>-229</v>
      </c>
      <c r="F38" s="65">
        <v>174.63</v>
      </c>
      <c r="G38" s="38">
        <v>-39990.269999999997</v>
      </c>
      <c r="H38" s="39">
        <v>173.31</v>
      </c>
      <c r="I38" s="41">
        <v>161.80999755859301</v>
      </c>
      <c r="J38" s="40">
        <v>2935.7805590821995</v>
      </c>
      <c r="K38" s="40">
        <v>196.95</v>
      </c>
      <c r="L38" s="40">
        <v>137.03</v>
      </c>
    </row>
    <row r="39" spans="1:12" x14ac:dyDescent="0.3">
      <c r="A39" s="36"/>
      <c r="B39" s="89" t="e" vm="3">
        <v>#VALUE!</v>
      </c>
      <c r="C39" s="37" t="s">
        <v>34</v>
      </c>
      <c r="D39" s="37" t="s">
        <v>40</v>
      </c>
      <c r="E39" s="64">
        <v>-379</v>
      </c>
      <c r="F39" s="65">
        <v>105.51</v>
      </c>
      <c r="G39" s="38">
        <v>-39988.29</v>
      </c>
      <c r="H39" s="39">
        <v>98.07</v>
      </c>
      <c r="I39" s="41">
        <v>98.639999389648395</v>
      </c>
      <c r="J39" s="40">
        <v>2603.7302313232603</v>
      </c>
      <c r="K39" s="40">
        <v>123.6902</v>
      </c>
      <c r="L39" s="40">
        <v>83.91</v>
      </c>
    </row>
    <row r="40" spans="1:12" x14ac:dyDescent="0.3">
      <c r="A40" s="36"/>
      <c r="B40" s="89" t="e" vm="15">
        <v>#VALUE!</v>
      </c>
      <c r="C40" s="37" t="s">
        <v>33</v>
      </c>
      <c r="D40" s="37" t="s">
        <v>39</v>
      </c>
      <c r="E40" s="64">
        <v>-436</v>
      </c>
      <c r="F40" s="65">
        <v>91.72</v>
      </c>
      <c r="G40" s="38">
        <v>-39989.919999999998</v>
      </c>
      <c r="H40" s="39">
        <v>85.15</v>
      </c>
      <c r="I40" s="41">
        <v>85.116256713867102</v>
      </c>
      <c r="J40" s="40">
        <v>2879.2320727539427</v>
      </c>
      <c r="K40" s="40">
        <v>105.3</v>
      </c>
      <c r="L40" s="40">
        <v>58.555</v>
      </c>
    </row>
    <row r="41" spans="1:12" x14ac:dyDescent="0.3">
      <c r="A41" s="36"/>
      <c r="B41" s="89" t="e" vm="10">
        <v>#VALUE!</v>
      </c>
      <c r="C41" s="37" t="s">
        <v>49</v>
      </c>
      <c r="D41" s="37" t="s">
        <v>66</v>
      </c>
      <c r="E41" s="64">
        <v>-164</v>
      </c>
      <c r="F41" s="65">
        <v>242.28</v>
      </c>
      <c r="G41" s="38">
        <v>-39733.919999999998</v>
      </c>
      <c r="H41" s="39">
        <v>242.85</v>
      </c>
      <c r="I41" s="41">
        <v>232.44000244140599</v>
      </c>
      <c r="J41" s="40">
        <v>1613.7595996094171</v>
      </c>
      <c r="K41" s="40">
        <v>280.25</v>
      </c>
      <c r="L41" s="40">
        <v>179.2</v>
      </c>
    </row>
    <row r="42" spans="1:12" x14ac:dyDescent="0.3">
      <c r="A42" s="36"/>
      <c r="B42" s="89" t="e" vm="11">
        <v>#VALUE!</v>
      </c>
      <c r="C42" s="37" t="s">
        <v>50</v>
      </c>
      <c r="D42" s="37" t="s">
        <v>70</v>
      </c>
      <c r="E42" s="64">
        <v>-71</v>
      </c>
      <c r="F42" s="65">
        <v>559.5</v>
      </c>
      <c r="G42" s="38">
        <v>-39724.5</v>
      </c>
      <c r="H42" s="39">
        <v>543.12</v>
      </c>
      <c r="I42" s="41">
        <v>541.40997314453102</v>
      </c>
      <c r="J42" s="40">
        <v>1284.3919067382974</v>
      </c>
      <c r="K42" s="40">
        <v>672.19</v>
      </c>
      <c r="L42" s="40">
        <v>387.12</v>
      </c>
    </row>
    <row r="43" spans="1:12" x14ac:dyDescent="0.3">
      <c r="A43" s="36"/>
      <c r="B43" s="89" t="e" vm="25">
        <v>#VALUE!</v>
      </c>
      <c r="C43" s="37" t="s">
        <v>51</v>
      </c>
      <c r="D43" s="37" t="s">
        <v>71</v>
      </c>
      <c r="E43" s="64">
        <v>258</v>
      </c>
      <c r="F43" s="65">
        <v>153.12</v>
      </c>
      <c r="G43" s="38">
        <v>39504.959999999999</v>
      </c>
      <c r="H43" s="39">
        <v>163.71</v>
      </c>
      <c r="I43" s="41">
        <v>162.80999755859301</v>
      </c>
      <c r="J43" s="40">
        <v>2500.0193701169956</v>
      </c>
      <c r="K43" s="40">
        <v>169.99</v>
      </c>
      <c r="L43" s="40">
        <v>140.68</v>
      </c>
    </row>
    <row r="44" spans="1:12" x14ac:dyDescent="0.3">
      <c r="A44" s="36"/>
      <c r="B44" s="89" t="e" vm="26">
        <v>#VALUE!</v>
      </c>
      <c r="C44" s="37" t="s">
        <v>52</v>
      </c>
      <c r="D44" s="37" t="s">
        <v>72</v>
      </c>
      <c r="E44" s="64">
        <v>618</v>
      </c>
      <c r="F44" s="65">
        <v>63.84</v>
      </c>
      <c r="G44" s="38">
        <v>39453.120000000003</v>
      </c>
      <c r="H44" s="39">
        <v>70.37</v>
      </c>
      <c r="I44" s="41">
        <v>69.160003662109304</v>
      </c>
      <c r="J44" s="40">
        <v>3287.7622631835479</v>
      </c>
      <c r="K44" s="40">
        <v>73.53</v>
      </c>
      <c r="L44" s="40">
        <v>57.93</v>
      </c>
    </row>
    <row r="45" spans="1:12" x14ac:dyDescent="0.3">
      <c r="A45" s="36"/>
      <c r="B45" s="89" t="e" vm="27">
        <v>#VALUE!</v>
      </c>
      <c r="C45" s="37" t="s">
        <v>53</v>
      </c>
      <c r="D45" s="37" t="s">
        <v>73</v>
      </c>
      <c r="E45" s="64">
        <v>634</v>
      </c>
      <c r="F45" s="65">
        <v>62.27</v>
      </c>
      <c r="G45" s="38">
        <v>39479.18</v>
      </c>
      <c r="H45" s="39">
        <v>60.86</v>
      </c>
      <c r="I45" s="41">
        <v>60.5</v>
      </c>
      <c r="J45" s="40">
        <v>-1122.1800000000019</v>
      </c>
      <c r="K45" s="40">
        <v>66.5</v>
      </c>
      <c r="L45" s="40">
        <v>44.5</v>
      </c>
    </row>
    <row r="46" spans="1:12" x14ac:dyDescent="0.3">
      <c r="A46" s="36"/>
      <c r="B46" s="89" t="e" vm="28">
        <v>#VALUE!</v>
      </c>
      <c r="C46" s="37" t="s">
        <v>54</v>
      </c>
      <c r="D46" s="37" t="s">
        <v>74</v>
      </c>
      <c r="E46" s="64">
        <v>134</v>
      </c>
      <c r="F46" s="65">
        <v>294.3</v>
      </c>
      <c r="G46" s="38">
        <v>39436.200000000004</v>
      </c>
      <c r="H46" s="39">
        <v>307.08999999999997</v>
      </c>
      <c r="I46" s="41">
        <v>299.829986572265</v>
      </c>
      <c r="J46" s="40">
        <v>741.01820068350844</v>
      </c>
      <c r="K46" s="40">
        <v>326.32</v>
      </c>
      <c r="L46" s="40">
        <v>243.53</v>
      </c>
    </row>
    <row r="47" spans="1:12" x14ac:dyDescent="0.3">
      <c r="A47" s="36"/>
      <c r="B47" s="89" t="e" vm="29">
        <v>#VALUE!</v>
      </c>
      <c r="C47" s="37" t="s">
        <v>55</v>
      </c>
      <c r="D47" s="37" t="s">
        <v>71</v>
      </c>
      <c r="E47" s="64">
        <v>135</v>
      </c>
      <c r="F47" s="65">
        <v>293.54000000000002</v>
      </c>
      <c r="G47" s="38">
        <v>39627.9</v>
      </c>
      <c r="H47" s="39">
        <v>306.95</v>
      </c>
      <c r="I47" s="41">
        <v>313.70999145507801</v>
      </c>
      <c r="J47" s="40">
        <v>2722.9488464355286</v>
      </c>
      <c r="K47" s="40">
        <v>346.85</v>
      </c>
      <c r="L47" s="40">
        <v>253.3</v>
      </c>
    </row>
    <row r="48" spans="1:12" x14ac:dyDescent="0.3">
      <c r="A48" s="36"/>
      <c r="B48" s="89" t="e" vm="6">
        <v>#VALUE!</v>
      </c>
      <c r="C48" s="37" t="s">
        <v>56</v>
      </c>
      <c r="D48" s="37" t="s">
        <v>75</v>
      </c>
      <c r="E48" s="64">
        <v>163</v>
      </c>
      <c r="F48" s="65">
        <v>244.6</v>
      </c>
      <c r="G48" s="38">
        <v>39869.799999999996</v>
      </c>
      <c r="H48" s="39">
        <v>217.9</v>
      </c>
      <c r="I48" s="41">
        <v>213.49000549316401</v>
      </c>
      <c r="J48" s="40">
        <v>-5070.9291046142662</v>
      </c>
      <c r="K48" s="40">
        <v>260.10000000000002</v>
      </c>
      <c r="L48" s="40">
        <v>164.07499999999999</v>
      </c>
    </row>
    <row r="49" spans="1:12" x14ac:dyDescent="0.3">
      <c r="A49" s="36"/>
      <c r="B49" s="89" t="e" vm="5">
        <v>#VALUE!</v>
      </c>
      <c r="C49" s="37" t="s">
        <v>57</v>
      </c>
      <c r="D49" s="37" t="s">
        <v>76</v>
      </c>
      <c r="E49" s="64">
        <v>257</v>
      </c>
      <c r="F49" s="65">
        <v>155.26499999999999</v>
      </c>
      <c r="G49" s="38">
        <v>39903.104999999996</v>
      </c>
      <c r="H49" s="39">
        <v>166.09</v>
      </c>
      <c r="I49" s="41">
        <v>157.02000427246</v>
      </c>
      <c r="J49" s="40">
        <v>451.03609802222343</v>
      </c>
      <c r="K49" s="40">
        <v>168.96</v>
      </c>
      <c r="L49" s="40">
        <v>135.3672</v>
      </c>
    </row>
    <row r="50" spans="1:12" x14ac:dyDescent="0.3">
      <c r="A50" s="36"/>
      <c r="B50" s="89" t="e" vm="30">
        <v>#VALUE!</v>
      </c>
      <c r="C50" s="37" t="s">
        <v>58</v>
      </c>
      <c r="D50" s="37" t="s">
        <v>77</v>
      </c>
      <c r="E50" s="64">
        <v>975</v>
      </c>
      <c r="F50" s="65">
        <v>40.99</v>
      </c>
      <c r="G50" s="38">
        <v>39965.25</v>
      </c>
      <c r="H50" s="39">
        <v>44.93</v>
      </c>
      <c r="I50" s="41">
        <v>43.569999694824197</v>
      </c>
      <c r="J50" s="40">
        <v>2515.4997024535905</v>
      </c>
      <c r="K50" s="40">
        <v>47.354999999999997</v>
      </c>
      <c r="L50" s="40">
        <v>37.585000000000001</v>
      </c>
    </row>
    <row r="51" spans="1:12" x14ac:dyDescent="0.3">
      <c r="A51" s="36"/>
      <c r="B51" s="89" t="e" vm="14">
        <v>#VALUE!</v>
      </c>
      <c r="C51" s="37" t="s">
        <v>59</v>
      </c>
      <c r="D51" s="37" t="s">
        <v>78</v>
      </c>
      <c r="E51" s="64">
        <v>522</v>
      </c>
      <c r="F51" s="65">
        <v>76.5</v>
      </c>
      <c r="G51" s="38">
        <v>39933</v>
      </c>
      <c r="H51" s="39">
        <v>63.29</v>
      </c>
      <c r="I51" s="41">
        <v>71.660003662109304</v>
      </c>
      <c r="J51" s="40">
        <v>-2526.4780883789435</v>
      </c>
      <c r="K51" s="40">
        <v>98.04</v>
      </c>
      <c r="L51" s="40">
        <v>63.14</v>
      </c>
    </row>
    <row r="52" spans="1:12" x14ac:dyDescent="0.3">
      <c r="A52" s="36"/>
      <c r="B52" s="89" t="e" vm="7">
        <v>#VALUE!</v>
      </c>
      <c r="C52" s="37" t="s">
        <v>60</v>
      </c>
      <c r="D52" s="37" t="s">
        <v>79</v>
      </c>
      <c r="E52" s="64">
        <v>234</v>
      </c>
      <c r="F52" s="65">
        <v>170.23</v>
      </c>
      <c r="G52" s="38">
        <v>39833.82</v>
      </c>
      <c r="H52" s="39">
        <v>168.03</v>
      </c>
      <c r="I52" s="41">
        <v>167.97000122070301</v>
      </c>
      <c r="J52" s="40">
        <v>-528.83971435549302</v>
      </c>
      <c r="K52" s="40">
        <v>180.43</v>
      </c>
      <c r="L52" s="40">
        <v>153.52000000000001</v>
      </c>
    </row>
    <row r="53" spans="1:12" x14ac:dyDescent="0.3">
      <c r="A53" s="36"/>
      <c r="B53" s="89" t="e" vm="8">
        <v>#VALUE!</v>
      </c>
      <c r="C53" s="37" t="s">
        <v>35</v>
      </c>
      <c r="D53" s="37" t="s">
        <v>37</v>
      </c>
      <c r="E53" s="64">
        <v>110</v>
      </c>
      <c r="F53" s="65">
        <v>362.27</v>
      </c>
      <c r="G53" s="38">
        <v>39849.699999999997</v>
      </c>
      <c r="H53" s="39">
        <v>339.75</v>
      </c>
      <c r="I53" s="41">
        <v>341.77999877929602</v>
      </c>
      <c r="J53" s="40">
        <v>-2253.9001342774354</v>
      </c>
      <c r="K53" s="40">
        <v>400.42</v>
      </c>
      <c r="L53" s="40">
        <v>282.08999999999997</v>
      </c>
    </row>
    <row r="54" spans="1:12" x14ac:dyDescent="0.3">
      <c r="A54" s="36"/>
      <c r="B54" s="89" t="e" vm="9">
        <v>#VALUE!</v>
      </c>
      <c r="C54" s="37" t="s">
        <v>36</v>
      </c>
      <c r="D54" s="37" t="s">
        <v>38</v>
      </c>
      <c r="E54" s="64">
        <v>154</v>
      </c>
      <c r="F54" s="65">
        <v>258.49</v>
      </c>
      <c r="G54" s="38">
        <v>39807.46</v>
      </c>
      <c r="H54" s="39">
        <v>261.79000000000002</v>
      </c>
      <c r="I54" s="41">
        <v>260.91000366210898</v>
      </c>
      <c r="J54" s="40">
        <v>372.68056396478107</v>
      </c>
      <c r="K54" s="40">
        <v>269.55500000000001</v>
      </c>
      <c r="L54" s="40">
        <v>200.21</v>
      </c>
    </row>
    <row r="55" spans="1:12" x14ac:dyDescent="0.3">
      <c r="A55" s="36"/>
      <c r="B55" s="89" t="e" vm="1">
        <v>#VALUE!</v>
      </c>
      <c r="C55" s="37" t="s">
        <v>61</v>
      </c>
      <c r="D55" s="37" t="s">
        <v>64</v>
      </c>
      <c r="E55" s="64">
        <v>152</v>
      </c>
      <c r="F55" s="65">
        <v>261.54000000000002</v>
      </c>
      <c r="G55" s="38">
        <v>39754.080000000002</v>
      </c>
      <c r="H55" s="39">
        <v>244</v>
      </c>
      <c r="I55" s="41">
        <v>248.350006103515</v>
      </c>
      <c r="J55" s="40">
        <v>-2004.8790722657232</v>
      </c>
      <c r="K55" s="40">
        <v>266.45</v>
      </c>
      <c r="L55" s="40">
        <v>162.62</v>
      </c>
    </row>
    <row r="56" spans="1:12" x14ac:dyDescent="0.3">
      <c r="A56" s="36"/>
      <c r="B56" s="89" t="e" vm="16">
        <v>#VALUE!</v>
      </c>
      <c r="C56" s="37" t="s">
        <v>62</v>
      </c>
      <c r="D56" s="37" t="s">
        <v>71</v>
      </c>
      <c r="E56" s="64">
        <v>422</v>
      </c>
      <c r="F56" s="65">
        <v>94.65</v>
      </c>
      <c r="G56" s="38">
        <v>39942.300000000003</v>
      </c>
      <c r="H56" s="39">
        <v>89.23</v>
      </c>
      <c r="I56" s="41">
        <v>93.760002136230398</v>
      </c>
      <c r="J56" s="40">
        <v>-375.57909851077454</v>
      </c>
      <c r="K56" s="40">
        <v>134.63</v>
      </c>
      <c r="L56" s="40">
        <v>81.040000000000006</v>
      </c>
    </row>
    <row r="57" spans="1:12" x14ac:dyDescent="0.3">
      <c r="B57" s="98" t="s">
        <v>63</v>
      </c>
      <c r="C57" s="99"/>
      <c r="D57" s="99"/>
      <c r="E57" s="99"/>
      <c r="F57" s="99"/>
      <c r="G57" s="99"/>
      <c r="H57" s="99"/>
      <c r="I57" s="99"/>
      <c r="J57" s="99"/>
      <c r="K57" s="99"/>
      <c r="L57" s="100"/>
    </row>
    <row r="58" spans="1:12" x14ac:dyDescent="0.3">
      <c r="A58" s="36"/>
      <c r="B58" s="89" t="e" vm="21">
        <v>#VALUE!</v>
      </c>
      <c r="C58" s="37" t="s">
        <v>80</v>
      </c>
      <c r="D58" s="37" t="s">
        <v>64</v>
      </c>
      <c r="E58" s="64">
        <v>116</v>
      </c>
      <c r="F58" s="65">
        <v>342.85</v>
      </c>
      <c r="G58" s="38">
        <v>39770.600000000006</v>
      </c>
      <c r="H58" s="39">
        <v>313.13</v>
      </c>
      <c r="I58" s="41">
        <v>313.13</v>
      </c>
      <c r="J58" s="40">
        <v>-3447.5200000000032</v>
      </c>
      <c r="K58" s="40">
        <v>366.54</v>
      </c>
      <c r="L58" s="40">
        <v>252.7</v>
      </c>
    </row>
    <row r="59" spans="1:12" x14ac:dyDescent="0.3">
      <c r="A59" s="36"/>
      <c r="B59" s="89" t="e" vm="13">
        <v>#VALUE!</v>
      </c>
      <c r="C59" s="37" t="s">
        <v>48</v>
      </c>
      <c r="D59" s="37" t="s">
        <v>69</v>
      </c>
      <c r="E59" s="64">
        <v>230</v>
      </c>
      <c r="F59" s="65">
        <v>174.63</v>
      </c>
      <c r="G59" s="38">
        <v>40164.9</v>
      </c>
      <c r="H59" s="39">
        <v>136.59</v>
      </c>
      <c r="I59" s="41">
        <v>136.59</v>
      </c>
      <c r="J59" s="40">
        <v>-8749.1999999999989</v>
      </c>
      <c r="K59" s="40">
        <v>196.95</v>
      </c>
      <c r="L59" s="40">
        <v>132.79</v>
      </c>
    </row>
    <row r="60" spans="1:12" x14ac:dyDescent="0.3">
      <c r="A60" s="36"/>
      <c r="B60" s="89" t="e" vm="25">
        <v>#VALUE!</v>
      </c>
      <c r="C60" s="37" t="s">
        <v>51</v>
      </c>
      <c r="D60" s="37" t="s">
        <v>71</v>
      </c>
      <c r="E60" s="64">
        <v>244</v>
      </c>
      <c r="F60" s="65">
        <v>153.12</v>
      </c>
      <c r="G60" s="38">
        <v>37361.279999999999</v>
      </c>
      <c r="H60" s="39">
        <v>153.24</v>
      </c>
      <c r="I60" s="41">
        <v>153.24</v>
      </c>
      <c r="J60" s="40">
        <v>29.28000000000111</v>
      </c>
      <c r="K60" s="40">
        <v>169.99</v>
      </c>
      <c r="L60" s="40">
        <v>140.68</v>
      </c>
    </row>
    <row r="61" spans="1:12" x14ac:dyDescent="0.3">
      <c r="A61" s="36"/>
      <c r="B61" s="89" t="e" vm="26">
        <v>#VALUE!</v>
      </c>
      <c r="C61" s="37" t="s">
        <v>52</v>
      </c>
      <c r="D61" s="37" t="s">
        <v>72</v>
      </c>
      <c r="E61" s="64">
        <v>568</v>
      </c>
      <c r="F61" s="65">
        <v>63.84</v>
      </c>
      <c r="G61" s="38">
        <v>36261.120000000003</v>
      </c>
      <c r="H61" s="39">
        <v>69.930000000000007</v>
      </c>
      <c r="I61" s="41">
        <v>69.930000000000007</v>
      </c>
      <c r="J61" s="40">
        <v>3459.1200000000017</v>
      </c>
      <c r="K61" s="40">
        <v>73.95</v>
      </c>
      <c r="L61" s="40">
        <v>57.93</v>
      </c>
    </row>
    <row r="62" spans="1:12" x14ac:dyDescent="0.3">
      <c r="A62" s="36"/>
      <c r="B62" s="89" t="e" vm="28">
        <v>#VALUE!</v>
      </c>
      <c r="C62" s="37" t="s">
        <v>54</v>
      </c>
      <c r="D62" s="37" t="s">
        <v>74</v>
      </c>
      <c r="E62" s="64">
        <v>130</v>
      </c>
      <c r="F62" s="65">
        <v>294.3</v>
      </c>
      <c r="G62" s="38">
        <v>38259</v>
      </c>
      <c r="H62" s="39">
        <v>300.11</v>
      </c>
      <c r="I62" s="41">
        <v>300.11</v>
      </c>
      <c r="J62" s="40">
        <v>755.3000000000003</v>
      </c>
      <c r="K62" s="40">
        <v>326.32</v>
      </c>
      <c r="L62" s="40">
        <v>243.53</v>
      </c>
    </row>
    <row r="63" spans="1:12" x14ac:dyDescent="0.3">
      <c r="A63" s="36"/>
      <c r="B63" s="89" t="e" vm="5">
        <v>#VALUE!</v>
      </c>
      <c r="C63" s="37" t="s">
        <v>57</v>
      </c>
      <c r="D63" s="37" t="s">
        <v>76</v>
      </c>
      <c r="E63" s="64">
        <v>240</v>
      </c>
      <c r="F63" s="65">
        <v>155.26499999999999</v>
      </c>
      <c r="G63" s="38">
        <v>37263.599999999999</v>
      </c>
      <c r="H63" s="39">
        <v>143.28</v>
      </c>
      <c r="I63" s="41">
        <v>143.28</v>
      </c>
      <c r="J63" s="40">
        <v>-2876.3999999999965</v>
      </c>
      <c r="K63" s="40">
        <v>168.96</v>
      </c>
      <c r="L63" s="40">
        <v>135.3672</v>
      </c>
    </row>
    <row r="64" spans="1:12" x14ac:dyDescent="0.3">
      <c r="A64" s="36"/>
      <c r="B64" s="89" t="e" vm="30">
        <v>#VALUE!</v>
      </c>
      <c r="C64" s="37" t="s">
        <v>58</v>
      </c>
      <c r="D64" s="37" t="s">
        <v>77</v>
      </c>
      <c r="E64" s="64">
        <v>890</v>
      </c>
      <c r="F64" s="65">
        <v>40.99</v>
      </c>
      <c r="G64" s="38">
        <v>36481.1</v>
      </c>
      <c r="H64" s="39">
        <v>43.03</v>
      </c>
      <c r="I64" s="41">
        <v>43.03</v>
      </c>
      <c r="J64" s="40">
        <v>1815.5999999999992</v>
      </c>
      <c r="K64" s="40">
        <v>47.354999999999997</v>
      </c>
      <c r="L64" s="40">
        <v>37.585000000000001</v>
      </c>
    </row>
    <row r="65" spans="1:12" x14ac:dyDescent="0.3">
      <c r="A65" s="36"/>
      <c r="B65" s="89" t="e" vm="9">
        <v>#VALUE!</v>
      </c>
      <c r="C65" s="37" t="s">
        <v>36</v>
      </c>
      <c r="D65" s="37" t="s">
        <v>38</v>
      </c>
      <c r="E65" s="64">
        <v>152</v>
      </c>
      <c r="F65" s="65">
        <v>258.49</v>
      </c>
      <c r="G65" s="38">
        <v>39290.480000000003</v>
      </c>
      <c r="H65" s="39">
        <v>242.26</v>
      </c>
      <c r="I65" s="41">
        <v>242.26</v>
      </c>
      <c r="J65" s="40">
        <v>-2466.9600000000028</v>
      </c>
      <c r="K65" s="40">
        <v>269.55500000000001</v>
      </c>
      <c r="L65" s="40">
        <v>200.21</v>
      </c>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8"/>
  <sheetViews>
    <sheetView showGridLines="0" tabSelected="1" topLeftCell="A20" zoomScaleNormal="100" workbookViewId="0">
      <selection activeCell="C36" sqref="C36"/>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1"/>
      <c r="C2" s="102"/>
      <c r="D2" s="102"/>
      <c r="E2" s="103"/>
      <c r="F2" s="3"/>
      <c r="G2" s="3"/>
      <c r="H2" s="3"/>
      <c r="I2" s="3"/>
      <c r="J2" s="2"/>
      <c r="K2" s="2"/>
      <c r="L2" s="4"/>
      <c r="M2" s="2"/>
      <c r="N2" s="2"/>
      <c r="O2" s="2"/>
      <c r="P2" s="2"/>
      <c r="Q2" s="2"/>
      <c r="R2" s="2"/>
      <c r="S2" s="2"/>
      <c r="T2" s="2"/>
      <c r="U2" s="2"/>
      <c r="V2" s="2"/>
    </row>
    <row r="3" spans="1:22" ht="30.75" customHeight="1" x14ac:dyDescent="0.3">
      <c r="A3" s="2"/>
      <c r="B3" s="104"/>
      <c r="C3" s="105"/>
      <c r="D3" s="105"/>
      <c r="E3" s="10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8" t="s">
        <v>0</v>
      </c>
      <c r="C6" s="99"/>
      <c r="D6" s="99"/>
      <c r="E6" s="99"/>
      <c r="F6" s="99"/>
      <c r="G6" s="99"/>
      <c r="H6" s="99"/>
      <c r="I6" s="99"/>
      <c r="J6" s="99"/>
      <c r="K6" s="99"/>
      <c r="L6" s="100"/>
    </row>
    <row r="7" spans="1:22" ht="14.25" customHeight="1" x14ac:dyDescent="0.3">
      <c r="B7" s="62" t="s">
        <v>22</v>
      </c>
      <c r="C7" s="62" t="s">
        <v>2</v>
      </c>
      <c r="D7" s="62" t="s">
        <v>3</v>
      </c>
      <c r="E7" s="62" t="s">
        <v>4</v>
      </c>
      <c r="F7" s="62" t="s">
        <v>24</v>
      </c>
      <c r="G7" s="62" t="s">
        <v>6</v>
      </c>
      <c r="H7" s="62" t="s">
        <v>5</v>
      </c>
      <c r="I7" s="63" t="s">
        <v>25</v>
      </c>
      <c r="J7" s="62" t="s">
        <v>7</v>
      </c>
      <c r="K7" s="7" t="s">
        <v>8</v>
      </c>
      <c r="L7" s="7" t="s">
        <v>9</v>
      </c>
      <c r="M7" s="12"/>
      <c r="N7" s="12"/>
    </row>
    <row r="8" spans="1:22" s="54" customFormat="1" ht="14.25" customHeight="1" x14ac:dyDescent="0.3">
      <c r="B8" s="55" t="s">
        <v>20</v>
      </c>
      <c r="C8" s="56" t="s">
        <v>21</v>
      </c>
      <c r="D8" s="56" t="s">
        <v>23</v>
      </c>
      <c r="E8" s="56"/>
      <c r="F8" s="57">
        <v>4.2680000000000003E-2</v>
      </c>
      <c r="G8" s="58" cm="1">
        <f t="array" aca="1" ref="G8" ca="1">(SUM(ABS(G9:G36))-SUM(G37)-SUM(Transactions!J137:J145))+527799.594766049</f>
        <v>1665476.8819660489</v>
      </c>
      <c r="H8" s="58">
        <v>1553007.22</v>
      </c>
      <c r="I8" s="58"/>
      <c r="J8" s="59">
        <f>(1+F8/52)*H8-H8</f>
        <v>1274.6605413383804</v>
      </c>
      <c r="K8" s="59" t="s">
        <v>21</v>
      </c>
      <c r="L8" s="59" t="s">
        <v>21</v>
      </c>
      <c r="M8" s="80"/>
    </row>
    <row r="9" spans="1:22" s="42" customFormat="1" ht="14.25" customHeight="1" x14ac:dyDescent="0.3">
      <c r="B9" s="97" t="e" vm="17">
        <v>#VALUE!</v>
      </c>
      <c r="C9" s="43" t="str" cm="1">
        <f t="array" aca="1" ref="C9" ca="1">_FV(B9,"Ticker symbol",TRUE)</f>
        <v>HON</v>
      </c>
      <c r="D9" s="43" t="str" cm="1">
        <f t="array" aca="1" ref="D9" ca="1">_FV(B9,"Industry")</f>
        <v>Consumer Goods Conglomerates</v>
      </c>
      <c r="E9" s="42">
        <v>-190</v>
      </c>
      <c r="F9" s="44">
        <v>210.34</v>
      </c>
      <c r="G9" s="45">
        <f>E9*F9</f>
        <v>-39964.6</v>
      </c>
      <c r="H9" s="44" cm="1">
        <f t="array" aca="1" ref="H9" ca="1">_FV(B9,"Price")</f>
        <v>190.99</v>
      </c>
      <c r="I9" s="46" cm="1">
        <f t="array" aca="1" ref="I9" ca="1">_FV(B9,"Price")</f>
        <v>190.99</v>
      </c>
      <c r="J9" s="47">
        <f ca="1">(I9-F9)*E9</f>
        <v>3676.4999999999991</v>
      </c>
      <c r="K9" s="47" cm="1">
        <f t="array" aca="1" ref="K9" ca="1">_FV(B9,"52 week high",TRUE)</f>
        <v>242.77</v>
      </c>
      <c r="L9" s="47" cm="1">
        <f t="array" aca="1" ref="L9" ca="1">_FV(B9,"52 week low",TRUE)</f>
        <v>189.75</v>
      </c>
    </row>
    <row r="10" spans="1:22" s="42" customFormat="1" ht="14.25" customHeight="1" x14ac:dyDescent="0.3">
      <c r="B10" s="78" t="e" vm="20">
        <v>#VALUE!</v>
      </c>
      <c r="C10" s="43" t="str" cm="1">
        <f t="array" aca="1" ref="C10" ca="1">_FV(B10,"Ticker symbol",TRUE)</f>
        <v>CAT</v>
      </c>
      <c r="D10" s="43" t="str" cm="1">
        <f t="array" aca="1" ref="D10" ca="1">_FV(B10,"Industry")</f>
        <v>Machinery, Equipment &amp; Components</v>
      </c>
      <c r="E10" s="42">
        <v>-121</v>
      </c>
      <c r="F10" s="44">
        <v>329.69</v>
      </c>
      <c r="G10" s="45">
        <f>E10*F10</f>
        <v>-39892.49</v>
      </c>
      <c r="H10" s="44" cm="1">
        <f t="array" aca="1" ref="H10" ca="1">_FV(B10,"Price")</f>
        <v>288.08</v>
      </c>
      <c r="I10" s="46" cm="1">
        <f t="array" aca="1" ref="I10" ca="1">_FV(B10,"Price")</f>
        <v>288.08</v>
      </c>
      <c r="J10" s="47">
        <f ca="1">(I10-F10)*E10</f>
        <v>5034.8100000000013</v>
      </c>
      <c r="K10" s="47" cm="1">
        <f t="array" aca="1" ref="K10" ca="1">_FV(B10,"52 week high",TRUE)</f>
        <v>418.5</v>
      </c>
      <c r="L10" s="47" cm="1">
        <f t="array" aca="1" ref="L10" ca="1">_FV(B10,"52 week low",TRUE)</f>
        <v>281.50130000000001</v>
      </c>
    </row>
    <row r="11" spans="1:22" s="42" customFormat="1" ht="14.25" customHeight="1" x14ac:dyDescent="0.3">
      <c r="B11" s="82" t="e" vm="12">
        <v>#VALUE!</v>
      </c>
      <c r="C11" s="43" t="str" cm="1">
        <f t="array" aca="1" ref="C11" ca="1">_FV(B11,"Ticker symbol",TRUE)</f>
        <v>MMM</v>
      </c>
      <c r="D11" s="43" t="str" cm="1">
        <f t="array" aca="1" ref="D11" ca="1">_FV(B11,"Industry")</f>
        <v>Consumer Goods Conglomerates</v>
      </c>
      <c r="E11" s="42">
        <v>-276</v>
      </c>
      <c r="F11" s="44">
        <v>144.84</v>
      </c>
      <c r="G11" s="45">
        <f>E11*F11</f>
        <v>-39975.840000000004</v>
      </c>
      <c r="H11" s="44" cm="1">
        <f t="array" aca="1" ref="H11" ca="1">_FV(B11,"Price")</f>
        <v>126.91</v>
      </c>
      <c r="I11" s="46" cm="1">
        <f t="array" aca="1" ref="I11" ca="1">_FV(B11,"Price")</f>
        <v>126.91</v>
      </c>
      <c r="J11" s="47">
        <f ca="1">(I11-F11)*E11</f>
        <v>4948.6800000000021</v>
      </c>
      <c r="K11" s="47" cm="1">
        <f t="array" aca="1" ref="K11" ca="1">_FV(B11,"52 week high",TRUE)</f>
        <v>156.35</v>
      </c>
      <c r="L11" s="47" cm="1">
        <f t="array" aca="1" ref="L11" ca="1">_FV(B11,"52 week low",TRUE)</f>
        <v>90.17</v>
      </c>
    </row>
    <row r="12" spans="1:22" s="42" customFormat="1" ht="14.25" customHeight="1" x14ac:dyDescent="0.3">
      <c r="B12" s="82" t="e" vm="6">
        <v>#VALUE!</v>
      </c>
      <c r="C12" s="43" t="str" cm="1">
        <f t="array" aca="1" ref="C12" ca="1">_FV(B12,"Ticker symbol",TRUE)</f>
        <v>AAPL</v>
      </c>
      <c r="D12" s="43" t="str" cm="1">
        <f t="array" aca="1" ref="D12" ca="1">_FV(B12,"Industry")</f>
        <v>Computers, Phones &amp; Household Electronics</v>
      </c>
      <c r="E12" s="42">
        <v>-183</v>
      </c>
      <c r="F12" s="44">
        <v>244.6</v>
      </c>
      <c r="G12" s="45">
        <f>E12*F12</f>
        <v>-44761.799999999996</v>
      </c>
      <c r="H12" s="44" cm="1">
        <f t="array" aca="1" ref="H12" ca="1">_FV(B12,"Price")</f>
        <v>188.38</v>
      </c>
      <c r="I12" s="46" cm="1">
        <f t="array" aca="1" ref="I12" ca="1">_FV(B12,"Price")</f>
        <v>188.38</v>
      </c>
      <c r="J12" s="47">
        <f ca="1">(I12-F12)*E12</f>
        <v>10288.26</v>
      </c>
      <c r="K12" s="47" cm="1">
        <f t="array" aca="1" ref="K12" ca="1">_FV(B12,"52 week high",TRUE)</f>
        <v>260.10000000000002</v>
      </c>
      <c r="L12" s="47" cm="1">
        <f t="array" aca="1" ref="L12" ca="1">_FV(B12,"52 week low",TRUE)</f>
        <v>164.07499999999999</v>
      </c>
    </row>
    <row r="13" spans="1:22" s="42" customFormat="1" ht="14.25" customHeight="1" x14ac:dyDescent="0.3">
      <c r="B13" s="82" t="e" vm="16">
        <v>#VALUE!</v>
      </c>
      <c r="C13" s="43" t="str" cm="1">
        <f t="array" aca="1" ref="C13" ca="1">_FV(B13,"Ticker symbol",TRUE)</f>
        <v>MRK</v>
      </c>
      <c r="D13" s="43" t="str" cm="1">
        <f t="array" aca="1" ref="D13" ca="1">_FV(B13,"Industry")</f>
        <v>Pharmaceuticals</v>
      </c>
      <c r="E13" s="42">
        <v>-448</v>
      </c>
      <c r="F13" s="44">
        <v>94.65</v>
      </c>
      <c r="G13" s="45">
        <f>E13*F13</f>
        <v>-42403.200000000004</v>
      </c>
      <c r="H13" s="44" cm="1">
        <f t="array" aca="1" ref="H13" ca="1">_FV(B13,"Price")</f>
        <v>81.47</v>
      </c>
      <c r="I13" s="46" cm="1">
        <f t="array" aca="1" ref="I13" ca="1">_FV(B13,"Price")</f>
        <v>81.47</v>
      </c>
      <c r="J13" s="47">
        <f ca="1">(I13-F13)*E13</f>
        <v>5904.6400000000031</v>
      </c>
      <c r="K13" s="47" cm="1">
        <f t="array" aca="1" ref="K13" ca="1">_FV(B13,"52 week high",TRUE)</f>
        <v>134.63</v>
      </c>
      <c r="L13" s="47" cm="1">
        <f t="array" aca="1" ref="L13" ca="1">_FV(B13,"52 week low",TRUE)</f>
        <v>81.040000000000006</v>
      </c>
    </row>
    <row r="14" spans="1:22" s="42" customFormat="1" ht="14.25" customHeight="1" x14ac:dyDescent="0.3">
      <c r="B14" s="82" t="e" vm="14">
        <v>#VALUE!</v>
      </c>
      <c r="C14" s="43" t="str" cm="1">
        <f t="array" aca="1" ref="C14" ca="1">_FV(B14,"Ticker symbol",TRUE)</f>
        <v>NKE</v>
      </c>
      <c r="D14" s="43" t="str" cm="1">
        <f t="array" aca="1" ref="D14" ca="1">_FV(B14,"Industry")</f>
        <v>Textiles &amp; Apparel</v>
      </c>
      <c r="E14" s="42">
        <v>-632</v>
      </c>
      <c r="F14" s="44">
        <v>76.5</v>
      </c>
      <c r="G14" s="45">
        <f>E14*F14</f>
        <v>-48348</v>
      </c>
      <c r="H14" s="44" cm="1">
        <f t="array" aca="1" ref="H14" ca="1">_FV(B14,"Price")</f>
        <v>57.26</v>
      </c>
      <c r="I14" s="46" cm="1">
        <f t="array" aca="1" ref="I14" ca="1">_FV(B14,"Price")</f>
        <v>57.26</v>
      </c>
      <c r="J14" s="47">
        <f ca="1">(I14-F14)*E14</f>
        <v>12159.680000000002</v>
      </c>
      <c r="K14" s="47" cm="1">
        <f t="array" aca="1" ref="K14" ca="1">_FV(B14,"52 week high",TRUE)</f>
        <v>98.04</v>
      </c>
      <c r="L14" s="47" cm="1">
        <f t="array" aca="1" ref="L14" ca="1">_FV(B14,"52 week low",TRUE)</f>
        <v>52.5</v>
      </c>
    </row>
    <row r="15" spans="1:22" s="42" customFormat="1" ht="14.25" customHeight="1" x14ac:dyDescent="0.3">
      <c r="B15" s="91" t="e" vm="7">
        <v>#VALUE!</v>
      </c>
      <c r="C15" s="43" t="str" cm="1">
        <f t="array" aca="1" ref="C15" ca="1">_FV(B15,"Ticker symbol",TRUE)</f>
        <v>PG</v>
      </c>
      <c r="D15" s="43" t="str" cm="1">
        <f t="array" aca="1" ref="D15" ca="1">_FV(B15,"Industry")</f>
        <v>Personal &amp; Household Products &amp; Services</v>
      </c>
      <c r="E15" s="42">
        <v>-238</v>
      </c>
      <c r="F15" s="44">
        <v>170.23</v>
      </c>
      <c r="G15" s="45">
        <f>E15*F15</f>
        <v>-40514.74</v>
      </c>
      <c r="H15" s="44" cm="1">
        <f t="array" aca="1" ref="H15" ca="1">_FV(B15,"Price")</f>
        <v>163.75</v>
      </c>
      <c r="I15" s="46" cm="1">
        <f t="array" aca="1" ref="I15" ca="1">_FV(B15,"Price")</f>
        <v>163.75</v>
      </c>
      <c r="J15" s="47">
        <f ca="1">(I15-F15)*E15</f>
        <v>1542.2399999999975</v>
      </c>
      <c r="K15" s="47" cm="1">
        <f t="array" aca="1" ref="K15" ca="1">_FV(B15,"52 week high",TRUE)</f>
        <v>180.43</v>
      </c>
      <c r="L15" s="47" cm="1">
        <f t="array" aca="1" ref="L15" ca="1">_FV(B15,"52 week low",TRUE)</f>
        <v>153.52000000000001</v>
      </c>
    </row>
    <row r="16" spans="1:22" s="42" customFormat="1" ht="14.25" customHeight="1" x14ac:dyDescent="0.3">
      <c r="B16" s="91" t="e" vm="27">
        <v>#VALUE!</v>
      </c>
      <c r="C16" s="43" t="str" cm="1">
        <f t="array" aca="1" ref="C16" ca="1">_FV(B16,"Ticker symbol",TRUE)</f>
        <v>CSCO</v>
      </c>
      <c r="D16" s="43" t="str" cm="1">
        <f t="array" aca="1" ref="D16" ca="1">_FV(B16,"Industry")</f>
        <v>Communications &amp; Networking</v>
      </c>
      <c r="E16" s="42">
        <v>-657</v>
      </c>
      <c r="F16" s="44">
        <v>62.27</v>
      </c>
      <c r="G16" s="45">
        <f>E16*F16</f>
        <v>-40911.39</v>
      </c>
      <c r="H16" s="44" cm="1">
        <f t="array" aca="1" ref="H16" ca="1">_FV(B16,"Price")</f>
        <v>54.54</v>
      </c>
      <c r="I16" s="46" cm="1">
        <f t="array" aca="1" ref="I16" ca="1">_FV(B16,"Price")</f>
        <v>54.54</v>
      </c>
      <c r="J16" s="47">
        <f ca="1">(I16-F16)*E16</f>
        <v>5078.6100000000024</v>
      </c>
      <c r="K16" s="47" cm="1">
        <f t="array" aca="1" ref="K16" ca="1">_FV(B16,"52 week high",TRUE)</f>
        <v>66.5</v>
      </c>
      <c r="L16" s="47" cm="1">
        <f t="array" aca="1" ref="L16" ca="1">_FV(B16,"52 week low",TRUE)</f>
        <v>44.5</v>
      </c>
    </row>
    <row r="17" spans="1:22" s="42" customFormat="1" ht="14.25" customHeight="1" x14ac:dyDescent="0.3">
      <c r="B17" s="91" t="e" vm="1">
        <v>#VALUE!</v>
      </c>
      <c r="C17" s="43" t="str" cm="1">
        <f t="array" aca="1" ref="C17" ca="1">_FV(B17,"Ticker symbol",TRUE)</f>
        <v>IBM</v>
      </c>
      <c r="D17" s="43" t="str" cm="1">
        <f t="array" aca="1" ref="D17" ca="1">_FV(B17,"Industry")</f>
        <v>Software &amp; IT Services</v>
      </c>
      <c r="E17" s="42">
        <v>-163</v>
      </c>
      <c r="F17" s="44">
        <v>261.54000000000002</v>
      </c>
      <c r="G17" s="45">
        <f>E17*F17</f>
        <v>-42631.020000000004</v>
      </c>
      <c r="H17" s="44" cm="1">
        <f t="array" aca="1" ref="H17" ca="1">_FV(B17,"Price")</f>
        <v>227.48</v>
      </c>
      <c r="I17" s="46" cm="1">
        <f t="array" aca="1" ref="I17" ca="1">_FV(B17,"Price")</f>
        <v>227.48</v>
      </c>
      <c r="J17" s="47">
        <f ca="1">(I17-F17)*E17</f>
        <v>5551.7800000000052</v>
      </c>
      <c r="K17" s="47" cm="1">
        <f t="array" aca="1" ref="K17" ca="1">_FV(B17,"52 week high",TRUE)</f>
        <v>266.45</v>
      </c>
      <c r="L17" s="47" cm="1">
        <f t="array" aca="1" ref="L17" ca="1">_FV(B17,"52 week low",TRUE)</f>
        <v>162.62</v>
      </c>
    </row>
    <row r="18" spans="1:22" s="42" customFormat="1" ht="14.25" customHeight="1" x14ac:dyDescent="0.3">
      <c r="B18" s="94" t="e" vm="8">
        <v>#VALUE!</v>
      </c>
      <c r="C18" s="43" t="str" cm="1">
        <f t="array" aca="1" ref="C18" ca="1">_FV(B18,"Ticker symbol",TRUE)</f>
        <v>SHW</v>
      </c>
      <c r="D18" s="43" t="str" cm="1">
        <f t="array" aca="1" ref="D18" ca="1">_FV(B18,"Industry")</f>
        <v>Chemicals</v>
      </c>
      <c r="E18" s="42">
        <v>-117</v>
      </c>
      <c r="F18" s="44">
        <v>362.27</v>
      </c>
      <c r="G18" s="45">
        <f>E18*F18</f>
        <v>-42385.59</v>
      </c>
      <c r="H18" s="44" cm="1">
        <f t="array" aca="1" ref="H18" ca="1">_FV(B18,"Price")</f>
        <v>332.06</v>
      </c>
      <c r="I18" s="46" cm="1">
        <f t="array" aca="1" ref="I18" ca="1">_FV(B18,"Price")</f>
        <v>332.06</v>
      </c>
      <c r="J18" s="47">
        <f ca="1">(I18-F18)*E18</f>
        <v>3534.5699999999974</v>
      </c>
      <c r="K18" s="47" cm="1">
        <f t="array" aca="1" ref="K18" ca="1">_FV(B18,"52 week high",TRUE)</f>
        <v>400.42</v>
      </c>
      <c r="L18" s="47" cm="1">
        <f t="array" aca="1" ref="L18" ca="1">_FV(B18,"52 week low",TRUE)</f>
        <v>282.08999999999997</v>
      </c>
    </row>
    <row r="19" spans="1:22" s="42" customFormat="1" ht="14.25" customHeight="1" x14ac:dyDescent="0.3">
      <c r="B19" s="94" t="e" vm="4">
        <v>#VALUE!</v>
      </c>
      <c r="C19" s="43" t="str" cm="1">
        <f t="array" aca="1" ref="C19" ca="1">_FV(B19,"Ticker symbol",TRUE)</f>
        <v>MSFT</v>
      </c>
      <c r="D19" s="43" t="str" cm="1">
        <f t="array" aca="1" ref="D19" ca="1">_FV(B19,"Industry")</f>
        <v>Software &amp; IT Services</v>
      </c>
      <c r="E19" s="42">
        <v>-106</v>
      </c>
      <c r="F19" s="44">
        <v>409.75</v>
      </c>
      <c r="G19" s="45">
        <f>E19*F19</f>
        <v>-43433.5</v>
      </c>
      <c r="H19" s="44" cm="1">
        <f t="array" aca="1" ref="H19" ca="1">_FV(B19,"Price")</f>
        <v>359.84</v>
      </c>
      <c r="I19" s="46" cm="1">
        <f t="array" aca="1" ref="I19" ca="1">_FV(B19,"Price")</f>
        <v>359.84</v>
      </c>
      <c r="J19" s="47">
        <f ca="1">(I19-F19)*E19</f>
        <v>5290.4600000000028</v>
      </c>
      <c r="K19" s="47" cm="1">
        <f t="array" aca="1" ref="K19" ca="1">_FV(B19,"52 week high",TRUE)</f>
        <v>468.35</v>
      </c>
      <c r="L19" s="47" cm="1">
        <f t="array" aca="1" ref="L19" ca="1">_FV(B19,"52 week low",TRUE)</f>
        <v>359.48</v>
      </c>
    </row>
    <row r="20" spans="1:22" s="42" customFormat="1" ht="14.25" customHeight="1" x14ac:dyDescent="0.3">
      <c r="B20" s="94" t="e" vm="22">
        <v>#VALUE!</v>
      </c>
      <c r="C20" s="43" t="str" cm="1">
        <f t="array" aca="1" ref="C20" ca="1">_FV(B20,"Ticker symbol",TRUE)</f>
        <v>CRM</v>
      </c>
      <c r="D20" s="43" t="str" cm="1">
        <f t="array" aca="1" ref="D20" ca="1">_FV(B20,"Industry")</f>
        <v>Software &amp; IT Services</v>
      </c>
      <c r="E20" s="42">
        <v>-149</v>
      </c>
      <c r="F20" s="44">
        <v>325.83</v>
      </c>
      <c r="G20" s="45">
        <f>E20*F20</f>
        <v>-48548.67</v>
      </c>
      <c r="H20" s="44" cm="1">
        <f t="array" aca="1" ref="H20" ca="1">_FV(B20,"Price")</f>
        <v>240.76</v>
      </c>
      <c r="I20" s="46" cm="1">
        <f t="array" aca="1" ref="I20" ca="1">_FV(B20,"Price")</f>
        <v>240.76</v>
      </c>
      <c r="J20" s="47">
        <f ca="1">(I20-F20)*E20</f>
        <v>12675.429999999998</v>
      </c>
      <c r="K20" s="47" cm="1">
        <f t="array" aca="1" ref="K20" ca="1">_FV(B20,"52 week high",TRUE)</f>
        <v>369</v>
      </c>
      <c r="L20" s="47" cm="1">
        <f t="array" aca="1" ref="L20" ca="1">_FV(B20,"52 week low",TRUE)</f>
        <v>212</v>
      </c>
    </row>
    <row r="21" spans="1:22" s="42" customFormat="1" ht="14.25" customHeight="1" x14ac:dyDescent="0.3">
      <c r="B21" s="94" t="e" vm="23">
        <v>#VALUE!</v>
      </c>
      <c r="C21" s="43" t="str" cm="1">
        <f t="array" aca="1" ref="C21" ca="1">_FV(B21,"Ticker symbol",TRUE)</f>
        <v>AMZN</v>
      </c>
      <c r="D21" s="43" t="str" cm="1">
        <f t="array" aca="1" ref="D21" ca="1">_FV(B21,"Industry")</f>
        <v>Diversified Retail</v>
      </c>
      <c r="E21" s="42">
        <v>-208</v>
      </c>
      <c r="F21" s="44">
        <v>216.58</v>
      </c>
      <c r="G21" s="45">
        <f>E21*F21</f>
        <v>-45048.639999999999</v>
      </c>
      <c r="H21" s="44" cm="1">
        <f t="array" aca="1" ref="H21" ca="1">_FV(B21,"Price")</f>
        <v>171</v>
      </c>
      <c r="I21" s="46" cm="1">
        <f t="array" aca="1" ref="I21" ca="1">_FV(B21,"Price")</f>
        <v>171</v>
      </c>
      <c r="J21" s="47">
        <f ca="1">(I21-F21)*E21</f>
        <v>9480.6400000000031</v>
      </c>
      <c r="K21" s="47" cm="1">
        <f t="array" aca="1" ref="K21" ca="1">_FV(B21,"52 week high",TRUE)</f>
        <v>242.52</v>
      </c>
      <c r="L21" s="47" cm="1">
        <f t="array" aca="1" ref="L21" ca="1">_FV(B21,"52 week low",TRUE)</f>
        <v>151.61000000000001</v>
      </c>
    </row>
    <row r="22" spans="1:22" s="42" customFormat="1" ht="14.25" customHeight="1" x14ac:dyDescent="0.3">
      <c r="B22" s="94" t="e" vm="2">
        <v>#VALUE!</v>
      </c>
      <c r="C22" s="43" t="str" cm="1">
        <f t="array" aca="1" ref="C22" ca="1">_FV(B22,"Ticker symbol",TRUE)</f>
        <v>AXP</v>
      </c>
      <c r="D22" s="43" t="str" cm="1">
        <f t="array" aca="1" ref="D22" ca="1">_FV(B22,"Industry")</f>
        <v>Banking Services</v>
      </c>
      <c r="E22" s="42">
        <v>-151</v>
      </c>
      <c r="F22" s="44">
        <v>295.39999999999998</v>
      </c>
      <c r="G22" s="45">
        <f>E22*F22</f>
        <v>-44605.399999999994</v>
      </c>
      <c r="H22" s="44" cm="1">
        <f t="array" aca="1" ref="H22" ca="1">_FV(B22,"Price")</f>
        <v>233.64</v>
      </c>
      <c r="I22" s="46" cm="1">
        <f t="array" aca="1" ref="I22" ca="1">_FV(B22,"Price")</f>
        <v>233.64</v>
      </c>
      <c r="J22" s="47">
        <f ca="1">(I22-F22)*E22</f>
        <v>9325.7599999999984</v>
      </c>
      <c r="K22" s="47" cm="1">
        <f t="array" aca="1" ref="K22" ca="1">_FV(B22,"52 week high",TRUE)</f>
        <v>326.27499999999998</v>
      </c>
      <c r="L22" s="47" cm="1">
        <f t="array" aca="1" ref="L22" ca="1">_FV(B22,"52 week low",TRUE)</f>
        <v>214.51480000000001</v>
      </c>
    </row>
    <row r="23" spans="1:22" s="42" customFormat="1" ht="14.25" customHeight="1" x14ac:dyDescent="0.3">
      <c r="B23" s="94" t="e" vm="24">
        <v>#VALUE!</v>
      </c>
      <c r="C23" s="43" t="str" cm="1">
        <f t="array" aca="1" ref="C23" ca="1">_FV(B23,"Ticker symbol",TRUE)</f>
        <v>HD</v>
      </c>
      <c r="D23" s="43" t="str" cm="1">
        <f t="array" aca="1" ref="D23" ca="1">_FV(B23,"Industry")</f>
        <v>Specialty Retailers</v>
      </c>
      <c r="E23" s="42">
        <v>-112</v>
      </c>
      <c r="F23" s="44">
        <v>385.3</v>
      </c>
      <c r="G23" s="45">
        <f>E23*F23</f>
        <v>-43153.599999999999</v>
      </c>
      <c r="H23" s="44" cm="1">
        <f t="array" aca="1" ref="H23" ca="1">_FV(B23,"Price")</f>
        <v>353.9</v>
      </c>
      <c r="I23" s="46" cm="1">
        <f t="array" aca="1" ref="I23" ca="1">_FV(B23,"Price")</f>
        <v>353.9</v>
      </c>
      <c r="J23" s="47">
        <f ca="1">(I23-F23)*E23</f>
        <v>3516.8000000000038</v>
      </c>
      <c r="K23" s="47" cm="1">
        <f t="array" aca="1" ref="K23" ca="1">_FV(B23,"52 week high",TRUE)</f>
        <v>439.37</v>
      </c>
      <c r="L23" s="47" cm="1">
        <f t="array" aca="1" ref="L23" ca="1">_FV(B23,"52 week low",TRUE)</f>
        <v>323.77</v>
      </c>
    </row>
    <row r="24" spans="1:22" s="42" customFormat="1" ht="14.25" customHeight="1" x14ac:dyDescent="0.3">
      <c r="B24" s="94" t="e" vm="18">
        <v>#VALUE!</v>
      </c>
      <c r="C24" s="43" t="str" cm="1">
        <f t="array" aca="1" ref="C24" ca="1">_FV(B24,"Ticker symbol",TRUE)</f>
        <v>NVDA</v>
      </c>
      <c r="D24" s="43" t="str" cm="1">
        <f t="array" aca="1" ref="D24" ca="1">_FV(B24,"Industry")</f>
        <v>Semiconductors &amp; Semiconductor Equipment</v>
      </c>
      <c r="E24" s="42">
        <v>-365</v>
      </c>
      <c r="F24" s="44">
        <v>124.80500000000001</v>
      </c>
      <c r="G24" s="45">
        <f>E24*F24</f>
        <v>-45553.825000000004</v>
      </c>
      <c r="H24" s="44" cm="1">
        <f t="array" aca="1" ref="H24" ca="1">_FV(B24,"Price")</f>
        <v>94.31</v>
      </c>
      <c r="I24" s="46" cm="1">
        <f t="array" aca="1" ref="I24" ca="1">_FV(B24,"Price")</f>
        <v>94.31</v>
      </c>
      <c r="J24" s="47">
        <f ca="1">(I24-F24)*E24</f>
        <v>11130.675000000001</v>
      </c>
      <c r="K24" s="47" cm="1">
        <f t="array" aca="1" ref="K24" ca="1">_FV(B24,"52 week high",TRUE)</f>
        <v>153.13</v>
      </c>
      <c r="L24" s="47" cm="1">
        <f t="array" aca="1" ref="L24" ca="1">_FV(B24,"52 week low",TRUE)</f>
        <v>75.605999999999995</v>
      </c>
    </row>
    <row r="25" spans="1:22" s="42" customFormat="1" ht="14.25" customHeight="1" x14ac:dyDescent="0.3">
      <c r="B25" s="94" t="e" vm="3">
        <v>#VALUE!</v>
      </c>
      <c r="C25" s="43" t="str" cm="1">
        <f t="array" aca="1" ref="C25" ca="1">_FV(B25,"Ticker symbol",TRUE)</f>
        <v>DIS</v>
      </c>
      <c r="D25" s="43" t="str" cm="1">
        <f t="array" aca="1" ref="D25" ca="1">_FV(B25,"Industry")</f>
        <v>Media &amp; Publishing</v>
      </c>
      <c r="E25" s="42">
        <v>-408</v>
      </c>
      <c r="F25" s="44">
        <v>105.51</v>
      </c>
      <c r="G25" s="45">
        <f>E25*F25</f>
        <v>-43048.08</v>
      </c>
      <c r="H25" s="44" cm="1">
        <f t="array" aca="1" ref="H25" ca="1">_FV(B25,"Price")</f>
        <v>83.53</v>
      </c>
      <c r="I25" s="46" cm="1">
        <f t="array" aca="1" ref="I25" ca="1">_FV(B25,"Price")</f>
        <v>83.53</v>
      </c>
      <c r="J25" s="47">
        <f ca="1">(I25-F25)*E25</f>
        <v>8967.840000000002</v>
      </c>
      <c r="K25" s="47" cm="1">
        <f t="array" aca="1" ref="K25" ca="1">_FV(B25,"52 week high",TRUE)</f>
        <v>118.63</v>
      </c>
      <c r="L25" s="47" cm="1">
        <f t="array" aca="1" ref="L25" ca="1">_FV(B25,"52 week low",TRUE)</f>
        <v>83.08</v>
      </c>
    </row>
    <row r="26" spans="1:22" s="42" customFormat="1" ht="14.25" customHeight="1" x14ac:dyDescent="0.3">
      <c r="B26" s="94" t="e" vm="15">
        <v>#VALUE!</v>
      </c>
      <c r="C26" s="43" t="str" cm="1">
        <f t="array" aca="1" ref="C26" ca="1">_FV(B26,"Ticker symbol",TRUE)</f>
        <v>WMT</v>
      </c>
      <c r="D26" s="43" t="str" cm="1">
        <f t="array" aca="1" ref="D26" ca="1">_FV(B26,"Industry")</f>
        <v>Food &amp; Drug Retailing</v>
      </c>
      <c r="E26" s="42">
        <v>-470</v>
      </c>
      <c r="F26" s="44">
        <v>91.72</v>
      </c>
      <c r="G26" s="45">
        <f>E26*F26</f>
        <v>-43108.4</v>
      </c>
      <c r="H26" s="44" cm="1">
        <f t="array" aca="1" ref="H26" ca="1">_FV(B26,"Price")</f>
        <v>83.19</v>
      </c>
      <c r="I26" s="46" cm="1">
        <f t="array" aca="1" ref="I26" ca="1">_FV(B26,"Price")</f>
        <v>83.19</v>
      </c>
      <c r="J26" s="47">
        <f ca="1">(I26-F26)*E26</f>
        <v>4009.1000000000004</v>
      </c>
      <c r="K26" s="47" cm="1">
        <f t="array" aca="1" ref="K26" ca="1">_FV(B26,"52 week high",TRUE)</f>
        <v>105.3</v>
      </c>
      <c r="L26" s="47" cm="1">
        <f t="array" aca="1" ref="L26" ca="1">_FV(B26,"52 week low",TRUE)</f>
        <v>58.555</v>
      </c>
    </row>
    <row r="27" spans="1:22" s="42" customFormat="1" ht="14.25" customHeight="1" x14ac:dyDescent="0.3">
      <c r="B27" s="94" t="e" vm="10">
        <v>#VALUE!</v>
      </c>
      <c r="C27" s="43" t="str" cm="1">
        <f t="array" aca="1" ref="C27" ca="1">_FV(B27,"Ticker symbol",TRUE)</f>
        <v>JPM</v>
      </c>
      <c r="D27" s="43" t="str" cm="1">
        <f t="array" aca="1" ref="D27" ca="1">_FV(B27,"Industry")</f>
        <v>Banking Services</v>
      </c>
      <c r="E27" s="42">
        <v>-165</v>
      </c>
      <c r="F27" s="44">
        <v>242.28</v>
      </c>
      <c r="G27" s="45">
        <f>E27*F27</f>
        <v>-39976.199999999997</v>
      </c>
      <c r="H27" s="44" cm="1">
        <f t="array" aca="1" ref="H27" ca="1">_FV(B27,"Price")</f>
        <v>210.28</v>
      </c>
      <c r="I27" s="46" cm="1">
        <f t="array" aca="1" ref="I27" ca="1">_FV(B27,"Price")</f>
        <v>210.28</v>
      </c>
      <c r="J27" s="47">
        <f ca="1">(I27-F27)*E27</f>
        <v>5280</v>
      </c>
      <c r="K27" s="47" cm="1">
        <f t="array" aca="1" ref="K27" ca="1">_FV(B27,"52 week high",TRUE)</f>
        <v>280.25</v>
      </c>
      <c r="L27" s="47" cm="1">
        <f t="array" aca="1" ref="L27" ca="1">_FV(B27,"52 week low",TRUE)</f>
        <v>179.2</v>
      </c>
    </row>
    <row r="28" spans="1:22" s="42" customFormat="1" ht="14.25" customHeight="1" x14ac:dyDescent="0.3">
      <c r="B28" s="94" t="e" vm="11">
        <v>#VALUE!</v>
      </c>
      <c r="C28" s="43" t="str" cm="1">
        <f t="array" aca="1" ref="C28" ca="1">_FV(B28,"Ticker symbol",TRUE)</f>
        <v>GS</v>
      </c>
      <c r="D28" s="43" t="str" cm="1">
        <f t="array" aca="1" ref="D28" ca="1">_FV(B28,"Industry")</f>
        <v>Investment Banking &amp; Investment Services</v>
      </c>
      <c r="E28" s="42">
        <v>-74</v>
      </c>
      <c r="F28" s="44">
        <v>559.5</v>
      </c>
      <c r="G28" s="45">
        <f>E28*F28</f>
        <v>-41403</v>
      </c>
      <c r="H28" s="44" cm="1">
        <f t="array" aca="1" ref="H28" ca="1">_FV(B28,"Price")</f>
        <v>470.13</v>
      </c>
      <c r="I28" s="46" cm="1">
        <f t="array" aca="1" ref="I28" ca="1">_FV(B28,"Price")</f>
        <v>470.13</v>
      </c>
      <c r="J28" s="47">
        <f ca="1">(I28-F28)*E28</f>
        <v>6613.38</v>
      </c>
      <c r="K28" s="47" cm="1">
        <f t="array" aca="1" ref="K28" ca="1">_FV(B28,"52 week high",TRUE)</f>
        <v>672.19</v>
      </c>
      <c r="L28" s="47" cm="1">
        <f t="array" aca="1" ref="L28" ca="1">_FV(B28,"52 week low",TRUE)</f>
        <v>387.12</v>
      </c>
    </row>
    <row r="29" spans="1:22" s="48" customFormat="1" ht="14.25" customHeight="1" x14ac:dyDescent="0.3">
      <c r="A29" s="42"/>
      <c r="B29" s="94" t="e" vm="21">
        <v>#VALUE!</v>
      </c>
      <c r="C29" s="43" t="str" cm="1">
        <f t="array" aca="1" ref="C29" ca="1">_FV(B29,"Ticker symbol",TRUE)</f>
        <v>V</v>
      </c>
      <c r="D29" s="43" t="str" cm="1">
        <f t="array" aca="1" ref="D29" ca="1">_FV(B29,"Industry")</f>
        <v>Software &amp; IT Services</v>
      </c>
      <c r="E29" s="42">
        <v>-127</v>
      </c>
      <c r="F29" s="44">
        <v>313.13</v>
      </c>
      <c r="G29" s="45">
        <f>E29*F29</f>
        <v>-39767.51</v>
      </c>
      <c r="H29" s="44" cm="1">
        <f t="array" aca="1" ref="H29" ca="1">_FV(B29,"Price")</f>
        <v>313.13</v>
      </c>
      <c r="I29" s="46" cm="1">
        <f t="array" aca="1" ref="I29" ca="1">_FV(B29,"Price")</f>
        <v>313.13</v>
      </c>
      <c r="J29" s="47">
        <f ca="1">(I29-F29)*E29</f>
        <v>0</v>
      </c>
      <c r="K29" s="47" cm="1">
        <f t="array" aca="1" ref="K29" ca="1">_FV(B29,"52 week high",TRUE)</f>
        <v>366.54</v>
      </c>
      <c r="L29" s="47" cm="1">
        <f t="array" aca="1" ref="L29" ca="1">_FV(B29,"52 week low",TRUE)</f>
        <v>252.7</v>
      </c>
      <c r="M29" s="42"/>
      <c r="N29" s="42"/>
      <c r="O29" s="42"/>
      <c r="P29" s="42"/>
      <c r="Q29" s="42"/>
      <c r="R29" s="42"/>
      <c r="S29" s="42"/>
      <c r="T29" s="42"/>
      <c r="U29" s="42"/>
      <c r="V29" s="42"/>
    </row>
    <row r="30" spans="1:22" s="42" customFormat="1" ht="14.25" customHeight="1" x14ac:dyDescent="0.3">
      <c r="B30" s="94" t="e" vm="13">
        <v>#VALUE!</v>
      </c>
      <c r="C30" s="43" t="str" cm="1">
        <f t="array" aca="1" ref="C30" ca="1">_FV(B30,"Ticker symbol",TRUE)</f>
        <v>BA</v>
      </c>
      <c r="D30" s="43" t="str" cm="1">
        <f t="array" aca="1" ref="D30" ca="1">_FV(B30,"Industry")</f>
        <v>Aerospace &amp; Defense</v>
      </c>
      <c r="E30" s="42">
        <v>-292</v>
      </c>
      <c r="F30" s="44">
        <v>136.59</v>
      </c>
      <c r="G30" s="45">
        <f>E30*F30</f>
        <v>-39884.28</v>
      </c>
      <c r="H30" s="44" cm="1">
        <f t="array" aca="1" ref="H30" ca="1">_FV(B30,"Price")</f>
        <v>136.59</v>
      </c>
      <c r="I30" s="46" cm="1">
        <f t="array" aca="1" ref="I30" ca="1">_FV(B30,"Price")</f>
        <v>136.59</v>
      </c>
      <c r="J30" s="47">
        <f ca="1">(I30-F30)*E30</f>
        <v>0</v>
      </c>
      <c r="K30" s="47" cm="1">
        <f t="array" aca="1" ref="K30" ca="1">_FV(B30,"52 week high",TRUE)</f>
        <v>196.95</v>
      </c>
      <c r="L30" s="47" cm="1">
        <f t="array" aca="1" ref="L30" ca="1">_FV(B30,"52 week low",TRUE)</f>
        <v>132.79</v>
      </c>
    </row>
    <row r="31" spans="1:22" s="42" customFormat="1" ht="14.25" customHeight="1" x14ac:dyDescent="0.3">
      <c r="B31" s="94" t="e" vm="25">
        <v>#VALUE!</v>
      </c>
      <c r="C31" s="43" t="str" cm="1">
        <f t="array" aca="1" ref="C31" ca="1">_FV(B31,"Ticker symbol",TRUE)</f>
        <v>JNJ</v>
      </c>
      <c r="D31" s="43" t="str" cm="1">
        <f t="array" aca="1" ref="D31" ca="1">_FV(B31,"Industry")</f>
        <v>Pharmaceuticals</v>
      </c>
      <c r="E31" s="42">
        <v>-261</v>
      </c>
      <c r="F31" s="44">
        <v>153.24</v>
      </c>
      <c r="G31" s="45">
        <f>E31*F31</f>
        <v>-39995.64</v>
      </c>
      <c r="H31" s="44" cm="1">
        <f t="array" aca="1" ref="H31" ca="1">_FV(B31,"Price")</f>
        <v>153.24</v>
      </c>
      <c r="I31" s="46" cm="1">
        <f t="array" aca="1" ref="I31" ca="1">_FV(B31,"Price")</f>
        <v>153.24</v>
      </c>
      <c r="J31" s="47">
        <f ca="1">(I31-F31)*E31</f>
        <v>0</v>
      </c>
      <c r="K31" s="47" cm="1">
        <f t="array" aca="1" ref="K31" ca="1">_FV(B31,"52 week high",TRUE)</f>
        <v>169.99</v>
      </c>
      <c r="L31" s="47" cm="1">
        <f t="array" aca="1" ref="L31" ca="1">_FV(B31,"52 week low",TRUE)</f>
        <v>140.68</v>
      </c>
    </row>
    <row r="32" spans="1:22" s="42" customFormat="1" ht="14.25" customHeight="1" x14ac:dyDescent="0.3">
      <c r="B32" s="94" t="e" vm="28">
        <v>#VALUE!</v>
      </c>
      <c r="C32" s="43" t="str" cm="1">
        <f t="array" aca="1" ref="C32" ca="1">_FV(B32,"Ticker symbol",TRUE)</f>
        <v>MCD</v>
      </c>
      <c r="D32" s="43" t="str" cm="1">
        <f t="array" aca="1" ref="D32" ca="1">_FV(B32,"Industry")</f>
        <v>Hotels &amp; Entertainment Services</v>
      </c>
      <c r="E32" s="42">
        <v>-133</v>
      </c>
      <c r="F32" s="44">
        <v>300.11</v>
      </c>
      <c r="G32" s="45">
        <f>E32*F32</f>
        <v>-39914.630000000005</v>
      </c>
      <c r="H32" s="44" cm="1">
        <f t="array" aca="1" ref="H32" ca="1">_FV(B32,"Price")</f>
        <v>300.11</v>
      </c>
      <c r="I32" s="46" cm="1">
        <f t="array" aca="1" ref="I32" ca="1">_FV(B32,"Price")</f>
        <v>300.11</v>
      </c>
      <c r="J32" s="47">
        <f ca="1">(I32-F32)*E32</f>
        <v>0</v>
      </c>
      <c r="K32" s="47" cm="1">
        <f t="array" aca="1" ref="K32" ca="1">_FV(B32,"52 week high",TRUE)</f>
        <v>326.32</v>
      </c>
      <c r="L32" s="47" cm="1">
        <f t="array" aca="1" ref="L32" ca="1">_FV(B32,"52 week low",TRUE)</f>
        <v>243.53</v>
      </c>
    </row>
    <row r="33" spans="1:22" s="42" customFormat="1" ht="14.25" customHeight="1" x14ac:dyDescent="0.3">
      <c r="B33" s="94" t="e" vm="5">
        <v>#VALUE!</v>
      </c>
      <c r="C33" s="43" t="str" cm="1">
        <f t="array" aca="1" ref="C33" ca="1">_FV(B33,"Ticker symbol",TRUE)</f>
        <v>CVX</v>
      </c>
      <c r="D33" s="43" t="str" cm="1">
        <f t="array" aca="1" ref="D33" ca="1">_FV(B33,"Industry")</f>
        <v>Oil &amp; Gas</v>
      </c>
      <c r="E33" s="42">
        <v>-279</v>
      </c>
      <c r="F33" s="44">
        <v>143.28</v>
      </c>
      <c r="G33" s="45">
        <f>E33*F33</f>
        <v>-39975.120000000003</v>
      </c>
      <c r="H33" s="44" cm="1">
        <f t="array" aca="1" ref="H33" ca="1">_FV(B33,"Price")</f>
        <v>143.28</v>
      </c>
      <c r="I33" s="46" cm="1">
        <f t="array" aca="1" ref="I33" ca="1">_FV(B33,"Price")</f>
        <v>143.28</v>
      </c>
      <c r="J33" s="47">
        <f ca="1">(I33-F33)*E33</f>
        <v>0</v>
      </c>
      <c r="K33" s="47" cm="1">
        <f t="array" aca="1" ref="K33" ca="1">_FV(B33,"52 week high",TRUE)</f>
        <v>168.96</v>
      </c>
      <c r="L33" s="47" cm="1">
        <f t="array" aca="1" ref="L33" ca="1">_FV(B33,"52 week low",TRUE)</f>
        <v>135.3672</v>
      </c>
    </row>
    <row r="34" spans="1:22" s="42" customFormat="1" ht="14.25" customHeight="1" x14ac:dyDescent="0.3">
      <c r="B34" s="94" t="e" vm="30">
        <v>#VALUE!</v>
      </c>
      <c r="C34" s="43" t="str" cm="1">
        <f t="array" aca="1" ref="C34" ca="1">_FV(B34,"Ticker symbol",TRUE)</f>
        <v>VZ</v>
      </c>
      <c r="D34" s="43" t="str" cm="1">
        <f t="array" aca="1" ref="D34" ca="1">_FV(B34,"Industry")</f>
        <v>Telecommunications Services</v>
      </c>
      <c r="E34" s="42">
        <v>-929</v>
      </c>
      <c r="F34" s="44">
        <v>43.03</v>
      </c>
      <c r="G34" s="45">
        <f>E34*F34</f>
        <v>-39974.870000000003</v>
      </c>
      <c r="H34" s="44" cm="1">
        <f t="array" aca="1" ref="H34" ca="1">_FV(B34,"Price")</f>
        <v>43.03</v>
      </c>
      <c r="I34" s="46" cm="1">
        <f t="array" aca="1" ref="I34" ca="1">_FV(B34,"Price")</f>
        <v>43.03</v>
      </c>
      <c r="J34" s="47">
        <f ca="1">(I34-F34)*E34</f>
        <v>0</v>
      </c>
      <c r="K34" s="47" cm="1">
        <f t="array" aca="1" ref="K34" ca="1">_FV(B34,"52 week high",TRUE)</f>
        <v>47.354999999999997</v>
      </c>
      <c r="L34" s="47" cm="1">
        <f t="array" aca="1" ref="L34" ca="1">_FV(B34,"52 week low",TRUE)</f>
        <v>37.585000000000001</v>
      </c>
    </row>
    <row r="35" spans="1:22" s="42" customFormat="1" ht="14.25" customHeight="1" x14ac:dyDescent="0.3">
      <c r="B35" s="94" t="e" vm="9">
        <v>#VALUE!</v>
      </c>
      <c r="C35" s="43" t="str" cm="1">
        <f t="array" aca="1" ref="C35" ca="1">_FV(B35,"Ticker symbol",TRUE)</f>
        <v>TRV</v>
      </c>
      <c r="D35" s="43" t="str" cm="1">
        <f t="array" aca="1" ref="D35" ca="1">_FV(B35,"Industry")</f>
        <v>Insurance</v>
      </c>
      <c r="E35" s="42">
        <v>-165</v>
      </c>
      <c r="F35" s="44">
        <v>242.26</v>
      </c>
      <c r="G35" s="45">
        <f>E35*F35</f>
        <v>-39972.9</v>
      </c>
      <c r="H35" s="44" cm="1">
        <f t="array" aca="1" ref="H35" ca="1">_FV(B35,"Price")</f>
        <v>242.26</v>
      </c>
      <c r="I35" s="46" cm="1">
        <f t="array" aca="1" ref="I35" ca="1">_FV(B35,"Price")</f>
        <v>242.26</v>
      </c>
      <c r="J35" s="47">
        <f ca="1">(I35-F35)*E35</f>
        <v>0</v>
      </c>
      <c r="K35" s="47" cm="1">
        <f t="array" aca="1" ref="K35" ca="1">_FV(B35,"52 week high",TRUE)</f>
        <v>269.55500000000001</v>
      </c>
      <c r="L35" s="47" cm="1">
        <f t="array" aca="1" ref="L35" ca="1">_FV(B35,"52 week low",TRUE)</f>
        <v>200.21</v>
      </c>
    </row>
    <row r="36" spans="1:22" s="42" customFormat="1" ht="14.25" customHeight="1" x14ac:dyDescent="0.3">
      <c r="B36" s="109" t="e" vm="29">
        <v>#VALUE!</v>
      </c>
      <c r="C36" s="43" t="str" cm="1">
        <f t="array" aca="1" ref="C36" ca="1">_FV(B36,"Ticker symbol",TRUE)</f>
        <v>AMGN</v>
      </c>
      <c r="D36" s="43" t="str" cm="1">
        <f t="array" aca="1" ref="D36" ca="1">_FV(B36,"Industry")</f>
        <v>Pharmaceuticals</v>
      </c>
      <c r="E36" s="42">
        <v>-135</v>
      </c>
      <c r="F36" s="44">
        <v>294.39</v>
      </c>
      <c r="G36" s="45">
        <f>E36*F36</f>
        <v>-39742.65</v>
      </c>
      <c r="H36" s="44" cm="1">
        <f t="array" aca="1" ref="H36" ca="1">_FV(B36,"Price")</f>
        <v>294.39</v>
      </c>
      <c r="I36" s="46" cm="1">
        <f t="array" aca="1" ref="I36" ca="1">_FV(B36,"Price")</f>
        <v>294.39</v>
      </c>
      <c r="J36" s="47">
        <f ca="1">(I36-F36)*E36</f>
        <v>0</v>
      </c>
      <c r="K36" s="47" cm="1">
        <f t="array" aca="1" ref="K36" ca="1">_FV(B36,"52 week high",TRUE)</f>
        <v>346.85</v>
      </c>
      <c r="L36" s="47" cm="1">
        <f t="array" aca="1" ref="L36" ca="1">_FV(B36,"52 week low",TRUE)</f>
        <v>253.3</v>
      </c>
    </row>
    <row r="37" spans="1:22" s="42" customFormat="1" ht="14.25" customHeight="1" x14ac:dyDescent="0.3">
      <c r="A37" s="48"/>
      <c r="B37" s="90" t="e" vm="19">
        <v>#VALUE!</v>
      </c>
      <c r="C37" s="90" t="str" cm="1">
        <f t="array" aca="1" ref="C37" ca="1">_FV(B37,"Ticker symbol",TRUE)</f>
        <v>UNH</v>
      </c>
      <c r="D37" s="96" t="str" cm="1">
        <f t="array" aca="1" ref="D37" ca="1">_FV(B37,"Industry")</f>
        <v>Healthcare Providers &amp; Services</v>
      </c>
      <c r="E37" s="83">
        <v>77.5</v>
      </c>
      <c r="F37" s="87">
        <v>516.04</v>
      </c>
      <c r="G37" s="50">
        <f>E37*F37</f>
        <v>39993.1</v>
      </c>
      <c r="H37" s="49" cm="1">
        <f t="array" aca="1" ref="H37" ca="1">_FV(B37,"Price")</f>
        <v>525.04999999999995</v>
      </c>
      <c r="I37" s="51" cm="1">
        <f t="array" aca="1" ref="I37" ca="1">_FV(B37,"Price")</f>
        <v>525.04999999999995</v>
      </c>
      <c r="J37" s="52">
        <f ca="1">(I37-F37)*E37</f>
        <v>698.2749999999993</v>
      </c>
      <c r="K37" s="52" cm="1">
        <f t="array" aca="1" ref="K37" ca="1">_FV(B37,"52 week high",TRUE)</f>
        <v>630.73</v>
      </c>
      <c r="L37" s="52" cm="1">
        <f t="array" aca="1" ref="L37" ca="1">_FV(B37,"52 week low",TRUE)</f>
        <v>436.38</v>
      </c>
      <c r="M37" s="48"/>
      <c r="N37" s="48"/>
      <c r="O37" s="48"/>
      <c r="P37" s="48"/>
      <c r="Q37" s="48"/>
      <c r="R37" s="48"/>
      <c r="S37" s="48"/>
      <c r="T37" s="48"/>
      <c r="U37" s="48"/>
      <c r="V37" s="48"/>
    </row>
    <row r="38" spans="1:22" ht="14.25" customHeight="1" x14ac:dyDescent="0.3"/>
    <row r="39" spans="1:22" ht="14.25" customHeight="1" x14ac:dyDescent="0.3"/>
    <row r="40" spans="1:22" ht="14.25" customHeight="1" x14ac:dyDescent="0.3"/>
    <row r="41" spans="1:22" ht="14.25" customHeight="1" x14ac:dyDescent="0.3"/>
    <row r="42" spans="1:22" ht="14.25" customHeight="1" x14ac:dyDescent="0.3"/>
    <row r="43" spans="1:22" ht="14.25" customHeight="1" x14ac:dyDescent="0.3"/>
    <row r="44" spans="1:22" ht="14.25" customHeight="1" x14ac:dyDescent="0.3"/>
    <row r="45" spans="1:22" ht="14.25" customHeight="1" x14ac:dyDescent="0.3"/>
    <row r="46" spans="1:22" ht="14.25" customHeight="1" x14ac:dyDescent="0.3"/>
    <row r="47" spans="1:22" ht="14.25" customHeight="1" x14ac:dyDescent="0.3"/>
    <row r="48" spans="1:2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sheetData>
  <autoFilter ref="A7:V8" xr:uid="{00000000-0001-0000-0100-000000000000}">
    <sortState xmlns:xlrd2="http://schemas.microsoft.com/office/spreadsheetml/2017/richdata2" ref="A8:V37">
      <sortCondition sortBy="cellColor" ref="F7:F8" dxfId="1"/>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B120" workbookViewId="0">
      <selection activeCell="E141" sqref="E141"/>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7"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7"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7"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7"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7"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7"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7"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7"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7"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7"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7"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4"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5"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5"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5"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4"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5"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5"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4" t="str">
        <f ca="1">_xlfn.IFNA(VLOOKUP(D21,Dashboard!$B$8:$D$17,3,FALSE),VLOOKUP(D21,PreviousHoldings!$B$3:$D$27,3,FALSE))</f>
        <v>Consumer Goods Conglomerates</v>
      </c>
      <c r="D21" s="21" t="e" vm="17">
        <v>#VALUE!</v>
      </c>
      <c r="E21" s="22" t="str">
        <f t="array" aca="1" ref="E21" ca="1">_FV(Transactions!$D21,"Ticker symbol",TRUE)</f>
        <v>HON</v>
      </c>
      <c r="F21" s="75"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5"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8"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8"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8"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69"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4" t="e">
        <f>_xlfn.IFNA(VLOOKUP(D27,Dashboard!$B$8:$D$17,3,FALSE),VLOOKUP(D27,PreviousHoldings!$B$3:$D$27,3,FALSE))</f>
        <v>#N/A</v>
      </c>
      <c r="D27" s="26" t="e" vm="25">
        <v>#VALUE!</v>
      </c>
      <c r="E27" s="27" t="str">
        <f t="array" aca="1" ref="E27" ca="1">_FV(Transactions!$D27,"Ticker symbol",TRUE)</f>
        <v>JNJ</v>
      </c>
      <c r="F27" s="68"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4" t="e">
        <f>_xlfn.IFNA(VLOOKUP(D28,Dashboard!$B$8:$D$17,3,FALSE),VLOOKUP(D28,PreviousHoldings!$B$3:$D$27,3,FALSE))</f>
        <v>#N/A</v>
      </c>
      <c r="D28" s="26" t="e" vm="26">
        <v>#VALUE!</v>
      </c>
      <c r="E28" s="27" t="str">
        <f t="array" aca="1" ref="E28" ca="1">_FV(Transactions!$D28,"Ticker symbol",TRUE)</f>
        <v>KO</v>
      </c>
      <c r="F28" s="68"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4" t="str">
        <f ca="1">_xlfn.IFNA(VLOOKUP(D29,Dashboard!$B$8:$D$17,3,FALSE),VLOOKUP(D29,PreviousHoldings!$B$3:$D$27,3,FALSE))</f>
        <v>Communications &amp; Networking</v>
      </c>
      <c r="D29" s="26" t="e" vm="27">
        <v>#VALUE!</v>
      </c>
      <c r="E29" s="27" t="str">
        <f t="array" aca="1" ref="E29" ca="1">_FV(Transactions!$D29,"Ticker symbol",TRUE)</f>
        <v>CSCO</v>
      </c>
      <c r="F29" s="68"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8"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0"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8"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8"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4" t="e">
        <f>_xlfn.IFNA(VLOOKUP(D34,Dashboard!$B$8:$D$17,3,FALSE),VLOOKUP(D34,PreviousHoldings!$B$3:$D$27,3,FALSE))</f>
        <v>#N/A</v>
      </c>
      <c r="D34" s="26" t="e" vm="29">
        <v>#VALUE!</v>
      </c>
      <c r="E34" s="27" t="str">
        <f t="array" aca="1" ref="E34" ca="1">_FV(Transactions!$D34,"Ticker symbol",TRUE)</f>
        <v>AMGN</v>
      </c>
      <c r="F34" s="68"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69"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8"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69"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1"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2"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2"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3"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3"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3"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3"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3"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3"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4" t="e">
        <f>_xlfn.IFNA(VLOOKUP(D47,Dashboard!$B$8:$D$17,3,FALSE),VLOOKUP(D47,PreviousHoldings!$B$3:$D$27,3,FALSE))</f>
        <v>#N/A</v>
      </c>
      <c r="D47" s="30" t="e" vm="30">
        <v>#VALUE!</v>
      </c>
      <c r="E47" s="1" t="str">
        <f t="array" aca="1" ref="E47" ca="1">_FV(Transactions!$D47,"Ticker symbol",TRUE)</f>
        <v>VZ</v>
      </c>
      <c r="F47" s="73"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3"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3"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3"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3"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6" t="e" vm="10">
        <v>#VALUE!</v>
      </c>
      <c r="E52" s="1" t="str">
        <f t="array" aca="1" ref="E52" ca="1">_FV(Transactions!$D52,"Ticker symbol",TRUE)</f>
        <v>JPM</v>
      </c>
      <c r="F52" s="73"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6" t="e" vm="13">
        <v>#VALUE!</v>
      </c>
      <c r="E53" s="1" t="str">
        <f t="array" aca="1" ref="E53" ca="1">_FV(Transactions!$D53,"Ticker symbol",TRUE)</f>
        <v>BA</v>
      </c>
      <c r="F53" s="73"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6" t="e" vm="12">
        <v>#VALUE!</v>
      </c>
      <c r="E54" s="1" t="str">
        <f t="array" aca="1" ref="E54" ca="1">_FV(Transactions!$D54,"Ticker symbol",TRUE)</f>
        <v>MMM</v>
      </c>
      <c r="F54" s="73"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6" t="e" vm="11">
        <v>#VALUE!</v>
      </c>
      <c r="E55" s="1" t="str">
        <f t="array" aca="1" ref="E55" ca="1">_FV(Transactions!$D55,"Ticker symbol",TRUE)</f>
        <v>GS</v>
      </c>
      <c r="F55" s="73"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6" t="e" vm="15">
        <v>#VALUE!</v>
      </c>
      <c r="E56" s="1" t="str">
        <f t="array" aca="1" ref="E56" ca="1">_FV(Transactions!$D56,"Ticker symbol",TRUE)</f>
        <v>WMT</v>
      </c>
      <c r="F56" s="73"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6" t="e" vm="14">
        <v>#VALUE!</v>
      </c>
      <c r="E57" s="1" t="str">
        <f t="array" aca="1" ref="E57" ca="1">_FV(Transactions!$D57,"Ticker symbol",TRUE)</f>
        <v>NKE</v>
      </c>
      <c r="F57" s="79"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6" t="e" vm="7">
        <v>#VALUE!</v>
      </c>
      <c r="E58" s="1" t="str">
        <f t="array" aca="1" ref="E58" ca="1">_FV(Transactions!$D58,"Ticker symbol",TRUE)</f>
        <v>PG</v>
      </c>
      <c r="F58" s="79" t="s">
        <v>14</v>
      </c>
      <c r="G58">
        <v>234</v>
      </c>
      <c r="H58" s="17">
        <v>170.23</v>
      </c>
      <c r="I58" s="10">
        <f>Transactions!$H58*Transactions!$G58</f>
        <v>39833.82</v>
      </c>
      <c r="J58" s="81">
        <f>ABS(Table_1[[#This Row],[Transaction Amount]])*0.002</f>
        <v>79.667640000000006</v>
      </c>
      <c r="K58" s="81">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6" t="e" vm="23">
        <v>#VALUE!</v>
      </c>
      <c r="E59" s="1" t="str">
        <f t="array" aca="1" ref="E59" ca="1">_FV(Transactions!$D59,"Ticker symbol",TRUE)</f>
        <v>AMZN</v>
      </c>
      <c r="F59" s="79"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6" t="e" vm="3">
        <v>#VALUE!</v>
      </c>
      <c r="E60" s="1" t="str">
        <f t="array" aca="1" ref="E60" ca="1">_FV(Transactions!$D60,"Ticker symbol",TRUE)</f>
        <v>DIS</v>
      </c>
      <c r="F60" s="79"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6" t="e" vm="2">
        <v>#VALUE!</v>
      </c>
      <c r="E61" s="1" t="str">
        <f t="array" aca="1" ref="E61" ca="1">_FV(Transactions!$D61,"Ticker symbol",TRUE)</f>
        <v>AXP</v>
      </c>
      <c r="F61" s="79"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6" t="e" vm="24">
        <v>#VALUE!</v>
      </c>
      <c r="E62" s="1" t="str">
        <f t="array" aca="1" ref="E62" ca="1">_FV(Transactions!$D62,"Ticker symbol",TRUE)</f>
        <v>HD</v>
      </c>
      <c r="F62" s="79"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4">
        <v>45712</v>
      </c>
      <c r="C63" s="84" t="str">
        <f ca="1">_xlfn.IFNA(VLOOKUP(D63,Dashboard!$B$8:$D$17,3,FALSE),VLOOKUP(D63,PreviousHoldings!$B$3:$D$27,3,FALSE))</f>
        <v>Software &amp; IT Services</v>
      </c>
      <c r="D63" s="92" t="e" vm="1">
        <v>#VALUE!</v>
      </c>
      <c r="E63" s="85" t="str">
        <f t="array" aca="1" ref="E63" ca="1">_FV(Transactions!$D63,"Ticker symbol",TRUE)</f>
        <v>IBM</v>
      </c>
      <c r="F63" s="86" t="s">
        <v>16</v>
      </c>
      <c r="G63" s="83">
        <v>-156</v>
      </c>
      <c r="H63" s="87">
        <v>252.44</v>
      </c>
      <c r="I63" s="88">
        <f>Transactions!$H63*Transactions!$G63</f>
        <v>-39380.639999999999</v>
      </c>
      <c r="J63" s="88">
        <f t="shared" ref="J63:J108" si="0">ABS(I63)*0.002</f>
        <v>78.761279999999999</v>
      </c>
      <c r="K63" s="88">
        <f t="shared" ref="K63:K72" si="1">I63-J63</f>
        <v>-39459.401279999998</v>
      </c>
      <c r="L63" s="85" t="s">
        <v>15</v>
      </c>
    </row>
    <row r="64" spans="1:12" ht="14.25" customHeight="1" x14ac:dyDescent="0.3">
      <c r="B64" s="84">
        <v>45712</v>
      </c>
      <c r="C64" s="84" t="str">
        <f ca="1">_xlfn.IFNA(VLOOKUP(D64,Dashboard!$B$8:$D$17,3,FALSE),VLOOKUP(D64,PreviousHoldings!$B$3:$D$27,3,FALSE))</f>
        <v>Pharmaceuticals</v>
      </c>
      <c r="D64" s="92" t="e" vm="16">
        <v>#VALUE!</v>
      </c>
      <c r="E64" s="85" t="str">
        <f t="array" aca="1" ref="E64" ca="1">_FV(Transactions!$D64,"Ticker symbol",TRUE)</f>
        <v>MRK</v>
      </c>
      <c r="F64" s="86" t="s">
        <v>14</v>
      </c>
      <c r="G64" s="83">
        <v>452</v>
      </c>
      <c r="H64" s="87">
        <v>92.25</v>
      </c>
      <c r="I64" s="88">
        <f>Transactions!$H64*Transactions!$G64</f>
        <v>41697</v>
      </c>
      <c r="J64" s="88">
        <f t="shared" si="0"/>
        <v>83.394000000000005</v>
      </c>
      <c r="K64" s="88">
        <f t="shared" si="1"/>
        <v>41613.606</v>
      </c>
      <c r="L64" s="85" t="s">
        <v>15</v>
      </c>
    </row>
    <row r="65" spans="2:12" ht="14.25" customHeight="1" x14ac:dyDescent="0.3">
      <c r="B65" s="84">
        <v>45712</v>
      </c>
      <c r="C65" s="84" t="str">
        <f ca="1">_xlfn.IFNA(VLOOKUP(D65,Dashboard!$B$8:$D$17,3,FALSE),VLOOKUP(D65,PreviousHoldings!$B$3:$D$27,3,FALSE))</f>
        <v>Consumer Goods Conglomerates</v>
      </c>
      <c r="D65" s="92" t="e" vm="17">
        <v>#VALUE!</v>
      </c>
      <c r="E65" s="85" t="str">
        <f t="array" aca="1" ref="E65" ca="1">_FV(Transactions!$D65,"Ticker symbol",TRUE)</f>
        <v>HON</v>
      </c>
      <c r="F65" s="86" t="s">
        <v>14</v>
      </c>
      <c r="G65" s="83">
        <v>192</v>
      </c>
      <c r="H65" s="87">
        <v>212.89</v>
      </c>
      <c r="I65" s="88">
        <f>Transactions!$H65*Transactions!$G65</f>
        <v>40874.879999999997</v>
      </c>
      <c r="J65" s="88">
        <f t="shared" si="0"/>
        <v>81.749759999999995</v>
      </c>
      <c r="K65" s="88">
        <f t="shared" si="1"/>
        <v>40793.130239999999</v>
      </c>
      <c r="L65" s="85" t="s">
        <v>15</v>
      </c>
    </row>
    <row r="66" spans="2:12" ht="14.25" customHeight="1" x14ac:dyDescent="0.3">
      <c r="B66" s="84">
        <v>45712</v>
      </c>
      <c r="C66" s="84" t="e">
        <f>VLOOKUP(D66,Dashboard!$B$8:$D$17,3,FALSE)</f>
        <v>#N/A</v>
      </c>
      <c r="D66" s="92" t="e" vm="18">
        <v>#VALUE!</v>
      </c>
      <c r="E66" s="85" t="str">
        <f t="array" aca="1" ref="E66" ca="1">_FV(Transactions!$D66,"Ticker symbol",TRUE)</f>
        <v>NVDA</v>
      </c>
      <c r="F66" s="86" t="s">
        <v>16</v>
      </c>
      <c r="G66" s="66">
        <v>-608</v>
      </c>
      <c r="H66" s="87">
        <v>124.80500000000001</v>
      </c>
      <c r="I66" s="88">
        <f>Transactions!$H66*Transactions!$G66</f>
        <v>-75881.440000000002</v>
      </c>
      <c r="J66" s="88">
        <f t="shared" si="0"/>
        <v>151.76288</v>
      </c>
      <c r="K66" s="88">
        <f t="shared" si="1"/>
        <v>-76033.202879999997</v>
      </c>
      <c r="L66" s="85" t="s">
        <v>15</v>
      </c>
    </row>
    <row r="67" spans="2:12" ht="14.25" customHeight="1" x14ac:dyDescent="0.3">
      <c r="B67" s="84">
        <v>45712</v>
      </c>
      <c r="C67" s="84" t="e">
        <f>VLOOKUP(D67,Dashboard!$B$8:$D$17,3,FALSE)</f>
        <v>#N/A</v>
      </c>
      <c r="D67" s="92" t="e" vm="13">
        <v>#VALUE!</v>
      </c>
      <c r="E67" s="85" t="str">
        <f t="array" aca="1" ref="E67" ca="1">_FV(Transactions!$D67,"Ticker symbol",TRUE)</f>
        <v>BA</v>
      </c>
      <c r="F67" s="86" t="s">
        <v>16</v>
      </c>
      <c r="G67" s="66">
        <v>-229</v>
      </c>
      <c r="H67" s="87">
        <v>174.63</v>
      </c>
      <c r="I67" s="88">
        <f>Transactions!$H67*Transactions!$G67</f>
        <v>-39990.269999999997</v>
      </c>
      <c r="J67" s="88">
        <f t="shared" si="0"/>
        <v>79.980539999999991</v>
      </c>
      <c r="K67" s="88">
        <f t="shared" si="1"/>
        <v>-40070.250539999994</v>
      </c>
      <c r="L67" s="85" t="s">
        <v>15</v>
      </c>
    </row>
    <row r="68" spans="2:12" ht="14.25" customHeight="1" x14ac:dyDescent="0.3">
      <c r="B68" s="84">
        <v>45712</v>
      </c>
      <c r="C68" s="84" t="str">
        <f ca="1">_xlfn.IFNA(VLOOKUP(D68,Dashboard!$B$8:$D$17,3,FALSE),VLOOKUP(D68,PreviousHoldings!$B$3:$D$27,3,FALSE))</f>
        <v>Consumer Goods Conglomerates</v>
      </c>
      <c r="D68" s="92" t="e" vm="12">
        <v>#VALUE!</v>
      </c>
      <c r="E68" s="85" t="str">
        <f t="array" aca="1" ref="E68" ca="1">_FV(Transactions!$D68,"Ticker symbol",TRUE)</f>
        <v>MMM</v>
      </c>
      <c r="F68" s="86" t="s">
        <v>14</v>
      </c>
      <c r="G68" s="83">
        <v>257</v>
      </c>
      <c r="H68" s="87">
        <v>155.12</v>
      </c>
      <c r="I68" s="88">
        <f>Transactions!$H68*Transactions!$G68</f>
        <v>39865.840000000004</v>
      </c>
      <c r="J68" s="88">
        <f t="shared" si="0"/>
        <v>79.731680000000011</v>
      </c>
      <c r="K68" s="88">
        <f t="shared" si="1"/>
        <v>39786.108320000007</v>
      </c>
      <c r="L68" s="85" t="s">
        <v>15</v>
      </c>
    </row>
    <row r="69" spans="2:12" ht="14.25" customHeight="1" x14ac:dyDescent="0.3">
      <c r="B69" s="84">
        <v>45712</v>
      </c>
      <c r="C69" s="84" t="e">
        <f>VLOOKUP(D69,Dashboard!$B$8:$D$17,3,FALSE)</f>
        <v>#N/A</v>
      </c>
      <c r="D69" s="92" t="e" vm="15">
        <v>#VALUE!</v>
      </c>
      <c r="E69" s="85" t="str">
        <f t="array" aca="1" ref="E69" ca="1">_FV(Transactions!$D69,"Ticker symbol",TRUE)</f>
        <v>WMT</v>
      </c>
      <c r="F69" s="86" t="s">
        <v>14</v>
      </c>
      <c r="G69" s="83">
        <v>826</v>
      </c>
      <c r="H69" s="87">
        <v>98.61</v>
      </c>
      <c r="I69" s="88">
        <f>Transactions!$H69*Transactions!$G69</f>
        <v>81451.86</v>
      </c>
      <c r="J69" s="88">
        <f t="shared" si="0"/>
        <v>162.90371999999999</v>
      </c>
      <c r="K69" s="88">
        <f t="shared" si="1"/>
        <v>81288.956279999999</v>
      </c>
      <c r="L69" s="85" t="s">
        <v>15</v>
      </c>
    </row>
    <row r="70" spans="2:12" ht="14.25" customHeight="1" x14ac:dyDescent="0.3">
      <c r="B70" s="84">
        <v>45712</v>
      </c>
      <c r="C70" s="84" t="e">
        <f>VLOOKUP(D70,Dashboard!$B$8:$D$17,3,FALSE)</f>
        <v>#N/A</v>
      </c>
      <c r="D70" s="92" t="e" vm="3">
        <v>#VALUE!</v>
      </c>
      <c r="E70" s="85" t="str">
        <f t="array" aca="1" ref="E70" ca="1">_FV(Transactions!$D70,"Ticker symbol",TRUE)</f>
        <v>DIS</v>
      </c>
      <c r="F70" s="86" t="s">
        <v>14</v>
      </c>
      <c r="G70" s="83">
        <v>719</v>
      </c>
      <c r="H70" s="87">
        <v>113.8</v>
      </c>
      <c r="I70" s="88">
        <f>Transactions!$H70*Transactions!$G70</f>
        <v>81822.2</v>
      </c>
      <c r="J70" s="88">
        <f t="shared" si="0"/>
        <v>163.64439999999999</v>
      </c>
      <c r="K70" s="88">
        <f t="shared" si="1"/>
        <v>81658.555599999992</v>
      </c>
      <c r="L70" s="85" t="s">
        <v>15</v>
      </c>
    </row>
    <row r="71" spans="2:12" ht="14.25" customHeight="1" x14ac:dyDescent="0.3">
      <c r="B71" s="84">
        <v>45712</v>
      </c>
      <c r="C71" s="84" t="str">
        <f ca="1">_xlfn.IFNA(VLOOKUP(D71,Dashboard!$B$8:$D$17,3,FALSE),VLOOKUP(D71,PreviousHoldings!$B$3:$D$2742,3,FALSE))</f>
        <v>Chemicals</v>
      </c>
      <c r="D71" s="92" t="e" vm="8">
        <v>#VALUE!</v>
      </c>
      <c r="E71" s="85" t="str">
        <f t="array" aca="1" ref="E71" ca="1">_FV(Transactions!$D71,"Ticker symbol",TRUE)</f>
        <v>SHW</v>
      </c>
      <c r="F71" s="86" t="s">
        <v>14</v>
      </c>
      <c r="G71" s="83">
        <v>222</v>
      </c>
      <c r="H71" s="87">
        <v>362.27</v>
      </c>
      <c r="I71" s="88">
        <f>Transactions!$H71*Transactions!$G71</f>
        <v>80423.94</v>
      </c>
      <c r="J71" s="88">
        <f t="shared" si="0"/>
        <v>160.84788</v>
      </c>
      <c r="K71" s="88">
        <f t="shared" si="1"/>
        <v>80263.092120000001</v>
      </c>
      <c r="L71" s="85" t="s">
        <v>15</v>
      </c>
    </row>
    <row r="72" spans="2:12" ht="14.25" customHeight="1" x14ac:dyDescent="0.3">
      <c r="B72" s="84">
        <v>45712</v>
      </c>
      <c r="C72" s="84" t="str">
        <f ca="1">_xlfn.IFNA(VLOOKUP(D72,Dashboard!$B$8:$D$17,3,FALSE),VLOOKUP(D72,PreviousHoldings!$B$3:$D$27,3,FALSE))</f>
        <v>Insurance</v>
      </c>
      <c r="D72" s="92" t="e" vm="9">
        <v>#VALUE!</v>
      </c>
      <c r="E72" s="85" t="str">
        <f t="array" aca="1" ref="E72" ca="1">_FV(Transactions!$D72,"Ticker symbol",TRUE)</f>
        <v>TRV</v>
      </c>
      <c r="F72" s="86" t="s">
        <v>14</v>
      </c>
      <c r="G72" s="83">
        <v>321</v>
      </c>
      <c r="H72" s="87">
        <v>258.49</v>
      </c>
      <c r="I72" s="88">
        <f>Transactions!$H72*Transactions!$G72</f>
        <v>82975.290000000008</v>
      </c>
      <c r="J72" s="88">
        <f t="shared" si="0"/>
        <v>165.95058000000003</v>
      </c>
      <c r="K72" s="88">
        <f t="shared" si="1"/>
        <v>82809.339420000004</v>
      </c>
      <c r="L72" s="85" t="s">
        <v>15</v>
      </c>
    </row>
    <row r="73" spans="2:12" ht="14.25" customHeight="1" x14ac:dyDescent="0.3">
      <c r="B73" s="84">
        <v>45723</v>
      </c>
      <c r="C73" s="84" t="str">
        <f ca="1">_xlfn.IFNA(VLOOKUP(D73,Dashboard!$B$8:$D$17,3,FALSE),VLOOKUP(D73,PreviousHoldings!$B$3:$D$2742,3,FALSE))</f>
        <v>Software &amp; IT Services</v>
      </c>
      <c r="D73" s="92" t="e" vm="21">
        <v>#VALUE!</v>
      </c>
      <c r="E73" s="85" t="str">
        <f t="array" aca="1" ref="E73" ca="1">_FV(Transactions!$D73,"Ticker symbol",TRUE)</f>
        <v>V</v>
      </c>
      <c r="F73" s="93" t="s">
        <v>16</v>
      </c>
      <c r="G73" s="83">
        <v>-113</v>
      </c>
      <c r="H73" s="87">
        <v>345.32</v>
      </c>
      <c r="I73" s="88">
        <f>Transactions!$H73*Transactions!$G73</f>
        <v>-39021.159999999996</v>
      </c>
      <c r="J73" s="88">
        <f t="shared" si="0"/>
        <v>78.042319999999989</v>
      </c>
      <c r="K73" s="88">
        <f t="shared" ref="K73" si="2">I73-J73</f>
        <v>-39099.202319999997</v>
      </c>
      <c r="L73" s="85" t="s">
        <v>15</v>
      </c>
    </row>
    <row r="74" spans="2:12" ht="14.25" customHeight="1" x14ac:dyDescent="0.3">
      <c r="B74" s="84">
        <v>45723</v>
      </c>
      <c r="C74" s="84" t="str">
        <f ca="1">_xlfn.IFNA(VLOOKUP(D74,Dashboard!$B$8:$D$17,3,FALSE),VLOOKUP(D74,PreviousHoldings!$B$3:$D$2742,3,FALSE))</f>
        <v>Healthcare Providers &amp; Services</v>
      </c>
      <c r="D74" s="92" t="e" vm="19">
        <v>#VALUE!</v>
      </c>
      <c r="E74" s="85" t="str">
        <f t="array" aca="1" ref="E74" ca="1">_FV(Transactions!$D74,"Ticker symbol",TRUE)</f>
        <v>UNH</v>
      </c>
      <c r="F74" s="93" t="s">
        <v>14</v>
      </c>
      <c r="G74" s="83">
        <v>75</v>
      </c>
      <c r="H74" s="87">
        <v>493.48</v>
      </c>
      <c r="I74" s="88">
        <f>Transactions!$H74*Transactions!$G74</f>
        <v>37011</v>
      </c>
      <c r="J74" s="88">
        <f t="shared" si="0"/>
        <v>74.022000000000006</v>
      </c>
      <c r="K74" s="88">
        <f t="shared" ref="K74" si="3">I74-J74</f>
        <v>36936.978000000003</v>
      </c>
      <c r="L74" s="85" t="s">
        <v>15</v>
      </c>
    </row>
    <row r="75" spans="2:12" ht="14.25" customHeight="1" x14ac:dyDescent="0.3">
      <c r="B75" s="84">
        <v>45723</v>
      </c>
      <c r="C75" s="84" t="str">
        <f ca="1">_xlfn.IFNA(VLOOKUP(D75,Dashboard!$B$8:$D$17,3,FALSE),VLOOKUP(D75,PreviousHoldings!$B$3:$D$27,3,FALSE))</f>
        <v>Consumer Goods Conglomerates</v>
      </c>
      <c r="D75" s="92" t="e" vm="12">
        <v>#VALUE!</v>
      </c>
      <c r="E75" s="85" t="str">
        <f t="array" aca="1" ref="E75" ca="1">_FV(Transactions!$D75,"Ticker symbol",TRUE)</f>
        <v>MMM</v>
      </c>
      <c r="F75" s="93" t="s">
        <v>16</v>
      </c>
      <c r="G75" s="83">
        <v>-257</v>
      </c>
      <c r="H75" s="87">
        <v>146.30000000000001</v>
      </c>
      <c r="I75" s="88">
        <f>Transactions!$H75*Transactions!$G75</f>
        <v>-37599.100000000006</v>
      </c>
      <c r="J75" s="88">
        <f t="shared" si="0"/>
        <v>75.198200000000014</v>
      </c>
      <c r="K75" s="88">
        <f t="shared" ref="K75" si="4">I75-J75</f>
        <v>-37674.298200000005</v>
      </c>
      <c r="L75" s="85" t="s">
        <v>15</v>
      </c>
    </row>
    <row r="76" spans="2:12" ht="14.25" customHeight="1" x14ac:dyDescent="0.3">
      <c r="B76" s="84">
        <v>45723</v>
      </c>
      <c r="C76" s="84" t="str">
        <f ca="1">_xlfn.IFNA(VLOOKUP(D76,Dashboard!$B$8:$D$17,3,FALSE),VLOOKUP(D76,PreviousHoldings!$B$3:$D$27442,3,FALSE))</f>
        <v>Machinery, Equipment &amp; Components</v>
      </c>
      <c r="D76" s="92" t="e" vm="20">
        <v>#VALUE!</v>
      </c>
      <c r="E76" s="85" t="str">
        <f t="array" aca="1" ref="E76" ca="1">_FV(Transactions!$D76,"Ticker symbol",TRUE)</f>
        <v>CAT</v>
      </c>
      <c r="F76" s="93" t="s">
        <v>14</v>
      </c>
      <c r="G76" s="83">
        <v>109</v>
      </c>
      <c r="H76" s="87">
        <v>350.3</v>
      </c>
      <c r="I76" s="88">
        <f>Transactions!$H76*Transactions!$G76</f>
        <v>38182.700000000004</v>
      </c>
      <c r="J76" s="88">
        <f t="shared" si="0"/>
        <v>76.365400000000008</v>
      </c>
      <c r="K76" s="88">
        <f t="shared" ref="K76" si="5">I76-J76</f>
        <v>38106.334600000002</v>
      </c>
      <c r="L76" s="85" t="s">
        <v>15</v>
      </c>
    </row>
    <row r="77" spans="2:12" ht="14.25" customHeight="1" x14ac:dyDescent="0.3">
      <c r="B77" s="84">
        <v>45723</v>
      </c>
      <c r="C77" s="84" t="str">
        <f ca="1">_xlfn.IFNA(VLOOKUP(D77,Dashboard!$B$8:$D$17,3,FALSE),VLOOKUP(D77,PreviousHoldings!$B$3:$D$27442,3,FALSE))</f>
        <v>Food &amp; Drug Retailing</v>
      </c>
      <c r="D77" s="92" t="e" vm="15">
        <v>#VALUE!</v>
      </c>
      <c r="E77" s="85" t="str">
        <f t="array" aca="1" ref="E77" ca="1">_FV(Transactions!$D77,"Ticker symbol",TRUE)</f>
        <v>WMT</v>
      </c>
      <c r="F77" s="93" t="s">
        <v>16</v>
      </c>
      <c r="G77" s="83">
        <f>-405-436</f>
        <v>-841</v>
      </c>
      <c r="H77" s="87">
        <v>91.72</v>
      </c>
      <c r="I77" s="88">
        <f>Transactions!$H77*Transactions!$G77</f>
        <v>-77136.52</v>
      </c>
      <c r="J77" s="88">
        <f t="shared" si="0"/>
        <v>154.27304000000001</v>
      </c>
      <c r="K77" s="88">
        <f t="shared" ref="K77" si="6">I77-J77</f>
        <v>-77290.793040000004</v>
      </c>
      <c r="L77" s="85" t="s">
        <v>15</v>
      </c>
    </row>
    <row r="78" spans="2:12" ht="14.25" customHeight="1" x14ac:dyDescent="0.3">
      <c r="B78" s="84">
        <v>45723</v>
      </c>
      <c r="C78" s="84" t="str">
        <f ca="1">_xlfn.IFNA(VLOOKUP(D78,Dashboard!$B$8:$D$17,3,FALSE),VLOOKUP(D78,PreviousHoldings!$B$3:$D$27442,3,FALSE))</f>
        <v>Media &amp; Publishing</v>
      </c>
      <c r="D78" s="92" t="e" vm="3">
        <v>#VALUE!</v>
      </c>
      <c r="E78" s="85" t="str">
        <f t="array" aca="1" ref="E78" ca="1">_FV(Transactions!$D78,"Ticker symbol",TRUE)</f>
        <v>DIS</v>
      </c>
      <c r="F78" s="93" t="s">
        <v>16</v>
      </c>
      <c r="G78" s="83">
        <f>-351-379</f>
        <v>-730</v>
      </c>
      <c r="H78" s="87">
        <v>105.51</v>
      </c>
      <c r="I78" s="88">
        <f>Transactions!$H78*Transactions!$G78</f>
        <v>-77022.3</v>
      </c>
      <c r="J78" s="88">
        <f t="shared" si="0"/>
        <v>154.0446</v>
      </c>
      <c r="K78" s="88">
        <f t="shared" ref="K78" si="7">I78-J78</f>
        <v>-77176.344599999997</v>
      </c>
      <c r="L78" s="85" t="s">
        <v>15</v>
      </c>
    </row>
    <row r="79" spans="2:12" ht="14.25" customHeight="1" x14ac:dyDescent="0.3">
      <c r="B79" s="84">
        <v>45723</v>
      </c>
      <c r="C79" s="84" t="str">
        <f ca="1">_xlfn.IFNA(VLOOKUP(D79,Dashboard!$B$8:$D$17,3,FALSE),VLOOKUP(D79,PreviousHoldings!$B$3:$D$27,3,FALSE))</f>
        <v>Banking Services</v>
      </c>
      <c r="D79" s="92" t="e" vm="10">
        <v>#VALUE!</v>
      </c>
      <c r="E79" s="85" t="str">
        <f t="array" aca="1" ref="E79" ca="1">_FV(Transactions!$D79,"Ticker symbol",TRUE)</f>
        <v>JPM</v>
      </c>
      <c r="F79" s="93" t="s">
        <v>16</v>
      </c>
      <c r="G79" s="83">
        <v>-164</v>
      </c>
      <c r="H79" s="87">
        <v>242.28</v>
      </c>
      <c r="I79" s="88">
        <f>Transactions!$H79*Transactions!$G79</f>
        <v>-39733.919999999998</v>
      </c>
      <c r="J79" s="88">
        <f t="shared" si="0"/>
        <v>79.467839999999995</v>
      </c>
      <c r="K79" s="88">
        <f t="shared" ref="K79" si="8">I79-J79</f>
        <v>-39813.387839999996</v>
      </c>
      <c r="L79" s="85" t="s">
        <v>15</v>
      </c>
    </row>
    <row r="80" spans="2:12" ht="14.25" customHeight="1" x14ac:dyDescent="0.3">
      <c r="B80" s="84">
        <v>45723</v>
      </c>
      <c r="C80" s="84" t="str">
        <f ca="1">_xlfn.IFNA(VLOOKUP(D80,Dashboard!$B$8:$D$17,3,FALSE),VLOOKUP(D80,PreviousHoldings!$B$3:$D$27,3,FALSE))</f>
        <v>Investment Banking &amp; Investment Services</v>
      </c>
      <c r="D80" s="92" t="e" vm="11">
        <v>#VALUE!</v>
      </c>
      <c r="E80" s="85" t="str">
        <f t="array" aca="1" ref="E80" ca="1">_FV(Transactions!$D80,"Ticker symbol",TRUE)</f>
        <v>GS</v>
      </c>
      <c r="F80" s="93" t="s">
        <v>16</v>
      </c>
      <c r="G80" s="83">
        <v>-71</v>
      </c>
      <c r="H80" s="87">
        <v>559.5</v>
      </c>
      <c r="I80" s="88">
        <f>Transactions!$H80*Transactions!$G80</f>
        <v>-39724.5</v>
      </c>
      <c r="J80" s="88">
        <f t="shared" si="0"/>
        <v>79.448999999999998</v>
      </c>
      <c r="K80" s="88">
        <f t="shared" ref="K80" si="9">I80-J80</f>
        <v>-39803.949000000001</v>
      </c>
      <c r="L80" s="85" t="s">
        <v>15</v>
      </c>
    </row>
    <row r="81" spans="2:12" ht="14.25" customHeight="1" x14ac:dyDescent="0.3">
      <c r="B81" s="84">
        <v>45723</v>
      </c>
      <c r="C81" s="84" t="str">
        <f ca="1">_xlfn.IFNA(VLOOKUP(D81,Dashboard!$B$8:$D$17,3,FALSE),VLOOKUP(D81,PreviousHoldings!$B$3:$D$27,3,FALSE))</f>
        <v>Software &amp; IT Services</v>
      </c>
      <c r="D81" s="92" t="e" vm="1">
        <v>#VALUE!</v>
      </c>
      <c r="E81" s="85" t="str">
        <f t="array" aca="1" ref="E81" ca="1">_FV(Transactions!$D81,"Ticker symbol",TRUE)</f>
        <v>IBM</v>
      </c>
      <c r="F81" s="93" t="s">
        <v>14</v>
      </c>
      <c r="G81" s="83">
        <v>152</v>
      </c>
      <c r="H81" s="87">
        <v>261.54000000000002</v>
      </c>
      <c r="I81" s="88">
        <f>Transactions!$H81*Transactions!$G81</f>
        <v>39754.080000000002</v>
      </c>
      <c r="J81" s="88">
        <f t="shared" si="0"/>
        <v>79.508160000000004</v>
      </c>
      <c r="K81" s="88">
        <f t="shared" ref="K81" si="10">I81-J81</f>
        <v>39674.571840000004</v>
      </c>
      <c r="L81" s="85" t="s">
        <v>15</v>
      </c>
    </row>
    <row r="82" spans="2:12" ht="14.25" customHeight="1" x14ac:dyDescent="0.3">
      <c r="B82" s="84">
        <v>45723</v>
      </c>
      <c r="C82" s="84" t="str">
        <f ca="1">_xlfn.IFNA(VLOOKUP(D82,Dashboard!$B$8:$D$17,3,FALSE),VLOOKUP(D82,PreviousHoldings!$B$3:$D$27,3,FALSE))</f>
        <v>Pharmaceuticals</v>
      </c>
      <c r="D82" s="92" t="e" vm="16">
        <v>#VALUE!</v>
      </c>
      <c r="E82" s="85" t="str">
        <f t="array" aca="1" ref="E82" ca="1">_FV(Transactions!$D82,"Ticker symbol",TRUE)</f>
        <v>MRK</v>
      </c>
      <c r="F82" s="93" t="s">
        <v>14</v>
      </c>
      <c r="G82" s="83">
        <v>422</v>
      </c>
      <c r="H82" s="87">
        <v>94.65</v>
      </c>
      <c r="I82" s="88">
        <f>Transactions!$H82*Transactions!$G82</f>
        <v>39942.300000000003</v>
      </c>
      <c r="J82" s="88">
        <f t="shared" si="0"/>
        <v>79.884600000000006</v>
      </c>
      <c r="K82" s="88">
        <f t="shared" ref="K82:K108" si="11">I82-J82</f>
        <v>39862.415400000005</v>
      </c>
      <c r="L82" s="85" t="s">
        <v>15</v>
      </c>
    </row>
    <row r="83" spans="2:12" ht="14.25" customHeight="1" x14ac:dyDescent="0.3">
      <c r="B83" s="84">
        <v>45730</v>
      </c>
      <c r="C83" s="84" t="s">
        <v>64</v>
      </c>
      <c r="D83" s="95" t="e" vm="4">
        <v>#VALUE!</v>
      </c>
      <c r="E83" s="85" t="str">
        <f t="array" aca="1" ref="E83" ca="1">_FV(Transactions!$D83,"Ticker symbol",TRUE)</f>
        <v>MSFT</v>
      </c>
      <c r="F83" s="96" t="s">
        <v>14</v>
      </c>
      <c r="G83" s="83">
        <v>96</v>
      </c>
      <c r="H83" s="87">
        <v>388.55999755859301</v>
      </c>
      <c r="I83" s="88">
        <f>Transactions!$H83*Transactions!$G83</f>
        <v>37301.759765624927</v>
      </c>
      <c r="J83" s="88">
        <f t="shared" si="0"/>
        <v>74.603519531249859</v>
      </c>
      <c r="K83" s="88">
        <f t="shared" si="11"/>
        <v>37227.156246093677</v>
      </c>
      <c r="L83" s="95" t="s">
        <v>15</v>
      </c>
    </row>
    <row r="84" spans="2:12" ht="14.25" customHeight="1" x14ac:dyDescent="0.3">
      <c r="B84" s="84">
        <v>45730</v>
      </c>
      <c r="C84" s="84" t="s">
        <v>64</v>
      </c>
      <c r="D84" s="95" t="e" vm="22">
        <v>#VALUE!</v>
      </c>
      <c r="E84" s="85" t="str">
        <f t="array" aca="1" ref="E84" ca="1">_FV(Transactions!$D84,"Ticker symbol",TRUE)</f>
        <v>CRM</v>
      </c>
      <c r="F84" s="96" t="s">
        <v>14</v>
      </c>
      <c r="G84" s="83">
        <v>121</v>
      </c>
      <c r="H84" s="87">
        <v>279.39999389648398</v>
      </c>
      <c r="I84" s="88">
        <f>Transactions!$H84*Transactions!$G84</f>
        <v>33807.399261474558</v>
      </c>
      <c r="J84" s="88">
        <f t="shared" si="0"/>
        <v>67.614798522949116</v>
      </c>
      <c r="K84" s="88">
        <f t="shared" si="11"/>
        <v>33739.784462951611</v>
      </c>
      <c r="L84" s="95" t="s">
        <v>15</v>
      </c>
    </row>
    <row r="85" spans="2:12" ht="14.25" customHeight="1" x14ac:dyDescent="0.3">
      <c r="B85" s="84">
        <v>45730</v>
      </c>
      <c r="C85" s="84" t="s">
        <v>65</v>
      </c>
      <c r="D85" s="95" t="e" vm="23">
        <v>#VALUE!</v>
      </c>
      <c r="E85" s="85" t="str">
        <f t="array" aca="1" ref="E85" ca="1">_FV(Transactions!$D85,"Ticker symbol",TRUE)</f>
        <v>AMZN</v>
      </c>
      <c r="F85" s="96" t="s">
        <v>14</v>
      </c>
      <c r="G85" s="83">
        <v>184</v>
      </c>
      <c r="H85" s="87">
        <v>197.94999694824199</v>
      </c>
      <c r="I85" s="88">
        <f>Transactions!$H85*Transactions!$G85</f>
        <v>36422.799438476526</v>
      </c>
      <c r="J85" s="88">
        <f t="shared" si="0"/>
        <v>72.845598876953048</v>
      </c>
      <c r="K85" s="88">
        <f t="shared" si="11"/>
        <v>36349.95383959957</v>
      </c>
      <c r="L85" s="95" t="s">
        <v>15</v>
      </c>
    </row>
    <row r="86" spans="2:12" ht="14.25" customHeight="1" x14ac:dyDescent="0.3">
      <c r="B86" s="84">
        <v>45730</v>
      </c>
      <c r="C86" s="84" t="s">
        <v>66</v>
      </c>
      <c r="D86" s="95" t="e" vm="2">
        <v>#VALUE!</v>
      </c>
      <c r="E86" s="85" t="str">
        <f t="array" aca="1" ref="E86" ca="1">_FV(Transactions!$D86,"Ticker symbol",TRUE)</f>
        <v>AXP</v>
      </c>
      <c r="F86" s="96" t="s">
        <v>14</v>
      </c>
      <c r="G86" s="83">
        <v>135</v>
      </c>
      <c r="H86" s="87">
        <v>265.63000488281199</v>
      </c>
      <c r="I86" s="88">
        <f>Transactions!$H86*Transactions!$G86</f>
        <v>35860.050659179622</v>
      </c>
      <c r="J86" s="88">
        <f t="shared" si="0"/>
        <v>71.720101318359241</v>
      </c>
      <c r="K86" s="88">
        <f t="shared" si="11"/>
        <v>35788.330557861264</v>
      </c>
      <c r="L86" s="95" t="s">
        <v>15</v>
      </c>
    </row>
    <row r="87" spans="2:12" ht="14.25" customHeight="1" x14ac:dyDescent="0.3">
      <c r="B87" s="84">
        <v>45730</v>
      </c>
      <c r="C87" s="84" t="s">
        <v>67</v>
      </c>
      <c r="D87" s="95" t="e" vm="24">
        <v>#VALUE!</v>
      </c>
      <c r="E87" s="85" t="str">
        <f t="array" aca="1" ref="E87" ca="1">_FV(Transactions!$D87,"Ticker symbol",TRUE)</f>
        <v>HD</v>
      </c>
      <c r="F87" s="96" t="s">
        <v>14</v>
      </c>
      <c r="G87" s="83">
        <v>103</v>
      </c>
      <c r="H87" s="87">
        <v>351.30999755859301</v>
      </c>
      <c r="I87" s="88">
        <f>Transactions!$H87*Transactions!$G87</f>
        <v>36184.929748535083</v>
      </c>
      <c r="J87" s="88">
        <f t="shared" si="0"/>
        <v>72.369859497070166</v>
      </c>
      <c r="K87" s="88">
        <f t="shared" si="11"/>
        <v>36112.559889038013</v>
      </c>
      <c r="L87" s="95" t="s">
        <v>15</v>
      </c>
    </row>
    <row r="88" spans="2:12" ht="14.25" customHeight="1" x14ac:dyDescent="0.3">
      <c r="B88" s="84">
        <v>45730</v>
      </c>
      <c r="C88" s="84" t="s">
        <v>68</v>
      </c>
      <c r="D88" s="95" t="e" vm="18">
        <v>#VALUE!</v>
      </c>
      <c r="E88" s="85" t="str">
        <f t="array" aca="1" ref="E88" ca="1">_FV(Transactions!$D88,"Ticker symbol",TRUE)</f>
        <v>NVDA</v>
      </c>
      <c r="F88" s="96" t="s">
        <v>14</v>
      </c>
      <c r="G88" s="83">
        <v>320</v>
      </c>
      <c r="H88" s="87">
        <v>121.669998168945</v>
      </c>
      <c r="I88" s="88">
        <f>Transactions!$H88*Transactions!$G88</f>
        <v>38934.399414062398</v>
      </c>
      <c r="J88" s="88">
        <f t="shared" si="0"/>
        <v>77.868798828124795</v>
      </c>
      <c r="K88" s="88">
        <f t="shared" si="11"/>
        <v>38856.530615234275</v>
      </c>
      <c r="L88" s="95" t="s">
        <v>15</v>
      </c>
    </row>
    <row r="89" spans="2:12" ht="14.25" customHeight="1" x14ac:dyDescent="0.3">
      <c r="B89" s="84">
        <v>45730</v>
      </c>
      <c r="C89" s="84" t="s">
        <v>69</v>
      </c>
      <c r="D89" s="95" t="e" vm="13">
        <v>#VALUE!</v>
      </c>
      <c r="E89" s="85" t="str">
        <f t="array" aca="1" ref="E89" ca="1">_FV(Transactions!$D89,"Ticker symbol",TRUE)</f>
        <v>BA</v>
      </c>
      <c r="F89" s="96" t="s">
        <v>14</v>
      </c>
      <c r="G89" s="83">
        <v>229</v>
      </c>
      <c r="H89" s="87">
        <v>161.80999755859301</v>
      </c>
      <c r="I89" s="88">
        <f>Transactions!$H89*Transactions!$G89</f>
        <v>37054.489440917801</v>
      </c>
      <c r="J89" s="88">
        <f t="shared" si="0"/>
        <v>74.108978881835611</v>
      </c>
      <c r="K89" s="88">
        <f t="shared" si="11"/>
        <v>36980.380462035966</v>
      </c>
      <c r="L89" s="95" t="s">
        <v>15</v>
      </c>
    </row>
    <row r="90" spans="2:12" ht="14.25" customHeight="1" x14ac:dyDescent="0.3">
      <c r="B90" s="84">
        <v>45730</v>
      </c>
      <c r="C90" s="84" t="s">
        <v>40</v>
      </c>
      <c r="D90" s="95" t="e" vm="3">
        <v>#VALUE!</v>
      </c>
      <c r="E90" s="85" t="str">
        <f t="array" aca="1" ref="E90" ca="1">_FV(Transactions!$D90,"Ticker symbol",TRUE)</f>
        <v>DIS</v>
      </c>
      <c r="F90" s="96" t="s">
        <v>14</v>
      </c>
      <c r="G90" s="83">
        <v>379</v>
      </c>
      <c r="H90" s="87">
        <v>98.639999389648395</v>
      </c>
      <c r="I90" s="88">
        <f>Transactions!$H90*Transactions!$G90</f>
        <v>37384.559768676743</v>
      </c>
      <c r="J90" s="88">
        <f t="shared" si="0"/>
        <v>74.76911953735349</v>
      </c>
      <c r="K90" s="88">
        <f t="shared" si="11"/>
        <v>37309.790649139388</v>
      </c>
      <c r="L90" s="95" t="s">
        <v>15</v>
      </c>
    </row>
    <row r="91" spans="2:12" ht="14.25" customHeight="1" x14ac:dyDescent="0.3">
      <c r="B91" s="84">
        <v>45730</v>
      </c>
      <c r="C91" s="84" t="s">
        <v>39</v>
      </c>
      <c r="D91" s="95" t="e" vm="15">
        <v>#VALUE!</v>
      </c>
      <c r="E91" s="85" t="str">
        <f t="array" aca="1" ref="E91" ca="1">_FV(Transactions!$D91,"Ticker symbol",TRUE)</f>
        <v>WMT</v>
      </c>
      <c r="F91" s="96" t="s">
        <v>14</v>
      </c>
      <c r="G91" s="83">
        <v>436</v>
      </c>
      <c r="H91" s="87">
        <v>85.116256713867102</v>
      </c>
      <c r="I91" s="88">
        <f>Transactions!$H91*Transactions!$G91</f>
        <v>37110.687927246057</v>
      </c>
      <c r="J91" s="88">
        <f t="shared" si="0"/>
        <v>74.221375854492123</v>
      </c>
      <c r="K91" s="88">
        <f t="shared" si="11"/>
        <v>37036.466551391568</v>
      </c>
      <c r="L91" s="95" t="s">
        <v>15</v>
      </c>
    </row>
    <row r="92" spans="2:12" ht="14.25" customHeight="1" x14ac:dyDescent="0.3">
      <c r="B92" s="84">
        <v>45730</v>
      </c>
      <c r="C92" s="84" t="s">
        <v>66</v>
      </c>
      <c r="D92" s="95" t="e" vm="10">
        <v>#VALUE!</v>
      </c>
      <c r="E92" s="85" t="str">
        <f t="array" aca="1" ref="E92" ca="1">_FV(Transactions!$D92,"Ticker symbol",TRUE)</f>
        <v>JPM</v>
      </c>
      <c r="F92" s="96" t="s">
        <v>14</v>
      </c>
      <c r="G92" s="83">
        <v>164</v>
      </c>
      <c r="H92" s="87">
        <v>232.44000244140599</v>
      </c>
      <c r="I92" s="88">
        <f>Transactions!$H92*Transactions!$G92</f>
        <v>38120.160400390581</v>
      </c>
      <c r="J92" s="88">
        <f t="shared" si="0"/>
        <v>76.240320800781163</v>
      </c>
      <c r="K92" s="88">
        <f t="shared" si="11"/>
        <v>38043.9200795898</v>
      </c>
      <c r="L92" s="95" t="s">
        <v>15</v>
      </c>
    </row>
    <row r="93" spans="2:12" ht="14.25" customHeight="1" x14ac:dyDescent="0.3">
      <c r="B93" s="84">
        <v>45730</v>
      </c>
      <c r="C93" s="84" t="s">
        <v>70</v>
      </c>
      <c r="D93" s="95" t="e" vm="11">
        <v>#VALUE!</v>
      </c>
      <c r="E93" s="85" t="str">
        <f t="array" aca="1" ref="E93" ca="1">_FV(Transactions!$D93,"Ticker symbol",TRUE)</f>
        <v>GS</v>
      </c>
      <c r="F93" s="96" t="s">
        <v>14</v>
      </c>
      <c r="G93" s="83">
        <v>71</v>
      </c>
      <c r="H93" s="87">
        <v>541.40997314453102</v>
      </c>
      <c r="I93" s="88">
        <f>Transactions!$H93*Transactions!$G93</f>
        <v>38440.108093261704</v>
      </c>
      <c r="J93" s="88">
        <f t="shared" si="0"/>
        <v>76.880216186523413</v>
      </c>
      <c r="K93" s="88">
        <f t="shared" si="11"/>
        <v>38363.22787707518</v>
      </c>
      <c r="L93" s="95" t="s">
        <v>15</v>
      </c>
    </row>
    <row r="94" spans="2:12" ht="14.25" customHeight="1" x14ac:dyDescent="0.3">
      <c r="B94" s="84">
        <v>45730</v>
      </c>
      <c r="C94" s="84" t="s">
        <v>71</v>
      </c>
      <c r="D94" s="95" t="e" vm="25">
        <v>#VALUE!</v>
      </c>
      <c r="E94" s="85" t="str">
        <f t="array" aca="1" ref="E94" ca="1">_FV(Transactions!$D94,"Ticker symbol",TRUE)</f>
        <v>JNJ</v>
      </c>
      <c r="F94" s="96" t="s">
        <v>16</v>
      </c>
      <c r="G94" s="83">
        <v>-258</v>
      </c>
      <c r="H94" s="87">
        <v>162.80999755859301</v>
      </c>
      <c r="I94" s="88">
        <f>Transactions!$H94*Transactions!$G94</f>
        <v>-42004.979370116998</v>
      </c>
      <c r="J94" s="88">
        <f t="shared" si="0"/>
        <v>84.009958740233998</v>
      </c>
      <c r="K94" s="88">
        <f t="shared" si="11"/>
        <v>-42088.989328857235</v>
      </c>
      <c r="L94" s="95" t="s">
        <v>15</v>
      </c>
    </row>
    <row r="95" spans="2:12" ht="14.25" customHeight="1" x14ac:dyDescent="0.3">
      <c r="B95" s="84">
        <v>45730</v>
      </c>
      <c r="C95" s="84" t="s">
        <v>72</v>
      </c>
      <c r="D95" s="95" t="e" vm="26">
        <v>#VALUE!</v>
      </c>
      <c r="E95" s="85" t="str">
        <f t="array" aca="1" ref="E95" ca="1">_FV(Transactions!$D95,"Ticker symbol",TRUE)</f>
        <v>KO</v>
      </c>
      <c r="F95" s="96" t="s">
        <v>16</v>
      </c>
      <c r="G95" s="83">
        <v>-618</v>
      </c>
      <c r="H95" s="87">
        <v>69.160003662109304</v>
      </c>
      <c r="I95" s="88">
        <f>Transactions!$H95*Transactions!$G95</f>
        <v>-42740.88226318355</v>
      </c>
      <c r="J95" s="88">
        <f t="shared" si="0"/>
        <v>85.481764526367101</v>
      </c>
      <c r="K95" s="88">
        <f t="shared" si="11"/>
        <v>-42826.364027709918</v>
      </c>
      <c r="L95" s="95" t="s">
        <v>15</v>
      </c>
    </row>
    <row r="96" spans="2:12" ht="14.25" customHeight="1" x14ac:dyDescent="0.3">
      <c r="B96" s="84">
        <v>45730</v>
      </c>
      <c r="C96" s="84" t="s">
        <v>73</v>
      </c>
      <c r="D96" s="95" t="e" vm="27">
        <v>#VALUE!</v>
      </c>
      <c r="E96" s="85" t="str">
        <f t="array" aca="1" ref="E96" ca="1">_FV(Transactions!$D96,"Ticker symbol",TRUE)</f>
        <v>CSCO</v>
      </c>
      <c r="F96" s="96" t="s">
        <v>16</v>
      </c>
      <c r="G96" s="83">
        <v>-634</v>
      </c>
      <c r="H96" s="87">
        <v>60.5</v>
      </c>
      <c r="I96" s="88">
        <f>Transactions!$H96*Transactions!$G96</f>
        <v>-38357</v>
      </c>
      <c r="J96" s="88">
        <f t="shared" si="0"/>
        <v>76.713999999999999</v>
      </c>
      <c r="K96" s="88">
        <f t="shared" si="11"/>
        <v>-38433.714</v>
      </c>
      <c r="L96" s="95" t="s">
        <v>15</v>
      </c>
    </row>
    <row r="97" spans="2:12" ht="14.25" customHeight="1" x14ac:dyDescent="0.3">
      <c r="B97" s="84">
        <v>45730</v>
      </c>
      <c r="C97" s="84" t="s">
        <v>74</v>
      </c>
      <c r="D97" s="95" t="e" vm="28">
        <v>#VALUE!</v>
      </c>
      <c r="E97" s="85" t="str">
        <f t="array" aca="1" ref="E97" ca="1">_FV(Transactions!$D97,"Ticker symbol",TRUE)</f>
        <v>MCD</v>
      </c>
      <c r="F97" s="96" t="s">
        <v>16</v>
      </c>
      <c r="G97" s="83">
        <v>-134</v>
      </c>
      <c r="H97" s="87">
        <v>299.829986572265</v>
      </c>
      <c r="I97" s="88">
        <f>Transactions!$H97*Transactions!$G97</f>
        <v>-40177.218200683506</v>
      </c>
      <c r="J97" s="88">
        <f t="shared" si="0"/>
        <v>80.35443640136701</v>
      </c>
      <c r="K97" s="88">
        <f t="shared" si="11"/>
        <v>-40257.572637084872</v>
      </c>
      <c r="L97" s="95" t="s">
        <v>15</v>
      </c>
    </row>
    <row r="98" spans="2:12" ht="14.25" customHeight="1" x14ac:dyDescent="0.3">
      <c r="B98" s="84">
        <v>45730</v>
      </c>
      <c r="C98" s="84" t="s">
        <v>71</v>
      </c>
      <c r="D98" s="95" t="e" vm="29">
        <v>#VALUE!</v>
      </c>
      <c r="E98" s="85" t="str">
        <f t="array" aca="1" ref="E98" ca="1">_FV(Transactions!$D98,"Ticker symbol",TRUE)</f>
        <v>AMGN</v>
      </c>
      <c r="F98" s="96" t="s">
        <v>16</v>
      </c>
      <c r="G98" s="83">
        <v>-135</v>
      </c>
      <c r="H98" s="87">
        <v>313.70999145507801</v>
      </c>
      <c r="I98" s="88">
        <f>Transactions!$H98*Transactions!$G98</f>
        <v>-42350.848846435532</v>
      </c>
      <c r="J98" s="88">
        <f t="shared" si="0"/>
        <v>84.701697692871065</v>
      </c>
      <c r="K98" s="88">
        <f t="shared" si="11"/>
        <v>-42435.550544128404</v>
      </c>
      <c r="L98" s="95" t="s">
        <v>15</v>
      </c>
    </row>
    <row r="99" spans="2:12" ht="14.25" customHeight="1" x14ac:dyDescent="0.3">
      <c r="B99" s="84">
        <v>45730</v>
      </c>
      <c r="C99" s="84" t="s">
        <v>75</v>
      </c>
      <c r="D99" s="95" t="e" vm="6">
        <v>#VALUE!</v>
      </c>
      <c r="E99" s="85" t="str">
        <f t="array" aca="1" ref="E99" ca="1">_FV(Transactions!$D99,"Ticker symbol",TRUE)</f>
        <v>AAPL</v>
      </c>
      <c r="F99" s="96" t="s">
        <v>16</v>
      </c>
      <c r="G99" s="83">
        <v>-163</v>
      </c>
      <c r="H99" s="87">
        <v>213.49000549316401</v>
      </c>
      <c r="I99" s="88">
        <f>Transactions!$H99*Transactions!$G99</f>
        <v>-34798.870895385735</v>
      </c>
      <c r="J99" s="88">
        <f t="shared" si="0"/>
        <v>69.597741790771465</v>
      </c>
      <c r="K99" s="88">
        <f t="shared" si="11"/>
        <v>-34868.468637176506</v>
      </c>
      <c r="L99" s="95" t="s">
        <v>15</v>
      </c>
    </row>
    <row r="100" spans="2:12" ht="14.25" customHeight="1" x14ac:dyDescent="0.3">
      <c r="B100" s="84">
        <v>45730</v>
      </c>
      <c r="C100" s="84" t="s">
        <v>76</v>
      </c>
      <c r="D100" s="95" t="e" vm="5">
        <v>#VALUE!</v>
      </c>
      <c r="E100" s="85" t="str">
        <f t="array" aca="1" ref="E100" ca="1">_FV(Transactions!$D100,"Ticker symbol",TRUE)</f>
        <v>CVX</v>
      </c>
      <c r="F100" s="96" t="s">
        <v>16</v>
      </c>
      <c r="G100" s="83">
        <v>-257</v>
      </c>
      <c r="H100" s="87">
        <v>157.02000427246</v>
      </c>
      <c r="I100" s="88">
        <f>Transactions!$H100*Transactions!$G100</f>
        <v>-40354.141098022221</v>
      </c>
      <c r="J100" s="88">
        <f t="shared" si="0"/>
        <v>80.708282196044436</v>
      </c>
      <c r="K100" s="88">
        <f t="shared" si="11"/>
        <v>-40434.849380218264</v>
      </c>
      <c r="L100" s="95" t="s">
        <v>15</v>
      </c>
    </row>
    <row r="101" spans="2:12" ht="14.25" customHeight="1" x14ac:dyDescent="0.3">
      <c r="B101" s="84">
        <v>45730</v>
      </c>
      <c r="C101" s="84" t="s">
        <v>77</v>
      </c>
      <c r="D101" s="95" t="e" vm="30">
        <v>#VALUE!</v>
      </c>
      <c r="E101" s="85" t="str">
        <f t="array" aca="1" ref="E101" ca="1">_FV(Transactions!$D101,"Ticker symbol",TRUE)</f>
        <v>VZ</v>
      </c>
      <c r="F101" s="96" t="s">
        <v>16</v>
      </c>
      <c r="G101" s="83">
        <v>-975</v>
      </c>
      <c r="H101" s="87">
        <v>43.569999694824197</v>
      </c>
      <c r="I101" s="88">
        <f>Transactions!$H101*Transactions!$G101</f>
        <v>-42480.749702453591</v>
      </c>
      <c r="J101" s="88">
        <f t="shared" si="0"/>
        <v>84.961499404907187</v>
      </c>
      <c r="K101" s="88">
        <f t="shared" si="11"/>
        <v>-42565.711201858496</v>
      </c>
      <c r="L101" s="95" t="s">
        <v>15</v>
      </c>
    </row>
    <row r="102" spans="2:12" ht="14.25" customHeight="1" x14ac:dyDescent="0.3">
      <c r="B102" s="84">
        <v>45730</v>
      </c>
      <c r="C102" s="84" t="s">
        <v>78</v>
      </c>
      <c r="D102" s="95" t="e" vm="14">
        <v>#VALUE!</v>
      </c>
      <c r="E102" s="85" t="str">
        <f t="array" aca="1" ref="E102" ca="1">_FV(Transactions!$D102,"Ticker symbol",TRUE)</f>
        <v>NKE</v>
      </c>
      <c r="F102" s="96" t="s">
        <v>16</v>
      </c>
      <c r="G102" s="83">
        <v>-522</v>
      </c>
      <c r="H102" s="87">
        <v>71.660003662109304</v>
      </c>
      <c r="I102" s="88">
        <f>Transactions!$H102*Transactions!$G102</f>
        <v>-37406.521911621057</v>
      </c>
      <c r="J102" s="88">
        <f t="shared" si="0"/>
        <v>74.813043823242111</v>
      </c>
      <c r="K102" s="88">
        <f t="shared" si="11"/>
        <v>-37481.334955444298</v>
      </c>
      <c r="L102" s="95" t="s">
        <v>15</v>
      </c>
    </row>
    <row r="103" spans="2:12" ht="14.25" customHeight="1" x14ac:dyDescent="0.3">
      <c r="B103" s="84">
        <v>45730</v>
      </c>
      <c r="C103" s="84" t="s">
        <v>79</v>
      </c>
      <c r="D103" s="95" t="e" vm="7">
        <v>#VALUE!</v>
      </c>
      <c r="E103" s="85" t="str">
        <f t="array" aca="1" ref="E103" ca="1">_FV(Transactions!$D103,"Ticker symbol",TRUE)</f>
        <v>PG</v>
      </c>
      <c r="F103" s="96" t="s">
        <v>16</v>
      </c>
      <c r="G103" s="83">
        <v>-234</v>
      </c>
      <c r="H103" s="87">
        <v>167.97000122070301</v>
      </c>
      <c r="I103" s="88">
        <f>Transactions!$H103*Transactions!$G103</f>
        <v>-39304.980285644502</v>
      </c>
      <c r="J103" s="88">
        <f t="shared" si="0"/>
        <v>78.609960571289008</v>
      </c>
      <c r="K103" s="88">
        <f t="shared" si="11"/>
        <v>-39383.59024621579</v>
      </c>
      <c r="L103" s="95" t="s">
        <v>15</v>
      </c>
    </row>
    <row r="104" spans="2:12" ht="14.25" customHeight="1" x14ac:dyDescent="0.3">
      <c r="B104" s="84">
        <v>45730</v>
      </c>
      <c r="C104" s="84" t="s">
        <v>37</v>
      </c>
      <c r="D104" s="95" t="e" vm="8">
        <v>#VALUE!</v>
      </c>
      <c r="E104" s="85" t="str">
        <f t="array" aca="1" ref="E104" ca="1">_FV(Transactions!$D104,"Ticker symbol",TRUE)</f>
        <v>SHW</v>
      </c>
      <c r="F104" s="96" t="s">
        <v>16</v>
      </c>
      <c r="G104" s="83">
        <v>-110</v>
      </c>
      <c r="H104" s="87">
        <v>341.77999877929602</v>
      </c>
      <c r="I104" s="88">
        <f>Transactions!$H104*Transactions!$G104</f>
        <v>-37595.799865722562</v>
      </c>
      <c r="J104" s="88">
        <f t="shared" si="0"/>
        <v>75.191599731445123</v>
      </c>
      <c r="K104" s="88">
        <f t="shared" si="11"/>
        <v>-37670.991465454004</v>
      </c>
      <c r="L104" s="95" t="s">
        <v>15</v>
      </c>
    </row>
    <row r="105" spans="2:12" ht="14.25" customHeight="1" x14ac:dyDescent="0.3">
      <c r="B105" s="84">
        <v>45730</v>
      </c>
      <c r="C105" s="84" t="s">
        <v>38</v>
      </c>
      <c r="D105" s="95" t="e" vm="9">
        <v>#VALUE!</v>
      </c>
      <c r="E105" s="85" t="str">
        <f t="array" aca="1" ref="E105" ca="1">_FV(Transactions!$D105,"Ticker symbol",TRUE)</f>
        <v>TRV</v>
      </c>
      <c r="F105" s="96" t="s">
        <v>16</v>
      </c>
      <c r="G105" s="83">
        <v>-154</v>
      </c>
      <c r="H105" s="87">
        <v>260.91000366210898</v>
      </c>
      <c r="I105" s="88">
        <f>Transactions!$H105*Transactions!$G105</f>
        <v>-40180.140563964786</v>
      </c>
      <c r="J105" s="88">
        <f t="shared" si="0"/>
        <v>80.360281127929568</v>
      </c>
      <c r="K105" s="88">
        <f t="shared" si="11"/>
        <v>-40260.500845092713</v>
      </c>
      <c r="L105" s="95" t="s">
        <v>15</v>
      </c>
    </row>
    <row r="106" spans="2:12" ht="14.25" customHeight="1" x14ac:dyDescent="0.3">
      <c r="B106" s="84">
        <v>45730</v>
      </c>
      <c r="C106" s="84" t="s">
        <v>64</v>
      </c>
      <c r="D106" s="95" t="e" vm="1">
        <v>#VALUE!</v>
      </c>
      <c r="E106" s="85" t="str">
        <f t="array" aca="1" ref="E106" ca="1">_FV(Transactions!$D106,"Ticker symbol",TRUE)</f>
        <v>IBM</v>
      </c>
      <c r="F106" s="96" t="s">
        <v>16</v>
      </c>
      <c r="G106" s="83">
        <v>-152</v>
      </c>
      <c r="H106" s="87">
        <v>248.350006103515</v>
      </c>
      <c r="I106" s="88">
        <f>Transactions!$H106*Transactions!$G106</f>
        <v>-37749.20092773428</v>
      </c>
      <c r="J106" s="88">
        <f t="shared" si="0"/>
        <v>75.498401855468558</v>
      </c>
      <c r="K106" s="88">
        <f t="shared" si="11"/>
        <v>-37824.699329589748</v>
      </c>
      <c r="L106" s="95" t="s">
        <v>15</v>
      </c>
    </row>
    <row r="107" spans="2:12" ht="14.25" customHeight="1" x14ac:dyDescent="0.3">
      <c r="B107" s="84">
        <v>45730</v>
      </c>
      <c r="C107" s="84" t="s">
        <v>71</v>
      </c>
      <c r="D107" s="95" t="e" vm="16">
        <v>#VALUE!</v>
      </c>
      <c r="E107" s="85" t="str">
        <f t="array" aca="1" ref="E107" ca="1">_FV(Transactions!$D107,"Ticker symbol",TRUE)</f>
        <v>MRK</v>
      </c>
      <c r="F107" s="96" t="s">
        <v>16</v>
      </c>
      <c r="G107" s="83">
        <v>-422</v>
      </c>
      <c r="H107" s="87">
        <v>93.760002136230398</v>
      </c>
      <c r="I107" s="88">
        <f>Transactions!$H107*Transactions!$G107</f>
        <v>-39566.720901489229</v>
      </c>
      <c r="J107" s="88">
        <f t="shared" si="0"/>
        <v>79.133441802978453</v>
      </c>
      <c r="K107" s="88">
        <f t="shared" si="11"/>
        <v>-39645.854343292209</v>
      </c>
      <c r="L107" s="95" t="s">
        <v>15</v>
      </c>
    </row>
    <row r="108" spans="2:12" ht="14.25" customHeight="1" x14ac:dyDescent="0.3">
      <c r="B108" s="84">
        <v>45744</v>
      </c>
      <c r="C108" s="84" t="str">
        <f ca="1">_xlfn.IFNA(VLOOKUP(D108,Dashboard!$B$8:$D$17,3,FALSE),VLOOKUP(D108,PreviousHoldings!$B$3:$D$27442,3,FALSE))</f>
        <v>Healthcare Providers &amp; Services</v>
      </c>
      <c r="D108" s="95" t="e" vm="19">
        <v>#VALUE!</v>
      </c>
      <c r="E108" s="85" t="str">
        <f t="array" aca="1" ref="E108" ca="1">_FV(Transactions!$D108,"Ticker symbol",TRUE)</f>
        <v>UNH</v>
      </c>
      <c r="F108" s="96" t="s">
        <v>14</v>
      </c>
      <c r="G108" s="83">
        <v>77.5</v>
      </c>
      <c r="H108" s="87" cm="1">
        <f t="array" aca="1" ref="H108" ca="1">_FV(D108,"Price")</f>
        <v>525.04999999999995</v>
      </c>
      <c r="I108" s="88">
        <f ca="1">Transactions!$H108*Transactions!$G108</f>
        <v>40691.375</v>
      </c>
      <c r="J108" s="88">
        <f t="shared" ca="1" si="0"/>
        <v>81.382750000000001</v>
      </c>
      <c r="K108" s="88">
        <f t="shared" ca="1" si="11"/>
        <v>40609.992250000003</v>
      </c>
      <c r="L108" s="95" t="s">
        <v>15</v>
      </c>
    </row>
    <row r="109" spans="2:12" ht="14.25" customHeight="1" x14ac:dyDescent="0.3">
      <c r="B109" s="84">
        <v>45744</v>
      </c>
      <c r="C109" s="84" t="str">
        <f ca="1">_xlfn.IFNA(VLOOKUP(D109,Dashboard!$B$8:$D$17,3,FALSE),VLOOKUP(D109,PreviousHoldings!$B$3:$D$27442,3,FALSE))</f>
        <v>Software &amp; IT Services</v>
      </c>
      <c r="D109" s="95" t="e" vm="21">
        <v>#VALUE!</v>
      </c>
      <c r="E109" s="85" t="str">
        <f t="array" aca="1" ref="E109" ca="1">_FV(Transactions!$D109,"Ticker symbol",TRUE)</f>
        <v>V</v>
      </c>
      <c r="F109" s="96" t="s">
        <v>14</v>
      </c>
      <c r="G109" s="83">
        <v>116</v>
      </c>
      <c r="H109" s="87" cm="1">
        <f t="array" aca="1" ref="H109" ca="1">_FV(D109,"Price")</f>
        <v>313.13</v>
      </c>
      <c r="I109" s="88">
        <f ca="1">Transactions!$H109*Transactions!$G109</f>
        <v>36323.08</v>
      </c>
      <c r="J109" s="88">
        <f t="shared" ref="J109" ca="1" si="12">ABS(I109)*0.002</f>
        <v>72.646160000000009</v>
      </c>
      <c r="K109" s="88">
        <f t="shared" ref="K109" ca="1" si="13">I109-J109</f>
        <v>36250.433840000005</v>
      </c>
      <c r="L109" s="95" t="s">
        <v>15</v>
      </c>
    </row>
    <row r="110" spans="2:12" ht="14.25" customHeight="1" x14ac:dyDescent="0.3">
      <c r="B110" s="84">
        <v>45744</v>
      </c>
      <c r="C110" s="84" t="str">
        <f ca="1">_xlfn.IFNA(VLOOKUP(D110,Dashboard!$B$8:$D$17,3,FALSE),VLOOKUP(D110,PreviousHoldings!$B$3:$D$27442,3,FALSE))</f>
        <v>Aerospace &amp; Defense</v>
      </c>
      <c r="D110" s="95" t="e" vm="13">
        <v>#VALUE!</v>
      </c>
      <c r="E110" s="85" t="str">
        <f t="array" aca="1" ref="E110" ca="1">_FV(Transactions!$D110,"Ticker symbol",TRUE)</f>
        <v>BA</v>
      </c>
      <c r="F110" s="96" t="s">
        <v>14</v>
      </c>
      <c r="G110" s="83">
        <v>230</v>
      </c>
      <c r="H110" s="87" cm="1">
        <f t="array" aca="1" ref="H110" ca="1">_FV(D110,"Price")</f>
        <v>136.59</v>
      </c>
      <c r="I110" s="88">
        <f ca="1">Transactions!$H110*Transactions!$G110</f>
        <v>31415.7</v>
      </c>
      <c r="J110" s="88">
        <f t="shared" ref="J110" ca="1" si="14">ABS(I110)*0.002</f>
        <v>62.831400000000002</v>
      </c>
      <c r="K110" s="88">
        <f t="shared" ref="K110" ca="1" si="15">I110-J110</f>
        <v>31352.868600000002</v>
      </c>
      <c r="L110" s="95" t="s">
        <v>15</v>
      </c>
    </row>
    <row r="111" spans="2:12" ht="14.25" customHeight="1" x14ac:dyDescent="0.3">
      <c r="B111" s="84">
        <v>45744</v>
      </c>
      <c r="C111" s="84" t="str">
        <f>_xlfn.IFNA(VLOOKUP(D111,Dashboard!$B$8:$D$17,3,FALSE),VLOOKUP(D111,PreviousHoldings!$B$3:$D$27442,3,FALSE))</f>
        <v>Pharmaceuticals</v>
      </c>
      <c r="D111" s="95" t="e" vm="25">
        <v>#VALUE!</v>
      </c>
      <c r="E111" s="85" t="str">
        <f t="array" aca="1" ref="E111" ca="1">_FV(Transactions!$D111,"Ticker symbol",TRUE)</f>
        <v>JNJ</v>
      </c>
      <c r="F111" s="96" t="s">
        <v>14</v>
      </c>
      <c r="G111" s="83">
        <v>244</v>
      </c>
      <c r="H111" s="87" cm="1">
        <f t="array" aca="1" ref="H111" ca="1">_FV(D111,"Price")</f>
        <v>153.24</v>
      </c>
      <c r="I111" s="88">
        <f ca="1">Transactions!$H111*Transactions!$G111</f>
        <v>37390.560000000005</v>
      </c>
      <c r="J111" s="88">
        <f t="shared" ref="J111:J116" ca="1" si="16">ABS(I111)*0.002</f>
        <v>74.781120000000016</v>
      </c>
      <c r="K111" s="88">
        <f t="shared" ref="K111:K116" ca="1" si="17">I111-J111</f>
        <v>37315.778880000005</v>
      </c>
      <c r="L111" s="95" t="s">
        <v>15</v>
      </c>
    </row>
    <row r="112" spans="2:12" ht="14.25" customHeight="1" x14ac:dyDescent="0.3">
      <c r="B112" s="84">
        <v>45744</v>
      </c>
      <c r="C112" s="84" t="str">
        <f>_xlfn.IFNA(VLOOKUP(D112,Dashboard!$B$8:$D$17,3,FALSE),VLOOKUP(D112,PreviousHoldings!$B$3:$D$27442,3,FALSE))</f>
        <v>Beverages</v>
      </c>
      <c r="D112" s="95" t="e" vm="26">
        <v>#VALUE!</v>
      </c>
      <c r="E112" s="85" t="str">
        <f t="array" aca="1" ref="E112" ca="1">_FV(Transactions!$D112,"Ticker symbol",TRUE)</f>
        <v>KO</v>
      </c>
      <c r="F112" s="96" t="s">
        <v>14</v>
      </c>
      <c r="G112" s="83">
        <v>568</v>
      </c>
      <c r="H112" s="87" cm="1">
        <f t="array" aca="1" ref="H112" ca="1">_FV(D112,"Price")</f>
        <v>69.930000000000007</v>
      </c>
      <c r="I112" s="88">
        <f ca="1">Transactions!$H112*Transactions!$G112</f>
        <v>39720.240000000005</v>
      </c>
      <c r="J112" s="88">
        <f t="shared" ca="1" si="16"/>
        <v>79.440480000000008</v>
      </c>
      <c r="K112" s="88">
        <f t="shared" ca="1" si="17"/>
        <v>39640.799520000008</v>
      </c>
      <c r="L112" s="95" t="s">
        <v>15</v>
      </c>
    </row>
    <row r="113" spans="2:12" ht="14.25" customHeight="1" x14ac:dyDescent="0.3">
      <c r="B113" s="84">
        <v>45744</v>
      </c>
      <c r="C113" s="84" t="str">
        <f>_xlfn.IFNA(VLOOKUP(D113,Dashboard!$B$8:$D$17,3,FALSE),VLOOKUP(D113,PreviousHoldings!$B$3:$D$27442,3,FALSE))</f>
        <v>Hotels &amp; Entertainment Services</v>
      </c>
      <c r="D113" s="95" t="e" vm="28">
        <v>#VALUE!</v>
      </c>
      <c r="E113" s="85" t="str">
        <f t="array" aca="1" ref="E113" ca="1">_FV(Transactions!$D113,"Ticker symbol",TRUE)</f>
        <v>MCD</v>
      </c>
      <c r="F113" s="96" t="s">
        <v>14</v>
      </c>
      <c r="G113" s="83">
        <v>130</v>
      </c>
      <c r="H113" s="87" cm="1">
        <f t="array" aca="1" ref="H113" ca="1">_FV(D113,"Price")</f>
        <v>300.11</v>
      </c>
      <c r="I113" s="88">
        <f ca="1">Transactions!$H113*Transactions!$G113</f>
        <v>39014.300000000003</v>
      </c>
      <c r="J113" s="88">
        <f t="shared" ca="1" si="16"/>
        <v>78.028600000000012</v>
      </c>
      <c r="K113" s="88">
        <f t="shared" ca="1" si="17"/>
        <v>38936.271400000005</v>
      </c>
      <c r="L113" s="95" t="s">
        <v>15</v>
      </c>
    </row>
    <row r="114" spans="2:12" ht="14.25" customHeight="1" x14ac:dyDescent="0.3">
      <c r="B114" s="84">
        <v>45744</v>
      </c>
      <c r="C114" s="84" t="str">
        <f ca="1">_xlfn.IFNA(VLOOKUP(D114,Dashboard!$B$8:$D$17,3,FALSE),VLOOKUP(D114,PreviousHoldings!$B$3:$D$27442,3,FALSE))</f>
        <v>Oil &amp; Gas</v>
      </c>
      <c r="D114" s="95" t="e" vm="5">
        <v>#VALUE!</v>
      </c>
      <c r="E114" s="85" t="str">
        <f t="array" aca="1" ref="E114" ca="1">_FV(Transactions!$D114,"Ticker symbol",TRUE)</f>
        <v>CVX</v>
      </c>
      <c r="F114" s="96" t="s">
        <v>14</v>
      </c>
      <c r="G114" s="83">
        <v>240</v>
      </c>
      <c r="H114" s="87" cm="1">
        <f t="array" aca="1" ref="H114" ca="1">_FV(D114,"Price")</f>
        <v>143.28</v>
      </c>
      <c r="I114" s="88">
        <f ca="1">Transactions!$H114*Transactions!$G114</f>
        <v>34387.199999999997</v>
      </c>
      <c r="J114" s="88">
        <f t="shared" ca="1" si="16"/>
        <v>68.7744</v>
      </c>
      <c r="K114" s="88">
        <f t="shared" ca="1" si="17"/>
        <v>34318.425599999995</v>
      </c>
      <c r="L114" s="95" t="s">
        <v>15</v>
      </c>
    </row>
    <row r="115" spans="2:12" ht="14.25" customHeight="1" x14ac:dyDescent="0.3">
      <c r="B115" s="84">
        <v>45744</v>
      </c>
      <c r="C115" s="84" t="str">
        <f>_xlfn.IFNA(VLOOKUP(D115,Dashboard!$B$8:$D$17,3,FALSE),VLOOKUP(D115,PreviousHoldings!$B$3:$D$27442,3,FALSE))</f>
        <v>Telecommunications Services</v>
      </c>
      <c r="D115" s="95" t="e" vm="30">
        <v>#VALUE!</v>
      </c>
      <c r="E115" s="85" t="str">
        <f t="array" aca="1" ref="E115" ca="1">_FV(Transactions!$D115,"Ticker symbol",TRUE)</f>
        <v>VZ</v>
      </c>
      <c r="F115" s="96" t="s">
        <v>14</v>
      </c>
      <c r="G115" s="83">
        <v>890</v>
      </c>
      <c r="H115" s="87" cm="1">
        <f t="array" aca="1" ref="H115" ca="1">_FV(D115,"Price")</f>
        <v>43.03</v>
      </c>
      <c r="I115" s="88">
        <f ca="1">Transactions!$H115*Transactions!$G115</f>
        <v>38296.700000000004</v>
      </c>
      <c r="J115" s="88">
        <f t="shared" ca="1" si="16"/>
        <v>76.593400000000017</v>
      </c>
      <c r="K115" s="88">
        <f t="shared" ca="1" si="17"/>
        <v>38220.106600000006</v>
      </c>
      <c r="L115" s="95" t="s">
        <v>15</v>
      </c>
    </row>
    <row r="116" spans="2:12" ht="14.25" customHeight="1" x14ac:dyDescent="0.3">
      <c r="B116" s="84">
        <v>45744</v>
      </c>
      <c r="C116" s="84" t="str">
        <f ca="1">_xlfn.IFNA(VLOOKUP(D116,Dashboard!$B$8:$D$17,3,FALSE),VLOOKUP(D116,PreviousHoldings!$B$3:$D$27442,3,FALSE))</f>
        <v>Insurance</v>
      </c>
      <c r="D116" s="95" t="e" vm="9">
        <v>#VALUE!</v>
      </c>
      <c r="E116" s="85" t="str">
        <f t="array" aca="1" ref="E116" ca="1">_FV(Transactions!$D116,"Ticker symbol",TRUE)</f>
        <v>TRV</v>
      </c>
      <c r="F116" s="96" t="s">
        <v>14</v>
      </c>
      <c r="G116" s="83">
        <v>152</v>
      </c>
      <c r="H116" s="87" cm="1">
        <f t="array" aca="1" ref="H116" ca="1">_FV(D116,"Price")</f>
        <v>242.26</v>
      </c>
      <c r="I116" s="88">
        <f ca="1">Transactions!$H116*Transactions!$G116</f>
        <v>36823.519999999997</v>
      </c>
      <c r="J116" s="88">
        <f t="shared" ca="1" si="16"/>
        <v>73.64703999999999</v>
      </c>
      <c r="K116" s="88">
        <f t="shared" ca="1" si="17"/>
        <v>36749.872959999993</v>
      </c>
      <c r="L116" s="95" t="s">
        <v>15</v>
      </c>
    </row>
    <row r="117" spans="2:12" ht="14.25" customHeight="1" x14ac:dyDescent="0.3">
      <c r="B117" s="84">
        <v>45744</v>
      </c>
      <c r="C117" s="84" t="str">
        <f ca="1">_xlfn.IFNA(VLOOKUP(D117,Dashboard!$B$8:$D$17,3,FALSE),VLOOKUP(D117,PreviousHoldings!$B$3:$D$27442,3,FALSE))</f>
        <v>Consumer Goods Conglomerates</v>
      </c>
      <c r="D117" s="95" t="e" vm="17">
        <v>#VALUE!</v>
      </c>
      <c r="E117" s="85" t="str">
        <f t="array" aca="1" ref="E117" ca="1">_FV(Transactions!$D117,"Ticker symbol",TRUE)</f>
        <v>HON</v>
      </c>
      <c r="F117" s="96" t="s">
        <v>16</v>
      </c>
      <c r="G117" s="83">
        <v>-190</v>
      </c>
      <c r="H117" s="87" cm="1">
        <f t="array" aca="1" ref="H117" ca="1">_FV(D117,"Price")</f>
        <v>190.99</v>
      </c>
      <c r="I117" s="88">
        <f ca="1">Transactions!$H117*Transactions!$G117</f>
        <v>-36288.1</v>
      </c>
      <c r="J117" s="88">
        <f ca="1">ABS(I117)*0.002</f>
        <v>72.5762</v>
      </c>
      <c r="K117" s="88">
        <f ca="1">I117-J117</f>
        <v>-36360.676200000002</v>
      </c>
      <c r="L117" s="95" t="s">
        <v>15</v>
      </c>
    </row>
    <row r="118" spans="2:12" ht="14.25" customHeight="1" x14ac:dyDescent="0.3">
      <c r="B118" s="84">
        <v>45744</v>
      </c>
      <c r="C118" s="84" t="str">
        <f ca="1">_xlfn.IFNA(VLOOKUP(D118,Dashboard!$B$8:$D$17,3,FALSE),VLOOKUP(D118,PreviousHoldings!$B$3:$D$27442,3,FALSE))</f>
        <v>Machinery, Equipment &amp; Components</v>
      </c>
      <c r="D118" s="95" t="e" vm="20">
        <v>#VALUE!</v>
      </c>
      <c r="E118" s="85" t="str">
        <f t="array" aca="1" ref="E118" ca="1">_FV(Transactions!$D118,"Ticker symbol",TRUE)</f>
        <v>CAT</v>
      </c>
      <c r="F118" s="96" t="s">
        <v>16</v>
      </c>
      <c r="G118" s="83">
        <v>-121</v>
      </c>
      <c r="H118" s="87" cm="1">
        <f t="array" aca="1" ref="H118" ca="1">_FV(D118,"Price")</f>
        <v>288.08</v>
      </c>
      <c r="I118" s="88">
        <f ca="1">Transactions!$H118*Transactions!$G118</f>
        <v>-34857.68</v>
      </c>
      <c r="J118" s="88">
        <f t="shared" ref="J118:J126" ca="1" si="18">ABS(I118)*0.002</f>
        <v>69.715360000000004</v>
      </c>
      <c r="K118" s="88">
        <f t="shared" ref="K118:K126" ca="1" si="19">I118-J118</f>
        <v>-34927.395360000002</v>
      </c>
      <c r="L118" s="95" t="s">
        <v>15</v>
      </c>
    </row>
    <row r="119" spans="2:12" ht="14.25" customHeight="1" x14ac:dyDescent="0.3">
      <c r="B119" s="84">
        <v>45744</v>
      </c>
      <c r="C119" s="84" t="str">
        <f ca="1">_xlfn.IFNA(VLOOKUP(D119,Dashboard!$B$8:$D$17,3,FALSE),VLOOKUP(D119,PreviousHoldings!$B$3:$D$27442,3,FALSE))</f>
        <v>Consumer Goods Conglomerates</v>
      </c>
      <c r="D119" s="95" t="e" vm="12">
        <v>#VALUE!</v>
      </c>
      <c r="E119" s="85" t="str">
        <f t="array" aca="1" ref="E119" ca="1">_FV(Transactions!$D119,"Ticker symbol",TRUE)</f>
        <v>MMM</v>
      </c>
      <c r="F119" s="96" t="s">
        <v>16</v>
      </c>
      <c r="G119" s="83">
        <v>-276</v>
      </c>
      <c r="H119" s="87" cm="1">
        <f t="array" aca="1" ref="H119" ca="1">_FV(D119,"Price")</f>
        <v>126.91</v>
      </c>
      <c r="I119" s="88">
        <f ca="1">Transactions!$H119*Transactions!$G119</f>
        <v>-35027.159999999996</v>
      </c>
      <c r="J119" s="88">
        <f t="shared" ca="1" si="18"/>
        <v>70.05431999999999</v>
      </c>
      <c r="K119" s="88">
        <f t="shared" ca="1" si="19"/>
        <v>-35097.214319999999</v>
      </c>
      <c r="L119" s="95" t="s">
        <v>15</v>
      </c>
    </row>
    <row r="120" spans="2:12" ht="14.25" customHeight="1" x14ac:dyDescent="0.3">
      <c r="B120" s="84">
        <v>45744</v>
      </c>
      <c r="C120" s="84" t="str">
        <f ca="1">_xlfn.IFNA(VLOOKUP(D120,Dashboard!$B$8:$D$17,3,FALSE),VLOOKUP(D120,PreviousHoldings!$B$3:$D$27442,3,FALSE))</f>
        <v>Computers, Phones &amp; Household Electronics</v>
      </c>
      <c r="D120" s="95" t="e" vm="6">
        <v>#VALUE!</v>
      </c>
      <c r="E120" s="85" t="str">
        <f t="array" aca="1" ref="E120" ca="1">_FV(Transactions!$D120,"Ticker symbol",TRUE)</f>
        <v>AAPL</v>
      </c>
      <c r="F120" s="96" t="s">
        <v>16</v>
      </c>
      <c r="G120" s="83">
        <v>-183</v>
      </c>
      <c r="H120" s="87" cm="1">
        <f t="array" aca="1" ref="H120" ca="1">_FV(D120,"Price")</f>
        <v>188.38</v>
      </c>
      <c r="I120" s="88">
        <f ca="1">Transactions!$H120*Transactions!$G120</f>
        <v>-34473.54</v>
      </c>
      <c r="J120" s="88">
        <f t="shared" ca="1" si="18"/>
        <v>68.94708</v>
      </c>
      <c r="K120" s="88">
        <f t="shared" ca="1" si="19"/>
        <v>-34542.487079999999</v>
      </c>
      <c r="L120" s="95" t="s">
        <v>15</v>
      </c>
    </row>
    <row r="121" spans="2:12" ht="14.25" customHeight="1" x14ac:dyDescent="0.3">
      <c r="B121" s="84">
        <v>45744</v>
      </c>
      <c r="C121" s="84" t="str">
        <f ca="1">_xlfn.IFNA(VLOOKUP(D121,Dashboard!$B$8:$D$17,3,FALSE),VLOOKUP(D121,PreviousHoldings!$B$3:$D$27442,3,FALSE))</f>
        <v>Pharmaceuticals</v>
      </c>
      <c r="D121" s="95" t="e" vm="16">
        <v>#VALUE!</v>
      </c>
      <c r="E121" s="85" t="str">
        <f t="array" aca="1" ref="E121" ca="1">_FV(Transactions!$D121,"Ticker symbol",TRUE)</f>
        <v>MRK</v>
      </c>
      <c r="F121" s="96" t="s">
        <v>16</v>
      </c>
      <c r="G121" s="83">
        <v>-448</v>
      </c>
      <c r="H121" s="87" cm="1">
        <f t="array" aca="1" ref="H121" ca="1">_FV(D121,"Price")</f>
        <v>81.47</v>
      </c>
      <c r="I121" s="88">
        <f ca="1">Transactions!$H121*Transactions!$G121</f>
        <v>-36498.559999999998</v>
      </c>
      <c r="J121" s="88">
        <f t="shared" ca="1" si="18"/>
        <v>72.997119999999995</v>
      </c>
      <c r="K121" s="88">
        <f t="shared" ca="1" si="19"/>
        <v>-36571.557119999998</v>
      </c>
      <c r="L121" s="95" t="s">
        <v>15</v>
      </c>
    </row>
    <row r="122" spans="2:12" ht="14.25" customHeight="1" x14ac:dyDescent="0.3">
      <c r="B122" s="84">
        <v>45744</v>
      </c>
      <c r="C122" s="84" t="str">
        <f ca="1">_xlfn.IFNA(VLOOKUP(D122,Dashboard!$B$8:$D$17,3,FALSE),VLOOKUP(D122,PreviousHoldings!$B$3:$D$27442,3,FALSE))</f>
        <v>Textiles &amp; Apparel</v>
      </c>
      <c r="D122" s="95" t="e" vm="14">
        <v>#VALUE!</v>
      </c>
      <c r="E122" s="85" t="str">
        <f t="array" aca="1" ref="E122" ca="1">_FV(Transactions!$D122,"Ticker symbol",TRUE)</f>
        <v>NKE</v>
      </c>
      <c r="F122" s="96" t="s">
        <v>16</v>
      </c>
      <c r="G122" s="83">
        <v>-632</v>
      </c>
      <c r="H122" s="87" cm="1">
        <f t="array" aca="1" ref="H122" ca="1">_FV(D122,"Price")</f>
        <v>57.26</v>
      </c>
      <c r="I122" s="88">
        <f ca="1">Transactions!$H122*Transactions!$G122</f>
        <v>-36188.32</v>
      </c>
      <c r="J122" s="88">
        <f t="shared" ca="1" si="18"/>
        <v>72.376639999999995</v>
      </c>
      <c r="K122" s="88">
        <f t="shared" ca="1" si="19"/>
        <v>-36260.696640000002</v>
      </c>
      <c r="L122" s="95" t="s">
        <v>15</v>
      </c>
    </row>
    <row r="123" spans="2:12" ht="14.25" customHeight="1" x14ac:dyDescent="0.3">
      <c r="B123" s="84">
        <v>45744</v>
      </c>
      <c r="C123" s="84" t="str">
        <f ca="1">_xlfn.IFNA(VLOOKUP(D123,Dashboard!$B$8:$D$17,3,FALSE),VLOOKUP(D123,PreviousHoldings!$B$3:$D$27442,3,FALSE))</f>
        <v>Personal &amp; Household Products &amp; Services</v>
      </c>
      <c r="D123" s="95" t="e" vm="7">
        <v>#VALUE!</v>
      </c>
      <c r="E123" s="85" t="str">
        <f t="array" aca="1" ref="E123" ca="1">_FV(Transactions!$D123,"Ticker symbol",TRUE)</f>
        <v>PG</v>
      </c>
      <c r="F123" s="96" t="s">
        <v>16</v>
      </c>
      <c r="G123" s="83">
        <v>-238</v>
      </c>
      <c r="H123" s="87" cm="1">
        <f t="array" aca="1" ref="H123" ca="1">_FV(D123,"Price")</f>
        <v>163.75</v>
      </c>
      <c r="I123" s="88">
        <f ca="1">Transactions!$H123*Transactions!$G123</f>
        <v>-38972.5</v>
      </c>
      <c r="J123" s="88">
        <f t="shared" ca="1" si="18"/>
        <v>77.945000000000007</v>
      </c>
      <c r="K123" s="88">
        <f t="shared" ca="1" si="19"/>
        <v>-39050.445</v>
      </c>
      <c r="L123" s="95" t="s">
        <v>15</v>
      </c>
    </row>
    <row r="124" spans="2:12" ht="14.25" customHeight="1" x14ac:dyDescent="0.3">
      <c r="B124" s="84">
        <v>45744</v>
      </c>
      <c r="C124" s="84" t="str">
        <f ca="1">_xlfn.IFNA(VLOOKUP(D124,Dashboard!$B$8:$D$17,3,FALSE),VLOOKUP(D124,PreviousHoldings!$B$3:$D$27442,3,FALSE))</f>
        <v>Communications &amp; Networking</v>
      </c>
      <c r="D124" s="95" t="e" vm="27">
        <v>#VALUE!</v>
      </c>
      <c r="E124" s="85" t="str">
        <f t="array" aca="1" ref="E124" ca="1">_FV(Transactions!$D124,"Ticker symbol",TRUE)</f>
        <v>CSCO</v>
      </c>
      <c r="F124" s="96" t="s">
        <v>16</v>
      </c>
      <c r="G124" s="83">
        <v>-657</v>
      </c>
      <c r="H124" s="87" cm="1">
        <f t="array" aca="1" ref="H124" ca="1">_FV(D124,"Price")</f>
        <v>54.54</v>
      </c>
      <c r="I124" s="88">
        <f ca="1">Transactions!$H124*Transactions!$G124</f>
        <v>-35832.78</v>
      </c>
      <c r="J124" s="88">
        <f t="shared" ca="1" si="18"/>
        <v>71.665559999999999</v>
      </c>
      <c r="K124" s="88">
        <f t="shared" ca="1" si="19"/>
        <v>-35904.44556</v>
      </c>
      <c r="L124" s="95" t="s">
        <v>15</v>
      </c>
    </row>
    <row r="125" spans="2:12" ht="14.25" customHeight="1" x14ac:dyDescent="0.3">
      <c r="B125" s="84">
        <v>45744</v>
      </c>
      <c r="C125" s="84" t="str">
        <f ca="1">_xlfn.IFNA(VLOOKUP(D125,Dashboard!$B$8:$D$17,3,FALSE),VLOOKUP(D125,PreviousHoldings!$B$3:$D$27442,3,FALSE))</f>
        <v>Software &amp; IT Services</v>
      </c>
      <c r="D125" s="95" t="e" vm="1">
        <v>#VALUE!</v>
      </c>
      <c r="E125" s="85" t="str">
        <f t="array" aca="1" ref="E125" ca="1">_FV(Transactions!$D125,"Ticker symbol",TRUE)</f>
        <v>IBM</v>
      </c>
      <c r="F125" s="96" t="s">
        <v>16</v>
      </c>
      <c r="G125" s="83">
        <v>-163</v>
      </c>
      <c r="H125" s="87" cm="1">
        <f t="array" aca="1" ref="H125" ca="1">_FV(D125,"Price")</f>
        <v>227.48</v>
      </c>
      <c r="I125" s="88">
        <f ca="1">Transactions!$H125*Transactions!$G125</f>
        <v>-37079.24</v>
      </c>
      <c r="J125" s="88">
        <f t="shared" ca="1" si="18"/>
        <v>74.158479999999997</v>
      </c>
      <c r="K125" s="88">
        <f t="shared" ca="1" si="19"/>
        <v>-37153.398479999996</v>
      </c>
      <c r="L125" s="95" t="s">
        <v>15</v>
      </c>
    </row>
    <row r="126" spans="2:12" ht="14.25" customHeight="1" x14ac:dyDescent="0.3">
      <c r="B126" s="84">
        <v>45744</v>
      </c>
      <c r="C126" s="84" t="str">
        <f ca="1">_xlfn.IFNA(VLOOKUP(D126,Dashboard!$B$8:$D$17,3,FALSE),VLOOKUP(D126,PreviousHoldings!$B$3:$D$27442,3,FALSE))</f>
        <v>Chemicals</v>
      </c>
      <c r="D126" s="95" t="e" vm="8">
        <v>#VALUE!</v>
      </c>
      <c r="E126" s="85" t="str">
        <f t="array" aca="1" ref="E126" ca="1">_FV(Transactions!$D126,"Ticker symbol",TRUE)</f>
        <v>SHW</v>
      </c>
      <c r="F126" s="96" t="s">
        <v>16</v>
      </c>
      <c r="G126" s="83">
        <v>-117</v>
      </c>
      <c r="H126" s="87" cm="1">
        <f t="array" aca="1" ref="H126" ca="1">_FV(D126,"Price")</f>
        <v>332.06</v>
      </c>
      <c r="I126" s="88">
        <f ca="1">Transactions!$H126*Transactions!$G126</f>
        <v>-38851.019999999997</v>
      </c>
      <c r="J126" s="88">
        <f t="shared" ca="1" si="18"/>
        <v>77.702039999999997</v>
      </c>
      <c r="K126" s="88">
        <f t="shared" ca="1" si="19"/>
        <v>-38928.722039999993</v>
      </c>
      <c r="L126" s="95" t="s">
        <v>15</v>
      </c>
    </row>
    <row r="127" spans="2:12" ht="14.25" customHeight="1" x14ac:dyDescent="0.3">
      <c r="B127" s="84">
        <v>45744</v>
      </c>
      <c r="C127" s="84" t="str">
        <f ca="1">_xlfn.IFNA(VLOOKUP(D127,Dashboard!$B$8:$D$17,3,FALSE),VLOOKUP(D127,PreviousHoldings!$B$3:$D$27442,3,FALSE))</f>
        <v>Software &amp; IT Services</v>
      </c>
      <c r="D127" s="95" t="e" vm="4">
        <v>#VALUE!</v>
      </c>
      <c r="E127" s="85" t="str">
        <f t="array" aca="1" ref="E127" ca="1">_FV(Transactions!$D127,"Ticker symbol",TRUE)</f>
        <v>MSFT</v>
      </c>
      <c r="F127" s="96" t="s">
        <v>16</v>
      </c>
      <c r="G127" s="83">
        <v>-106</v>
      </c>
      <c r="H127" s="87" cm="1">
        <f t="array" aca="1" ref="H127" ca="1">_FV(D127,"Price")</f>
        <v>359.84</v>
      </c>
      <c r="I127" s="88">
        <f ca="1">Transactions!$H127*Transactions!$G127</f>
        <v>-38143.040000000001</v>
      </c>
      <c r="J127" s="88">
        <f t="shared" ref="J127:J136" ca="1" si="20">ABS(I127)*0.002</f>
        <v>76.286079999999998</v>
      </c>
      <c r="K127" s="88">
        <f t="shared" ref="K127:K136" ca="1" si="21">I127-J127</f>
        <v>-38219.326079999999</v>
      </c>
      <c r="L127" s="95" t="s">
        <v>15</v>
      </c>
    </row>
    <row r="128" spans="2:12" ht="14.25" customHeight="1" x14ac:dyDescent="0.3">
      <c r="B128" s="84">
        <v>45744</v>
      </c>
      <c r="C128" s="84" t="str">
        <f>_xlfn.IFNA(VLOOKUP(D128,Dashboard!$B$8:$D$17,3,FALSE),VLOOKUP(D128,PreviousHoldings!$B$3:$D$27442,3,FALSE))</f>
        <v>Software &amp; IT Services</v>
      </c>
      <c r="D128" s="95" t="e" vm="22">
        <v>#VALUE!</v>
      </c>
      <c r="E128" s="85" t="str">
        <f t="array" aca="1" ref="E128" ca="1">_FV(Transactions!$D128,"Ticker symbol",TRUE)</f>
        <v>CRM</v>
      </c>
      <c r="F128" s="96" t="s">
        <v>16</v>
      </c>
      <c r="G128" s="83">
        <v>-149</v>
      </c>
      <c r="H128" s="87" cm="1">
        <f t="array" aca="1" ref="H128" ca="1">_FV(D128,"Price")</f>
        <v>240.76</v>
      </c>
      <c r="I128" s="88">
        <f ca="1">Transactions!$H128*Transactions!$G128</f>
        <v>-35873.24</v>
      </c>
      <c r="J128" s="88">
        <f t="shared" ca="1" si="20"/>
        <v>71.746479999999991</v>
      </c>
      <c r="K128" s="88">
        <f t="shared" ca="1" si="21"/>
        <v>-35944.98648</v>
      </c>
      <c r="L128" s="95" t="s">
        <v>15</v>
      </c>
    </row>
    <row r="129" spans="2:12" ht="14.25" customHeight="1" x14ac:dyDescent="0.3">
      <c r="B129" s="84">
        <v>45744</v>
      </c>
      <c r="C129" s="84" t="str">
        <f>_xlfn.IFNA(VLOOKUP(D129,Dashboard!$B$8:$D$17,3,FALSE),VLOOKUP(D129,PreviousHoldings!$B$3:$D$27442,3,FALSE))</f>
        <v>Diversified Retail</v>
      </c>
      <c r="D129" s="95" t="e" vm="23">
        <v>#VALUE!</v>
      </c>
      <c r="E129" s="85" t="str">
        <f t="array" aca="1" ref="E129" ca="1">_FV(Transactions!$D129,"Ticker symbol",TRUE)</f>
        <v>AMZN</v>
      </c>
      <c r="F129" s="96" t="s">
        <v>16</v>
      </c>
      <c r="G129" s="83">
        <v>-208</v>
      </c>
      <c r="H129" s="87" cm="1">
        <f t="array" aca="1" ref="H129" ca="1">_FV(D129,"Price")</f>
        <v>171</v>
      </c>
      <c r="I129" s="88">
        <f ca="1">Transactions!$H129*Transactions!$G129</f>
        <v>-35568</v>
      </c>
      <c r="J129" s="88">
        <f t="shared" ca="1" si="20"/>
        <v>71.135999999999996</v>
      </c>
      <c r="K129" s="88">
        <f t="shared" ca="1" si="21"/>
        <v>-35639.135999999999</v>
      </c>
      <c r="L129" s="95" t="s">
        <v>15</v>
      </c>
    </row>
    <row r="130" spans="2:12" ht="14.25" customHeight="1" x14ac:dyDescent="0.3">
      <c r="B130" s="84">
        <v>45744</v>
      </c>
      <c r="C130" s="84" t="str">
        <f ca="1">_xlfn.IFNA(VLOOKUP(D130,Dashboard!$B$8:$D$17,3,FALSE),VLOOKUP(D130,PreviousHoldings!$B$3:$D$27442,3,FALSE))</f>
        <v>Banking Services</v>
      </c>
      <c r="D130" s="95" t="e" vm="2">
        <v>#VALUE!</v>
      </c>
      <c r="E130" s="85" t="str">
        <f t="array" aca="1" ref="E130" ca="1">_FV(Transactions!$D130,"Ticker symbol",TRUE)</f>
        <v>AXP</v>
      </c>
      <c r="F130" s="96" t="s">
        <v>16</v>
      </c>
      <c r="G130" s="83">
        <v>-151</v>
      </c>
      <c r="H130" s="87" cm="1">
        <f t="array" aca="1" ref="H130" ca="1">_FV(D130,"Price")</f>
        <v>233.64</v>
      </c>
      <c r="I130" s="88">
        <f ca="1">Transactions!$H130*Transactions!$G130</f>
        <v>-35279.64</v>
      </c>
      <c r="J130" s="88">
        <f t="shared" ca="1" si="20"/>
        <v>70.559280000000001</v>
      </c>
      <c r="K130" s="88">
        <f t="shared" ca="1" si="21"/>
        <v>-35350.199280000001</v>
      </c>
      <c r="L130" s="95" t="s">
        <v>15</v>
      </c>
    </row>
    <row r="131" spans="2:12" ht="14.25" customHeight="1" x14ac:dyDescent="0.3">
      <c r="B131" s="84">
        <v>45744</v>
      </c>
      <c r="C131" s="84" t="str">
        <f>_xlfn.IFNA(VLOOKUP(D131,Dashboard!$B$8:$D$17,3,FALSE),VLOOKUP(D131,PreviousHoldings!$B$3:$D$27442,3,FALSE))</f>
        <v>Specialty Retailers</v>
      </c>
      <c r="D131" s="95" t="e" vm="24">
        <v>#VALUE!</v>
      </c>
      <c r="E131" s="85" t="str">
        <f t="array" aca="1" ref="E131" ca="1">_FV(Transactions!$D131,"Ticker symbol",TRUE)</f>
        <v>HD</v>
      </c>
      <c r="F131" s="96" t="s">
        <v>16</v>
      </c>
      <c r="G131" s="83">
        <v>-112</v>
      </c>
      <c r="H131" s="87" cm="1">
        <f t="array" aca="1" ref="H131" ca="1">_FV(D131,"Price")</f>
        <v>353.9</v>
      </c>
      <c r="I131" s="88">
        <f ca="1">Transactions!$H131*Transactions!$G131</f>
        <v>-39636.799999999996</v>
      </c>
      <c r="J131" s="88">
        <f t="shared" ca="1" si="20"/>
        <v>79.273599999999988</v>
      </c>
      <c r="K131" s="88">
        <f t="shared" ca="1" si="21"/>
        <v>-39716.073599999996</v>
      </c>
      <c r="L131" s="95" t="s">
        <v>15</v>
      </c>
    </row>
    <row r="132" spans="2:12" ht="14.25" customHeight="1" x14ac:dyDescent="0.3">
      <c r="B132" s="84">
        <v>45744</v>
      </c>
      <c r="C132" s="84" t="str">
        <f ca="1">_xlfn.IFNA(VLOOKUP(D132,Dashboard!$B$8:$D$17,3,FALSE),VLOOKUP(D132,PreviousHoldings!$B$3:$D$27442,3,FALSE))</f>
        <v>Semiconductors &amp; Semiconductor Equipment</v>
      </c>
      <c r="D132" s="95" t="e" vm="18">
        <v>#VALUE!</v>
      </c>
      <c r="E132" s="85" t="str">
        <f t="array" aca="1" ref="E132" ca="1">_FV(Transactions!$D132,"Ticker symbol",TRUE)</f>
        <v>NVDA</v>
      </c>
      <c r="F132" s="96" t="s">
        <v>16</v>
      </c>
      <c r="G132" s="83">
        <v>-365</v>
      </c>
      <c r="H132" s="87" cm="1">
        <f t="array" aca="1" ref="H132" ca="1">_FV(D132,"Price")</f>
        <v>94.31</v>
      </c>
      <c r="I132" s="88">
        <f ca="1">Transactions!$H132*Transactions!$G132</f>
        <v>-34423.15</v>
      </c>
      <c r="J132" s="88">
        <f t="shared" ca="1" si="20"/>
        <v>68.846299999999999</v>
      </c>
      <c r="K132" s="88">
        <f t="shared" ca="1" si="21"/>
        <v>-34491.996299999999</v>
      </c>
      <c r="L132" s="95" t="s">
        <v>15</v>
      </c>
    </row>
    <row r="133" spans="2:12" ht="14.25" customHeight="1" x14ac:dyDescent="0.3">
      <c r="B133" s="84">
        <v>45744</v>
      </c>
      <c r="C133" s="84" t="str">
        <f ca="1">_xlfn.IFNA(VLOOKUP(D133,Dashboard!$B$8:$D$17,3,FALSE),VLOOKUP(D133,PreviousHoldings!$B$3:$D$27442,3,FALSE))</f>
        <v>Media &amp; Publishing</v>
      </c>
      <c r="D133" s="95" t="e" vm="3">
        <v>#VALUE!</v>
      </c>
      <c r="E133" s="85" t="str">
        <f t="array" aca="1" ref="E133" ca="1">_FV(Transactions!$D133,"Ticker symbol",TRUE)</f>
        <v>DIS</v>
      </c>
      <c r="F133" s="96" t="s">
        <v>16</v>
      </c>
      <c r="G133" s="83">
        <v>-408</v>
      </c>
      <c r="H133" s="87" cm="1">
        <f t="array" aca="1" ref="H133" ca="1">_FV(D133,"Price")</f>
        <v>83.53</v>
      </c>
      <c r="I133" s="88">
        <f ca="1">Transactions!$H133*Transactions!$G133</f>
        <v>-34080.239999999998</v>
      </c>
      <c r="J133" s="88">
        <f t="shared" ca="1" si="20"/>
        <v>68.160479999999993</v>
      </c>
      <c r="K133" s="88">
        <f t="shared" ca="1" si="21"/>
        <v>-34148.400479999997</v>
      </c>
      <c r="L133" s="95" t="s">
        <v>15</v>
      </c>
    </row>
    <row r="134" spans="2:12" ht="14.25" customHeight="1" x14ac:dyDescent="0.3">
      <c r="B134" s="84">
        <v>45744</v>
      </c>
      <c r="C134" s="84" t="str">
        <f ca="1">_xlfn.IFNA(VLOOKUP(D134,Dashboard!$B$8:$D$17,3,FALSE),VLOOKUP(D134,PreviousHoldings!$B$3:$D$27442,3,FALSE))</f>
        <v>Food &amp; Drug Retailing</v>
      </c>
      <c r="D134" s="95" t="e" vm="15">
        <v>#VALUE!</v>
      </c>
      <c r="E134" s="85" t="str">
        <f t="array" aca="1" ref="E134" ca="1">_FV(Transactions!$D134,"Ticker symbol",TRUE)</f>
        <v>WMT</v>
      </c>
      <c r="F134" s="96" t="s">
        <v>16</v>
      </c>
      <c r="G134" s="83">
        <v>-470</v>
      </c>
      <c r="H134" s="87" cm="1">
        <f t="array" aca="1" ref="H134" ca="1">_FV(D134,"Price")</f>
        <v>83.19</v>
      </c>
      <c r="I134" s="88">
        <f ca="1">Transactions!$H134*Transactions!$G134</f>
        <v>-39099.299999999996</v>
      </c>
      <c r="J134" s="88">
        <f t="shared" ca="1" si="20"/>
        <v>78.198599999999999</v>
      </c>
      <c r="K134" s="88">
        <f t="shared" ca="1" si="21"/>
        <v>-39177.498599999999</v>
      </c>
      <c r="L134" s="95" t="s">
        <v>15</v>
      </c>
    </row>
    <row r="135" spans="2:12" ht="14.25" customHeight="1" x14ac:dyDescent="0.3">
      <c r="B135" s="84">
        <v>45744</v>
      </c>
      <c r="C135" s="84" t="str">
        <f ca="1">_xlfn.IFNA(VLOOKUP(D135,Dashboard!$B$8:$D$17,3,FALSE),VLOOKUP(D135,PreviousHoldings!$B$3:$D$27442,3,FALSE))</f>
        <v>Banking Services</v>
      </c>
      <c r="D135" s="95" t="e" vm="10">
        <v>#VALUE!</v>
      </c>
      <c r="E135" s="85" t="str">
        <f t="array" aca="1" ref="E135" ca="1">_FV(Transactions!$D135,"Ticker symbol",TRUE)</f>
        <v>JPM</v>
      </c>
      <c r="F135" s="96" t="s">
        <v>16</v>
      </c>
      <c r="G135" s="83">
        <v>-165</v>
      </c>
      <c r="H135" s="87" cm="1">
        <f t="array" aca="1" ref="H135" ca="1">_FV(D135,"Price")</f>
        <v>210.28</v>
      </c>
      <c r="I135" s="88">
        <f ca="1">Transactions!$H135*Transactions!$G135</f>
        <v>-34696.199999999997</v>
      </c>
      <c r="J135" s="88">
        <f t="shared" ca="1" si="20"/>
        <v>69.392399999999995</v>
      </c>
      <c r="K135" s="88">
        <f t="shared" ca="1" si="21"/>
        <v>-34765.592399999994</v>
      </c>
      <c r="L135" s="95" t="s">
        <v>15</v>
      </c>
    </row>
    <row r="136" spans="2:12" ht="14.25" customHeight="1" x14ac:dyDescent="0.3">
      <c r="B136" s="84">
        <v>45744</v>
      </c>
      <c r="C136" s="84" t="str">
        <f ca="1">_xlfn.IFNA(VLOOKUP(D136,Dashboard!$B$8:$D$17,3,FALSE),VLOOKUP(D136,PreviousHoldings!$B$3:$D$27442,3,FALSE))</f>
        <v>Investment Banking &amp; Investment Services</v>
      </c>
      <c r="D136" s="95" t="e" vm="11">
        <v>#VALUE!</v>
      </c>
      <c r="E136" s="85" t="str">
        <f t="array" aca="1" ref="E136" ca="1">_FV(Transactions!$D136,"Ticker symbol",TRUE)</f>
        <v>GS</v>
      </c>
      <c r="F136" s="96" t="s">
        <v>16</v>
      </c>
      <c r="G136" s="83">
        <v>-74</v>
      </c>
      <c r="H136" s="87" cm="1">
        <f t="array" aca="1" ref="H136" ca="1">_FV(D136,"Price")</f>
        <v>470.13</v>
      </c>
      <c r="I136" s="88">
        <f ca="1">Transactions!$H136*Transactions!$G136</f>
        <v>-34789.620000000003</v>
      </c>
      <c r="J136" s="88">
        <f t="shared" ca="1" si="20"/>
        <v>69.579240000000013</v>
      </c>
      <c r="K136" s="88">
        <f t="shared" ca="1" si="21"/>
        <v>-34859.199240000002</v>
      </c>
      <c r="L136" s="95" t="s">
        <v>15</v>
      </c>
    </row>
    <row r="137" spans="2:12" ht="14.25" customHeight="1" x14ac:dyDescent="0.3">
      <c r="B137" s="84">
        <v>45751</v>
      </c>
      <c r="C137" s="84" t="str">
        <f>_xlfn.IFNA(VLOOKUP(D137,Dashboard!$B$8:$D$17,3,FALSE),VLOOKUP(D137,PreviousHoldings!$B$3:$D$27442,3,FALSE))</f>
        <v>Beverages</v>
      </c>
      <c r="D137" s="107" t="e" vm="26">
        <v>#VALUE!</v>
      </c>
      <c r="E137" s="85" t="str">
        <f t="array" aca="1" ref="E137" ca="1">_FV(Transactions!$D137,"Ticker symbol",TRUE)</f>
        <v>KO</v>
      </c>
      <c r="F137" s="96" t="s">
        <v>16</v>
      </c>
      <c r="G137" s="83">
        <v>-568</v>
      </c>
      <c r="H137" s="87" cm="1">
        <f t="array" aca="1" ref="H137" ca="1">_FV(D137,"Price")</f>
        <v>69.930000000000007</v>
      </c>
      <c r="I137" s="88">
        <f ca="1">Transactions!$H137*Transactions!$G137</f>
        <v>-39720.240000000005</v>
      </c>
      <c r="J137" s="88">
        <f t="shared" ref="J137" ca="1" si="22">ABS(I137)*0.002</f>
        <v>79.440480000000008</v>
      </c>
      <c r="K137" s="88">
        <f t="shared" ref="K137" ca="1" si="23">I137-J137</f>
        <v>-39799.680480000003</v>
      </c>
      <c r="L137" s="95" t="s">
        <v>15</v>
      </c>
    </row>
    <row r="138" spans="2:12" ht="14.25" customHeight="1" x14ac:dyDescent="0.3">
      <c r="B138" s="84">
        <v>45751</v>
      </c>
      <c r="C138" s="84" t="str">
        <f>_xlfn.IFNA(VLOOKUP(D138,Dashboard!$B$8:$D$17,3,FALSE),VLOOKUP(D138,PreviousHoldings!$B$3:$D$27442,3,FALSE))</f>
        <v>Pharmaceuticals</v>
      </c>
      <c r="D138" s="107" t="e" vm="29">
        <v>#VALUE!</v>
      </c>
      <c r="E138" s="85" t="str">
        <f t="array" aca="1" ref="E138" ca="1">_FV(Transactions!$D138,"Ticker symbol",TRUE)</f>
        <v>AMGN</v>
      </c>
      <c r="F138" s="96" t="s">
        <v>16</v>
      </c>
      <c r="G138" s="83">
        <v>-135</v>
      </c>
      <c r="H138" s="87" cm="1">
        <f t="array" aca="1" ref="H138" ca="1">_FV(D138,"Price")</f>
        <v>294.39</v>
      </c>
      <c r="I138" s="88">
        <f ca="1">Transactions!$H138*Transactions!$G138</f>
        <v>-39742.65</v>
      </c>
      <c r="J138" s="88">
        <f t="shared" ref="J138" ca="1" si="24">ABS(I138)*0.002</f>
        <v>79.485300000000009</v>
      </c>
      <c r="K138" s="88">
        <f t="shared" ref="K138" ca="1" si="25">I138-J138</f>
        <v>-39822.135300000002</v>
      </c>
      <c r="L138" s="95" t="s">
        <v>15</v>
      </c>
    </row>
    <row r="139" spans="2:12" ht="14.25" customHeight="1" x14ac:dyDescent="0.3">
      <c r="B139" s="84">
        <v>45751</v>
      </c>
      <c r="C139" s="84" t="str">
        <f ca="1">_xlfn.IFNA(VLOOKUP(D139,Dashboard!$B$8:$D$17,3,FALSE),VLOOKUP(D139,PreviousHoldings!$B$3:$D$27442,3,FALSE))</f>
        <v>Software &amp; IT Services</v>
      </c>
      <c r="D139" s="107" t="e" vm="21">
        <v>#VALUE!</v>
      </c>
      <c r="E139" s="85" t="str">
        <f t="array" aca="1" ref="E139" ca="1">_FV(Transactions!$D139,"Ticker symbol",TRUE)</f>
        <v>V</v>
      </c>
      <c r="F139" s="96" t="s">
        <v>16</v>
      </c>
      <c r="G139" s="83">
        <v>-243</v>
      </c>
      <c r="H139" s="87" cm="1">
        <f t="array" aca="1" ref="H139" ca="1">_FV(D139,"Price")</f>
        <v>313.13</v>
      </c>
      <c r="I139" s="88">
        <f ca="1">Transactions!$H139*Transactions!$G139</f>
        <v>-76090.59</v>
      </c>
      <c r="J139" s="88">
        <f t="shared" ref="J139" ca="1" si="26">ABS(I139)*0.002</f>
        <v>152.18117999999998</v>
      </c>
      <c r="K139" s="88">
        <f t="shared" ref="K139" ca="1" si="27">I139-J139</f>
        <v>-76242.771179999996</v>
      </c>
      <c r="L139" s="95" t="s">
        <v>15</v>
      </c>
    </row>
    <row r="140" spans="2:12" ht="14.25" customHeight="1" x14ac:dyDescent="0.3">
      <c r="B140" s="84">
        <v>45751</v>
      </c>
      <c r="C140" s="84" t="str">
        <f ca="1">_xlfn.IFNA(VLOOKUP(D140,Dashboard!$B$8:$D$17,3,FALSE),VLOOKUP(D140,PreviousHoldings!$B$3:$D$27442,3,FALSE))</f>
        <v>Aerospace &amp; Defense</v>
      </c>
      <c r="D140" s="107" t="e" vm="13">
        <v>#VALUE!</v>
      </c>
      <c r="E140" s="85" t="str">
        <f t="array" aca="1" ref="E140" ca="1">_FV(Transactions!$D140,"Ticker symbol",TRUE)</f>
        <v>BA</v>
      </c>
      <c r="F140" s="96" t="s">
        <v>16</v>
      </c>
      <c r="G140" s="83">
        <v>-522</v>
      </c>
      <c r="H140" s="87" cm="1">
        <f t="array" aca="1" ref="H140" ca="1">_FV(D140,"Price")</f>
        <v>136.59</v>
      </c>
      <c r="I140" s="88">
        <f ca="1">Transactions!$H140*Transactions!$G140</f>
        <v>-71299.98</v>
      </c>
      <c r="J140" s="88">
        <f t="shared" ref="J140" ca="1" si="28">ABS(I140)*0.002</f>
        <v>142.59995999999998</v>
      </c>
      <c r="K140" s="88">
        <f t="shared" ref="K140" ca="1" si="29">I140-J140</f>
        <v>-71442.579960000003</v>
      </c>
      <c r="L140" s="95" t="s">
        <v>15</v>
      </c>
    </row>
    <row r="141" spans="2:12" ht="14.25" customHeight="1" x14ac:dyDescent="0.3">
      <c r="B141" s="84">
        <v>45751</v>
      </c>
      <c r="C141" s="84" t="str">
        <f>_xlfn.IFNA(VLOOKUP(D141,Dashboard!$B$8:$D$17,3,FALSE),VLOOKUP(D141,PreviousHoldings!$B$3:$D$27442,3,FALSE))</f>
        <v>Pharmaceuticals</v>
      </c>
      <c r="D141" s="107" t="e" vm="25">
        <v>#VALUE!</v>
      </c>
      <c r="E141" s="85" t="str">
        <f t="array" aca="1" ref="E141" ca="1">_FV(Transactions!$D141,"Ticker symbol",TRUE)</f>
        <v>JNJ</v>
      </c>
      <c r="F141" s="96" t="s">
        <v>16</v>
      </c>
      <c r="G141" s="83">
        <v>-505</v>
      </c>
      <c r="H141" s="87" cm="1">
        <f t="array" aca="1" ref="H141" ca="1">_FV(D141,"Price")</f>
        <v>153.24</v>
      </c>
      <c r="I141" s="88">
        <f ca="1">Transactions!$H141*Transactions!$G141</f>
        <v>-77386.200000000012</v>
      </c>
      <c r="J141" s="88">
        <f t="shared" ref="J141" ca="1" si="30">ABS(I141)*0.002</f>
        <v>154.77240000000003</v>
      </c>
      <c r="K141" s="88">
        <f t="shared" ref="K141" ca="1" si="31">I141-J141</f>
        <v>-77540.972400000013</v>
      </c>
      <c r="L141" s="95" t="s">
        <v>15</v>
      </c>
    </row>
    <row r="142" spans="2:12" ht="14.25" customHeight="1" x14ac:dyDescent="0.3">
      <c r="B142" s="84">
        <v>45751</v>
      </c>
      <c r="C142" s="84" t="str">
        <f>_xlfn.IFNA(VLOOKUP(D142,Dashboard!$B$8:$D$17,3,FALSE),VLOOKUP(D142,PreviousHoldings!$B$3:$D$27442,3,FALSE))</f>
        <v>Hotels &amp; Entertainment Services</v>
      </c>
      <c r="D142" s="107" t="e" vm="28">
        <v>#VALUE!</v>
      </c>
      <c r="E142" s="85" t="str">
        <f t="array" aca="1" ref="E142" ca="1">_FV(Transactions!$D142,"Ticker symbol",TRUE)</f>
        <v>MCD</v>
      </c>
      <c r="F142" s="96" t="s">
        <v>16</v>
      </c>
      <c r="G142" s="83">
        <v>-263</v>
      </c>
      <c r="H142" s="87" cm="1">
        <f t="array" aca="1" ref="H142" ca="1">_FV(D142,"Price")</f>
        <v>300.11</v>
      </c>
      <c r="I142" s="88">
        <f ca="1">Transactions!$H142*Transactions!$G142</f>
        <v>-78928.930000000008</v>
      </c>
      <c r="J142" s="88">
        <f t="shared" ref="J142" ca="1" si="32">ABS(I142)*0.002</f>
        <v>157.85786000000002</v>
      </c>
      <c r="K142" s="88">
        <f t="shared" ref="K142" ca="1" si="33">I142-J142</f>
        <v>-79086.787860000011</v>
      </c>
      <c r="L142" s="95" t="s">
        <v>15</v>
      </c>
    </row>
    <row r="143" spans="2:12" ht="14.25" customHeight="1" x14ac:dyDescent="0.3">
      <c r="B143" s="84">
        <v>45751</v>
      </c>
      <c r="C143" s="84" t="str">
        <f ca="1">_xlfn.IFNA(VLOOKUP(D143,Dashboard!$B$8:$D$17,3,FALSE),VLOOKUP(D143,PreviousHoldings!$B$3:$D$27442,3,FALSE))</f>
        <v>Oil &amp; Gas</v>
      </c>
      <c r="D143" s="107" t="e" vm="5">
        <v>#VALUE!</v>
      </c>
      <c r="E143" s="85" t="str">
        <f t="array" aca="1" ref="E143" ca="1">_FV(Transactions!$D143,"Ticker symbol",TRUE)</f>
        <v>CVX</v>
      </c>
      <c r="F143" s="96" t="s">
        <v>16</v>
      </c>
      <c r="G143" s="83">
        <v>-519</v>
      </c>
      <c r="H143" s="87" cm="1">
        <f t="array" aca="1" ref="H143" ca="1">_FV(D143,"Price")</f>
        <v>143.28</v>
      </c>
      <c r="I143" s="88">
        <f ca="1">Transactions!$H143*Transactions!$G143</f>
        <v>-74362.320000000007</v>
      </c>
      <c r="J143" s="88">
        <f t="shared" ref="J143" ca="1" si="34">ABS(I143)*0.002</f>
        <v>148.72464000000002</v>
      </c>
      <c r="K143" s="88">
        <f t="shared" ref="K143" ca="1" si="35">I143-J143</f>
        <v>-74511.044640000007</v>
      </c>
      <c r="L143" s="95" t="s">
        <v>15</v>
      </c>
    </row>
    <row r="144" spans="2:12" ht="14.25" customHeight="1" x14ac:dyDescent="0.3">
      <c r="B144" s="84">
        <v>45751</v>
      </c>
      <c r="C144" s="84" t="str">
        <f>_xlfn.IFNA(VLOOKUP(D144,Dashboard!$B$8:$D$17,3,FALSE),VLOOKUP(D144,PreviousHoldings!$B$3:$D$27442,3,FALSE))</f>
        <v>Telecommunications Services</v>
      </c>
      <c r="D144" s="107" t="e" vm="30">
        <v>#VALUE!</v>
      </c>
      <c r="E144" s="85" t="str">
        <f t="array" aca="1" ref="E144" ca="1">_FV(Transactions!$D144,"Ticker symbol",TRUE)</f>
        <v>VZ</v>
      </c>
      <c r="F144" s="96" t="s">
        <v>16</v>
      </c>
      <c r="G144" s="83">
        <v>-1819</v>
      </c>
      <c r="H144" s="87" cm="1">
        <f t="array" aca="1" ref="H144" ca="1">_FV(D144,"Price")</f>
        <v>43.03</v>
      </c>
      <c r="I144" s="88">
        <f ca="1">Transactions!$H144*Transactions!$G144</f>
        <v>-78271.570000000007</v>
      </c>
      <c r="J144" s="88">
        <f t="shared" ref="J144" ca="1" si="36">ABS(I144)*0.002</f>
        <v>156.54314000000002</v>
      </c>
      <c r="K144" s="88">
        <f t="shared" ref="K144" ca="1" si="37">I144-J144</f>
        <v>-78428.113140000001</v>
      </c>
      <c r="L144" s="95" t="s">
        <v>15</v>
      </c>
    </row>
    <row r="145" spans="2:12" ht="14.25" customHeight="1" x14ac:dyDescent="0.3">
      <c r="B145" s="84">
        <v>45751</v>
      </c>
      <c r="C145" s="84" t="str">
        <f ca="1">_xlfn.IFNA(VLOOKUP(D145,Dashboard!$B$8:$D$17,3,FALSE),VLOOKUP(D145,PreviousHoldings!$B$3:$D$27442,3,FALSE))</f>
        <v>Insurance</v>
      </c>
      <c r="D145" s="107" t="e" vm="9">
        <v>#VALUE!</v>
      </c>
      <c r="E145" s="85" t="str">
        <f t="array" aca="1" ref="E145" ca="1">_FV(Transactions!$D145,"Ticker symbol",TRUE)</f>
        <v>TRV</v>
      </c>
      <c r="F145" s="96" t="s">
        <v>16</v>
      </c>
      <c r="G145" s="83">
        <v>-317</v>
      </c>
      <c r="H145" s="87" cm="1">
        <f t="array" aca="1" ref="H145" ca="1">_FV(D145,"Price")</f>
        <v>242.26</v>
      </c>
      <c r="I145" s="88">
        <f ca="1">Transactions!$H145*Transactions!$G145</f>
        <v>-76796.42</v>
      </c>
      <c r="J145" s="88">
        <f t="shared" ref="J145" ca="1" si="38">ABS(I145)*0.002</f>
        <v>153.59284</v>
      </c>
      <c r="K145" s="88">
        <f t="shared" ref="K145" ca="1" si="39">I145-J145</f>
        <v>-76950.012839999996</v>
      </c>
      <c r="L145" s="95" t="s">
        <v>15</v>
      </c>
    </row>
    <row r="146" spans="2:12" ht="14.25" customHeight="1" x14ac:dyDescent="0.3">
      <c r="I146" s="108"/>
    </row>
    <row r="147" spans="2:12" ht="14.25" customHeight="1" x14ac:dyDescent="0.3"/>
    <row r="148" spans="2:12" ht="14.25" customHeight="1" x14ac:dyDescent="0.3"/>
    <row r="149" spans="2:12" ht="14.25" customHeight="1" x14ac:dyDescent="0.3"/>
    <row r="150" spans="2:12" ht="14.25" customHeight="1" x14ac:dyDescent="0.3"/>
    <row r="151" spans="2:12" ht="14.25" customHeight="1" x14ac:dyDescent="0.3"/>
    <row r="152" spans="2:12" ht="14.25" customHeight="1" x14ac:dyDescent="0.3"/>
    <row r="153" spans="2:12" ht="14.25" customHeight="1" x14ac:dyDescent="0.3"/>
    <row r="154" spans="2:12" ht="14.25" customHeight="1" x14ac:dyDescent="0.3"/>
    <row r="155" spans="2:12" ht="14.25" customHeight="1" x14ac:dyDescent="0.3"/>
    <row r="156" spans="2:12" ht="14.25" customHeight="1" x14ac:dyDescent="0.3"/>
    <row r="157" spans="2:12" ht="14.25" customHeight="1" x14ac:dyDescent="0.3"/>
    <row r="158" spans="2:12" ht="14.25" customHeight="1" x14ac:dyDescent="0.3"/>
    <row r="159" spans="2:12" ht="14.25" customHeight="1" x14ac:dyDescent="0.3"/>
    <row r="160" spans="2:12"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19"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2025-04-07T08:07:33Z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