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Rutgers\Spring 2025\FinMod1\GroupProject\WeekEnding_07Mar2025\"/>
    </mc:Choice>
  </mc:AlternateContent>
  <xr:revisionPtr revIDLastSave="0" documentId="13_ncr:1_{487AB9FE-C450-425C-A00B-9C1B702C2029}" xr6:coauthVersionLast="47" xr6:coauthVersionMax="47" xr10:uidLastSave="{00000000-0000-0000-0000-000000000000}"/>
  <bookViews>
    <workbookView xWindow="-108" yWindow="-108" windowWidth="23256" windowHeight="13176" activeTab="1" xr2:uid="{00000000-000D-0000-FFFF-FFFF00000000}"/>
  </bookViews>
  <sheets>
    <sheet name="Portfolio_Summary" sheetId="5" r:id="rId1"/>
    <sheet name="Dashboard" sheetId="2" r:id="rId2"/>
    <sheet name="Transactions" sheetId="3" r:id="rId3"/>
  </sheets>
  <definedNames>
    <definedName name="_xlnm._FilterDatabase" localSheetId="1" hidden="1">Dashboard!$A$7:$V$37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8" i="2" l="1"/>
  <c r="H8" i="2"/>
  <c r="L62" i="2" a="1"/>
  <c r="L62" i="2" s="1"/>
  <c r="K62" i="2" a="1"/>
  <c r="K62" i="2" s="1"/>
  <c r="I62" i="2" a="1"/>
  <c r="I62" i="2" s="1"/>
  <c r="J62" i="2" s="1"/>
  <c r="H62" i="2" a="1"/>
  <c r="H62" i="2" s="1"/>
  <c r="G62" i="2"/>
  <c r="D62" i="2" a="1"/>
  <c r="D62" i="2" s="1"/>
  <c r="C62" i="2" a="1"/>
  <c r="C62" i="2" s="1"/>
  <c r="L61" i="2" a="1"/>
  <c r="L61" i="2" s="1"/>
  <c r="K61" i="2" a="1"/>
  <c r="K61" i="2" s="1"/>
  <c r="I61" i="2" a="1"/>
  <c r="I61" i="2" s="1"/>
  <c r="J61" i="2" s="1"/>
  <c r="H61" i="2" a="1"/>
  <c r="H61" i="2" s="1"/>
  <c r="G61" i="2"/>
  <c r="D61" i="2" a="1"/>
  <c r="D61" i="2" s="1"/>
  <c r="C61" i="2" a="1"/>
  <c r="C61" i="2" s="1"/>
  <c r="I82" i="3"/>
  <c r="E82" i="3" a="1"/>
  <c r="E82" i="3" s="1"/>
  <c r="E81" i="3" a="1"/>
  <c r="E81" i="3" s="1"/>
  <c r="L48" i="2" a="1"/>
  <c r="L48" i="2" s="1"/>
  <c r="K48" i="2" a="1"/>
  <c r="K48" i="2" s="1"/>
  <c r="I48" i="2" a="1"/>
  <c r="I48" i="2" s="1"/>
  <c r="H48" i="2" a="1"/>
  <c r="H48" i="2" s="1"/>
  <c r="D48" i="2" a="1"/>
  <c r="D48" i="2" s="1"/>
  <c r="C48" i="2" a="1"/>
  <c r="C48" i="2" s="1"/>
  <c r="L47" i="2" a="1"/>
  <c r="L47" i="2" s="1"/>
  <c r="K47" i="2" a="1"/>
  <c r="K47" i="2" s="1"/>
  <c r="I47" i="2" a="1"/>
  <c r="I47" i="2" s="1"/>
  <c r="J47" i="2" s="1"/>
  <c r="H47" i="2" a="1"/>
  <c r="H47" i="2" s="1"/>
  <c r="G47" i="2"/>
  <c r="D47" i="2" a="1"/>
  <c r="D47" i="2" s="1"/>
  <c r="C47" i="2" a="1"/>
  <c r="C47" i="2" s="1"/>
  <c r="I80" i="3"/>
  <c r="E80" i="3" a="1"/>
  <c r="E80" i="3" s="1"/>
  <c r="E79" i="3" a="1"/>
  <c r="E79" i="3" s="1"/>
  <c r="C45" i="2" a="1"/>
  <c r="C45" i="2" s="1"/>
  <c r="D45" i="2" a="1"/>
  <c r="D45" i="2" s="1"/>
  <c r="G45" i="2"/>
  <c r="H45" i="2" a="1"/>
  <c r="H45" i="2" s="1"/>
  <c r="I45" i="2" a="1"/>
  <c r="I45" i="2" s="1"/>
  <c r="J45" i="2" s="1"/>
  <c r="K45" i="2" a="1"/>
  <c r="K45" i="2" s="1"/>
  <c r="L45" i="2" a="1"/>
  <c r="L45" i="2" s="1"/>
  <c r="G78" i="3"/>
  <c r="I78" i="3" s="1"/>
  <c r="E78" i="3" a="1"/>
  <c r="E78" i="3" s="1"/>
  <c r="C46" i="2" a="1"/>
  <c r="C46" i="2" s="1"/>
  <c r="D46" i="2" a="1"/>
  <c r="D46" i="2" s="1"/>
  <c r="G46" i="2"/>
  <c r="H46" i="2" a="1"/>
  <c r="H46" i="2" s="1"/>
  <c r="I46" i="2" a="1"/>
  <c r="I46" i="2" s="1"/>
  <c r="J46" i="2" s="1"/>
  <c r="K46" i="2" a="1"/>
  <c r="K46" i="2" s="1"/>
  <c r="L46" i="2" a="1"/>
  <c r="L46" i="2" s="1"/>
  <c r="G77" i="3"/>
  <c r="I77" i="3" s="1"/>
  <c r="E77" i="3" a="1"/>
  <c r="E77" i="3" s="1"/>
  <c r="C34" i="2" a="1"/>
  <c r="C34" i="2" s="1"/>
  <c r="D34" i="2" a="1"/>
  <c r="D34" i="2" s="1"/>
  <c r="G34" i="2"/>
  <c r="H34" i="2" a="1"/>
  <c r="H34" i="2" s="1"/>
  <c r="J34" i="2"/>
  <c r="K34" i="2" a="1"/>
  <c r="K34" i="2" s="1"/>
  <c r="L34" i="2" a="1"/>
  <c r="L34" i="2" s="1"/>
  <c r="C37" i="2" a="1"/>
  <c r="C37" i="2" s="1"/>
  <c r="D37" i="2" a="1"/>
  <c r="D37" i="2" s="1"/>
  <c r="G37" i="2"/>
  <c r="H37" i="2" a="1"/>
  <c r="H37" i="2" s="1"/>
  <c r="J37" i="2"/>
  <c r="K37" i="2" a="1"/>
  <c r="K37" i="2" s="1"/>
  <c r="L37" i="2" a="1"/>
  <c r="L37" i="2" s="1"/>
  <c r="C36" i="2" a="1"/>
  <c r="C36" i="2" s="1"/>
  <c r="D36" i="2" a="1"/>
  <c r="D36" i="2" s="1"/>
  <c r="G36" i="2"/>
  <c r="H36" i="2" a="1"/>
  <c r="H36" i="2" s="1"/>
  <c r="J36" i="2"/>
  <c r="K36" i="2" a="1"/>
  <c r="K36" i="2" s="1"/>
  <c r="L36" i="2" a="1"/>
  <c r="L36" i="2" s="1"/>
  <c r="C35" i="2" a="1"/>
  <c r="C35" i="2" s="1"/>
  <c r="D35" i="2" a="1"/>
  <c r="D35" i="2" s="1"/>
  <c r="C76" i="3" s="1"/>
  <c r="G35" i="2"/>
  <c r="H35" i="2" a="1"/>
  <c r="H35" i="2" s="1"/>
  <c r="J35" i="2"/>
  <c r="K35" i="2" a="1"/>
  <c r="K35" i="2" s="1"/>
  <c r="L35" i="2" a="1"/>
  <c r="L35" i="2" s="1"/>
  <c r="I76" i="3"/>
  <c r="E76" i="3" a="1"/>
  <c r="E76" i="3" s="1"/>
  <c r="I75" i="3"/>
  <c r="I74" i="3"/>
  <c r="E75" i="3" a="1"/>
  <c r="E75" i="3" s="1"/>
  <c r="E74" i="3" a="1"/>
  <c r="E74" i="3" s="1"/>
  <c r="I73" i="3"/>
  <c r="E73" i="3" a="1"/>
  <c r="E73" i="3" s="1"/>
  <c r="L33" i="2" a="1"/>
  <c r="L33" i="2" s="1"/>
  <c r="K33" i="2" a="1"/>
  <c r="K33" i="2" s="1"/>
  <c r="J33" i="2"/>
  <c r="H33" i="2" a="1"/>
  <c r="H33" i="2" s="1"/>
  <c r="G33" i="2"/>
  <c r="D33" i="2" a="1"/>
  <c r="D33" i="2" s="1"/>
  <c r="C33" i="2" a="1"/>
  <c r="C33" i="2" s="1"/>
  <c r="J48" i="2" l="1"/>
  <c r="J82" i="3"/>
  <c r="K82" i="3" s="1"/>
  <c r="I81" i="3"/>
  <c r="J81" i="3" s="1"/>
  <c r="K81" i="3" s="1"/>
  <c r="J80" i="3"/>
  <c r="K80" i="3" s="1"/>
  <c r="I79" i="3"/>
  <c r="J79" i="3" s="1"/>
  <c r="K79" i="3" s="1"/>
  <c r="J78" i="3"/>
  <c r="K78" i="3" s="1"/>
  <c r="J77" i="3"/>
  <c r="K77" i="3" s="1"/>
  <c r="J76" i="3"/>
  <c r="K76" i="3" s="1"/>
  <c r="J75" i="3"/>
  <c r="K75" i="3" s="1"/>
  <c r="J74" i="3"/>
  <c r="K74" i="3" s="1"/>
  <c r="J73" i="3"/>
  <c r="K73" i="3" s="1"/>
  <c r="J8" i="2" s="1"/>
  <c r="L60" i="2" a="1"/>
  <c r="L60" i="2" s="1"/>
  <c r="K60" i="2" a="1"/>
  <c r="K60" i="2" s="1"/>
  <c r="I60" i="2" a="1"/>
  <c r="I60" i="2" s="1"/>
  <c r="J60" i="2" s="1"/>
  <c r="H60" i="2" a="1"/>
  <c r="H60" i="2" s="1"/>
  <c r="G60" i="2"/>
  <c r="D60" i="2" a="1"/>
  <c r="D60" i="2" s="1"/>
  <c r="C60" i="2" a="1"/>
  <c r="C60" i="2" s="1"/>
  <c r="L59" i="2" a="1"/>
  <c r="L59" i="2" s="1"/>
  <c r="K59" i="2" a="1"/>
  <c r="K59" i="2" s="1"/>
  <c r="I59" i="2" a="1"/>
  <c r="I59" i="2" s="1"/>
  <c r="J59" i="2" s="1"/>
  <c r="H59" i="2" a="1"/>
  <c r="H59" i="2" s="1"/>
  <c r="G59" i="2"/>
  <c r="D59" i="2" a="1"/>
  <c r="D59" i="2" s="1"/>
  <c r="C59" i="2" a="1"/>
  <c r="C59" i="2" s="1"/>
  <c r="L44" i="2" a="1"/>
  <c r="L44" i="2" s="1"/>
  <c r="K44" i="2" a="1"/>
  <c r="K44" i="2" s="1"/>
  <c r="I44" i="2" a="1"/>
  <c r="I44" i="2" s="1"/>
  <c r="J44" i="2" s="1"/>
  <c r="H44" i="2" a="1"/>
  <c r="H44" i="2" s="1"/>
  <c r="G44" i="2"/>
  <c r="D44" i="2" a="1"/>
  <c r="D44" i="2" s="1"/>
  <c r="C44" i="2" a="1"/>
  <c r="C44" i="2"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G42" i="2"/>
  <c r="L42" i="2" a="1"/>
  <c r="L42" i="2" s="1"/>
  <c r="K42" i="2" a="1"/>
  <c r="K42" i="2" s="1"/>
  <c r="I42" i="2" a="1"/>
  <c r="I42" i="2" s="1"/>
  <c r="H42" i="2" a="1"/>
  <c r="H42" i="2" s="1"/>
  <c r="D42" i="2" a="1"/>
  <c r="D42" i="2" s="1"/>
  <c r="C62" i="3" s="1"/>
  <c r="C42" i="2" a="1"/>
  <c r="C42" i="2" s="1"/>
  <c r="G41" i="2"/>
  <c r="L41" i="2" a="1"/>
  <c r="L41" i="2" s="1"/>
  <c r="K41" i="2" a="1"/>
  <c r="K41" i="2" s="1"/>
  <c r="I41" i="2" a="1"/>
  <c r="I41" i="2" s="1"/>
  <c r="H41" i="2" a="1"/>
  <c r="H41" i="2" s="1"/>
  <c r="D41" i="2" a="1"/>
  <c r="D41" i="2" s="1"/>
  <c r="C41" i="2" a="1"/>
  <c r="C41" i="2" s="1"/>
  <c r="I61" i="3"/>
  <c r="E61" i="3" a="1"/>
  <c r="E61" i="3" s="1"/>
  <c r="I60" i="3"/>
  <c r="E60" i="3" a="1"/>
  <c r="E60" i="3" s="1"/>
  <c r="C3" i="3"/>
  <c r="L40" i="2" a="1"/>
  <c r="L40" i="2" s="1"/>
  <c r="K40" i="2" a="1"/>
  <c r="K40" i="2" s="1"/>
  <c r="I40" i="2" a="1"/>
  <c r="I40" i="2" s="1"/>
  <c r="J40" i="2" s="1"/>
  <c r="H40" i="2" a="1"/>
  <c r="H40" i="2" s="1"/>
  <c r="G40" i="2"/>
  <c r="D40" i="2" a="1"/>
  <c r="D40" i="2" s="1"/>
  <c r="C59" i="3" s="1"/>
  <c r="C40" i="2" a="1"/>
  <c r="C40" i="2" s="1"/>
  <c r="I59" i="3"/>
  <c r="E59" i="3" a="1"/>
  <c r="E59" i="3" s="1"/>
  <c r="G58" i="2"/>
  <c r="L58" i="2" a="1"/>
  <c r="L58" i="2" s="1"/>
  <c r="K58" i="2" a="1"/>
  <c r="K58" i="2" s="1"/>
  <c r="I58" i="2" a="1"/>
  <c r="I58" i="2" s="1"/>
  <c r="H58" i="2" a="1"/>
  <c r="H58" i="2" s="1"/>
  <c r="D58" i="2" a="1"/>
  <c r="D58" i="2" s="1"/>
  <c r="C58" i="2" a="1"/>
  <c r="C58" i="2" s="1"/>
  <c r="G56" i="3"/>
  <c r="I56" i="3" s="1"/>
  <c r="I58" i="3"/>
  <c r="E58" i="3" a="1"/>
  <c r="E58" i="3" s="1"/>
  <c r="G57" i="3"/>
  <c r="I57" i="3" s="1"/>
  <c r="L57" i="2" a="1"/>
  <c r="L57" i="2" s="1"/>
  <c r="K57" i="2" a="1"/>
  <c r="K57" i="2" s="1"/>
  <c r="I57" i="2" a="1"/>
  <c r="I57" i="2" s="1"/>
  <c r="J57" i="2" s="1"/>
  <c r="H57" i="2" a="1"/>
  <c r="H57" i="2" s="1"/>
  <c r="G57" i="2"/>
  <c r="D57" i="2" a="1"/>
  <c r="D57" i="2" s="1"/>
  <c r="C57" i="2" a="1"/>
  <c r="C57" i="2" s="1"/>
  <c r="E57" i="3" a="1"/>
  <c r="E57" i="3" s="1"/>
  <c r="E56" i="3" a="1"/>
  <c r="E56" i="3" s="1"/>
  <c r="I55" i="3"/>
  <c r="E55" i="3" a="1"/>
  <c r="E55" i="3" s="1"/>
  <c r="I54" i="3"/>
  <c r="J54" i="3" s="1"/>
  <c r="K54" i="3" s="1"/>
  <c r="E54" i="3" a="1"/>
  <c r="E54" i="3" s="1"/>
  <c r="I53" i="3"/>
  <c r="E53" i="3" a="1"/>
  <c r="E53" i="3" s="1"/>
  <c r="I52" i="3"/>
  <c r="J52" i="3" s="1"/>
  <c r="K52" i="3" s="1"/>
  <c r="C20" i="2" a="1"/>
  <c r="C20" i="2" s="1"/>
  <c r="D20" i="2" a="1"/>
  <c r="D20" i="2" s="1"/>
  <c r="G20" i="2"/>
  <c r="H20" i="2" a="1"/>
  <c r="H20" i="2" s="1"/>
  <c r="J20" i="2"/>
  <c r="K20" i="2" a="1"/>
  <c r="K20" i="2" s="1"/>
  <c r="L20" i="2" a="1"/>
  <c r="L20" i="2" s="1"/>
  <c r="E52" i="3" a="1"/>
  <c r="E52" i="3" s="1"/>
  <c r="J15" i="2"/>
  <c r="J16" i="2"/>
  <c r="J17" i="2"/>
  <c r="J18" i="2"/>
  <c r="J19" i="2"/>
  <c r="L43" i="2" a="1"/>
  <c r="L43" i="2" s="1"/>
  <c r="K43" i="2" a="1"/>
  <c r="K43" i="2" s="1"/>
  <c r="I43" i="2" a="1"/>
  <c r="I43" i="2" s="1"/>
  <c r="J43" i="2" s="1"/>
  <c r="H43" i="2" a="1"/>
  <c r="H43" i="2" s="1"/>
  <c r="L56" i="2" a="1"/>
  <c r="L56" i="2" s="1"/>
  <c r="K56" i="2" a="1"/>
  <c r="K56" i="2" s="1"/>
  <c r="I56" i="2" a="1"/>
  <c r="I56" i="2" s="1"/>
  <c r="J56" i="2" s="1"/>
  <c r="H56" i="2" a="1"/>
  <c r="H56" i="2" s="1"/>
  <c r="L55" i="2" a="1"/>
  <c r="L55" i="2" s="1"/>
  <c r="K55" i="2" a="1"/>
  <c r="K55" i="2" s="1"/>
  <c r="I55" i="2" a="1"/>
  <c r="I55" i="2" s="1"/>
  <c r="J55" i="2" s="1"/>
  <c r="H55" i="2" a="1"/>
  <c r="H55" i="2" s="1"/>
  <c r="L54" i="2" a="1"/>
  <c r="L54" i="2" s="1"/>
  <c r="K54" i="2" a="1"/>
  <c r="K54" i="2" s="1"/>
  <c r="I54" i="2" a="1"/>
  <c r="I54" i="2" s="1"/>
  <c r="J54" i="2" s="1"/>
  <c r="H54" i="2" a="1"/>
  <c r="H54" i="2" s="1"/>
  <c r="G43" i="2"/>
  <c r="G56" i="2"/>
  <c r="G55" i="2"/>
  <c r="G54" i="2"/>
  <c r="L23" i="2" a="1"/>
  <c r="L23" i="2" s="1"/>
  <c r="K23" i="2" a="1"/>
  <c r="K23" i="2" s="1"/>
  <c r="J23" i="2"/>
  <c r="H23" i="2" a="1"/>
  <c r="H23" i="2" s="1"/>
  <c r="G23" i="2"/>
  <c r="D23" i="2" a="1"/>
  <c r="D23" i="2" s="1"/>
  <c r="C23" i="2" a="1"/>
  <c r="C23" i="2" s="1"/>
  <c r="L22" i="2" a="1"/>
  <c r="L22" i="2" s="1"/>
  <c r="K22" i="2" a="1"/>
  <c r="K22" i="2" s="1"/>
  <c r="J22" i="2"/>
  <c r="H22" i="2" a="1"/>
  <c r="H22" i="2" s="1"/>
  <c r="G22" i="2"/>
  <c r="D22" i="2" a="1"/>
  <c r="D22" i="2" s="1"/>
  <c r="C75" i="3" s="1"/>
  <c r="C22" i="2" a="1"/>
  <c r="C22" i="2" s="1"/>
  <c r="L53" i="2" a="1"/>
  <c r="L53" i="2" s="1"/>
  <c r="K53" i="2" a="1"/>
  <c r="K53" i="2" s="1"/>
  <c r="I53" i="2" a="1"/>
  <c r="I53" i="2" s="1"/>
  <c r="J53" i="2" s="1"/>
  <c r="H53" i="2" a="1"/>
  <c r="H53" i="2" s="1"/>
  <c r="G53" i="2"/>
  <c r="D53" i="2" a="1"/>
  <c r="D53" i="2" s="1"/>
  <c r="C34" i="3" s="1"/>
  <c r="C53" i="2" a="1"/>
  <c r="C53" i="2" s="1"/>
  <c r="L21" i="2" a="1"/>
  <c r="L21" i="2" s="1"/>
  <c r="K21" i="2" a="1"/>
  <c r="K21" i="2" s="1"/>
  <c r="J21" i="2"/>
  <c r="H21" i="2" a="1"/>
  <c r="H21" i="2" s="1"/>
  <c r="G21" i="2"/>
  <c r="D21" i="2" a="1"/>
  <c r="D21" i="2" s="1"/>
  <c r="C21" i="2" a="1"/>
  <c r="C21" i="2" s="1"/>
  <c r="L52" i="2" a="1"/>
  <c r="L52" i="2" s="1"/>
  <c r="K52" i="2" a="1"/>
  <c r="K52" i="2" s="1"/>
  <c r="I52" i="2" a="1"/>
  <c r="I52" i="2" s="1"/>
  <c r="J52" i="2" s="1"/>
  <c r="H52" i="2" a="1"/>
  <c r="H52" i="2" s="1"/>
  <c r="G52" i="2"/>
  <c r="D52" i="2" a="1"/>
  <c r="D52" i="2" s="1"/>
  <c r="C32" i="3" s="1"/>
  <c r="C52" i="2" a="1"/>
  <c r="C52" i="2" s="1"/>
  <c r="L28" i="2" a="1"/>
  <c r="L28" i="2" s="1"/>
  <c r="K28" i="2" a="1"/>
  <c r="K28" i="2" s="1"/>
  <c r="I28" i="2" a="1"/>
  <c r="I28" i="2" s="1"/>
  <c r="J28" i="2" s="1"/>
  <c r="H28" i="2" a="1"/>
  <c r="H28" i="2" s="1"/>
  <c r="G28" i="2"/>
  <c r="D28" i="2" a="1"/>
  <c r="D28" i="2" s="1"/>
  <c r="C28" i="2" a="1"/>
  <c r="C28" i="2" s="1"/>
  <c r="L51" i="2" a="1"/>
  <c r="L51" i="2" s="1"/>
  <c r="K51" i="2" a="1"/>
  <c r="K51" i="2" s="1"/>
  <c r="I51" i="2" a="1"/>
  <c r="I51" i="2" s="1"/>
  <c r="J51" i="2" s="1"/>
  <c r="H51" i="2" a="1"/>
  <c r="H51" i="2" s="1"/>
  <c r="G51" i="2"/>
  <c r="D51" i="2" a="1"/>
  <c r="D51" i="2" s="1"/>
  <c r="C29" i="3" s="1"/>
  <c r="C51" i="2" a="1"/>
  <c r="C51" i="2" s="1"/>
  <c r="L50" i="2" a="1"/>
  <c r="L50" i="2" s="1"/>
  <c r="K50" i="2" a="1"/>
  <c r="K50" i="2" s="1"/>
  <c r="I50" i="2" a="1"/>
  <c r="I50" i="2" s="1"/>
  <c r="J50" i="2" s="1"/>
  <c r="H50" i="2" a="1"/>
  <c r="H50" i="2" s="1"/>
  <c r="G50" i="2"/>
  <c r="D50" i="2" a="1"/>
  <c r="D50" i="2" s="1"/>
  <c r="C28" i="3" s="1"/>
  <c r="C50" i="2" a="1"/>
  <c r="C50" i="2" s="1"/>
  <c r="L49" i="2" a="1"/>
  <c r="L49" i="2" s="1"/>
  <c r="K49" i="2" a="1"/>
  <c r="K49" i="2" s="1"/>
  <c r="I49" i="2" a="1"/>
  <c r="I49" i="2" s="1"/>
  <c r="J49" i="2" s="1"/>
  <c r="H49" i="2" a="1"/>
  <c r="H49" i="2" s="1"/>
  <c r="G49" i="2"/>
  <c r="D49" i="2" a="1"/>
  <c r="D49" i="2" s="1"/>
  <c r="C27" i="3" s="1"/>
  <c r="C49" i="2" a="1"/>
  <c r="C49" i="2" s="1"/>
  <c r="L25" i="2" a="1"/>
  <c r="L25" i="2" s="1"/>
  <c r="K25" i="2" a="1"/>
  <c r="K25" i="2" s="1"/>
  <c r="J25" i="2"/>
  <c r="H25" i="2" a="1"/>
  <c r="H25" i="2" s="1"/>
  <c r="G25" i="2"/>
  <c r="D25" i="2" a="1"/>
  <c r="D25" i="2" s="1"/>
  <c r="C77" i="3" s="1"/>
  <c r="C25" i="2" a="1"/>
  <c r="C25" i="2" s="1"/>
  <c r="L24" i="2" a="1"/>
  <c r="L24" i="2" s="1"/>
  <c r="K24" i="2" a="1"/>
  <c r="K24" i="2" s="1"/>
  <c r="J24" i="2"/>
  <c r="H24" i="2" a="1"/>
  <c r="H24" i="2" s="1"/>
  <c r="G24" i="2"/>
  <c r="D24" i="2" a="1"/>
  <c r="D24" i="2" s="1"/>
  <c r="C24" i="2" a="1"/>
  <c r="C24" i="2" s="1"/>
  <c r="L27" i="2" a="1"/>
  <c r="L27" i="2" s="1"/>
  <c r="K27" i="2" a="1"/>
  <c r="K27" i="2" s="1"/>
  <c r="I27" i="2" a="1"/>
  <c r="I27" i="2" s="1"/>
  <c r="J27" i="2" s="1"/>
  <c r="H27" i="2" a="1"/>
  <c r="H27" i="2" s="1"/>
  <c r="G27" i="2"/>
  <c r="D27" i="2" a="1"/>
  <c r="D27" i="2" s="1"/>
  <c r="C21" i="3" s="1"/>
  <c r="C27" i="2" a="1"/>
  <c r="C27" i="2" s="1"/>
  <c r="C20" i="3"/>
  <c r="L26" i="2" a="1"/>
  <c r="L26" i="2" s="1"/>
  <c r="K26" i="2" a="1"/>
  <c r="K26" i="2" s="1"/>
  <c r="I26" i="2" a="1"/>
  <c r="I26" i="2" s="1"/>
  <c r="J26" i="2" s="1"/>
  <c r="H26" i="2" a="1"/>
  <c r="H26" i="2" s="1"/>
  <c r="G26" i="2"/>
  <c r="D26" i="2" a="1"/>
  <c r="D26" i="2" s="1"/>
  <c r="C26" i="2" a="1"/>
  <c r="C26" i="2" s="1"/>
  <c r="L39" i="2" a="1"/>
  <c r="L39" i="2" s="1"/>
  <c r="K39" i="2" a="1"/>
  <c r="K39" i="2" s="1"/>
  <c r="I39" i="2" a="1"/>
  <c r="I39" i="2" s="1"/>
  <c r="J39" i="2" s="1"/>
  <c r="H39" i="2" a="1"/>
  <c r="H39" i="2" s="1"/>
  <c r="G39" i="2"/>
  <c r="D39" i="2" a="1"/>
  <c r="D39" i="2" s="1"/>
  <c r="C17" i="3" s="1"/>
  <c r="C39" i="2" a="1"/>
  <c r="C39" i="2" s="1"/>
  <c r="L38" i="2" a="1"/>
  <c r="L38" i="2" s="1"/>
  <c r="K38" i="2" a="1"/>
  <c r="K38" i="2" s="1"/>
  <c r="I38" i="2" a="1"/>
  <c r="I38" i="2" s="1"/>
  <c r="J38" i="2" s="1"/>
  <c r="H38" i="2" a="1"/>
  <c r="H38" i="2" s="1"/>
  <c r="G38" i="2"/>
  <c r="D38" i="2" a="1"/>
  <c r="D38" i="2" s="1"/>
  <c r="C38" i="2" a="1"/>
  <c r="C38" i="2" s="1"/>
  <c r="L19" i="2" a="1"/>
  <c r="L19" i="2" s="1"/>
  <c r="K19" i="2" a="1"/>
  <c r="K19" i="2" s="1"/>
  <c r="H19" i="2" a="1"/>
  <c r="H19" i="2" s="1"/>
  <c r="G19" i="2"/>
  <c r="D19" i="2" a="1"/>
  <c r="D19" i="2" s="1"/>
  <c r="C19" i="2" a="1"/>
  <c r="C19" i="2" s="1"/>
  <c r="L18" i="2" a="1"/>
  <c r="L18" i="2" s="1"/>
  <c r="K18" i="2" a="1"/>
  <c r="K18" i="2" s="1"/>
  <c r="H18" i="2" a="1"/>
  <c r="H18" i="2" s="1"/>
  <c r="G18" i="2"/>
  <c r="D18" i="2" a="1"/>
  <c r="D18" i="2" s="1"/>
  <c r="C18" i="2" a="1"/>
  <c r="C18" i="2" s="1"/>
  <c r="L17" i="2" a="1"/>
  <c r="L17" i="2" s="1"/>
  <c r="K17" i="2" a="1"/>
  <c r="K17" i="2" s="1"/>
  <c r="H17" i="2" a="1"/>
  <c r="H17" i="2" s="1"/>
  <c r="G17" i="2"/>
  <c r="D17" i="2" a="1"/>
  <c r="D17" i="2" s="1"/>
  <c r="C17" i="2" a="1"/>
  <c r="C17" i="2" s="1"/>
  <c r="L16" i="2" a="1"/>
  <c r="L16" i="2" s="1"/>
  <c r="K16" i="2" a="1"/>
  <c r="K16" i="2" s="1"/>
  <c r="H16" i="2" a="1"/>
  <c r="H16" i="2" s="1"/>
  <c r="G16" i="2"/>
  <c r="D16" i="2" a="1"/>
  <c r="D16" i="2" s="1"/>
  <c r="C16" i="2" a="1"/>
  <c r="C16" i="2" s="1"/>
  <c r="L15" i="2" a="1"/>
  <c r="L15" i="2" s="1"/>
  <c r="K15" i="2" a="1"/>
  <c r="K15" i="2" s="1"/>
  <c r="H15" i="2" a="1"/>
  <c r="H15" i="2" s="1"/>
  <c r="G15" i="2"/>
  <c r="D15" i="2" a="1"/>
  <c r="D15" i="2" s="1"/>
  <c r="C15" i="2" a="1"/>
  <c r="C15" i="2" s="1"/>
  <c r="L14" i="2" a="1"/>
  <c r="L14" i="2" s="1"/>
  <c r="K14" i="2" a="1"/>
  <c r="K14" i="2" s="1"/>
  <c r="I14" i="2" a="1"/>
  <c r="I14" i="2" s="1"/>
  <c r="J14" i="2" s="1"/>
  <c r="H14" i="2" a="1"/>
  <c r="H14" i="2" s="1"/>
  <c r="G14" i="2"/>
  <c r="D14" i="2" a="1"/>
  <c r="D14" i="2" s="1"/>
  <c r="C14" i="2" a="1"/>
  <c r="C14" i="2" s="1"/>
  <c r="L13" i="2" a="1"/>
  <c r="L13" i="2" s="1"/>
  <c r="K13" i="2" a="1"/>
  <c r="K13" i="2" s="1"/>
  <c r="J13" i="2"/>
  <c r="H13" i="2" a="1"/>
  <c r="H13" i="2" s="1"/>
  <c r="G13" i="2"/>
  <c r="D13" i="2" a="1"/>
  <c r="D13" i="2" s="1"/>
  <c r="C13" i="2" a="1"/>
  <c r="C13" i="2" s="1"/>
  <c r="L12" i="2" a="1"/>
  <c r="L12" i="2" s="1"/>
  <c r="K12" i="2" a="1"/>
  <c r="K12" i="2" s="1"/>
  <c r="J12" i="2"/>
  <c r="H12" i="2" a="1"/>
  <c r="H12" i="2" s="1"/>
  <c r="G12" i="2"/>
  <c r="D12" i="2" a="1"/>
  <c r="D12" i="2" s="1"/>
  <c r="C12" i="2" a="1"/>
  <c r="C12" i="2" s="1"/>
  <c r="L11" i="2" a="1"/>
  <c r="L11" i="2" s="1"/>
  <c r="K11" i="2" a="1"/>
  <c r="K11" i="2" s="1"/>
  <c r="J11" i="2"/>
  <c r="H11" i="2" a="1"/>
  <c r="H11" i="2" s="1"/>
  <c r="G11" i="2"/>
  <c r="D11" i="2" a="1"/>
  <c r="D11" i="2" s="1"/>
  <c r="C11" i="2" a="1"/>
  <c r="C11" i="2" s="1"/>
  <c r="L10" i="2" a="1"/>
  <c r="L10" i="2" s="1"/>
  <c r="K10" i="2" a="1"/>
  <c r="K10" i="2" s="1"/>
  <c r="J10" i="2"/>
  <c r="H10" i="2" a="1"/>
  <c r="H10" i="2" s="1"/>
  <c r="G10" i="2"/>
  <c r="D10" i="2" a="1"/>
  <c r="D10" i="2" s="1"/>
  <c r="C10" i="2" a="1"/>
  <c r="C10" i="2" s="1"/>
  <c r="L9" i="2" a="1"/>
  <c r="L9" i="2" s="1"/>
  <c r="K9" i="2" a="1"/>
  <c r="K9" i="2" s="1"/>
  <c r="J9" i="2"/>
  <c r="H9" i="2" a="1"/>
  <c r="H9" i="2" s="1"/>
  <c r="G9" i="2"/>
  <c r="D9" i="2" a="1"/>
  <c r="D9" i="2" s="1"/>
  <c r="C9" i="2" a="1"/>
  <c r="C9" i="2" s="1"/>
  <c r="C19" i="3" l="1"/>
  <c r="C82" i="3"/>
  <c r="C9" i="3"/>
  <c r="C81" i="3"/>
  <c r="C33" i="3"/>
  <c r="C80" i="3"/>
  <c r="C11" i="3"/>
  <c r="C78" i="3"/>
  <c r="C52" i="3"/>
  <c r="C79" i="3"/>
  <c r="C16" i="3"/>
  <c r="C74" i="3"/>
  <c r="C25" i="3"/>
  <c r="C73" i="3"/>
  <c r="C54" i="3"/>
  <c r="C53" i="3"/>
  <c r="C41" i="3"/>
  <c r="C23" i="3"/>
  <c r="C57" i="3"/>
  <c r="C15" i="3"/>
  <c r="C67" i="3"/>
  <c r="C70" i="3"/>
  <c r="J72" i="3"/>
  <c r="K72" i="3" s="1"/>
  <c r="J71" i="3"/>
  <c r="K71" i="3" s="1"/>
  <c r="J70" i="3"/>
  <c r="K70" i="3" s="1"/>
  <c r="J64" i="3"/>
  <c r="K64" i="3" s="1"/>
  <c r="J67" i="3"/>
  <c r="K67" i="3" s="1"/>
  <c r="C64" i="3"/>
  <c r="C68" i="3"/>
  <c r="C63" i="3"/>
  <c r="C69" i="3"/>
  <c r="J68" i="3"/>
  <c r="K68" i="3" s="1"/>
  <c r="J66" i="3"/>
  <c r="K66" i="3" s="1"/>
  <c r="C65" i="3"/>
  <c r="K63" i="3"/>
  <c r="J65" i="3"/>
  <c r="K65" i="3" s="1"/>
  <c r="C10" i="3"/>
  <c r="C60" i="3"/>
  <c r="C61" i="3"/>
  <c r="C49" i="3"/>
  <c r="C38" i="3"/>
  <c r="C22" i="3"/>
  <c r="C36" i="3"/>
  <c r="C24" i="3"/>
  <c r="C6" i="3"/>
  <c r="J62" i="3"/>
  <c r="K62" i="3" s="1"/>
  <c r="J42" i="2"/>
  <c r="J41" i="2"/>
  <c r="D2" i="5" s="1"/>
  <c r="J61" i="3"/>
  <c r="K61" i="3" s="1"/>
  <c r="C7" i="3"/>
  <c r="C5" i="3"/>
  <c r="C4" i="3"/>
  <c r="C56" i="3"/>
  <c r="C30" i="3"/>
  <c r="C31" i="3"/>
  <c r="C12" i="3"/>
  <c r="C55" i="3"/>
  <c r="C44" i="3"/>
  <c r="C58" i="3"/>
  <c r="C26" i="3"/>
  <c r="J60" i="3"/>
  <c r="K60" i="3" s="1"/>
  <c r="J59" i="3"/>
  <c r="K59" i="3" s="1"/>
  <c r="J58" i="2"/>
  <c r="J58" i="3"/>
  <c r="K58" i="3" s="1"/>
  <c r="J57" i="3"/>
  <c r="K57" i="3" s="1"/>
  <c r="J56" i="3"/>
  <c r="K56" i="3" s="1"/>
  <c r="J55" i="3"/>
  <c r="K55" i="3" s="1"/>
  <c r="J53" i="3"/>
  <c r="K53" i="3" s="1"/>
  <c r="B2" i="5" l="1" a="1"/>
  <c r="B2" i="5" s="1"/>
  <c r="C72" i="3"/>
  <c r="C71" i="3"/>
  <c r="I51" i="3"/>
  <c r="J51" i="3" s="1"/>
  <c r="I50" i="3"/>
  <c r="J50" i="3" s="1"/>
  <c r="I49" i="3"/>
  <c r="J49" i="3" s="1"/>
  <c r="D43" i="2" a="1"/>
  <c r="D43" i="2" s="1"/>
  <c r="C43" i="2" a="1"/>
  <c r="C43" i="2" s="1"/>
  <c r="D56" i="2" a="1"/>
  <c r="D56" i="2" s="1"/>
  <c r="C47" i="3" s="1"/>
  <c r="C56" i="2" a="1"/>
  <c r="C56" i="2" s="1"/>
  <c r="D55" i="2" a="1"/>
  <c r="D55" i="2" s="1"/>
  <c r="C55" i="2" a="1"/>
  <c r="C55" i="2" s="1"/>
  <c r="D54" i="2" a="1"/>
  <c r="D54" i="2" s="1"/>
  <c r="C54" i="2" a="1"/>
  <c r="C54" i="2" s="1"/>
  <c r="I45" i="3"/>
  <c r="J45" i="3" s="1"/>
  <c r="I46" i="3"/>
  <c r="J46" i="3" s="1"/>
  <c r="I47" i="3"/>
  <c r="J47" i="3" s="1"/>
  <c r="I48" i="3"/>
  <c r="J48" i="3" s="1"/>
  <c r="C39" i="3" l="1"/>
  <c r="C14" i="3"/>
  <c r="C45" i="3"/>
  <c r="C40" i="3"/>
  <c r="C13" i="3"/>
  <c r="C18" i="3"/>
  <c r="C46" i="3"/>
  <c r="C8" i="3"/>
  <c r="C48" i="3"/>
  <c r="C66" i="3"/>
  <c r="C42" i="3"/>
  <c r="C50" i="3"/>
  <c r="C35" i="3"/>
  <c r="C43" i="3"/>
  <c r="C51" i="3"/>
  <c r="C37" i="3"/>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C2" i="5"/>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<sst xmlns="http://schemas.openxmlformats.org/spreadsheetml/2006/main" count="204" uniqueCount="41">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</sst>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8" fillId="0" borderId="12"/>
    <xf numFmtId="0" fontId="5" fillId="0" borderId="12"/>
    <xf numFmtId="0" fontId="5" fillId="0" borderId="12"/>
  </cellStyleXfs>
  <cellXfs count="112">
    <xf numFmtId="0" fontId="0" fillId="0" borderId="0" xfId="0"/>
    <xf numFmtId="0" fontId="11" fillId="0" borderId="0" xfId="0" applyFont="1"/>
    <xf numFmtId="0" fontId="9" fillId="3" borderId="1" xfId="0" applyFont="1" applyFill="1" applyBorder="1"/>
    <xf numFmtId="0" fontId="14" fillId="3" borderId="1" xfId="0" applyFont="1" applyFill="1" applyBorder="1" applyAlignment="1">
      <alignment horizontal="center" wrapText="1"/>
    </xf>
    <xf numFmtId="0" fontId="14" fillId="3" borderId="1" xfId="0" applyFont="1" applyFill="1" applyBorder="1" applyAlignment="1">
      <alignment horizontal="left" vertical="center"/>
    </xf>
    <xf numFmtId="164" fontId="15" fillId="3" borderId="1" xfId="0" applyNumberFormat="1" applyFont="1" applyFill="1" applyBorder="1" applyAlignment="1">
      <alignment horizontal="center" vertical="center"/>
    </xf>
    <xf numFmtId="165" fontId="15" fillId="3" borderId="1" xfId="0" applyNumberFormat="1" applyFont="1" applyFill="1" applyBorder="1" applyAlignment="1">
      <alignment horizontal="center" vertical="center"/>
    </xf>
    <xf numFmtId="0" fontId="10" fillId="2" borderId="11" xfId="0" applyFont="1" applyFill="1" applyBorder="1" applyAlignment="1">
      <alignment horizontal="left"/>
    </xf>
    <xf numFmtId="0" fontId="9" fillId="0" borderId="0" xfId="0" applyFont="1" applyAlignment="1">
      <alignment horizontal="center"/>
    </xf>
    <xf numFmtId="14" fontId="9" fillId="0" borderId="0" xfId="0" applyNumberFormat="1" applyFont="1"/>
    <xf numFmtId="7" fontId="9" fillId="0" borderId="0" xfId="0" applyNumberFormat="1" applyFont="1"/>
    <xf numFmtId="164" fontId="9" fillId="3" borderId="1" xfId="0" applyNumberFormat="1" applyFont="1" applyFill="1" applyBorder="1"/>
    <xf numFmtId="164" fontId="0" fillId="0" borderId="0" xfId="0" applyNumberFormat="1"/>
    <xf numFmtId="0" fontId="8" fillId="0" borderId="0" xfId="0" applyFont="1"/>
    <xf numFmtId="166" fontId="18" fillId="0" borderId="0" xfId="0" applyNumberFormat="1" applyFont="1"/>
    <xf numFmtId="0" fontId="0" fillId="0" borderId="0" xfId="0" applyAlignment="1">
      <alignment horizontal="center" vertical="top"/>
    </xf>
    <xf numFmtId="0" fontId="9" fillId="0" borderId="0" xfId="0" applyFont="1" applyAlignment="1">
      <alignment horizontal="center" vertical="top"/>
    </xf>
    <xf numFmtId="167" fontId="0" fillId="0" borderId="0" xfId="0" applyNumberFormat="1"/>
    <xf numFmtId="8" fontId="18" fillId="0" borderId="0" xfId="0" applyNumberFormat="1" applyFont="1"/>
    <xf numFmtId="0" fontId="7" fillId="0" borderId="0" xfId="0" applyFont="1"/>
    <xf numFmtId="14" fontId="20" fillId="0" borderId="0" xfId="0" applyNumberFormat="1" applyFont="1"/>
    <xf numFmtId="0" fontId="19" fillId="0" borderId="12" xfId="1" applyFont="1"/>
    <xf numFmtId="0" fontId="19" fillId="0" borderId="0" xfId="0" applyFont="1"/>
    <xf numFmtId="167" fontId="19" fillId="0" borderId="0" xfId="0" applyNumberFormat="1" applyFont="1"/>
    <xf numFmtId="7" fontId="20" fillId="0" borderId="0" xfId="0" applyNumberFormat="1" applyFont="1"/>
    <xf numFmtId="14" fontId="21" fillId="0" borderId="0" xfId="0" applyNumberFormat="1" applyFont="1"/>
    <xf numFmtId="0" fontId="22" fillId="0" borderId="12" xfId="1" applyFont="1"/>
    <xf numFmtId="0" fontId="22" fillId="0" borderId="0" xfId="0" applyFont="1"/>
    <xf numFmtId="167" fontId="22" fillId="0" borderId="0" xfId="0" applyNumberFormat="1" applyFont="1"/>
    <xf numFmtId="7" fontId="21" fillId="0" borderId="0" xfId="0" applyNumberFormat="1" applyFont="1"/>
    <xf numFmtId="0" fontId="6" fillId="0" borderId="0" xfId="0" applyFont="1"/>
    <xf numFmtId="14" fontId="13" fillId="0" borderId="0" xfId="0" applyNumberFormat="1" applyFont="1"/>
    <xf numFmtId="0" fontId="23" fillId="0" borderId="12" xfId="1" applyFont="1"/>
    <xf numFmtId="0" fontId="23" fillId="0" borderId="0" xfId="0" applyFont="1"/>
    <xf numFmtId="167" fontId="23" fillId="0" borderId="0" xfId="0" applyNumberFormat="1" applyFont="1"/>
    <xf numFmtId="7" fontId="13" fillId="0" borderId="0" xfId="0" applyNumberFormat="1" applyFont="1"/>
    <xf numFmtId="0" fontId="0" fillId="4" borderId="0" xfId="0" applyFill="1"/>
    <xf numFmtId="0" fontId="9" fillId="4" borderId="0" xfId="0" applyFont="1" applyFill="1" applyAlignment="1">
      <alignment horizontal="left"/>
    </xf>
    <xf numFmtId="164" fontId="9" fillId="4" borderId="0" xfId="0" applyNumberFormat="1" applyFont="1" applyFill="1" applyAlignment="1">
      <alignment horizontal="left"/>
    </xf>
    <xf numFmtId="44" fontId="9" fillId="4" borderId="0" xfId="0" applyNumberFormat="1" applyFont="1" applyFill="1" applyAlignment="1">
      <alignment horizontal="left"/>
    </xf>
    <xf numFmtId="165" fontId="9" fillId="4" borderId="0" xfId="0" applyNumberFormat="1" applyFont="1" applyFill="1" applyAlignment="1">
      <alignment horizontal="left"/>
    </xf>
    <xf numFmtId="167" fontId="9" fillId="4" borderId="0" xfId="0" applyNumberFormat="1" applyFont="1" applyFill="1" applyAlignment="1">
      <alignment horizontal="left"/>
    </xf>
    <xf numFmtId="0" fontId="0" fillId="5" borderId="0" xfId="0" applyFill="1"/>
    <xf numFmtId="0" fontId="9" fillId="5" borderId="0" xfId="0" applyFont="1" applyFill="1" applyAlignment="1">
      <alignment horizontal="left"/>
    </xf>
    <xf numFmtId="44" fontId="9" fillId="5" borderId="0" xfId="0" applyNumberFormat="1" applyFont="1" applyFill="1" applyAlignment="1">
      <alignment horizontal="left"/>
    </xf>
    <xf numFmtId="164" fontId="9" fillId="5" borderId="0" xfId="0" applyNumberFormat="1" applyFont="1" applyFill="1" applyAlignment="1">
      <alignment horizontal="left"/>
    </xf>
    <xf numFmtId="167" fontId="9" fillId="5" borderId="0" xfId="0" applyNumberFormat="1" applyFont="1" applyFill="1" applyAlignment="1">
      <alignment horizontal="left"/>
    </xf>
    <xf numFmtId="165" fontId="9" fillId="5" borderId="0" xfId="0" applyNumberFormat="1" applyFont="1" applyFill="1" applyAlignment="1">
      <alignment horizontal="left"/>
    </xf>
    <xf numFmtId="0" fontId="9" fillId="6" borderId="0" xfId="0" applyFont="1" applyFill="1" applyAlignment="1">
      <alignment horizontal="left"/>
    </xf>
    <xf numFmtId="0" fontId="0" fillId="6" borderId="0" xfId="0" applyFill="1"/>
    <xf numFmtId="44" fontId="9" fillId="6" borderId="0" xfId="0" applyNumberFormat="1" applyFont="1" applyFill="1" applyAlignment="1">
      <alignment horizontal="left"/>
    </xf>
    <xf numFmtId="164" fontId="9" fillId="6" borderId="0" xfId="0" applyNumberFormat="1" applyFont="1" applyFill="1" applyAlignment="1">
      <alignment horizontal="left"/>
    </xf>
    <xf numFmtId="167" fontId="9" fillId="6" borderId="0" xfId="0" applyNumberFormat="1" applyFont="1" applyFill="1" applyAlignment="1">
      <alignment horizontal="left"/>
    </xf>
    <xf numFmtId="165" fontId="9" fillId="6" borderId="0" xfId="0" applyNumberFormat="1" applyFont="1" applyFill="1" applyAlignment="1">
      <alignment horizontal="left"/>
    </xf>
    <xf numFmtId="0" fontId="5" fillId="0" borderId="0" xfId="0" applyFont="1"/>
    <xf numFmtId="0" fontId="0" fillId="7" borderId="0" xfId="0" applyFill="1"/>
    <xf numFmtId="0" fontId="16" fillId="7" borderId="12" xfId="0" applyFont="1" applyFill="1" applyBorder="1" applyAlignment="1">
      <alignment horizontal="left"/>
    </xf>
    <xf numFmtId="0" fontId="9" fillId="7" borderId="0" xfId="0" applyFont="1" applyFill="1" applyAlignment="1">
      <alignment horizontal="left"/>
    </xf>
    <xf numFmtId="10" fontId="9" fillId="7" borderId="0" xfId="0" applyNumberFormat="1" applyFont="1" applyFill="1" applyAlignment="1">
      <alignment horizontal="right"/>
    </xf>
    <xf numFmtId="164" fontId="9" fillId="7" borderId="0" xfId="0" applyNumberFormat="1" applyFont="1" applyFill="1" applyAlignment="1">
      <alignment horizontal="left"/>
    </xf>
    <xf numFmtId="44" fontId="9" fillId="7" borderId="0" xfId="0" applyNumberFormat="1" applyFont="1" applyFill="1" applyAlignment="1">
      <alignment horizontal="left"/>
    </xf>
    <xf numFmtId="165" fontId="9" fillId="7" borderId="0" xfId="0" applyNumberFormat="1" applyFont="1" applyFill="1" applyAlignment="1">
      <alignment horizontal="left"/>
    </xf>
    <xf numFmtId="0" fontId="14" fillId="3" borderId="12" xfId="2" applyFont="1" applyFill="1" applyAlignment="1">
      <alignment horizontal="center" wrapText="1"/>
    </xf>
    <xf numFmtId="0" fontId="14" fillId="3" borderId="12" xfId="3" applyFont="1" applyFill="1" applyAlignment="1">
      <alignment horizontal="center" wrapText="1"/>
    </xf>
    <xf numFmtId="0" fontId="10" fillId="2" borderId="11" xfId="3" applyFont="1" applyFill="1" applyBorder="1" applyAlignment="1">
      <alignment horizontal="left"/>
    </xf>
    <xf numFmtId="164" fontId="10" fillId="2" borderId="11" xfId="3" applyNumberFormat="1" applyFont="1" applyFill="1" applyBorder="1" applyAlignment="1">
      <alignment horizontal="left"/>
    </xf>
    <xf numFmtId="166" fontId="13" fillId="4" borderId="0" xfId="0" applyNumberFormat="1" applyFont="1" applyFill="1"/>
    <xf numFmtId="44" fontId="13" fillId="4" borderId="0" xfId="0" applyNumberFormat="1" applyFont="1" applyFill="1"/>
    <xf numFmtId="0" fontId="0" fillId="8" borderId="0" xfId="0" applyFill="1"/>
    <xf numFmtId="167" fontId="0" fillId="8" borderId="0" xfId="0" applyNumberFormat="1" applyFill="1"/>
    <xf numFmtId="0" fontId="9" fillId="0" borderId="0" xfId="0" applyFont="1" applyAlignment="1">
      <alignment horizontal="left" vertical="top"/>
    </xf>
    <xf numFmtId="0" fontId="21" fillId="0" borderId="0" xfId="0" applyFont="1" applyAlignment="1">
      <alignment horizontal="left" vertical="top"/>
    </xf>
    <xf numFmtId="0" fontId="20" fillId="0" borderId="0" xfId="0" applyFont="1" applyAlignment="1">
      <alignment horizontal="left" vertical="top"/>
    </xf>
    <xf numFmtId="0" fontId="13" fillId="0" borderId="0" xfId="0" applyFont="1" applyAlignment="1">
      <alignment horizontal="left" vertical="top"/>
    </xf>
    <xf numFmtId="0" fontId="22" fillId="0" borderId="0" xfId="0" applyFont="1" applyAlignment="1">
      <alignment horizontal="left" vertical="top"/>
    </xf>
    <xf numFmtId="0" fontId="8" fillId="0" borderId="0" xfId="0" applyFont="1" applyAlignment="1">
      <alignment horizontal="left" vertical="top"/>
    </xf>
    <xf numFmtId="0" fontId="6" fillId="0" borderId="0" xfId="0" applyFont="1" applyAlignment="1">
      <alignment horizontal="left" vertical="top"/>
    </xf>
    <xf numFmtId="0" fontId="22" fillId="0" borderId="0" xfId="0" applyFont="1" applyAlignment="1">
      <alignment horizontal="left" vertical="center"/>
    </xf>
    <xf numFmtId="0" fontId="19" fillId="0" borderId="0" xfId="0" applyFont="1" applyAlignment="1">
      <alignment horizontal="left" vertical="center"/>
    </xf>
    <xf numFmtId="0" fontId="3" fillId="0" borderId="0" xfId="0" applyFont="1"/>
    <xf numFmtId="0" fontId="4" fillId="4" borderId="12" xfId="0" applyFont="1" applyFill="1" applyBorder="1"/>
    <xf numFmtId="0" fontId="8" fillId="5" borderId="0" xfId="1" applyFill="1" applyBorder="1"/>
    <xf numFmtId="0" fontId="3" fillId="0" borderId="0" xfId="0" applyFont="1" applyAlignment="1">
      <alignment horizontal="left" vertical="top"/>
    </xf>
    <xf numFmtId="164" fontId="0" fillId="7" borderId="0" xfId="0" applyNumberFormat="1" applyFill="1"/>
    <xf numFmtId="7" fontId="24" fillId="0" borderId="0" xfId="0" applyNumberFormat="1" applyFont="1"/>
    <xf numFmtId="0" fontId="3" fillId="5" borderId="0" xfId="1" applyFont="1" applyFill="1" applyBorder="1"/>
    <xf numFmtId="0" fontId="0" fillId="2" borderId="0" xfId="0" applyFill="1"/>
    <xf numFmtId="14" fontId="9" fillId="2" borderId="0" xfId="0" applyNumberFormat="1" applyFont="1" applyFill="1"/>
    <xf numFmtId="0" fontId="2" fillId="2" borderId="0" xfId="0" applyFont="1" applyFill="1"/>
    <xf numFmtId="0" fontId="2" fillId="2" borderId="0" xfId="0" applyFont="1" applyFill="1" applyAlignment="1">
      <alignment horizontal="left" vertical="top"/>
    </xf>
    <xf numFmtId="167" fontId="0" fillId="2" borderId="0" xfId="0" applyNumberFormat="1" applyFill="1"/>
    <xf numFmtId="7" fontId="9" fillId="2" borderId="0" xfId="0" applyNumberFormat="1" applyFont="1" applyFill="1"/>
    <xf numFmtId="0" fontId="4" fillId="4" borderId="0" xfId="0" applyFont="1" applyFill="1"/>
    <xf numFmtId="0" fontId="5" fillId="8" borderId="12" xfId="0" applyFont="1" applyFill="1" applyBorder="1"/>
    <xf numFmtId="0" fontId="5" fillId="8" borderId="0" xfId="0" applyFont="1" applyFill="1"/>
    <xf numFmtId="0" fontId="3" fillId="8" borderId="0" xfId="0" applyFont="1" applyFill="1"/>
    <xf numFmtId="0" fontId="2" fillId="5" borderId="0" xfId="1" applyFont="1" applyFill="1" applyBorder="1"/>
    <xf numFmtId="0" fontId="12" fillId="3" borderId="2" xfId="0" applyFont="1" applyFill="1" applyBorder="1" applyAlignment="1">
      <alignment horizontal="center" vertical="center"/>
    </xf>
    <xf numFmtId="0" fontId="13" fillId="0" borderId="3" xfId="0" applyFont="1" applyBorder="1"/>
    <xf numFmtId="0" fontId="13" fillId="0" borderId="4" xfId="0" applyFont="1" applyBorder="1"/>
    <xf numFmtId="0" fontId="13" fillId="0" borderId="5" xfId="0" applyFont="1" applyBorder="1"/>
    <xf numFmtId="0" fontId="13" fillId="0" borderId="6" xfId="0" applyFont="1" applyBorder="1"/>
    <xf numFmtId="0" fontId="13" fillId="0" borderId="7" xfId="0" applyFont="1" applyBorder="1"/>
    <xf numFmtId="0" fontId="14" fillId="3" borderId="8" xfId="0" applyFont="1" applyFill="1" applyBorder="1" applyAlignment="1">
      <alignment horizontal="center"/>
    </xf>
    <xf numFmtId="0" fontId="13" fillId="0" borderId="9" xfId="0" applyFont="1" applyBorder="1"/>
    <xf numFmtId="0" fontId="13" fillId="0" borderId="10" xfId="0" applyFont="1" applyBorder="1"/>
    <xf numFmtId="0" fontId="1" fillId="2" borderId="0" xfId="0" applyFont="1" applyFill="1"/>
    <xf numFmtId="0" fontId="1" fillId="2" borderId="0" xfId="0" applyFont="1" applyFill="1" applyAlignment="1">
      <alignment horizontal="left" vertical="top"/>
    </xf>
    <xf numFmtId="0" fontId="4" fillId="4" borderId="0" xfId="0" applyFont="1" applyFill="1" applyBorder="1"/>
    <xf numFmtId="0" fontId="1" fillId="5" borderId="0" xfId="1" applyFont="1" applyFill="1" applyBorder="1"/>
    <xf numFmtId="0" fontId="1" fillId="8" borderId="12" xfId="0" applyFont="1" applyFill="1" applyBorder="1"/>
    <xf numFmtId="0" fontId="5" fillId="8" borderId="0" xfId="0" applyFont="1" applyFill="1" applyBorder="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41">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D9E1F2"/>
          <bgColor rgb="FFD9E2F3"/>
        </patternFill>
      </fill>
    </dxf>
    <dxf>
      <fill>
        <patternFill patternType="solid">
          <fgColor rgb="FFD9E1F2"/>
          <bgColor rgb="FFD9E2F3"/>
        </patternFill>
      </fill>
    </dxf>
    <dxf>
      <fill>
        <patternFill patternType="solid">
          <fgColor rgb="FFFFC9C9"/>
          <bgColor rgb="FF000000"/>
        </patternFill>
      </fill>
    </dxf>
    <dxf>
      <fill>
        <patternFill patternType="solid">
          <fgColor rgb="FFFFC9C9"/>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40"/>
      <tableStyleElement type="firstRowStripe" dxfId="39"/>
      <tableStyleElement type="secondRowStripe" dxfId="38"/>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0.66249999999999998</v>
    <v>12.85</v>
    <v>-9.9409999999999993E-4</v>
    <v>5.1670999999999995E-2</v>
    <v>-0.26</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293400</v>
    <v>New York Stock Exchange</v>
    <v>XNYS</v>
    <v>XNYS</v>
    <v>One New Orchard Road, ARMONK, NY, 10504 US</v>
    <v>261.95999999999998</v>
    <v>3</v>
    <v>Software &amp; IT Services</v>
    <v>Stock</v>
    <v>45724.040236388282</v>
    <v>4</v>
    <v>245.1823</v>
    <v>242516705022</v>
    <v>INTERNATIONAL BUSINESS MACHINES CORPORATION</v>
    <v>INTERNATIONAL BUSINESS MACHINES CORPORATION</v>
    <v>245.95</v>
    <v>37.926900000000003</v>
    <v>248.69</v>
    <v>261.54000000000002</v>
    <v>261.27999999999997</v>
    <v>927264300</v>
    <v>IBM</v>
    <v>INTERNATIONAL BUSINESS MACHINES CORPORATION (XNYS:IBM)</v>
    <v>6700184</v>
    <v>5291729</v>
    <v>1911</v>
  </rv>
  <rv s="4">
    <v>5</v>
  </rv>
  <rv s="0">
    <v>https://www.bing.com/financeapi/forcetrigger?t=a1o2lh&amp;q=XNYS%3aAXP&amp;form=skydnc</v>
    <v>Learn more on Bing</v>
  </rv>
  <rv s="5">
    <v>en-US</v>
    <v>a1o2lh</v>
    <v>268435456</v>
    <v>1</v>
    <v>Powered by Refinitiv</v>
    <v>7</v>
    <v>AMERICAN EXPRESS COMPANY (XNYS:AXP)</v>
    <v>8</v>
    <v>9</v>
    <v>Finance</v>
    <v>10</v>
    <v>326.27499999999998</v>
    <v>214.51480000000001</v>
    <v>1.1529</v>
    <v>-2.4300000000000002</v>
    <v>-7.6859999999999993E-4</v>
    <v>-8.8160000000000009E-3</v>
    <v>-0.21</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274.17</v>
    <v>Banking Services</v>
    <v>Stock</v>
    <v>45724.040727453124</v>
    <v>7</v>
    <v>264.70999999999998</v>
    <v>191938795041</v>
    <v>AMERICAN EXPRESS COMPANY</v>
    <v>AMERICAN EXPRESS COMPANY</v>
    <v>273.66000000000003</v>
    <v>19.501300000000001</v>
    <v>275.64</v>
    <v>273.20999999999998</v>
    <v>273</v>
    <v>702532100</v>
    <v>AXP</v>
    <v>AMERICAN EXPRESS COMPANY (XNYS:AXP)</v>
    <v>3817261</v>
    <v>2445246</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10</v>
    <v>123.74</v>
    <v>83.91</v>
    <v>1.4258999999999999</v>
    <v>0.08</v>
    <v>-4.2649999999999997E-3</v>
    <v>7.5880000000000001E-4</v>
    <v>-0.45</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105.77</v>
    <v>12</v>
    <v>Media &amp; Publishing</v>
    <v>Stock</v>
    <v>45724.04147290469</v>
    <v>13</v>
    <v>103.31</v>
    <v>190739817390</v>
    <v>THE WALT DISNEY COMPANY</v>
    <v>THE WALT DISNEY COMPANY</v>
    <v>105</v>
    <v>34.258699999999997</v>
    <v>105.43</v>
    <v>105.51</v>
    <v>105.06</v>
    <v>1807789000</v>
    <v>DIS</v>
    <v>THE WALT DISNEY COMPANY (XNYS:DIS)</v>
    <v>12715904</v>
    <v>9370952</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381</v>
    <v>0.98819999999999997</v>
    <v>-3.58</v>
    <v>-1.9070000000000001E-3</v>
    <v>-9.0200000000000002E-3</v>
    <v>-0.75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394.8</v>
    <v>18</v>
    <v>Software &amp; IT Services</v>
    <v>Stock</v>
    <v>45724.041476851562</v>
    <v>19</v>
    <v>385.54</v>
    <v>2923859460420</v>
    <v>MICROSOFT CORPORATION</v>
    <v>MICROSOFT CORPORATION</v>
    <v>392.32</v>
    <v>31.970099999999999</v>
    <v>396.89</v>
    <v>393.31</v>
    <v>392.56</v>
    <v>7433982000</v>
    <v>MSFT</v>
    <v>MICROSOFT CORPORATION (XNAS:MSFT)</v>
    <v>22034087</v>
    <v>24814655</v>
    <v>1993</v>
  </rv>
  <rv s="4">
    <v>20</v>
  </rv>
  <rv s="0">
    <v>https://www.bing.com/financeapi/forcetrigger?t=a1qlz2&amp;q=XNYS%3aCVX&amp;form=skydnc</v>
    <v>Learn more on Bing</v>
  </rv>
  <rv s="5">
    <v>en-US</v>
    <v>a1qlz2</v>
    <v>268435456</v>
    <v>1</v>
    <v>Powered by Refinitiv</v>
    <v>7</v>
    <v>CHEVRON CORPORATION (XNYS:CVX)</v>
    <v>8</v>
    <v>9</v>
    <v>Finance</v>
    <v>10</v>
    <v>167.11</v>
    <v>135.3672</v>
    <v>0.96930000000000005</v>
    <v>3.39</v>
    <v>6.3960000000000004E-5</v>
    <v>2.2164000000000003E-2</v>
    <v>0.01</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157.44999999999999</v>
    <v>Oil &amp; Gas</v>
    <v>Stock</v>
    <v>45724.04080631875</v>
    <v>22</v>
    <v>153.71</v>
    <v>269283500000</v>
    <v>CHEVRON CORPORATION</v>
    <v>CHEVRON CORPORATION</v>
    <v>153.94999999999999</v>
    <v>16.121700000000001</v>
    <v>152.94999999999999</v>
    <v>156.34</v>
    <v>156.35</v>
    <v>1760599000</v>
    <v>CVX</v>
    <v>CHEVRON CORPORATION (XNYS:CVX)</v>
    <v>8562635</v>
    <v>7315197</v>
    <v>1926</v>
  </rv>
  <rv s="4">
    <v>23</v>
  </rv>
  <rv s="0">
    <v>https://www.bing.com/financeapi/forcetrigger?t=a1mou2&amp;q=XNAS%3aAAPL&amp;form=skydnc</v>
    <v>Learn more on Bing</v>
  </rv>
  <rv s="5">
    <v>en-US</v>
    <v>a1mou2</v>
    <v>268435456</v>
    <v>1</v>
    <v>Powered by Refinitiv</v>
    <v>7</v>
    <v>APPLE INC. (XNAS:AAPL)</v>
    <v>8</v>
    <v>9</v>
    <v>Finance</v>
    <v>10</v>
    <v>260.10000000000002</v>
    <v>164.07499999999999</v>
    <v>1.2458</v>
    <v>3.74</v>
    <v>-1.7569999999999999E-3</v>
    <v>1.5893000000000001E-2</v>
    <v>-0.42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241.37</v>
    <v>Computers, Phones &amp; Household Electronics</v>
    <v>Stock</v>
    <v>45724.041537510937</v>
    <v>25</v>
    <v>234.76</v>
    <v>3595103580900</v>
    <v>APPLE INC.</v>
    <v>APPLE INC.</v>
    <v>235.10499999999999</v>
    <v>34.29</v>
    <v>235.33</v>
    <v>239.07</v>
    <v>238.65</v>
    <v>15037870000</v>
    <v>AAPL</v>
    <v>APPLE INC. (XNAS:AAPL)</v>
    <v>46273565</v>
    <v>48497221</v>
    <v>1977</v>
  </rv>
  <rv s="4">
    <v>26</v>
  </rv>
  <rv s="0">
    <v>https://www.bing.com/financeapi/forcetrigger?t=a1zsjc&amp;q=XNYS%3aPG&amp;form=skydnc</v>
    <v>Learn more on Bing</v>
  </rv>
  <rv s="5">
    <v>en-US</v>
    <v>a1zsjc</v>
    <v>268435456</v>
    <v>1</v>
    <v>Powered by Refinitiv</v>
    <v>7</v>
    <v>THE PROCTER &amp; GAMBLE COMPANY (XNYS:PG)</v>
    <v>8</v>
    <v>9</v>
    <v>Finance</v>
    <v>10</v>
    <v>180.43</v>
    <v>153.52000000000001</v>
    <v>0.41370000000000001</v>
    <v>1.29</v>
    <v>0</v>
    <v>7.3860000000000002E-3</v>
    <v>0</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178.89</v>
    <v>Personal &amp; Household Products &amp; Services</v>
    <v>Stock</v>
    <v>45724.041323182813</v>
    <v>28</v>
    <v>174.05</v>
    <v>412576709400</v>
    <v>THE PROCTER &amp; GAMBLE COMPANY</v>
    <v>THE PROCTER &amp; GAMBLE COMPANY</v>
    <v>174.09</v>
    <v>28.033100000000001</v>
    <v>174.66</v>
    <v>175.95</v>
    <v>175.95</v>
    <v>2344852000</v>
    <v>PG</v>
    <v>THE PROCTER &amp; GAMBLE COMPANY (XNYS:PG)</v>
    <v>9566763</v>
    <v>7250064</v>
    <v>1905</v>
  </rv>
  <rv s="4">
    <v>29</v>
  </rv>
  <rv s="0">
    <v>https://www.bing.com/financeapi/forcetrigger?t=a22xk2&amp;q=XNYS%3aSHW&amp;form=skydnc</v>
    <v>Learn more on Bing</v>
  </rv>
  <rv s="5">
    <v>en-US</v>
    <v>a22xk2</v>
    <v>268435456</v>
    <v>1</v>
    <v>Powered by Refinitiv</v>
    <v>7</v>
    <v>THE SHERWIN-WILLIAMS COMPANY (XNYS:SHW)</v>
    <v>8</v>
    <v>9</v>
    <v>Finance</v>
    <v>10</v>
    <v>400.42</v>
    <v>282.08999999999997</v>
    <v>1.2602</v>
    <v>3.54</v>
    <v>-3.3E-4</v>
    <v>9.8309999999999995E-3</v>
    <v>-0.12</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365.11</v>
    <v>Chemicals</v>
    <v>Stock</v>
    <v>45724.023538286718</v>
    <v>31</v>
    <v>355.46</v>
    <v>91401014042</v>
    <v>THE SHERWIN-WILLIAMS COMPANY</v>
    <v>THE SHERWIN-WILLIAMS COMPANY</v>
    <v>361.98</v>
    <v>34.460799999999999</v>
    <v>360.08</v>
    <v>363.62</v>
    <v>363.5</v>
    <v>251364100</v>
    <v>SHW</v>
    <v>THE SHERWIN-WILLIAMS COMPANY (XNYS:SHW)</v>
    <v>2024500</v>
    <v>1977486</v>
    <v>1884</v>
  </rv>
  <rv s="4">
    <v>32</v>
  </rv>
  <rv s="0">
    <v>https://www.bing.com/financeapi/forcetrigger?t=a24j8m&amp;q=XNYS%3aTRV&amp;form=skydnc</v>
    <v>Learn more on Bing</v>
  </rv>
  <rv s="5">
    <v>en-US</v>
    <v>a24j8m</v>
    <v>268435456</v>
    <v>1</v>
    <v>Powered by Refinitiv</v>
    <v>7</v>
    <v>The Travelers Companies, Inc. (XNYS:TRV)</v>
    <v>8</v>
    <v>9</v>
    <v>Finance</v>
    <v>10</v>
    <v>269.55500000000001</v>
    <v>200.21</v>
    <v>0.51659999999999995</v>
    <v>1.68</v>
    <v>0</v>
    <v>6.5620000000000001E-3</v>
    <v>0</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259.28989999999999</v>
    <v>Insurance</v>
    <v>Stock</v>
    <v>45724.019291620316</v>
    <v>34</v>
    <v>254.81</v>
    <v>58427444820</v>
    <v>The Travelers Companies, Inc.</v>
    <v>The Travelers Companies, Inc.</v>
    <v>257.10000000000002</v>
    <v>12.0001</v>
    <v>256.02</v>
    <v>257.7</v>
    <v>257.7</v>
    <v>226726600</v>
    <v>TRV</v>
    <v>The Travelers Companies, Inc. (XNYS:TRV)</v>
    <v>966853</v>
    <v>1196079</v>
    <v>1853</v>
  </rv>
  <rv s="4">
    <v>35</v>
  </rv>
  <rv s="0">
    <v>https://www.bing.com/financeapi/forcetrigger?t=a1waa2&amp;q=XNYS%3aJPM&amp;form=skydnc</v>
    <v>Learn more on Bing</v>
  </rv>
  <rv s="5">
    <v>en-US</v>
    <v>a1waa2</v>
    <v>268435456</v>
    <v>1</v>
    <v>Powered by Refinitiv</v>
    <v>7</v>
    <v>JPMORGAN CHASE &amp; CO. (XNYS:JPM)</v>
    <v>8</v>
    <v>9</v>
    <v>Finance</v>
    <v>10</v>
    <v>280.25</v>
    <v>179.2</v>
    <v>1.0085999999999999</v>
    <v>-4.26</v>
    <v>-3.7150000000000003E-4</v>
    <v>-1.7278999999999999E-2</v>
    <v>-0.09</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246.72</v>
    <v>Banking Services</v>
    <v>Stock</v>
    <v>45724.041611203123</v>
    <v>37</v>
    <v>239.42</v>
    <v>677440561680</v>
    <v>JPMORGAN CHASE &amp; CO.</v>
    <v>JPMORGAN CHASE &amp; CO.</v>
    <v>245.23</v>
    <v>12.267300000000001</v>
    <v>246.54</v>
    <v>242.28</v>
    <v>242.19</v>
    <v>2796106000</v>
    <v>JPM</v>
    <v>JPMORGAN CHASE &amp; CO. (XNYS:JPM)</v>
    <v>20498734</v>
    <v>8518115</v>
    <v>1968</v>
  </rv>
  <rv s="4">
    <v>38</v>
  </rv>
  <rv s="0">
    <v>https://www.bing.com/financeapi/forcetrigger?t=a1u7xm&amp;q=XNYS%3aGS&amp;form=skydnc</v>
    <v>Learn more on Bing</v>
  </rv>
  <rv s="5">
    <v>en-US</v>
    <v>a1u7xm</v>
    <v>268435456</v>
    <v>1</v>
    <v>Powered by Refinitiv</v>
    <v>7</v>
    <v>THE GOLDMAN SACHS GROUP, INC. (XNYS:GS)</v>
    <v>8</v>
    <v>9</v>
    <v>Finance</v>
    <v>5</v>
    <v>672.19</v>
    <v>381.42</v>
    <v>1.3123</v>
    <v>-8.17</v>
    <v>-4.4670000000000002E-4</v>
    <v>-1.4392E-2</v>
    <v>-0.25</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568.16999999999996</v>
    <v>Investment Banking &amp; Investment Services</v>
    <v>Stock</v>
    <v>45724.041225022658</v>
    <v>40</v>
    <v>544.91</v>
    <v>174585820500</v>
    <v>THE GOLDMAN SACHS GROUP, INC.</v>
    <v>THE GOLDMAN SACHS GROUP, INC.</v>
    <v>568.16999999999996</v>
    <v>13.8002</v>
    <v>567.66999999999996</v>
    <v>559.5</v>
    <v>559.41999999999996</v>
    <v>312039000</v>
    <v>GS</v>
    <v>THE GOLDMAN SACHS GROUP, INC. (XNYS:GS)</v>
    <v>4069949</v>
    <v>2621296</v>
    <v>1998</v>
  </rv>
  <rv s="4">
    <v>41</v>
  </rv>
  <rv s="0">
    <v>https://www.bing.com/financeapi/forcetrigger?t=a1xroc&amp;q=XNYS%3aMMM&amp;form=skydnc</v>
    <v>Learn more on Bing</v>
  </rv>
  <rv s="5">
    <v>en-US</v>
    <v>a1xroc</v>
    <v>268435456</v>
    <v>1</v>
    <v>Powered by Refinitiv</v>
    <v>7</v>
    <v>3M COMPANY (XNYS:MMM)</v>
    <v>8</v>
    <v>9</v>
    <v>Finance</v>
    <v>10</v>
    <v>156.35</v>
    <v>77.006699999999995</v>
    <v>0.99860000000000004</v>
    <v>-0.64</v>
    <v>-5.5589999999999997E-3</v>
    <v>-4.3559999999999996E-3</v>
    <v>-0.81330000000000002</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147.215</v>
    <v>Consumer Goods Conglomerates</v>
    <v>Stock</v>
    <v>45724.007081527343</v>
    <v>43</v>
    <v>140.78</v>
    <v>79426270000</v>
    <v>3M COMPANY</v>
    <v>3M COMPANY</v>
    <v>144.69</v>
    <v>20.1632</v>
    <v>146.94</v>
    <v>146.30000000000001</v>
    <v>145.48670000000001</v>
    <v>542900000</v>
    <v>MMM</v>
    <v>3M COMPANY (XNYS:MMM)</v>
    <v>5891090</v>
    <v>3907596</v>
    <v>1929</v>
  </rv>
  <rv s="4">
    <v>44</v>
  </rv>
  <rv s="0">
    <v>https://www.bing.com/financeapi/forcetrigger?t=a1o4ec&amp;q=XNYS%3aBA&amp;form=skydnc</v>
    <v>Learn more on Bing</v>
  </rv>
  <rv s="6">
    <v>en-US</v>
    <v>a1o4ec</v>
    <v>268435456</v>
    <v>1</v>
    <v>Powered by Refinitiv</v>
    <v>11</v>
    <v>THE BOEING COMPANY (XNYS:BA)</v>
    <v>8</v>
    <v>12</v>
    <v>Finance</v>
    <v>10</v>
    <v>203.8</v>
    <v>137.03</v>
    <v>1.2795000000000001</v>
    <v>-4.25</v>
    <v>-2.075E-3</v>
    <v>-2.6825999999999999E-2</v>
    <v>-0.32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158.36000000000001</v>
    <v>Aerospace &amp; Defense</v>
    <v>Stock</v>
    <v>45724.041615705471</v>
    <v>46</v>
    <v>149.05000000000001</v>
    <v>115646470992</v>
    <v>THE BOEING COMPANY</v>
    <v>THE BOEING COMPANY</v>
    <v>157.19</v>
    <v>158.43</v>
    <v>154.18</v>
    <v>153.86000000000001</v>
    <v>750074400</v>
    <v>BA</v>
    <v>THE BOEING COMPANY (XNYS:BA)</v>
    <v>12526696</v>
    <v>6824503</v>
    <v>1934</v>
  </rv>
  <rv s="4">
    <v>47</v>
  </rv>
  <rv s="0">
    <v>https://www.bing.com/financeapi/forcetrigger?t=a1yjxm&amp;q=XNYS%3aNKE&amp;form=skydnc</v>
    <v>Learn more on Bing</v>
  </rv>
  <rv s="5">
    <v>en-US</v>
    <v>a1yjxm</v>
    <v>268435456</v>
    <v>1</v>
    <v>Powered by Refinitiv</v>
    <v>7</v>
    <v>NIKE, INC. (XNYS:NKE)</v>
    <v>8</v>
    <v>9</v>
    <v>Finance</v>
    <v>10</v>
    <v>102.49</v>
    <v>68.62</v>
    <v>1.0766</v>
    <v>0.88</v>
    <v>-1.4000000000000002E-3</v>
    <v>1.1324000000000001E-2</v>
    <v>-0.11</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79</v>
    <v>Textiles &amp; Apparel</v>
    <v>Stock</v>
    <v>45724.038931875002</v>
    <v>49</v>
    <v>76.970100000000002</v>
    <v>114943000000</v>
    <v>NIKE, INC.</v>
    <v>NIKE, INC.</v>
    <v>77.48</v>
    <v>24.277200000000001</v>
    <v>77.709999999999994</v>
    <v>78.59</v>
    <v>78.48</v>
    <v>1479127000</v>
    <v>NKE</v>
    <v>NIKE, INC. (XNYS:NKE)</v>
    <v>9294295</v>
    <v>13976748</v>
    <v>1969</v>
  </rv>
  <rv s="4">
    <v>50</v>
  </rv>
  <rv s="0">
    <v>https://www.bing.com/financeapi/forcetrigger?t=a25ya2&amp;q=XNYS%3aWMT&amp;form=skydnc</v>
    <v>Learn more on Bing</v>
  </rv>
  <rv s="5">
    <v>en-US</v>
    <v>a25ya2</v>
    <v>268435456</v>
    <v>1</v>
    <v>Powered by Refinitiv</v>
    <v>7</v>
    <v>WALMART INC. (XNYS:WMT)</v>
    <v>8</v>
    <v>9</v>
    <v>Finance</v>
    <v>10</v>
    <v>105.3</v>
    <v>58.555</v>
    <v>0.66139999999999999</v>
    <v>-2.92</v>
    <v>-4.3610000000000003E-4</v>
    <v>-3.0853999999999999E-2</v>
    <v>-0.04</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93.95</v>
    <v>Food &amp; Drug Retailing</v>
    <v>Stock</v>
    <v>45724.041271921094</v>
    <v>52</v>
    <v>90.76</v>
    <v>736822163920</v>
    <v>WALMART INC.</v>
    <v>WALMART INC.</v>
    <v>93.94</v>
    <v>38.135599999999997</v>
    <v>94.64</v>
    <v>91.72</v>
    <v>91.68</v>
    <v>8033386000</v>
    <v>WMT</v>
    <v>WALMART INC. (XNYS:WMT)</v>
    <v>35913156</v>
    <v>20085566</v>
    <v>1969</v>
  </rv>
  <rv s="4">
    <v>53</v>
  </rv>
  <rv s="0">
    <v>https://www.bing.com/financeapi/forcetrigger?t=a1xxmw&amp;q=XNYS%3aMRK&amp;form=skydnc</v>
    <v>Learn more on Bing</v>
  </rv>
  <rv s="5">
    <v>en-US</v>
    <v>a1xxmw</v>
    <v>268435456</v>
    <v>1</v>
    <v>Powered by Refinitiv</v>
    <v>7</v>
    <v>MERCK &amp; CO., INC. (XNYS:MRK)</v>
    <v>8</v>
    <v>9</v>
    <v>Finance</v>
    <v>10</v>
    <v>134.63</v>
    <v>81.040000000000006</v>
    <v>0.40479999999999999</v>
    <v>0.65</v>
    <v>7.3959999999999998E-4</v>
    <v>6.9150000000000001E-3</v>
    <v>7.0000000000000007E-2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97.37</v>
    <v>Pharmaceuticals</v>
    <v>Stock</v>
    <v>45724.037508390626</v>
    <v>55</v>
    <v>93.85</v>
    <v>239089307400</v>
    <v>MERCK &amp; CO., INC.</v>
    <v>MERCK &amp; CO., INC.</v>
    <v>94.26</v>
    <v>14.0532</v>
    <v>94</v>
    <v>94.65</v>
    <v>94.72</v>
    <v>2526036000</v>
    <v>MRK</v>
    <v>MERCK &amp; CO., INC. (XNYS:MRK)</v>
    <v>24100865</v>
    <v>18059589</v>
    <v>1970</v>
  </rv>
  <rv s="4">
    <v>56</v>
  </rv>
  <rv s="0">
    <v>https://www.bing.com/financeapi/forcetrigger?t=a1ut3m&amp;q=XNAS%3aHON&amp;form=skydnc</v>
    <v>Learn more on Bing</v>
  </rv>
  <rv s="5">
    <v>en-US</v>
    <v>a1ut3m</v>
    <v>268435456</v>
    <v>1</v>
    <v>Powered by Refinitiv</v>
    <v>7</v>
    <v>HONEYWELL INTERNATIONAL INCORPORATION (XNAS:HON)</v>
    <v>8</v>
    <v>9</v>
    <v>Finance</v>
    <v>10</v>
    <v>242.77</v>
    <v>189.75</v>
    <v>1.02</v>
    <v>3.26</v>
    <v>-1.2590000000000001E-3</v>
    <v>1.5430999999999999E-2</v>
    <v>-0.27</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215.36</v>
    <v>Consumer Goods Conglomerates</v>
    <v>Stock</v>
    <v>45724.029043957809</v>
    <v>58</v>
    <v>210.79</v>
    <v>139420538072</v>
    <v>HONEYWELL INTERNATIONAL INCORPORATION</v>
    <v>HONEYWELL INTERNATIONAL INCORPORATION</v>
    <v>211.25</v>
    <v>24.667899999999999</v>
    <v>211.26</v>
    <v>214.52</v>
    <v>214.25</v>
    <v>649918600</v>
    <v>HON</v>
    <v>HONEYWELL INTERNATIONAL INCORPORATION (XNAS:HON)</v>
    <v>5682735</v>
    <v>4765769</v>
    <v>1985</v>
  </rv>
  <rv s="4">
    <v>59</v>
  </rv>
  <rv s="0">
    <v>https://www.bing.com/financeapi/forcetrigger?t=a1yv52&amp;q=XNAS%3aNVDA&amp;form=skydnc</v>
    <v>Learn more on Bing</v>
  </rv>
  <rv s="5">
    <v>en-US</v>
    <v>a1yv52</v>
    <v>268435456</v>
    <v>1</v>
    <v>Powered by Refinitiv</v>
    <v>7</v>
    <v>NVIDIA CORPORATION (XNAS:NVDA)</v>
    <v>8</v>
    <v>9</v>
    <v>Finance</v>
    <v>10</v>
    <v>153.13</v>
    <v>75.605999999999995</v>
    <v>1.9593</v>
    <v>2.12</v>
    <v>-4.8809999999999999E-3</v>
    <v>1.9172999999999999E-2</v>
    <v>-0.55000000000000004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113.48</v>
    <v>Semiconductors &amp; Semiconductor Equipment</v>
    <v>Stock</v>
    <v>45724.041661249998</v>
    <v>61</v>
    <v>107.56</v>
    <v>2749636000000</v>
    <v>NVIDIA CORPORATION</v>
    <v>NVIDIA CORPORATION</v>
    <v>111.25</v>
    <v>38.336500000000001</v>
    <v>110.57</v>
    <v>112.69</v>
    <v>112.14</v>
    <v>24400000000</v>
    <v>NVDA</v>
    <v>NVIDIA CORPORATION (XNAS:NVDA)</v>
    <v>341755468</v>
    <v>278178921</v>
    <v>1998</v>
  </rv>
  <rv s="4">
    <v>62</v>
  </rv>
  <rv s="0">
    <v>https://www.bing.com/financeapi/forcetrigger?t=a24xlh&amp;q=XNYS%3aUNH&amp;form=skydnc</v>
    <v>Learn more on Bing</v>
  </rv>
  <rv s="5">
    <v>en-US</v>
    <v>a24xlh</v>
    <v>268435456</v>
    <v>1</v>
    <v>Powered by Refinitiv</v>
    <v>7</v>
    <v>UNITEDHEALTH GROUP INCORPORATED (XNYS:UNH)</v>
    <v>8</v>
    <v>9</v>
    <v>Finance</v>
    <v>10</v>
    <v>630.73</v>
    <v>436.38</v>
    <v>0.67149999999999999</v>
    <v>5.76</v>
    <v>-1.9859999999999999E-3</v>
    <v>1.1810000000000001E-2</v>
    <v>-0.98</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400000</v>
    <v>New York Stock Exchange</v>
    <v>XNYS</v>
    <v>XNYS</v>
    <v>1 HEALTH DRIVE, EDEN PRAIRIE, MN, 55344 US</v>
    <v>499.92</v>
    <v>Healthcare Providers &amp; Services</v>
    <v>Stock</v>
    <v>45724.037384860938</v>
    <v>64</v>
    <v>483.36500000000001</v>
    <v>451392225804</v>
    <v>UNITEDHEALTH GROUP INCORPORATED</v>
    <v>UNITEDHEALTH GROUP INCORPORATED</v>
    <v>483.83</v>
    <v>31.813600000000001</v>
    <v>487.72</v>
    <v>493.48</v>
    <v>492.5</v>
    <v>914712300</v>
    <v>UNH</v>
    <v>UNITEDHEALTH GROUP INCORPORATED (XNYS:UNH)</v>
    <v>5434096</v>
    <v>5235097</v>
    <v>2015</v>
  </rv>
  <rv s="4">
    <v>65</v>
  </rv>
  <rv s="0">
    <v>https://www.bing.com/financeapi/forcetrigger?t=a1p7zr&amp;q=XNYS%3aCAT&amp;form=skydnc</v>
    <v>Learn more on Bing</v>
  </rv>
  <rv s="5">
    <v>en-US</v>
    <v>a1p7zr</v>
    <v>268435456</v>
    <v>1</v>
    <v>Powered by Refinitiv</v>
    <v>7</v>
    <v>CATERPILLAR INC. (XNYS:CAT)</v>
    <v>8</v>
    <v>9</v>
    <v>Finance</v>
    <v>10</v>
    <v>418.5</v>
    <v>307.05</v>
    <v>1.1993</v>
    <v>9.2899999999999991</v>
    <v>-1.427E-4</v>
    <v>2.7243E-2</v>
    <v>-0.05</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352.11500000000001</v>
    <v>Machinery, Equipment &amp; Components</v>
    <v>Stock</v>
    <v>45724.041325971877</v>
    <v>67</v>
    <v>339.4</v>
    <v>167419579600</v>
    <v>CATERPILLAR INC.</v>
    <v>CATERPILLAR INC.</v>
    <v>339.4</v>
    <v>15.870900000000001</v>
    <v>341.01</v>
    <v>350.3</v>
    <v>350.25</v>
    <v>477932000</v>
    <v>CAT</v>
    <v>CATERPILLAR INC. (XNYS:CAT)</v>
    <v>3063803</v>
    <v>2694249</v>
    <v>1986</v>
  </rv>
  <rv s="4">
    <v>68</v>
  </rv>
  <rv s="0">
    <v>https://www.bing.com/financeapi/forcetrigger?t=a256cw&amp;q=XNYS%3aV&amp;form=skydnc</v>
    <v>Learn more on Bing</v>
  </rv>
  <rv s="5">
    <v>en-US</v>
    <v>a256cw</v>
    <v>268435456</v>
    <v>1</v>
    <v>Powered by Refinitiv</v>
    <v>7</v>
    <v>VISA INC. (XNYS:V)</v>
    <v>8</v>
    <v>9</v>
    <v>Finance</v>
    <v>10</v>
    <v>366.54</v>
    <v>252.7</v>
    <v>0.9597</v>
    <v>1.1599999999999999</v>
    <v>-2.2300000000000002E-3</v>
    <v>3.3710000000000003E-3</v>
    <v>-0.77</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346.39</v>
    <v>Software &amp; IT Services</v>
    <v>Stock</v>
    <v>45724.038557314059</v>
    <v>70</v>
    <v>339.14</v>
    <v>674609209640</v>
    <v>VISA INC.</v>
    <v>VISA INC.</v>
    <v>340.87</v>
    <v>34.788400000000003</v>
    <v>344.16</v>
    <v>345.32</v>
    <v>344.55</v>
    <v>1953577000</v>
    <v>V</v>
    <v>VISA INC. (XNYS:V)</v>
    <v>6358901</v>
    <v>6783743</v>
    <v>2007</v>
  </rv>
  <rv s="4">
    <v>71</v>
  </rv>
  <rv s="0">
    <v>https://www.bing.com/financeapi/forcetrigger?t=a1qc1h&amp;q=XNYS%3aCRM&amp;form=skydnc</v>
    <v>Learn more on Bing</v>
  </rv>
  <rv s="5">
    <v>en-US</v>
    <v>a1qc1h</v>
    <v>268435456</v>
    <v>1</v>
    <v>Powered by Refinitiv</v>
    <v>7</v>
    <v>SALESFORCE, INC. (XNYS:CRM)</v>
    <v>8</v>
    <v>9</v>
    <v>Finance</v>
    <v>10</v>
    <v>369</v>
    <v>212</v>
    <v>1.3673</v>
    <v>-3.16</v>
    <v>-7.0699999999999995E-4</v>
    <v>-1.1047E-2</v>
    <v>-0.2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288.30900000000003</v>
    <v>Software &amp; IT Services</v>
    <v>Stock</v>
    <v>45724.041449964847</v>
    <v>73</v>
    <v>275.17</v>
    <v>271857290000</v>
    <v>SALESFORCE, INC.</v>
    <v>SALESFORCE, INC.</v>
    <v>283.18</v>
    <v>44.434800000000003</v>
    <v>286.05</v>
    <v>282.89</v>
    <v>282.69</v>
    <v>961000000</v>
    <v>CRM</v>
    <v>SALESFORCE, INC. (XNYS:CRM)</v>
    <v>8248082</v>
    <v>7447143</v>
    <v>1999</v>
  </rv>
  <rv s="4">
    <v>74</v>
  </rv>
  <rv s="0">
    <v>https://www.bing.com/financeapi/forcetrigger?t=a1nhlh&amp;q=XNAS%3aAMZN&amp;form=skydnc</v>
    <v>Learn more on Bing</v>
  </rv>
  <rv s="5">
    <v>en-US</v>
    <v>a1nhlh</v>
    <v>268435456</v>
    <v>1</v>
    <v>Powered by Refinitiv</v>
    <v>7</v>
    <v>AMAZON.COM, INC. (XNAS:AMZN)</v>
    <v>8</v>
    <v>9</v>
    <v>Finance</v>
    <v>10</v>
    <v>242.52</v>
    <v>151.61000000000001</v>
    <v>1.3825000000000001</v>
    <v>-1.45</v>
    <v>-1.0040000000000001E-3</v>
    <v>-7.2250000000000005E-3</v>
    <v>-0.2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202.2653</v>
    <v>Diversified Retail</v>
    <v>Stock</v>
    <v>45724.04165043906</v>
    <v>76</v>
    <v>192.53</v>
    <v>2111597702500</v>
    <v>AMAZON.COM, INC.</v>
    <v>AMAZON.COM, INC.</v>
    <v>199.49</v>
    <v>36.206800000000001</v>
    <v>200.7</v>
    <v>199.25</v>
    <v>199.05</v>
    <v>10597730000</v>
    <v>AMZN</v>
    <v>AMAZON.COM, INC. (XNAS:AMZN)</v>
    <v>59802821</v>
    <v>41767076</v>
    <v>1996</v>
  </rv>
  <rv s="4">
    <v>77</v>
  </rv>
  <rv s="0">
    <v>https://www.bing.com/financeapi/forcetrigger?t=a1uj52&amp;q=XNYS%3aHD&amp;form=skydnc</v>
    <v>Learn more on Bing</v>
  </rv>
  <rv s="5">
    <v>en-US</v>
    <v>a1uj52</v>
    <v>268435456</v>
    <v>1</v>
    <v>Powered by Refinitiv</v>
    <v>7</v>
    <v>THE HOME DEPOT, INC. (XNYS:HD)</v>
    <v>8</v>
    <v>9</v>
    <v>Finance</v>
    <v>10</v>
    <v>439.37</v>
    <v>323.77</v>
    <v>1.0835999999999999</v>
    <v>-4.93</v>
    <v>-1.99E-3</v>
    <v>-1.2915000000000001E-2</v>
    <v>-0.75</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380.65019999999998</v>
    <v>Specialty Retailers</v>
    <v>Stock</v>
    <v>45724.041282546095</v>
    <v>79</v>
    <v>368.9</v>
    <v>374299027680</v>
    <v>THE HOME DEPOT, INC.</v>
    <v>THE HOME DEPOT, INC.</v>
    <v>379.5</v>
    <v>25.271000000000001</v>
    <v>381.73</v>
    <v>376.8</v>
    <v>376.05</v>
    <v>993362600</v>
    <v>HD</v>
    <v>THE HOME DEPOT, INC. (XNYS:HD)</v>
    <v>4574277</v>
    <v>3409271</v>
    <v>1978</v>
  </rv>
  <rv s="4">
    <v>80</v>
  </rv>
  <rv s="0">
    <v>https://www.bing.com/financeapi/forcetrigger?t=a1w8ec&amp;q=XNYS%3aJNJ&amp;form=skydnc</v>
    <v>Learn more on Bing</v>
  </rv>
  <rv s="5">
    <v>en-US</v>
    <v>a1w8ec</v>
    <v>268435456</v>
    <v>1</v>
    <v>Powered by Refinitiv</v>
    <v>7</v>
    <v>JOHNSON &amp; JOHNSON (XNYS:JNJ)</v>
    <v>8</v>
    <v>9</v>
    <v>Finance</v>
    <v>10</v>
    <v>169.99</v>
    <v>140.68</v>
    <v>0.4894</v>
    <v>0.86</v>
    <v>-2.4000000000000001E-4</v>
    <v>5.1859999999999996E-3</v>
    <v>-0.04</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168.46</v>
    <v>Pharmaceuticals</v>
    <v>Stock</v>
    <v>45724.04143447891</v>
    <v>82</v>
    <v>164.7</v>
    <v>401325677730</v>
    <v>JOHNSON &amp; JOHNSON</v>
    <v>JOHNSON &amp; JOHNSON</v>
    <v>165.13</v>
    <v>28.757999999999999</v>
    <v>165.83</v>
    <v>166.69</v>
    <v>166.65</v>
    <v>2407617000</v>
    <v>JNJ</v>
    <v>JOHNSON &amp; JOHNSON (XNYS:JNJ)</v>
    <v>9637593</v>
    <v>9012874</v>
    <v>1887</v>
  </rv>
  <rv s="4">
    <v>83</v>
  </rv>
  <rv s="0">
    <v>https://www.bing.com/financeapi/forcetrigger?t=a1wljc&amp;q=XNYS%3aKO&amp;form=skydnc</v>
    <v>Learn more on Bing</v>
  </rv>
  <rv s="5">
    <v>en-US</v>
    <v>a1wljc</v>
    <v>268435456</v>
    <v>1</v>
    <v>Powered by Refinitiv</v>
    <v>7</v>
    <v>THE COCA-COLA COMPANY (XNYS:KO)</v>
    <v>8</v>
    <v>9</v>
    <v>Finance</v>
    <v>10</v>
    <v>73.53</v>
    <v>57.93</v>
    <v>0.46879999999999999</v>
    <v>0.97</v>
    <v>8.4000000000000003E-4</v>
    <v>1.3767E-2</v>
    <v>0.06</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69700</v>
    <v>New York Stock Exchange</v>
    <v>XNYS</v>
    <v>XNYS</v>
    <v>1 Coca Cola Plz NW, ATLANTA, GA, 30313-2420 US</v>
    <v>71.819999999999993</v>
    <v>Beverages</v>
    <v>Stock</v>
    <v>45724.041536885939</v>
    <v>85</v>
    <v>69.650000000000006</v>
    <v>307220430000</v>
    <v>THE COCA-COLA COMPANY</v>
    <v>THE COCA-COLA COMPANY</v>
    <v>69.650000000000006</v>
    <v>29.026</v>
    <v>70.459999999999994</v>
    <v>71.430000000000007</v>
    <v>71.489999999999995</v>
    <v>4301000000</v>
    <v>KO</v>
    <v>THE COCA-COLA COMPANY (XNYS:KO)</v>
    <v>28393261</v>
    <v>18566962</v>
    <v>1919</v>
  </rv>
  <rv s="4">
    <v>86</v>
  </rv>
  <rv s="0">
    <v>https://www.bing.com/financeapi/forcetrigger?t=a1qe5r&amp;q=XNAS%3aCSCO&amp;form=skydnc</v>
    <v>Learn more on Bing</v>
  </rv>
  <rv s="5">
    <v>en-US</v>
    <v>a1qe5r</v>
    <v>268435456</v>
    <v>1</v>
    <v>Powered by Refinitiv</v>
    <v>7</v>
    <v>CISCO SYSTEMS, INC. (XNAS:CSCO)</v>
    <v>8</v>
    <v>9</v>
    <v>Finance</v>
    <v>10</v>
    <v>66.5</v>
    <v>44.5</v>
    <v>0.85319999999999996</v>
    <v>0.53</v>
    <v>-3.2840000000000005E-3</v>
    <v>8.3579999999999991E-3</v>
    <v>-0.21</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64.17</v>
    <v>Communications &amp; Networking</v>
    <v>Stock</v>
    <v>45724.041324166406</v>
    <v>88</v>
    <v>62.19</v>
    <v>254371990480</v>
    <v>CISCO SYSTEMS, INC.</v>
    <v>CISCO SYSTEMS, INC.</v>
    <v>62.9</v>
    <v>27.724499999999999</v>
    <v>63.41</v>
    <v>63.94</v>
    <v>63.73</v>
    <v>3978292000</v>
    <v>CSCO</v>
    <v>CISCO SYSTEMS, INC. (XNAS:CSCO)</v>
    <v>21154785</v>
    <v>20576689</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10</v>
    <v>323.17</v>
    <v>243.53</v>
    <v>0.63290000000000002</v>
    <v>10.92</v>
    <v>-2.4590000000000002E-3</v>
    <v>3.5184E-2</v>
    <v>-0.79</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323.17</v>
    <v>93</v>
    <v>Hotels &amp; Entertainment Services</v>
    <v>Stock</v>
    <v>45724.037797060155</v>
    <v>94</v>
    <v>310.35000000000002</v>
    <v>229549206819</v>
    <v>MCDONALD'S CORPORATION</v>
    <v>MCDONALD'S CORPORATION</v>
    <v>310.82</v>
    <v>28.203600000000002</v>
    <v>310.37</v>
    <v>321.29000000000002</v>
    <v>320.5</v>
    <v>714461100</v>
    <v>MCD</v>
    <v>MCDONALD'S CORPORATION (XNYS:MCD)</v>
    <v>7607616</v>
    <v>3456483</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10</v>
    <v>346.85</v>
    <v>253.3</v>
    <v>0.58530000000000004</v>
    <v>7.04</v>
    <v>-8.8039999999999993E-3</v>
    <v>2.2151000000000001E-2</v>
    <v>-2.86</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328.19</v>
    <v>99</v>
    <v>Pharmaceuticals</v>
    <v>Stock</v>
    <v>45724.031880971874</v>
    <v>100</v>
    <v>317.77999999999997</v>
    <v>174516416300</v>
    <v>AMGEN INC.</v>
    <v>AMGEN INC.</v>
    <v>318.95</v>
    <v>43.464300000000001</v>
    <v>317.82</v>
    <v>324.86</v>
    <v>322</v>
    <v>537205000</v>
    <v>AMGN</v>
    <v>AMGEN INC. (XNAS:AMGN)</v>
    <v>3944947</v>
    <v>3266741</v>
    <v>1986</v>
  </rv>
  <rv s="4">
    <v>101</v>
  </rv>
  <rv s="0">
    <v>https://www.bing.com/financeapi/forcetrigger?t=a25obh&amp;q=XNYS%3aVZ&amp;form=skydnc</v>
    <v>Learn more on Bing</v>
  </rv>
  <rv s="5">
    <v>en-US</v>
    <v>a25obh</v>
    <v>268435456</v>
    <v>1</v>
    <v>Powered by Refinitiv</v>
    <v>7</v>
    <v>VERIZON COMMUNICATIONS INC. (XNYS:VZ)</v>
    <v>8</v>
    <v>9</v>
    <v>Finance</v>
    <v>10</v>
    <v>46.2</v>
    <v>37.585000000000001</v>
    <v>0.4284</v>
    <v>1.83</v>
    <v>-1.954E-3</v>
    <v>4.1375000000000002E-2</v>
    <v>-0.09</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46.2</v>
    <v>Telecommunications Services</v>
    <v>Stock</v>
    <v>45724.039358251561</v>
    <v>103</v>
    <v>44.3</v>
    <v>193898966240</v>
    <v>VERIZON COMMUNICATIONS INC.</v>
    <v>VERIZON COMMUNICATIONS INC.</v>
    <v>44.3</v>
    <v>11.112500000000001</v>
    <v>44.23</v>
    <v>46.06</v>
    <v>45.97</v>
    <v>4209704000</v>
    <v>VZ</v>
    <v>VERIZON COMMUNICATIONS INC. (XNYS:VZ)</v>
    <v>44992096</v>
    <v>21501032</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v>
      <v>GMT</v>
      <v>Delayed 15 minutes</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37">
  <tableColumns count="11">
    <tableColumn id="1" xr3:uid="{00000000-0010-0000-0000-000001000000}" name="Date" totalsRowDxfId="36"/>
    <tableColumn id="12" xr3:uid="{93591377-A093-4BE4-A6CE-B0A087E9DEE3}" name="Sector" dataDxfId="35" totalsRowDxfId="34">
      <calculatedColumnFormula>VLOOKUP(Table_1[[#This Row],[Company]],Dashboard!$B$8:$D$4337,3,FALSE)</calculatedColumnFormula>
    </tableColumn>
    <tableColumn id="2" xr3:uid="{00000000-0010-0000-0000-000002000000}" name="Company" dataDxfId="33" totalsRowDxfId="32"/>
    <tableColumn id="3" xr3:uid="{00000000-0010-0000-0000-000003000000}" name="Ticker" dataDxfId="31" totalsRowDxfId="30"/>
    <tableColumn id="4" xr3:uid="{00000000-0010-0000-0000-000004000000}" name="Transaction Type" dataDxfId="29" totalsRowDxfId="28"/>
    <tableColumn id="5" xr3:uid="{00000000-0010-0000-0000-000005000000}" name="Units"/>
    <tableColumn id="6" xr3:uid="{00000000-0010-0000-0000-000006000000}" name="Entry Price" totalsRowDxfId="27"/>
    <tableColumn id="7" xr3:uid="{00000000-0010-0000-0000-000007000000}" name="Transaction Amount" totalsRowDxfId="26"/>
    <tableColumn id="9" xr3:uid="{616C1E63-255C-4DE8-8D15-3E1FECBBBB19}" name="Transaction Cost" dataDxfId="25" totalsRowDxfId="24">
      <calculatedColumnFormula>Table_1[[#This Row],[Transaction Amount]]*0.002</calculatedColumnFormula>
    </tableColumn>
    <tableColumn id="10" xr3:uid="{68916593-1081-45E0-8B06-AE64845CAE61}" name="Total Transaction" dataDxfId="23" totalsRowDxfId="22">
      <calculatedColumnFormula>Table_1[[#This Row],[Transaction Amount]]-Table_1[[#This Row],[Transaction Cost]]</calculatedColumnFormula>
    </tableColumn>
    <tableColumn id="8" xr3:uid="{00000000-0010-0000-0000-000008000000}" name="Currency" totalsRowDxfId="21"/>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zoomScale="76" zoomScaleNormal="145" workbookViewId="0">
      <selection activeCell="D2" sqref="D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3" t="s">
        <v>27</v>
      </c>
      <c r="B1" s="63" t="s">
        <v>30</v>
      </c>
      <c r="C1" s="62" t="s">
        <v>29</v>
      </c>
      <c r="D1" s="62" t="s">
        <v>28</v>
      </c>
      <c r="E1" s="62" t="s">
        <v>32</v>
      </c>
    </row>
    <row r="2" spans="1:5" ht="21" x14ac:dyDescent="0.3">
      <c r="A2" s="5">
        <v>997782.09</v>
      </c>
      <c r="B2" s="5" cm="1">
        <f t="array" aca="1" ref="B2" ca="1">A2+D2-SUM(ABS(Transactions!J63:J72))</f>
        <v>1044779.2893189384</v>
      </c>
      <c r="C2" s="6">
        <f ca="1">B2-A2</f>
        <v>46997.199318938423</v>
      </c>
      <c r="D2" s="5">
        <f ca="1">SUM(Dashboard!J34:J2527)+Dashboard!J8</f>
        <v>48205.926038938494</v>
      </c>
      <c r="E2" s="5">
        <v>9316.42</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8"/>
  <sheetViews>
    <sheetView showGridLines="0" tabSelected="1" topLeftCell="A40" zoomScaleNormal="100" workbookViewId="0">
      <selection activeCell="B17" sqref="B17"/>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97"/>
      <c r="C2" s="98"/>
      <c r="D2" s="98"/>
      <c r="E2" s="99"/>
      <c r="F2" s="3"/>
      <c r="G2" s="3"/>
      <c r="H2" s="3"/>
      <c r="I2" s="3"/>
      <c r="J2" s="2"/>
      <c r="K2" s="2"/>
      <c r="L2" s="4"/>
      <c r="M2" s="2"/>
      <c r="N2" s="2"/>
      <c r="O2" s="2"/>
      <c r="P2" s="2"/>
      <c r="Q2" s="2"/>
      <c r="R2" s="2"/>
      <c r="S2" s="2"/>
      <c r="T2" s="2"/>
      <c r="U2" s="2"/>
      <c r="V2" s="2"/>
    </row>
    <row r="3" spans="1:22" ht="30.75" customHeight="1" x14ac:dyDescent="0.3">
      <c r="A3" s="2"/>
      <c r="B3" s="100"/>
      <c r="C3" s="101"/>
      <c r="D3" s="101"/>
      <c r="E3" s="102"/>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103" t="s">
        <v>0</v>
      </c>
      <c r="C6" s="104"/>
      <c r="D6" s="104"/>
      <c r="E6" s="104"/>
      <c r="F6" s="104"/>
      <c r="G6" s="104"/>
      <c r="H6" s="104"/>
      <c r="I6" s="104"/>
      <c r="J6" s="104"/>
      <c r="K6" s="104"/>
      <c r="L6" s="105"/>
    </row>
    <row r="7" spans="1:22" ht="14.25" customHeight="1" x14ac:dyDescent="0.3">
      <c r="B7" s="64" t="s">
        <v>22</v>
      </c>
      <c r="C7" s="64" t="s">
        <v>2</v>
      </c>
      <c r="D7" s="64" t="s">
        <v>3</v>
      </c>
      <c r="E7" s="64" t="s">
        <v>4</v>
      </c>
      <c r="F7" s="64" t="s">
        <v>24</v>
      </c>
      <c r="G7" s="64" t="s">
        <v>6</v>
      </c>
      <c r="H7" s="64" t="s">
        <v>5</v>
      </c>
      <c r="I7" s="65" t="s">
        <v>25</v>
      </c>
      <c r="J7" s="64" t="s">
        <v>7</v>
      </c>
      <c r="K7" s="7" t="s">
        <v>8</v>
      </c>
      <c r="L7" s="7" t="s">
        <v>9</v>
      </c>
      <c r="M7" s="12"/>
      <c r="N7" s="12"/>
    </row>
    <row r="8" spans="1:22" s="55" customFormat="1" ht="14.25" customHeight="1" x14ac:dyDescent="0.3">
      <c r="B8" s="56" t="s">
        <v>20</v>
      </c>
      <c r="C8" s="57" t="s">
        <v>21</v>
      </c>
      <c r="D8" s="57" t="s">
        <v>23</v>
      </c>
      <c r="E8" s="57"/>
      <c r="F8" s="58">
        <v>4.3020000000000003E-2</v>
      </c>
      <c r="G8" s="59">
        <v>782225.00930000003</v>
      </c>
      <c r="H8" s="59">
        <f>625935.24</f>
        <v>625935.24</v>
      </c>
      <c r="I8" s="60"/>
      <c r="J8" s="61">
        <f>(1+F8/52)*H8-H8</f>
        <v>517.84103893849533</v>
      </c>
      <c r="K8" s="61" t="s">
        <v>21</v>
      </c>
      <c r="L8" s="61" t="s">
        <v>21</v>
      </c>
      <c r="M8" s="83"/>
    </row>
    <row r="9" spans="1:22" s="36" customFormat="1" ht="14.25" customHeight="1" x14ac:dyDescent="0.3">
      <c r="B9" s="108" t="e" vm="1">
        <v>#VALUE!</v>
      </c>
      <c r="C9" s="37" t="str" cm="1">
        <f t="array" aca="1" ref="C9" ca="1">_FV(B9,"Ticker symbol",TRUE)</f>
        <v>IBM</v>
      </c>
      <c r="D9" s="37" t="str" cm="1">
        <f t="array" aca="1" ref="D9" ca="1">_FV(B9,"Industry")</f>
        <v>Software &amp; IT Services</v>
      </c>
      <c r="E9" s="66">
        <v>782</v>
      </c>
      <c r="F9" s="67">
        <v>255.7</v>
      </c>
      <c r="G9" s="38">
        <f>F9*E9</f>
        <v>199957.4</v>
      </c>
      <c r="H9" s="39" cm="1">
        <f t="array" aca="1" ref="H9" ca="1">_FV(B9,"Price")</f>
        <v>261.54000000000002</v>
      </c>
      <c r="I9" s="41">
        <v>252.34</v>
      </c>
      <c r="J9" s="40">
        <f>(I9-F9)*E9</f>
        <v>-2627.5199999999886</v>
      </c>
      <c r="K9" s="40" cm="1">
        <f t="array" aca="1" ref="K9" ca="1">_FV(B9,"52 week high",TRUE)</f>
        <v>265.72000000000003</v>
      </c>
      <c r="L9" s="40" cm="1">
        <f t="array" aca="1" ref="L9" ca="1">_FV(B9,"52 week low",TRUE)</f>
        <v>162.62</v>
      </c>
    </row>
    <row r="10" spans="1:22" s="36" customFormat="1" ht="14.25" customHeight="1" x14ac:dyDescent="0.3">
      <c r="B10" s="108" t="e" vm="2">
        <v>#VALUE!</v>
      </c>
      <c r="C10" s="37" t="str" cm="1">
        <f t="array" aca="1" ref="C10" ca="1">_FV(B10,"Ticker symbol",TRUE)</f>
        <v>AXP</v>
      </c>
      <c r="D10" s="37" t="str" cm="1">
        <f t="array" aca="1" ref="D10" ca="1">_FV(B10,"Industry")</f>
        <v>Banking Services</v>
      </c>
      <c r="E10" s="66">
        <v>315</v>
      </c>
      <c r="F10" s="67">
        <v>317.45</v>
      </c>
      <c r="G10" s="38">
        <f>F10*E10</f>
        <v>99996.75</v>
      </c>
      <c r="H10" s="39" cm="1">
        <f t="array" aca="1" ref="H10" ca="1">_FV(B10,"Price")</f>
        <v>273.20999999999998</v>
      </c>
      <c r="I10" s="41">
        <v>316.77</v>
      </c>
      <c r="J10" s="40">
        <f>(I10-F10)*E10</f>
        <v>-214.20000000000215</v>
      </c>
      <c r="K10" s="40" cm="1">
        <f t="array" aca="1" ref="K10" ca="1">_FV(B10,"52 week high",TRUE)</f>
        <v>326.27499999999998</v>
      </c>
      <c r="L10" s="40" cm="1">
        <f t="array" aca="1" ref="L10" ca="1">_FV(B10,"52 week low",TRUE)</f>
        <v>214.51480000000001</v>
      </c>
    </row>
    <row r="11" spans="1:22" s="36" customFormat="1" ht="14.25" customHeight="1" x14ac:dyDescent="0.3">
      <c r="B11" s="108" t="e" vm="3">
        <v>#VALUE!</v>
      </c>
      <c r="C11" s="37" t="str" cm="1">
        <f t="array" aca="1" ref="C11" ca="1">_FV(B11,"Ticker symbol",TRUE)</f>
        <v>DIS</v>
      </c>
      <c r="D11" s="37" t="str" cm="1">
        <f t="array" aca="1" ref="D11" ca="1">_FV(B11,"Industry")</f>
        <v>Media &amp; Publishing</v>
      </c>
      <c r="E11" s="66">
        <v>1769</v>
      </c>
      <c r="F11" s="67">
        <v>113.06</v>
      </c>
      <c r="G11" s="38">
        <f>F11*E11</f>
        <v>200003.14</v>
      </c>
      <c r="H11" s="39" cm="1">
        <f t="array" aca="1" ref="H11" ca="1">_FV(B11,"Price")</f>
        <v>105.51</v>
      </c>
      <c r="I11" s="41">
        <v>110.86</v>
      </c>
      <c r="J11" s="40">
        <f>(I11-F11)*E11</f>
        <v>-3891.8000000000052</v>
      </c>
      <c r="K11" s="40" cm="1">
        <f t="array" aca="1" ref="K11" ca="1">_FV(B11,"52 week high",TRUE)</f>
        <v>123.74</v>
      </c>
      <c r="L11" s="40" cm="1">
        <f t="array" aca="1" ref="L11" ca="1">_FV(B11,"52 week low",TRUE)</f>
        <v>83.91</v>
      </c>
    </row>
    <row r="12" spans="1:22" s="36" customFormat="1" ht="14.25" customHeight="1" x14ac:dyDescent="0.3">
      <c r="B12" s="108" t="e" vm="4">
        <v>#VALUE!</v>
      </c>
      <c r="C12" s="37" t="str" cm="1">
        <f t="array" aca="1" ref="C12" ca="1">_FV(B12,"Ticker symbol",TRUE)</f>
        <v>MSFT</v>
      </c>
      <c r="D12" s="37" t="str" cm="1">
        <f t="array" aca="1" ref="D12" ca="1">_FV(B12,"Industry")</f>
        <v>Software &amp; IT Services</v>
      </c>
      <c r="E12" s="66">
        <v>-241</v>
      </c>
      <c r="F12" s="67">
        <v>415.06</v>
      </c>
      <c r="G12" s="38">
        <f>F12*E12</f>
        <v>-100029.46</v>
      </c>
      <c r="H12" s="39" cm="1">
        <f t="array" aca="1" ref="H12" ca="1">_FV(B12,"Price")</f>
        <v>393.31</v>
      </c>
      <c r="I12" s="41">
        <v>409.75</v>
      </c>
      <c r="J12" s="40">
        <f>(I12-F12)*E12</f>
        <v>1279.7100000000005</v>
      </c>
      <c r="K12" s="40" cm="1">
        <f t="array" aca="1" ref="K12" ca="1">_FV(B12,"52 week high",TRUE)</f>
        <v>468.35</v>
      </c>
      <c r="L12" s="40" cm="1">
        <f t="array" aca="1" ref="L12" ca="1">_FV(B12,"52 week low",TRUE)</f>
        <v>381</v>
      </c>
    </row>
    <row r="13" spans="1:22" s="36" customFormat="1" ht="14.25" customHeight="1" x14ac:dyDescent="0.3">
      <c r="B13" s="108" t="e" vm="5">
        <v>#VALUE!</v>
      </c>
      <c r="C13" s="37" t="str" cm="1">
        <f t="array" aca="1" ref="C13" ca="1">_FV(B13,"Ticker symbol",TRUE)</f>
        <v>CVX</v>
      </c>
      <c r="D13" s="37" t="str" cm="1">
        <f t="array" aca="1" ref="D13" ca="1">_FV(B13,"Industry")</f>
        <v>Oil &amp; Gas</v>
      </c>
      <c r="E13" s="66">
        <v>-2681</v>
      </c>
      <c r="F13" s="67">
        <v>149.19</v>
      </c>
      <c r="G13" s="38">
        <f>F13*E13</f>
        <v>-399978.39</v>
      </c>
      <c r="H13" s="39" cm="1">
        <f t="array" aca="1" ref="H13" ca="1">_FV(B13,"Price")</f>
        <v>156.34</v>
      </c>
      <c r="I13" s="41">
        <v>152.62</v>
      </c>
      <c r="J13" s="40">
        <f>(I13-F13)*E13</f>
        <v>-9195.8300000000181</v>
      </c>
      <c r="K13" s="40" cm="1">
        <f t="array" aca="1" ref="K13" ca="1">_FV(B13,"52 week high",TRUE)</f>
        <v>167.11</v>
      </c>
      <c r="L13" s="40" cm="1">
        <f t="array" aca="1" ref="L13" ca="1">_FV(B13,"52 week low",TRUE)</f>
        <v>135.3672</v>
      </c>
    </row>
    <row r="14" spans="1:22" s="36" customFormat="1" ht="14.25" customHeight="1" x14ac:dyDescent="0.3">
      <c r="B14" s="108" t="e" vm="6">
        <v>#VALUE!</v>
      </c>
      <c r="C14" s="37" t="str" cm="1">
        <f t="array" aca="1" ref="C14" ca="1">_FV(B14,"Ticker symbol",TRUE)</f>
        <v>AAPL</v>
      </c>
      <c r="D14" s="37" t="str" cm="1">
        <f t="array" aca="1" ref="D14" ca="1">_FV(B14,"Industry")</f>
        <v>Computers, Phones &amp; Household Electronics</v>
      </c>
      <c r="E14" s="66">
        <v>-173</v>
      </c>
      <c r="F14" s="67">
        <v>227.63</v>
      </c>
      <c r="G14" s="38">
        <f>E14*F14</f>
        <v>-39379.99</v>
      </c>
      <c r="H14" s="39" cm="1">
        <f t="array" aca="1" ref="H14" ca="1">_FV(B14,"Price")</f>
        <v>239.07</v>
      </c>
      <c r="I14" s="41" cm="1">
        <f t="array" aca="1" ref="I14" ca="1">_FV(B14,"Price")</f>
        <v>239.07</v>
      </c>
      <c r="J14" s="40">
        <f ca="1">(I14-F14)*E14</f>
        <v>-1979.1199999999997</v>
      </c>
      <c r="K14" s="40" cm="1">
        <f t="array" aca="1" ref="K14" ca="1">_FV(B14,"52 week high",TRUE)</f>
        <v>260.10000000000002</v>
      </c>
      <c r="L14" s="40" cm="1">
        <f t="array" aca="1" ref="L14" ca="1">_FV(B14,"52 week low",TRUE)</f>
        <v>164.07499999999999</v>
      </c>
    </row>
    <row r="15" spans="1:22" s="36" customFormat="1" ht="14.25" customHeight="1" x14ac:dyDescent="0.3">
      <c r="B15" s="108" t="e" vm="5">
        <v>#VALUE!</v>
      </c>
      <c r="C15" s="37" t="str" cm="1">
        <f t="array" aca="1" ref="C15" ca="1">_FV(B15,"Ticker symbol",TRUE)</f>
        <v>CVX</v>
      </c>
      <c r="D15" s="37" t="str" cm="1">
        <f t="array" aca="1" ref="D15" ca="1">_FV(B15,"Industry")</f>
        <v>Oil &amp; Gas</v>
      </c>
      <c r="E15" s="66">
        <v>-259</v>
      </c>
      <c r="F15" s="67">
        <v>152.62</v>
      </c>
      <c r="G15" s="38">
        <f>E15*F15</f>
        <v>-39528.58</v>
      </c>
      <c r="H15" s="39" cm="1">
        <f t="array" aca="1" ref="H15" ca="1">_FV(B15,"Price")</f>
        <v>156.34</v>
      </c>
      <c r="I15" s="41">
        <v>155.27000000000001</v>
      </c>
      <c r="J15" s="40">
        <f>(I15-F15)*E15</f>
        <v>-686.3500000000015</v>
      </c>
      <c r="K15" s="40" cm="1">
        <f t="array" aca="1" ref="K15" ca="1">_FV(B15,"52 week high",TRUE)</f>
        <v>167.11</v>
      </c>
      <c r="L15" s="40" cm="1">
        <f t="array" aca="1" ref="L15" ca="1">_FV(B15,"52 week low",TRUE)</f>
        <v>135.3672</v>
      </c>
    </row>
    <row r="16" spans="1:22" s="36" customFormat="1" ht="14.25" customHeight="1" x14ac:dyDescent="0.3">
      <c r="B16" s="108" t="e" vm="7">
        <v>#VALUE!</v>
      </c>
      <c r="C16" s="37" t="str" cm="1">
        <f t="array" aca="1" ref="C16" ca="1">_FV(B16,"Ticker symbol",TRUE)</f>
        <v>PG</v>
      </c>
      <c r="D16" s="37" t="str" cm="1">
        <f t="array" aca="1" ref="D16" ca="1">_FV(B16,"Industry")</f>
        <v>Personal &amp; Household Products &amp; Services</v>
      </c>
      <c r="E16" s="66">
        <v>235</v>
      </c>
      <c r="F16" s="67">
        <v>167.97</v>
      </c>
      <c r="G16" s="38">
        <f>E16*F16</f>
        <v>39472.949999999997</v>
      </c>
      <c r="H16" s="39" cm="1">
        <f t="array" aca="1" ref="H16" ca="1">_FV(B16,"Price")</f>
        <v>175.95</v>
      </c>
      <c r="I16" s="41">
        <v>162.9</v>
      </c>
      <c r="J16" s="40">
        <f>(I16-F16)*E16</f>
        <v>-1191.4499999999985</v>
      </c>
      <c r="K16" s="40" cm="1">
        <f t="array" aca="1" ref="K16" ca="1">_FV(B16,"52 week high",TRUE)</f>
        <v>180.43</v>
      </c>
      <c r="L16" s="40" cm="1">
        <f t="array" aca="1" ref="L16" ca="1">_FV(B16,"52 week low",TRUE)</f>
        <v>153.52000000000001</v>
      </c>
    </row>
    <row r="17" spans="1:22" s="36" customFormat="1" ht="14.25" customHeight="1" x14ac:dyDescent="0.3">
      <c r="B17" s="108" t="e" vm="2">
        <v>#VALUE!</v>
      </c>
      <c r="C17" s="37" t="str" cm="1">
        <f t="array" aca="1" ref="C17" ca="1">_FV(B17,"Ticker symbol",TRUE)</f>
        <v>AXP</v>
      </c>
      <c r="D17" s="37" t="str" cm="1">
        <f t="array" aca="1" ref="D17" ca="1">_FV(B17,"Industry")</f>
        <v>Banking Services</v>
      </c>
      <c r="E17" s="66">
        <v>125</v>
      </c>
      <c r="F17" s="67">
        <v>316.77</v>
      </c>
      <c r="G17" s="38">
        <f>E17*F17</f>
        <v>39596.25</v>
      </c>
      <c r="H17" s="39" cm="1">
        <f t="array" aca="1" ref="H17" ca="1">_FV(B17,"Price")</f>
        <v>273.20999999999998</v>
      </c>
      <c r="I17" s="41">
        <v>311.04000000000002</v>
      </c>
      <c r="J17" s="40">
        <f>(I17-F17)*E17</f>
        <v>-716.24999999999523</v>
      </c>
      <c r="K17" s="40" cm="1">
        <f t="array" aca="1" ref="K17" ca="1">_FV(B17,"52 week high",TRUE)</f>
        <v>326.27499999999998</v>
      </c>
      <c r="L17" s="40" cm="1">
        <f t="array" aca="1" ref="L17" ca="1">_FV(B17,"52 week low",TRUE)</f>
        <v>214.51480000000001</v>
      </c>
    </row>
    <row r="18" spans="1:22" s="36" customFormat="1" ht="14.25" customHeight="1" x14ac:dyDescent="0.3">
      <c r="B18" s="108" t="e" vm="8">
        <v>#VALUE!</v>
      </c>
      <c r="C18" s="37" t="str" cm="1">
        <f t="array" aca="1" ref="C18" ca="1">_FV(B18,"Ticker symbol",TRUE)</f>
        <v>SHW</v>
      </c>
      <c r="D18" s="37" t="str" cm="1">
        <f t="array" aca="1" ref="D18" ca="1">_FV(B18,"Industry")</f>
        <v>Chemicals</v>
      </c>
      <c r="E18" s="66">
        <v>110</v>
      </c>
      <c r="F18" s="67">
        <v>360.57</v>
      </c>
      <c r="G18" s="38">
        <f>E18*F18</f>
        <v>39662.699999999997</v>
      </c>
      <c r="H18" s="39" cm="1">
        <f t="array" aca="1" ref="H18" ca="1">_FV(B18,"Price")</f>
        <v>363.62</v>
      </c>
      <c r="I18" s="41">
        <v>356.86</v>
      </c>
      <c r="J18" s="40">
        <f>(I18-F18)*E18</f>
        <v>-408.09999999999775</v>
      </c>
      <c r="K18" s="40" cm="1">
        <f t="array" aca="1" ref="K18" ca="1">_FV(B18,"52 week high",TRUE)</f>
        <v>400.42</v>
      </c>
      <c r="L18" s="40" cm="1">
        <f t="array" aca="1" ref="L18" ca="1">_FV(B18,"52 week low",TRUE)</f>
        <v>282.08999999999997</v>
      </c>
    </row>
    <row r="19" spans="1:22" s="36" customFormat="1" ht="14.25" customHeight="1" x14ac:dyDescent="0.3">
      <c r="B19" s="108" t="e" vm="9">
        <v>#VALUE!</v>
      </c>
      <c r="C19" s="37" t="str" cm="1">
        <f t="array" aca="1" ref="C19" ca="1">_FV(B19,"Ticker symbol",TRUE)</f>
        <v>TRV</v>
      </c>
      <c r="D19" s="37" t="str" cm="1">
        <f t="array" aca="1" ref="D19" ca="1">_FV(B19,"Industry")</f>
        <v>Insurance</v>
      </c>
      <c r="E19" s="66">
        <v>161</v>
      </c>
      <c r="F19" s="67">
        <v>245.19</v>
      </c>
      <c r="G19" s="38">
        <f>E19*F19</f>
        <v>39475.589999999997</v>
      </c>
      <c r="H19" s="39" cm="1">
        <f t="array" aca="1" ref="H19" ca="1">_FV(B19,"Price")</f>
        <v>257.7</v>
      </c>
      <c r="I19" s="41">
        <v>238.31</v>
      </c>
      <c r="J19" s="40">
        <f>(I19-F19)*E19</f>
        <v>-1107.6799999999994</v>
      </c>
      <c r="K19" s="40" cm="1">
        <f t="array" aca="1" ref="K19" ca="1">_FV(B19,"52 week high",TRUE)</f>
        <v>269.55500000000001</v>
      </c>
      <c r="L19" s="40" cm="1">
        <f t="array" aca="1" ref="L19" ca="1">_FV(B19,"52 week low",TRUE)</f>
        <v>200.21</v>
      </c>
    </row>
    <row r="20" spans="1:22" s="49" customFormat="1" ht="14.25" customHeight="1" x14ac:dyDescent="0.3">
      <c r="A20" s="36"/>
      <c r="B20" s="80" t="e" vm="10">
        <v>#VALUE!</v>
      </c>
      <c r="C20" s="37" t="str" cm="1">
        <f t="array" aca="1" ref="C20" ca="1">_FV(B20,"Ticker symbol",TRUE)</f>
        <v>JPM</v>
      </c>
      <c r="D20" s="37" t="str" cm="1">
        <f t="array" aca="1" ref="D20" ca="1">_FV(B20,"Industry")</f>
        <v>Banking Services</v>
      </c>
      <c r="E20" s="66">
        <v>143</v>
      </c>
      <c r="F20" s="67">
        <v>275.8</v>
      </c>
      <c r="G20" s="38">
        <f>E20*F20</f>
        <v>39439.4</v>
      </c>
      <c r="H20" s="39" cm="1">
        <f t="array" aca="1" ref="H20" ca="1">_FV(B20,"Price")</f>
        <v>242.28</v>
      </c>
      <c r="I20" s="41">
        <v>264.24</v>
      </c>
      <c r="J20" s="40">
        <f>(I20-F20)*E20</f>
        <v>-1653.0800000000004</v>
      </c>
      <c r="K20" s="40" cm="1">
        <f t="array" aca="1" ref="K20" ca="1">_FV(B20,"52 week high",TRUE)</f>
        <v>280.25</v>
      </c>
      <c r="L20" s="40" cm="1">
        <f t="array" aca="1" ref="L20" ca="1">_FV(B20,"52 week low",TRUE)</f>
        <v>179.2</v>
      </c>
      <c r="M20" s="36"/>
      <c r="N20" s="36"/>
      <c r="O20" s="36"/>
      <c r="P20" s="36"/>
      <c r="Q20" s="36"/>
      <c r="R20" s="36"/>
      <c r="S20" s="36"/>
      <c r="T20" s="36"/>
      <c r="U20" s="36"/>
      <c r="V20" s="36"/>
    </row>
    <row r="21" spans="1:22" s="49" customFormat="1" ht="14.25" customHeight="1" x14ac:dyDescent="0.3">
      <c r="A21" s="36"/>
      <c r="B21" s="80" t="e" vm="11">
        <v>#VALUE!</v>
      </c>
      <c r="C21" s="37" t="str" cm="1">
        <f t="array" aca="1" ref="C21" ca="1">_FV(B21,"Ticker symbol",TRUE)</f>
        <v>GS</v>
      </c>
      <c r="D21" s="37" t="str" cm="1">
        <f t="array" aca="1" ref="D21" ca="1">_FV(B21,"Industry")</f>
        <v>Investment Banking &amp; Investment Services</v>
      </c>
      <c r="E21" s="66">
        <v>60</v>
      </c>
      <c r="F21" s="67">
        <v>655.9</v>
      </c>
      <c r="G21" s="38">
        <f>E21*F21</f>
        <v>39354</v>
      </c>
      <c r="H21" s="39" cm="1">
        <f t="array" aca="1" ref="H21" ca="1">_FV(B21,"Price")</f>
        <v>559.5</v>
      </c>
      <c r="I21" s="41">
        <v>625.6</v>
      </c>
      <c r="J21" s="40">
        <f>(I21-F21)*E21</f>
        <v>-1817.9999999999973</v>
      </c>
      <c r="K21" s="40" cm="1">
        <f t="array" aca="1" ref="K21" ca="1">_FV(B21,"52 week high",TRUE)</f>
        <v>672.19</v>
      </c>
      <c r="L21" s="40" cm="1">
        <f t="array" aca="1" ref="L21" ca="1">_FV(B21,"52 week low",TRUE)</f>
        <v>381.42</v>
      </c>
      <c r="M21" s="36"/>
      <c r="N21" s="36"/>
      <c r="O21" s="36"/>
      <c r="P21" s="36"/>
      <c r="Q21" s="36"/>
      <c r="R21" s="36"/>
      <c r="S21" s="36"/>
      <c r="T21" s="36"/>
      <c r="U21" s="36"/>
      <c r="V21" s="36"/>
    </row>
    <row r="22" spans="1:22" s="49" customFormat="1" ht="14.25" customHeight="1" x14ac:dyDescent="0.3">
      <c r="A22" s="36"/>
      <c r="B22" s="80" t="e" vm="12">
        <v>#VALUE!</v>
      </c>
      <c r="C22" s="37" t="str" cm="1">
        <f t="array" aca="1" ref="C22" ca="1">_FV(B22,"Ticker symbol",TRUE)</f>
        <v>MMM</v>
      </c>
      <c r="D22" s="37" t="str" cm="1">
        <f t="array" aca="1" ref="D22" ca="1">_FV(B22,"Industry")</f>
        <v>Consumer Goods Conglomerates</v>
      </c>
      <c r="E22" s="66">
        <v>263</v>
      </c>
      <c r="F22" s="67">
        <v>149.87</v>
      </c>
      <c r="G22" s="38">
        <f>E22*F22</f>
        <v>39415.81</v>
      </c>
      <c r="H22" s="39" cm="1">
        <f t="array" aca="1" ref="H22" ca="1">_FV(B22,"Price")</f>
        <v>146.30000000000001</v>
      </c>
      <c r="I22" s="41">
        <v>144.91</v>
      </c>
      <c r="J22" s="40">
        <f>(I22-F22)*E22</f>
        <v>-1304.4800000000021</v>
      </c>
      <c r="K22" s="40" cm="1">
        <f t="array" aca="1" ref="K22" ca="1">_FV(B22,"52 week high",TRUE)</f>
        <v>156.35</v>
      </c>
      <c r="L22" s="40" cm="1">
        <f t="array" aca="1" ref="L22" ca="1">_FV(B22,"52 week low",TRUE)</f>
        <v>77.006699999999995</v>
      </c>
      <c r="M22" s="36"/>
      <c r="N22" s="36"/>
      <c r="O22" s="36"/>
      <c r="P22" s="36"/>
      <c r="Q22" s="36"/>
      <c r="R22" s="36"/>
      <c r="S22" s="36"/>
      <c r="T22" s="36"/>
      <c r="U22" s="36"/>
      <c r="V22" s="36"/>
    </row>
    <row r="23" spans="1:22" s="49" customFormat="1" ht="14.25" customHeight="1" x14ac:dyDescent="0.3">
      <c r="A23" s="36"/>
      <c r="B23" s="80" t="e" vm="13">
        <v>#VALUE!</v>
      </c>
      <c r="C23" s="37" t="str" cm="1">
        <f t="array" aca="1" ref="C23" ca="1">_FV(B23,"Ticker symbol",TRUE)</f>
        <v>BA</v>
      </c>
      <c r="D23" s="37" t="str" cm="1">
        <f t="array" aca="1" ref="D23" ca="1">_FV(B23,"Industry")</f>
        <v>Aerospace &amp; Defense</v>
      </c>
      <c r="E23" s="66">
        <v>218</v>
      </c>
      <c r="F23" s="67">
        <v>181.49</v>
      </c>
      <c r="G23" s="38">
        <f>E23*F23</f>
        <v>39564.82</v>
      </c>
      <c r="H23" s="39" cm="1">
        <f t="array" aca="1" ref="H23" ca="1">_FV(B23,"Price")</f>
        <v>154.18</v>
      </c>
      <c r="I23" s="41">
        <v>177.41</v>
      </c>
      <c r="J23" s="40">
        <f>(I23-F23)*E23</f>
        <v>-889.44000000000278</v>
      </c>
      <c r="K23" s="40" cm="1">
        <f t="array" aca="1" ref="K23" ca="1">_FV(B23,"52 week high",TRUE)</f>
        <v>203.8</v>
      </c>
      <c r="L23" s="40" cm="1">
        <f t="array" aca="1" ref="L23" ca="1">_FV(B23,"52 week low",TRUE)</f>
        <v>137.03</v>
      </c>
      <c r="M23" s="36"/>
      <c r="N23" s="36"/>
      <c r="O23" s="36"/>
      <c r="P23" s="36"/>
      <c r="Q23" s="36"/>
      <c r="R23" s="36"/>
      <c r="S23" s="36"/>
      <c r="T23" s="36"/>
      <c r="U23" s="36"/>
      <c r="V23" s="36"/>
    </row>
    <row r="24" spans="1:22" s="49" customFormat="1" ht="14.25" customHeight="1" x14ac:dyDescent="0.3">
      <c r="A24" s="36"/>
      <c r="B24" s="80" t="e" vm="14">
        <v>#VALUE!</v>
      </c>
      <c r="C24" s="37" t="str" cm="1">
        <f t="array" aca="1" ref="C24" ca="1">_FV(B24,"Ticker symbol",TRUE)</f>
        <v>NKE</v>
      </c>
      <c r="D24" s="37" t="str" cm="1">
        <f t="array" aca="1" ref="D24" ca="1">_FV(B24,"Industry")</f>
        <v>Textiles &amp; Apparel</v>
      </c>
      <c r="E24" s="66">
        <v>-575</v>
      </c>
      <c r="F24" s="67">
        <v>68.680000000000007</v>
      </c>
      <c r="G24" s="38">
        <f>E24*F24</f>
        <v>-39491.000000000007</v>
      </c>
      <c r="H24" s="39" cm="1">
        <f t="array" aca="1" ref="H24" ca="1">_FV(B24,"Price")</f>
        <v>78.59</v>
      </c>
      <c r="I24" s="41">
        <v>76.5</v>
      </c>
      <c r="J24" s="40">
        <f>(I24-F24)*E24</f>
        <v>-4496.4999999999964</v>
      </c>
      <c r="K24" s="40" cm="1">
        <f t="array" aca="1" ref="K24" ca="1">_FV(B24,"52 week high",TRUE)</f>
        <v>102.49</v>
      </c>
      <c r="L24" s="40" cm="1">
        <f t="array" aca="1" ref="L24" ca="1">_FV(B24,"52 week low",TRUE)</f>
        <v>68.62</v>
      </c>
      <c r="M24" s="36"/>
      <c r="N24" s="36"/>
      <c r="O24" s="36"/>
      <c r="P24" s="36"/>
      <c r="Q24" s="36"/>
      <c r="R24" s="36"/>
      <c r="S24" s="36"/>
      <c r="T24" s="36"/>
      <c r="U24" s="36"/>
      <c r="V24" s="36"/>
    </row>
    <row r="25" spans="1:22" s="49" customFormat="1" ht="14.25" customHeight="1" x14ac:dyDescent="0.3">
      <c r="A25" s="36"/>
      <c r="B25" s="80" t="e" vm="15">
        <v>#VALUE!</v>
      </c>
      <c r="C25" s="37" t="str" cm="1">
        <f t="array" aca="1" ref="C25" ca="1">_FV(B25,"Ticker symbol",TRUE)</f>
        <v>WMT</v>
      </c>
      <c r="D25" s="37" t="str" cm="1">
        <f t="array" aca="1" ref="D25" ca="1">_FV(B25,"Industry")</f>
        <v>Food &amp; Drug Retailing</v>
      </c>
      <c r="E25" s="66">
        <v>390</v>
      </c>
      <c r="F25" s="67">
        <v>101.15</v>
      </c>
      <c r="G25" s="38">
        <f>E25*F25</f>
        <v>39448.5</v>
      </c>
      <c r="H25" s="39" cm="1">
        <f t="array" aca="1" ref="H25" ca="1">_FV(B25,"Price")</f>
        <v>91.72</v>
      </c>
      <c r="I25" s="41">
        <v>94.79</v>
      </c>
      <c r="J25" s="40">
        <f>(I25-F25)*E25</f>
        <v>-2480.3999999999996</v>
      </c>
      <c r="K25" s="40" cm="1">
        <f t="array" aca="1" ref="K25" ca="1">_FV(B25,"52 week high",TRUE)</f>
        <v>105.3</v>
      </c>
      <c r="L25" s="40" cm="1">
        <f t="array" aca="1" ref="L25" ca="1">_FV(B25,"52 week low",TRUE)</f>
        <v>58.555</v>
      </c>
      <c r="M25" s="36"/>
      <c r="N25" s="36"/>
      <c r="O25" s="36"/>
      <c r="P25" s="36"/>
      <c r="Q25" s="36"/>
      <c r="R25" s="36"/>
      <c r="S25" s="36"/>
      <c r="T25" s="36"/>
      <c r="U25" s="36"/>
      <c r="V25" s="36"/>
    </row>
    <row r="26" spans="1:22" s="49" customFormat="1" ht="14.25" customHeight="1" x14ac:dyDescent="0.3">
      <c r="A26" s="36"/>
      <c r="B26" s="80" t="e" vm="16">
        <v>#VALUE!</v>
      </c>
      <c r="C26" s="37" t="str" cm="1">
        <f t="array" aca="1" ref="C26" ca="1">_FV(B26,"Ticker symbol",TRUE)</f>
        <v>MRK</v>
      </c>
      <c r="D26" s="37" t="str" cm="1">
        <f t="array" aca="1" ref="D26" ca="1">_FV(B26,"Industry")</f>
        <v>Pharmaceuticals</v>
      </c>
      <c r="E26" s="66">
        <v>-452</v>
      </c>
      <c r="F26" s="67">
        <v>87.28</v>
      </c>
      <c r="G26" s="38">
        <f>E26*F26</f>
        <v>-39450.559999999998</v>
      </c>
      <c r="H26" s="39" cm="1">
        <f t="array" aca="1" ref="H26" ca="1">_FV(B26,"Price")</f>
        <v>94.65</v>
      </c>
      <c r="I26" s="41" cm="1">
        <f t="array" aca="1" ref="I26" ca="1">_FV(B26,"Price")</f>
        <v>94.65</v>
      </c>
      <c r="J26" s="40">
        <f ca="1">(I26-F26)*E26</f>
        <v>-3331.2400000000021</v>
      </c>
      <c r="K26" s="40" cm="1">
        <f t="array" aca="1" ref="K26" ca="1">_FV(B26,"52 week high",TRUE)</f>
        <v>134.63</v>
      </c>
      <c r="L26" s="40" cm="1">
        <f t="array" aca="1" ref="L26" ca="1">_FV(B26,"52 week low",TRUE)</f>
        <v>81.040000000000006</v>
      </c>
      <c r="M26" s="36"/>
      <c r="N26" s="36"/>
      <c r="O26" s="36"/>
      <c r="P26" s="36"/>
      <c r="Q26" s="36"/>
      <c r="R26" s="36"/>
      <c r="S26" s="36"/>
      <c r="T26" s="36"/>
      <c r="U26" s="36"/>
      <c r="V26" s="36"/>
    </row>
    <row r="27" spans="1:22" s="49" customFormat="1" ht="14.25" customHeight="1" x14ac:dyDescent="0.3">
      <c r="A27" s="36"/>
      <c r="B27" s="80" t="e" vm="17">
        <v>#VALUE!</v>
      </c>
      <c r="C27" s="37" t="str" cm="1">
        <f t="array" aca="1" ref="C27" ca="1">_FV(B27,"Ticker symbol",TRUE)</f>
        <v>HON</v>
      </c>
      <c r="D27" s="37" t="str" cm="1">
        <f t="array" aca="1" ref="D27" ca="1">_FV(B27,"Industry")</f>
        <v>Consumer Goods Conglomerates</v>
      </c>
      <c r="E27" s="66">
        <v>-192</v>
      </c>
      <c r="F27" s="67">
        <v>205.52</v>
      </c>
      <c r="G27" s="38">
        <f>E27*F27</f>
        <v>-39459.840000000004</v>
      </c>
      <c r="H27" s="39" cm="1">
        <f t="array" aca="1" ref="H27" ca="1">_FV(B27,"Price")</f>
        <v>214.52</v>
      </c>
      <c r="I27" s="41" cm="1">
        <f t="array" aca="1" ref="I27" ca="1">_FV(B27,"Price")</f>
        <v>214.52</v>
      </c>
      <c r="J27" s="40">
        <f ca="1">(I27-F27)*E27</f>
        <v>-1728</v>
      </c>
      <c r="K27" s="40" cm="1">
        <f t="array" aca="1" ref="K27" ca="1">_FV(B27,"52 week high",TRUE)</f>
        <v>242.77</v>
      </c>
      <c r="L27" s="40" cm="1">
        <f t="array" aca="1" ref="L27" ca="1">_FV(B27,"52 week low",TRUE)</f>
        <v>189.75</v>
      </c>
      <c r="M27" s="36"/>
      <c r="N27" s="36"/>
      <c r="O27" s="36"/>
      <c r="P27" s="36"/>
      <c r="Q27" s="36"/>
      <c r="R27" s="36"/>
      <c r="S27" s="36"/>
      <c r="T27" s="36"/>
      <c r="U27" s="36"/>
      <c r="V27" s="36"/>
    </row>
    <row r="28" spans="1:22" s="49" customFormat="1" ht="14.25" customHeight="1" x14ac:dyDescent="0.3">
      <c r="A28" s="36"/>
      <c r="B28" s="80" t="e" vm="1">
        <v>#VALUE!</v>
      </c>
      <c r="C28" s="37" t="str" cm="1">
        <f t="array" aca="1" ref="C28" ca="1">_FV(B28,"Ticker symbol",TRUE)</f>
        <v>IBM</v>
      </c>
      <c r="D28" s="37" t="str" cm="1">
        <f t="array" aca="1" ref="D28" ca="1">_FV(B28,"Industry")</f>
        <v>Software &amp; IT Services</v>
      </c>
      <c r="E28" s="66">
        <v>156</v>
      </c>
      <c r="F28" s="67">
        <v>252.34</v>
      </c>
      <c r="G28" s="38">
        <f>E28*F28</f>
        <v>39365.040000000001</v>
      </c>
      <c r="H28" s="39" cm="1">
        <f t="array" aca="1" ref="H28" ca="1">_FV(B28,"Price")</f>
        <v>261.54000000000002</v>
      </c>
      <c r="I28" s="41" cm="1">
        <f t="array" aca="1" ref="I28" ca="1">_FV(B28,"Price")</f>
        <v>261.54000000000002</v>
      </c>
      <c r="J28" s="40">
        <f ca="1">(I28-F28)*E28</f>
        <v>1435.2000000000025</v>
      </c>
      <c r="K28" s="40" cm="1">
        <f t="array" aca="1" ref="K28" ca="1">_FV(B28,"52 week high",TRUE)</f>
        <v>265.72000000000003</v>
      </c>
      <c r="L28" s="40" cm="1">
        <f t="array" aca="1" ref="L28" ca="1">_FV(B28,"52 week low",TRUE)</f>
        <v>162.62</v>
      </c>
      <c r="M28" s="36"/>
      <c r="N28" s="36"/>
      <c r="O28" s="36"/>
      <c r="P28" s="36"/>
      <c r="Q28" s="36"/>
      <c r="R28" s="36"/>
      <c r="S28" s="36"/>
      <c r="T28" s="36"/>
      <c r="U28" s="36"/>
      <c r="V28" s="36"/>
    </row>
    <row r="29" spans="1:22" s="36" customFormat="1" ht="14.25" customHeight="1" x14ac:dyDescent="0.3">
      <c r="B29" s="108" t="e" vm="8">
        <v>#VALUE!</v>
      </c>
      <c r="C29" s="37" t="s">
        <v>35</v>
      </c>
      <c r="D29" s="37" t="s">
        <v>37</v>
      </c>
      <c r="E29" s="66">
        <v>-112</v>
      </c>
      <c r="F29" s="67">
        <v>356.86</v>
      </c>
      <c r="G29" s="38">
        <v>-39968.32</v>
      </c>
      <c r="H29" s="39">
        <v>362.27</v>
      </c>
      <c r="I29" s="41">
        <v>362.27</v>
      </c>
      <c r="J29" s="40">
        <v>-605.91999999999643</v>
      </c>
      <c r="K29" s="40">
        <v>400.42</v>
      </c>
      <c r="L29" s="40">
        <v>282.08999999999997</v>
      </c>
    </row>
    <row r="30" spans="1:22" s="49" customFormat="1" ht="14.25" customHeight="1" x14ac:dyDescent="0.3">
      <c r="A30" s="36"/>
      <c r="B30" s="80" t="e" vm="9">
        <v>#VALUE!</v>
      </c>
      <c r="C30" s="37" t="s">
        <v>36</v>
      </c>
      <c r="D30" s="37" t="s">
        <v>38</v>
      </c>
      <c r="E30" s="66">
        <v>-167</v>
      </c>
      <c r="F30" s="67">
        <v>238.31</v>
      </c>
      <c r="G30" s="38">
        <v>-39797.769999999997</v>
      </c>
      <c r="H30" s="39">
        <v>258.49</v>
      </c>
      <c r="I30" s="41">
        <v>258.49</v>
      </c>
      <c r="J30" s="40">
        <v>-3370.0600000000013</v>
      </c>
      <c r="K30" s="40">
        <v>269.55500000000001</v>
      </c>
      <c r="L30" s="40">
        <v>200.21</v>
      </c>
      <c r="M30" s="36"/>
      <c r="N30" s="36"/>
      <c r="O30" s="36"/>
      <c r="P30" s="36"/>
      <c r="Q30" s="36"/>
      <c r="R30" s="36"/>
      <c r="S30" s="36"/>
      <c r="T30" s="36"/>
      <c r="U30" s="36"/>
      <c r="V30" s="36"/>
    </row>
    <row r="31" spans="1:22" s="36" customFormat="1" ht="14.25" customHeight="1" x14ac:dyDescent="0.3">
      <c r="B31" s="108" t="e" vm="15">
        <v>#VALUE!</v>
      </c>
      <c r="C31" s="37" t="s">
        <v>33</v>
      </c>
      <c r="D31" s="37" t="s">
        <v>39</v>
      </c>
      <c r="E31" s="66">
        <v>-421</v>
      </c>
      <c r="F31" s="67">
        <v>94.79</v>
      </c>
      <c r="G31" s="38">
        <v>-39906.590000000004</v>
      </c>
      <c r="H31" s="39">
        <v>98.61</v>
      </c>
      <c r="I31" s="41">
        <v>98.61</v>
      </c>
      <c r="J31" s="40">
        <v>-1608.2199999999971</v>
      </c>
      <c r="K31" s="40">
        <v>105.3</v>
      </c>
      <c r="L31" s="40">
        <v>58.2</v>
      </c>
    </row>
    <row r="32" spans="1:22" s="36" customFormat="1" ht="14.25" customHeight="1" x14ac:dyDescent="0.3">
      <c r="B32" s="92" t="e" vm="3">
        <v>#VALUE!</v>
      </c>
      <c r="C32" s="37" t="s">
        <v>34</v>
      </c>
      <c r="D32" s="37" t="s">
        <v>40</v>
      </c>
      <c r="E32" s="66">
        <v>-368</v>
      </c>
      <c r="F32" s="67">
        <v>108.66</v>
      </c>
      <c r="G32" s="38">
        <v>-39986.879999999997</v>
      </c>
      <c r="H32" s="39">
        <v>113.8</v>
      </c>
      <c r="I32" s="41">
        <v>113.8</v>
      </c>
      <c r="J32" s="40">
        <v>-1891.5200000000002</v>
      </c>
      <c r="K32" s="40">
        <v>123.74</v>
      </c>
      <c r="L32" s="40">
        <v>83.91</v>
      </c>
    </row>
    <row r="33" spans="1:22" s="36" customFormat="1" ht="14.25" customHeight="1" x14ac:dyDescent="0.3">
      <c r="B33" s="92" t="e" vm="18">
        <v>#VALUE!</v>
      </c>
      <c r="C33" s="37" t="str" cm="1">
        <f t="array" aca="1" ref="C33" ca="1">_FV(B33,"Ticker symbol",TRUE)</f>
        <v>NVDA</v>
      </c>
      <c r="D33" s="37" t="str" cm="1">
        <f t="array" aca="1" ref="D33" ca="1">_FV(B33,"Industry")</f>
        <v>Semiconductors &amp; Semiconductor Equipment</v>
      </c>
      <c r="E33" s="66">
        <v>288</v>
      </c>
      <c r="F33" s="67">
        <v>138.85</v>
      </c>
      <c r="G33" s="38">
        <f>E33*F33</f>
        <v>39988.799999999996</v>
      </c>
      <c r="H33" s="39" cm="1">
        <f t="array" aca="1" ref="H33" ca="1">_FV(B33,"Price")</f>
        <v>112.69</v>
      </c>
      <c r="I33" s="41">
        <v>112.69</v>
      </c>
      <c r="J33" s="40">
        <f>(I33-F33)*E33</f>
        <v>-7534.079999999999</v>
      </c>
      <c r="K33" s="40" cm="1">
        <f t="array" aca="1" ref="K33" ca="1">_FV(B33,"52 week high",TRUE)</f>
        <v>153.13</v>
      </c>
      <c r="L33" s="40" cm="1">
        <f t="array" aca="1" ref="L33" ca="1">_FV(B33,"52 week low",TRUE)</f>
        <v>75.605999999999995</v>
      </c>
    </row>
    <row r="34" spans="1:22" s="36" customFormat="1" ht="14.25" customHeight="1" x14ac:dyDescent="0.3">
      <c r="B34" s="92" t="e" vm="19">
        <v>#VALUE!</v>
      </c>
      <c r="C34" s="37" t="str" cm="1">
        <f t="array" aca="1" ref="C34" ca="1">_FV(B34,"Ticker symbol",TRUE)</f>
        <v>UNH</v>
      </c>
      <c r="D34" s="37" t="str" cm="1">
        <f t="array" aca="1" ref="D34" ca="1">_FV(B34,"Industry")</f>
        <v>Healthcare Providers &amp; Services</v>
      </c>
      <c r="E34" s="66">
        <v>-75</v>
      </c>
      <c r="F34" s="67">
        <v>527.03</v>
      </c>
      <c r="G34" s="38">
        <f>E34*F34</f>
        <v>-39527.25</v>
      </c>
      <c r="H34" s="39" cm="1">
        <f t="array" aca="1" ref="H34" ca="1">_FV(B34,"Price")</f>
        <v>493.48</v>
      </c>
      <c r="I34" s="41">
        <v>493.48</v>
      </c>
      <c r="J34" s="40">
        <f>(I34-F34)*E34</f>
        <v>2516.2499999999964</v>
      </c>
      <c r="K34" s="40" cm="1">
        <f t="array" aca="1" ref="K34" ca="1">_FV(B34,"52 week high",TRUE)</f>
        <v>630.73</v>
      </c>
      <c r="L34" s="40" cm="1">
        <f t="array" aca="1" ref="L34" ca="1">_FV(B34,"52 week low",TRUE)</f>
        <v>436.38</v>
      </c>
    </row>
    <row r="35" spans="1:22" s="36" customFormat="1" ht="14.25" customHeight="1" x14ac:dyDescent="0.3">
      <c r="B35" s="92" t="e" vm="20">
        <v>#VALUE!</v>
      </c>
      <c r="C35" s="37" t="str" cm="1">
        <f t="array" aca="1" ref="C35" ca="1">_FV(B35,"Ticker symbol",TRUE)</f>
        <v>CAT</v>
      </c>
      <c r="D35" s="37" t="str" cm="1">
        <f t="array" aca="1" ref="D35" ca="1">_FV(B35,"Industry")</f>
        <v>Machinery, Equipment &amp; Components</v>
      </c>
      <c r="E35" s="66">
        <v>-109</v>
      </c>
      <c r="F35" s="67">
        <v>363.88</v>
      </c>
      <c r="G35" s="38">
        <f>E35*F35</f>
        <v>-39662.92</v>
      </c>
      <c r="H35" s="39" cm="1">
        <f t="array" aca="1" ref="H35" ca="1">_FV(B35,"Price")</f>
        <v>350.3</v>
      </c>
      <c r="I35" s="41">
        <v>350.3</v>
      </c>
      <c r="J35" s="40">
        <f>(I35-F35)*E35</f>
        <v>1480.2199999999982</v>
      </c>
      <c r="K35" s="40" cm="1">
        <f t="array" aca="1" ref="K35" ca="1">_FV(B35,"52 week high",TRUE)</f>
        <v>418.5</v>
      </c>
      <c r="L35" s="40" cm="1">
        <f t="array" aca="1" ref="L35" ca="1">_FV(B35,"52 week low",TRUE)</f>
        <v>307.05</v>
      </c>
    </row>
    <row r="36" spans="1:22" s="36" customFormat="1" ht="14.25" customHeight="1" x14ac:dyDescent="0.3">
      <c r="B36" s="108" t="e" vm="21">
        <v>#VALUE!</v>
      </c>
      <c r="C36" s="37" t="str" cm="1">
        <f t="array" aca="1" ref="C36" ca="1">_FV(B36,"Ticker symbol",TRUE)</f>
        <v>V</v>
      </c>
      <c r="D36" s="37" t="str" cm="1">
        <f t="array" aca="1" ref="D36" ca="1">_FV(B36,"Industry")</f>
        <v>Software &amp; IT Services</v>
      </c>
      <c r="E36" s="66">
        <v>113</v>
      </c>
      <c r="F36" s="67">
        <v>348.02</v>
      </c>
      <c r="G36" s="38">
        <f>E36*F36</f>
        <v>39326.259999999995</v>
      </c>
      <c r="H36" s="39" cm="1">
        <f t="array" aca="1" ref="H36" ca="1">_FV(B36,"Price")</f>
        <v>345.32</v>
      </c>
      <c r="I36" s="41">
        <v>345.32</v>
      </c>
      <c r="J36" s="40">
        <f>(I36-F36)*E36</f>
        <v>-305.09999999999872</v>
      </c>
      <c r="K36" s="40" cm="1">
        <f t="array" aca="1" ref="K36" ca="1">_FV(B36,"52 week high",TRUE)</f>
        <v>366.54</v>
      </c>
      <c r="L36" s="40" cm="1">
        <f t="array" aca="1" ref="L36" ca="1">_FV(B36,"52 week low",TRUE)</f>
        <v>252.7</v>
      </c>
    </row>
    <row r="37" spans="1:22" s="36" customFormat="1" ht="14.25" customHeight="1" x14ac:dyDescent="0.3">
      <c r="B37" s="108" t="e" vm="12">
        <v>#VALUE!</v>
      </c>
      <c r="C37" s="37" t="str" cm="1">
        <f t="array" aca="1" ref="C37" ca="1">_FV(B37,"Ticker symbol",TRUE)</f>
        <v>MMM</v>
      </c>
      <c r="D37" s="37" t="str" cm="1">
        <f t="array" aca="1" ref="D37" ca="1">_FV(B37,"Industry")</f>
        <v>Consumer Goods Conglomerates</v>
      </c>
      <c r="E37" s="66">
        <v>257</v>
      </c>
      <c r="F37" s="67">
        <v>155.12</v>
      </c>
      <c r="G37" s="38">
        <f>E37*F37</f>
        <v>39865.840000000004</v>
      </c>
      <c r="H37" s="39" cm="1">
        <f t="array" aca="1" ref="H37" ca="1">_FV(B37,"Price")</f>
        <v>146.30000000000001</v>
      </c>
      <c r="I37" s="41">
        <v>146.30000000000001</v>
      </c>
      <c r="J37" s="40">
        <f>(I37-F37)*E37</f>
        <v>-2266.7399999999984</v>
      </c>
      <c r="K37" s="40" cm="1">
        <f t="array" aca="1" ref="K37" ca="1">_FV(B37,"52 week high",TRUE)</f>
        <v>156.35</v>
      </c>
      <c r="L37" s="40" cm="1">
        <f t="array" aca="1" ref="L37" ca="1">_FV(B37,"52 week low",TRUE)</f>
        <v>77.006699999999995</v>
      </c>
    </row>
    <row r="38" spans="1:22" s="49" customFormat="1" ht="14.25" customHeight="1" x14ac:dyDescent="0.3">
      <c r="A38" s="42"/>
      <c r="B38" s="81" t="e" vm="4">
        <v>#VALUE!</v>
      </c>
      <c r="C38" s="43" t="str" cm="1">
        <f t="array" aca="1" ref="C38" ca="1">_FV(B38,"Ticker symbol",TRUE)</f>
        <v>MSFT</v>
      </c>
      <c r="D38" s="43" t="str" cm="1">
        <f t="array" aca="1" ref="D38" ca="1">_FV(B38,"Industry")</f>
        <v>Software &amp; IT Services</v>
      </c>
      <c r="E38" s="42">
        <v>-96</v>
      </c>
      <c r="F38" s="44">
        <v>409.75</v>
      </c>
      <c r="G38" s="45">
        <f>E38*F38</f>
        <v>-39336</v>
      </c>
      <c r="H38" s="44" cm="1">
        <f t="array" aca="1" ref="H38" ca="1">_FV(B38,"Price")</f>
        <v>393.31</v>
      </c>
      <c r="I38" s="46" cm="1">
        <f t="array" aca="1" ref="I38" ca="1">_FV(B38,"Price")</f>
        <v>393.31</v>
      </c>
      <c r="J38" s="47">
        <f ca="1">(I38-F38)*E38</f>
        <v>1578.2399999999998</v>
      </c>
      <c r="K38" s="47" cm="1">
        <f t="array" aca="1" ref="K38" ca="1">_FV(B38,"52 week high",TRUE)</f>
        <v>468.35</v>
      </c>
      <c r="L38" s="47" cm="1">
        <f t="array" aca="1" ref="L38" ca="1">_FV(B38,"52 week low",TRUE)</f>
        <v>381</v>
      </c>
      <c r="M38" s="42"/>
      <c r="N38" s="42"/>
      <c r="O38" s="42"/>
      <c r="P38" s="42"/>
      <c r="Q38" s="42"/>
      <c r="R38" s="42"/>
      <c r="S38" s="42"/>
      <c r="T38" s="42"/>
      <c r="U38" s="42"/>
      <c r="V38" s="42"/>
    </row>
    <row r="39" spans="1:22" s="36" customFormat="1" ht="14.25" customHeight="1" x14ac:dyDescent="0.3">
      <c r="A39" s="42"/>
      <c r="B39" s="81" t="e" vm="22">
        <v>#VALUE!</v>
      </c>
      <c r="C39" s="43" t="str" cm="1">
        <f t="array" aca="1" ref="C39" ca="1">_FV(B39,"Ticker symbol",TRUE)</f>
        <v>CRM</v>
      </c>
      <c r="D39" s="43" t="str" cm="1">
        <f t="array" aca="1" ref="D39" ca="1">_FV(B39,"Industry")</f>
        <v>Software &amp; IT Services</v>
      </c>
      <c r="E39" s="42">
        <v>-121</v>
      </c>
      <c r="F39" s="44">
        <v>325.83</v>
      </c>
      <c r="G39" s="45">
        <f>E39*F39</f>
        <v>-39425.43</v>
      </c>
      <c r="H39" s="44" cm="1">
        <f t="array" aca="1" ref="H39" ca="1">_FV(B39,"Price")</f>
        <v>282.89</v>
      </c>
      <c r="I39" s="46" cm="1">
        <f t="array" aca="1" ref="I39" ca="1">_FV(B39,"Price")</f>
        <v>282.89</v>
      </c>
      <c r="J39" s="47">
        <f ca="1">(I39-F39)*E39</f>
        <v>5195.74</v>
      </c>
      <c r="K39" s="47" cm="1">
        <f t="array" aca="1" ref="K39" ca="1">_FV(B39,"52 week high",TRUE)</f>
        <v>369</v>
      </c>
      <c r="L39" s="47" cm="1">
        <f t="array" aca="1" ref="L39" ca="1">_FV(B39,"52 week low",TRUE)</f>
        <v>212</v>
      </c>
      <c r="M39" s="42"/>
      <c r="N39" s="42"/>
      <c r="O39" s="42"/>
      <c r="P39" s="42"/>
      <c r="Q39" s="42"/>
      <c r="R39" s="42"/>
      <c r="S39" s="42"/>
      <c r="T39" s="42"/>
      <c r="U39" s="42"/>
      <c r="V39" s="42"/>
    </row>
    <row r="40" spans="1:22" s="49" customFormat="1" ht="14.25" customHeight="1" x14ac:dyDescent="0.3">
      <c r="A40" s="42"/>
      <c r="B40" s="85" t="e" vm="23">
        <v>#VALUE!</v>
      </c>
      <c r="C40" s="43" t="str" cm="1">
        <f t="array" aca="1" ref="C40" ca="1">_FV(B40,"Ticker symbol",TRUE)</f>
        <v>AMZN</v>
      </c>
      <c r="D40" s="43" t="str" cm="1">
        <f t="array" aca="1" ref="D40" ca="1">_FV(B40,"Industry")</f>
        <v>Diversified Retail</v>
      </c>
      <c r="E40" s="42">
        <v>-184</v>
      </c>
      <c r="F40" s="44">
        <v>216.58</v>
      </c>
      <c r="G40" s="45">
        <f>E40*F40</f>
        <v>-39850.720000000001</v>
      </c>
      <c r="H40" s="44" cm="1">
        <f t="array" aca="1" ref="H40" ca="1">_FV(B40,"Price")</f>
        <v>199.25</v>
      </c>
      <c r="I40" s="46" cm="1">
        <f t="array" aca="1" ref="I40" ca="1">_FV(B40,"Price")</f>
        <v>199.25</v>
      </c>
      <c r="J40" s="47">
        <f ca="1">(I40-F40)*E40</f>
        <v>3188.7200000000021</v>
      </c>
      <c r="K40" s="47" cm="1">
        <f t="array" aca="1" ref="K40" ca="1">_FV(B40,"52 week high",TRUE)</f>
        <v>242.52</v>
      </c>
      <c r="L40" s="47" cm="1">
        <f t="array" aca="1" ref="L40" ca="1">_FV(B40,"52 week low",TRUE)</f>
        <v>151.61000000000001</v>
      </c>
      <c r="M40" s="42"/>
      <c r="N40" s="42"/>
      <c r="O40" s="42"/>
      <c r="P40" s="42"/>
      <c r="Q40" s="42"/>
      <c r="R40" s="42"/>
      <c r="S40" s="42"/>
      <c r="T40" s="42"/>
      <c r="U40" s="42"/>
      <c r="V40" s="42"/>
    </row>
    <row r="41" spans="1:22" s="49" customFormat="1" ht="14.25" customHeight="1" x14ac:dyDescent="0.3">
      <c r="A41" s="42"/>
      <c r="B41" s="85" t="e" vm="2">
        <v>#VALUE!</v>
      </c>
      <c r="C41" s="43" t="str" cm="1">
        <f t="array" aca="1" ref="C41" ca="1">_FV(B41,"Ticker symbol",TRUE)</f>
        <v>AXP</v>
      </c>
      <c r="D41" s="43" t="str" cm="1">
        <f t="array" aca="1" ref="D41" ca="1">_FV(B41,"Industry")</f>
        <v>Banking Services</v>
      </c>
      <c r="E41" s="42">
        <v>-135</v>
      </c>
      <c r="F41" s="44">
        <v>295.39999999999998</v>
      </c>
      <c r="G41" s="45">
        <f>E41*F41</f>
        <v>-39879</v>
      </c>
      <c r="H41" s="44" cm="1">
        <f t="array" aca="1" ref="H41" ca="1">_FV(B41,"Price")</f>
        <v>273.20999999999998</v>
      </c>
      <c r="I41" s="46" cm="1">
        <f t="array" aca="1" ref="I41" ca="1">_FV(B41,"Price")</f>
        <v>273.20999999999998</v>
      </c>
      <c r="J41" s="47">
        <f ca="1">(I41-F41)*E41</f>
        <v>2995.6499999999996</v>
      </c>
      <c r="K41" s="47" cm="1">
        <f t="array" aca="1" ref="K41" ca="1">_FV(B41,"52 week high",TRUE)</f>
        <v>326.27499999999998</v>
      </c>
      <c r="L41" s="47" cm="1">
        <f t="array" aca="1" ref="L41" ca="1">_FV(B41,"52 week low",TRUE)</f>
        <v>214.51480000000001</v>
      </c>
      <c r="M41" s="42"/>
      <c r="N41" s="42"/>
      <c r="O41" s="42"/>
      <c r="P41" s="42"/>
      <c r="Q41" s="42"/>
      <c r="R41" s="42"/>
      <c r="S41" s="42"/>
      <c r="T41" s="42"/>
      <c r="U41" s="42"/>
      <c r="V41" s="42"/>
    </row>
    <row r="42" spans="1:22" s="49" customFormat="1" ht="14.25" customHeight="1" x14ac:dyDescent="0.3">
      <c r="A42" s="42"/>
      <c r="B42" s="85" t="e" vm="24">
        <v>#VALUE!</v>
      </c>
      <c r="C42" s="43" t="str" cm="1">
        <f t="array" aca="1" ref="C42" ca="1">_FV(B42,"Ticker symbol",TRUE)</f>
        <v>HD</v>
      </c>
      <c r="D42" s="43" t="str" cm="1">
        <f t="array" aca="1" ref="D42" ca="1">_FV(B42,"Industry")</f>
        <v>Specialty Retailers</v>
      </c>
      <c r="E42" s="42">
        <v>-103</v>
      </c>
      <c r="F42" s="44">
        <v>385.3</v>
      </c>
      <c r="G42" s="45">
        <f>E42*F42</f>
        <v>-39685.9</v>
      </c>
      <c r="H42" s="44" cm="1">
        <f t="array" aca="1" ref="H42" ca="1">_FV(B42,"Price")</f>
        <v>376.8</v>
      </c>
      <c r="I42" s="46" cm="1">
        <f t="array" aca="1" ref="I42" ca="1">_FV(B42,"Price")</f>
        <v>376.8</v>
      </c>
      <c r="J42" s="47">
        <f ca="1">(I42-F42)*E42</f>
        <v>875.5</v>
      </c>
      <c r="K42" s="47" cm="1">
        <f t="array" aca="1" ref="K42" ca="1">_FV(B42,"52 week high",TRUE)</f>
        <v>439.37</v>
      </c>
      <c r="L42" s="47" cm="1">
        <f t="array" aca="1" ref="L42" ca="1">_FV(B42,"52 week low",TRUE)</f>
        <v>323.77</v>
      </c>
      <c r="M42" s="42"/>
      <c r="N42" s="42"/>
      <c r="O42" s="42"/>
      <c r="P42" s="42"/>
      <c r="Q42" s="42"/>
      <c r="R42" s="42"/>
      <c r="S42" s="42"/>
      <c r="T42" s="42"/>
      <c r="U42" s="42"/>
      <c r="V42" s="42"/>
    </row>
    <row r="43" spans="1:22" s="36" customFormat="1" ht="14.25" customHeight="1" x14ac:dyDescent="0.3">
      <c r="A43" s="42"/>
      <c r="B43" s="85" t="e" vm="18">
        <v>#VALUE!</v>
      </c>
      <c r="C43" s="43" t="str" cm="1">
        <f t="array" aca="1" ref="C43" ca="1">_FV(B43,"Ticker symbol",TRUE)</f>
        <v>NVDA</v>
      </c>
      <c r="D43" s="43" t="str" cm="1">
        <f t="array" aca="1" ref="D43" ca="1">_FV(B43,"Industry")</f>
        <v>Semiconductors &amp; Semiconductor Equipment</v>
      </c>
      <c r="E43" s="42">
        <v>-320</v>
      </c>
      <c r="F43" s="44">
        <v>124.80500000000001</v>
      </c>
      <c r="G43" s="45">
        <f>E43*F43</f>
        <v>-39937.600000000006</v>
      </c>
      <c r="H43" s="44" cm="1">
        <f t="array" aca="1" ref="H43" ca="1">_FV(B43,"Price")</f>
        <v>112.69</v>
      </c>
      <c r="I43" s="46" cm="1">
        <f t="array" aca="1" ref="I43" ca="1">_FV(B43,"Price")</f>
        <v>112.69</v>
      </c>
      <c r="J43" s="47">
        <f ca="1">(I43-F43)*E43</f>
        <v>3876.8000000000029</v>
      </c>
      <c r="K43" s="47" cm="1">
        <f t="array" aca="1" ref="K43" ca="1">_FV(B43,"52 week high",TRUE)</f>
        <v>153.13</v>
      </c>
      <c r="L43" s="47" cm="1">
        <f t="array" aca="1" ref="L43" ca="1">_FV(B43,"52 week low",TRUE)</f>
        <v>75.605999999999995</v>
      </c>
      <c r="M43" s="42"/>
      <c r="N43" s="42"/>
      <c r="O43" s="42"/>
      <c r="P43" s="42"/>
      <c r="Q43" s="42"/>
      <c r="R43" s="42"/>
      <c r="S43" s="42"/>
      <c r="T43" s="42"/>
      <c r="U43" s="42"/>
      <c r="V43" s="42"/>
    </row>
    <row r="44" spans="1:22" s="49" customFormat="1" ht="14.25" customHeight="1" x14ac:dyDescent="0.3">
      <c r="A44" s="42"/>
      <c r="B44" s="96" t="e" vm="13">
        <v>#VALUE!</v>
      </c>
      <c r="C44" s="43" t="str" cm="1">
        <f t="array" aca="1" ref="C44" ca="1">_FV(B44,"Ticker symbol",TRUE)</f>
        <v>BA</v>
      </c>
      <c r="D44" s="43" t="str" cm="1">
        <f t="array" aca="1" ref="D44" ca="1">_FV(B44,"Industry")</f>
        <v>Aerospace &amp; Defense</v>
      </c>
      <c r="E44" s="42">
        <v>-229</v>
      </c>
      <c r="F44" s="44">
        <v>174.63</v>
      </c>
      <c r="G44" s="45">
        <f>E44*F44</f>
        <v>-39990.269999999997</v>
      </c>
      <c r="H44" s="44" cm="1">
        <f t="array" aca="1" ref="H44" ca="1">_FV(B44,"Price")</f>
        <v>154.18</v>
      </c>
      <c r="I44" s="46" cm="1">
        <f t="array" aca="1" ref="I44" ca="1">_FV(B44,"Price")</f>
        <v>154.18</v>
      </c>
      <c r="J44" s="47">
        <f ca="1">(I44-F44)*E44</f>
        <v>4683.0499999999975</v>
      </c>
      <c r="K44" s="47" cm="1">
        <f t="array" aca="1" ref="K44" ca="1">_FV(B44,"52 week high",TRUE)</f>
        <v>203.8</v>
      </c>
      <c r="L44" s="47" cm="1">
        <f t="array" aca="1" ref="L44" ca="1">_FV(B44,"52 week low",TRUE)</f>
        <v>137.03</v>
      </c>
      <c r="M44" s="42"/>
      <c r="N44" s="42"/>
      <c r="O44" s="42"/>
      <c r="P44" s="42"/>
      <c r="Q44" s="42"/>
      <c r="R44" s="42"/>
      <c r="S44" s="42"/>
      <c r="T44" s="42"/>
      <c r="U44" s="42"/>
      <c r="V44" s="42"/>
    </row>
    <row r="45" spans="1:22" s="49" customFormat="1" ht="14.25" customHeight="1" x14ac:dyDescent="0.3">
      <c r="A45" s="42"/>
      <c r="B45" s="96" t="e" vm="3">
        <v>#VALUE!</v>
      </c>
      <c r="C45" s="43" t="str" cm="1">
        <f t="array" aca="1" ref="C45" ca="1">_FV(B45,"Ticker symbol",TRUE)</f>
        <v>DIS</v>
      </c>
      <c r="D45" s="43" t="str" cm="1">
        <f t="array" aca="1" ref="D45" ca="1">_FV(B45,"Industry")</f>
        <v>Media &amp; Publishing</v>
      </c>
      <c r="E45" s="42">
        <v>-379</v>
      </c>
      <c r="F45" s="44">
        <v>105.51</v>
      </c>
      <c r="G45" s="45">
        <f>E45*F45</f>
        <v>-39988.29</v>
      </c>
      <c r="H45" s="44" cm="1">
        <f t="array" aca="1" ref="H45" ca="1">_FV(B45,"Price")</f>
        <v>105.51</v>
      </c>
      <c r="I45" s="46" cm="1">
        <f t="array" aca="1" ref="I45" ca="1">_FV(B45,"Price")</f>
        <v>105.51</v>
      </c>
      <c r="J45" s="47">
        <f ca="1">(I45-F45)*E45</f>
        <v>0</v>
      </c>
      <c r="K45" s="47" cm="1">
        <f t="array" aca="1" ref="K45" ca="1">_FV(B45,"52 week high",TRUE)</f>
        <v>123.74</v>
      </c>
      <c r="L45" s="47" cm="1">
        <f t="array" aca="1" ref="L45" ca="1">_FV(B45,"52 week low",TRUE)</f>
        <v>83.91</v>
      </c>
      <c r="M45" s="42"/>
      <c r="N45" s="42"/>
      <c r="O45" s="42"/>
      <c r="P45" s="42"/>
      <c r="Q45" s="42"/>
      <c r="R45" s="42"/>
      <c r="S45" s="42"/>
      <c r="T45" s="42"/>
      <c r="U45" s="42"/>
      <c r="V45" s="42"/>
    </row>
    <row r="46" spans="1:22" s="49" customFormat="1" ht="14.25" customHeight="1" x14ac:dyDescent="0.3">
      <c r="A46" s="42"/>
      <c r="B46" s="96" t="e" vm="15">
        <v>#VALUE!</v>
      </c>
      <c r="C46" s="43" t="str" cm="1">
        <f t="array" aca="1" ref="C46" ca="1">_FV(B46,"Ticker symbol",TRUE)</f>
        <v>WMT</v>
      </c>
      <c r="D46" s="43" t="str" cm="1">
        <f t="array" aca="1" ref="D46" ca="1">_FV(B46,"Industry")</f>
        <v>Food &amp; Drug Retailing</v>
      </c>
      <c r="E46" s="42">
        <v>-436</v>
      </c>
      <c r="F46" s="44">
        <v>91.72</v>
      </c>
      <c r="G46" s="45">
        <f>E46*F46</f>
        <v>-39989.919999999998</v>
      </c>
      <c r="H46" s="44" cm="1">
        <f t="array" aca="1" ref="H46" ca="1">_FV(B46,"Price")</f>
        <v>91.72</v>
      </c>
      <c r="I46" s="46" cm="1">
        <f t="array" aca="1" ref="I46" ca="1">_FV(B46,"Price")</f>
        <v>91.72</v>
      </c>
      <c r="J46" s="47">
        <f ca="1">(I46-F46)*E46</f>
        <v>0</v>
      </c>
      <c r="K46" s="47" cm="1">
        <f t="array" aca="1" ref="K46" ca="1">_FV(B46,"52 week high",TRUE)</f>
        <v>105.3</v>
      </c>
      <c r="L46" s="47" cm="1">
        <f t="array" aca="1" ref="L46" ca="1">_FV(B46,"52 week low",TRUE)</f>
        <v>58.555</v>
      </c>
      <c r="M46" s="42"/>
      <c r="N46" s="42"/>
      <c r="O46" s="42"/>
      <c r="P46" s="42"/>
      <c r="Q46" s="42"/>
      <c r="R46" s="42"/>
      <c r="S46" s="42"/>
      <c r="T46" s="42"/>
      <c r="U46" s="42"/>
      <c r="V46" s="42"/>
    </row>
    <row r="47" spans="1:22" s="49" customFormat="1" ht="14.25" customHeight="1" x14ac:dyDescent="0.3">
      <c r="A47" s="42"/>
      <c r="B47" s="109" t="e" vm="10">
        <v>#VALUE!</v>
      </c>
      <c r="C47" s="43" t="str" cm="1">
        <f t="array" aca="1" ref="C47" ca="1">_FV(B47,"Ticker symbol",TRUE)</f>
        <v>JPM</v>
      </c>
      <c r="D47" s="43" t="str" cm="1">
        <f t="array" aca="1" ref="D47" ca="1">_FV(B47,"Industry")</f>
        <v>Banking Services</v>
      </c>
      <c r="E47" s="42">
        <v>-164</v>
      </c>
      <c r="F47" s="44">
        <v>242.28</v>
      </c>
      <c r="G47" s="45">
        <f>E47*F47</f>
        <v>-39733.919999999998</v>
      </c>
      <c r="H47" s="44" cm="1">
        <f t="array" aca="1" ref="H47" ca="1">_FV(B47,"Price")</f>
        <v>242.28</v>
      </c>
      <c r="I47" s="46" cm="1">
        <f t="array" aca="1" ref="I47" ca="1">_FV(B47,"Price")</f>
        <v>242.28</v>
      </c>
      <c r="J47" s="47">
        <f ca="1">(I47-F47)*E47</f>
        <v>0</v>
      </c>
      <c r="K47" s="47" cm="1">
        <f t="array" aca="1" ref="K47" ca="1">_FV(B47,"52 week high",TRUE)</f>
        <v>280.25</v>
      </c>
      <c r="L47" s="47" cm="1">
        <f t="array" aca="1" ref="L47" ca="1">_FV(B47,"52 week low",TRUE)</f>
        <v>179.2</v>
      </c>
      <c r="M47" s="42"/>
      <c r="N47" s="42"/>
      <c r="O47" s="42"/>
      <c r="P47" s="42"/>
      <c r="Q47" s="42"/>
      <c r="R47" s="42"/>
      <c r="S47" s="42"/>
      <c r="T47" s="42"/>
      <c r="U47" s="42"/>
      <c r="V47" s="42"/>
    </row>
    <row r="48" spans="1:22" s="36" customFormat="1" ht="14.25" customHeight="1" x14ac:dyDescent="0.3">
      <c r="A48" s="42"/>
      <c r="B48" s="109" t="e" vm="11">
        <v>#VALUE!</v>
      </c>
      <c r="C48" s="43" t="str" cm="1">
        <f t="array" aca="1" ref="C48" ca="1">_FV(B48,"Ticker symbol",TRUE)</f>
        <v>GS</v>
      </c>
      <c r="D48" s="43" t="str" cm="1">
        <f t="array" aca="1" ref="D48" ca="1">_FV(B48,"Industry")</f>
        <v>Investment Banking &amp; Investment Services</v>
      </c>
      <c r="E48" s="42">
        <v>-71</v>
      </c>
      <c r="F48" s="44">
        <v>559.5</v>
      </c>
      <c r="G48" s="45">
        <f>E48*F48</f>
        <v>-39724.5</v>
      </c>
      <c r="H48" s="44" cm="1">
        <f t="array" aca="1" ref="H48" ca="1">_FV(B48,"Price")</f>
        <v>559.5</v>
      </c>
      <c r="I48" s="46" cm="1">
        <f t="array" aca="1" ref="I48" ca="1">_FV(B48,"Price")</f>
        <v>559.5</v>
      </c>
      <c r="J48" s="47">
        <f ca="1">(I48-F48)*E48</f>
        <v>0</v>
      </c>
      <c r="K48" s="47" cm="1">
        <f t="array" aca="1" ref="K48" ca="1">_FV(B48,"52 week high",TRUE)</f>
        <v>672.19</v>
      </c>
      <c r="L48" s="47" cm="1">
        <f t="array" aca="1" ref="L48" ca="1">_FV(B48,"52 week low",TRUE)</f>
        <v>381.42</v>
      </c>
      <c r="M48" s="42"/>
      <c r="N48" s="42"/>
      <c r="O48" s="42"/>
      <c r="P48" s="42"/>
      <c r="Q48" s="42"/>
      <c r="R48" s="42"/>
      <c r="S48" s="42"/>
      <c r="T48" s="42"/>
      <c r="U48" s="42"/>
      <c r="V48" s="42"/>
    </row>
    <row r="49" spans="1:22" s="49" customFormat="1" ht="14.25" customHeight="1" x14ac:dyDescent="0.3">
      <c r="B49" s="111" t="e" vm="25">
        <v>#VALUE!</v>
      </c>
      <c r="C49" s="48" t="str" cm="1">
        <f t="array" aca="1" ref="C49" ca="1">_FV(B49,"Ticker symbol",TRUE)</f>
        <v>JNJ</v>
      </c>
      <c r="D49" s="48" t="str" cm="1">
        <f t="array" aca="1" ref="D49" ca="1">_FV(B49,"Industry")</f>
        <v>Pharmaceuticals</v>
      </c>
      <c r="E49" s="68">
        <v>258</v>
      </c>
      <c r="F49" s="69">
        <v>153.12</v>
      </c>
      <c r="G49" s="51">
        <f>E49*F49</f>
        <v>39504.959999999999</v>
      </c>
      <c r="H49" s="50" cm="1">
        <f t="array" aca="1" ref="H49" ca="1">_FV(B49,"Price")</f>
        <v>166.69</v>
      </c>
      <c r="I49" s="52" cm="1">
        <f t="array" aca="1" ref="I49" ca="1">_FV(B49,"Price")</f>
        <v>166.69</v>
      </c>
      <c r="J49" s="53">
        <f ca="1">(I49-F49)*E49</f>
        <v>3501.0599999999981</v>
      </c>
      <c r="K49" s="53" cm="1">
        <f t="array" aca="1" ref="K49" ca="1">_FV(B49,"52 week high",TRUE)</f>
        <v>169.99</v>
      </c>
      <c r="L49" s="53" cm="1">
        <f t="array" aca="1" ref="L49" ca="1">_FV(B49,"52 week low",TRUE)</f>
        <v>140.68</v>
      </c>
    </row>
    <row r="50" spans="1:22" s="36" customFormat="1" ht="14.25" customHeight="1" x14ac:dyDescent="0.3">
      <c r="A50" s="49"/>
      <c r="B50" s="94" t="e" vm="26">
        <v>#VALUE!</v>
      </c>
      <c r="C50" s="48" t="str" cm="1">
        <f t="array" aca="1" ref="C50" ca="1">_FV(B50,"Ticker symbol",TRUE)</f>
        <v>KO</v>
      </c>
      <c r="D50" s="48" t="str" cm="1">
        <f t="array" aca="1" ref="D50" ca="1">_FV(B50,"Industry")</f>
        <v>Beverages</v>
      </c>
      <c r="E50" s="68">
        <v>618</v>
      </c>
      <c r="F50" s="69">
        <v>63.84</v>
      </c>
      <c r="G50" s="51">
        <f>E50*F50</f>
        <v>39453.120000000003</v>
      </c>
      <c r="H50" s="50" cm="1">
        <f t="array" aca="1" ref="H50" ca="1">_FV(B50,"Price")</f>
        <v>71.430000000000007</v>
      </c>
      <c r="I50" s="52" cm="1">
        <f t="array" aca="1" ref="I50" ca="1">_FV(B50,"Price")</f>
        <v>71.430000000000007</v>
      </c>
      <c r="J50" s="53">
        <f ca="1">(I50-F50)*E50</f>
        <v>4690.6200000000017</v>
      </c>
      <c r="K50" s="53" cm="1">
        <f t="array" aca="1" ref="K50" ca="1">_FV(B50,"52 week high",TRUE)</f>
        <v>73.53</v>
      </c>
      <c r="L50" s="53" cm="1">
        <f t="array" aca="1" ref="L50" ca="1">_FV(B50,"52 week low",TRUE)</f>
        <v>57.93</v>
      </c>
      <c r="M50" s="49"/>
      <c r="N50" s="49"/>
      <c r="O50" s="49"/>
      <c r="P50" s="49"/>
      <c r="Q50" s="49"/>
      <c r="R50" s="49"/>
      <c r="S50" s="49"/>
      <c r="T50" s="49"/>
      <c r="U50" s="49"/>
      <c r="V50" s="49"/>
    </row>
    <row r="51" spans="1:22" s="36" customFormat="1" ht="14.25" customHeight="1" x14ac:dyDescent="0.3">
      <c r="A51" s="49"/>
      <c r="B51" s="94" t="e" vm="27">
        <v>#VALUE!</v>
      </c>
      <c r="C51" s="48" t="str" cm="1">
        <f t="array" aca="1" ref="C51" ca="1">_FV(B51,"Ticker symbol",TRUE)</f>
        <v>CSCO</v>
      </c>
      <c r="D51" s="48" t="str" cm="1">
        <f t="array" aca="1" ref="D51" ca="1">_FV(B51,"Industry")</f>
        <v>Communications &amp; Networking</v>
      </c>
      <c r="E51" s="68">
        <v>634</v>
      </c>
      <c r="F51" s="69">
        <v>62.27</v>
      </c>
      <c r="G51" s="51">
        <f>E51*F51</f>
        <v>39479.18</v>
      </c>
      <c r="H51" s="50" cm="1">
        <f t="array" aca="1" ref="H51" ca="1">_FV(B51,"Price")</f>
        <v>63.94</v>
      </c>
      <c r="I51" s="52" cm="1">
        <f t="array" aca="1" ref="I51" ca="1">_FV(B51,"Price")</f>
        <v>63.94</v>
      </c>
      <c r="J51" s="53">
        <f ca="1">(I51-F51)*E51</f>
        <v>1058.7799999999966</v>
      </c>
      <c r="K51" s="53" cm="1">
        <f t="array" aca="1" ref="K51" ca="1">_FV(B51,"52 week high",TRUE)</f>
        <v>66.5</v>
      </c>
      <c r="L51" s="53" cm="1">
        <f t="array" aca="1" ref="L51" ca="1">_FV(B51,"52 week low",TRUE)</f>
        <v>44.5</v>
      </c>
      <c r="M51" s="49"/>
      <c r="N51" s="49"/>
      <c r="O51" s="49"/>
      <c r="P51" s="49"/>
      <c r="Q51" s="49"/>
      <c r="R51" s="49"/>
      <c r="S51" s="49"/>
      <c r="T51" s="49"/>
      <c r="U51" s="49"/>
      <c r="V51" s="49"/>
    </row>
    <row r="52" spans="1:22" s="49" customFormat="1" ht="14.25" customHeight="1" x14ac:dyDescent="0.3">
      <c r="B52" s="94" t="e" vm="28">
        <v>#VALUE!</v>
      </c>
      <c r="C52" s="48" t="str" cm="1">
        <f t="array" aca="1" ref="C52" ca="1">_FV(B52,"Ticker symbol",TRUE)</f>
        <v>MCD</v>
      </c>
      <c r="D52" s="48" t="str" cm="1">
        <f t="array" aca="1" ref="D52" ca="1">_FV(B52,"Industry")</f>
        <v>Hotels &amp; Entertainment Services</v>
      </c>
      <c r="E52" s="68">
        <v>134</v>
      </c>
      <c r="F52" s="69">
        <v>294.3</v>
      </c>
      <c r="G52" s="51">
        <f>E52*F52</f>
        <v>39436.200000000004</v>
      </c>
      <c r="H52" s="50" cm="1">
        <f t="array" aca="1" ref="H52" ca="1">_FV(B52,"Price")</f>
        <v>321.29000000000002</v>
      </c>
      <c r="I52" s="52" cm="1">
        <f t="array" aca="1" ref="I52" ca="1">_FV(B52,"Price")</f>
        <v>321.29000000000002</v>
      </c>
      <c r="J52" s="53">
        <f ca="1">(I52-F52)*E52</f>
        <v>3616.6600000000012</v>
      </c>
      <c r="K52" s="53" cm="1">
        <f t="array" aca="1" ref="K52" ca="1">_FV(B52,"52 week high",TRUE)</f>
        <v>323.17</v>
      </c>
      <c r="L52" s="53" cm="1">
        <f t="array" aca="1" ref="L52" ca="1">_FV(B52,"52 week low",TRUE)</f>
        <v>243.53</v>
      </c>
    </row>
    <row r="53" spans="1:22" s="36" customFormat="1" ht="14.25" customHeight="1" x14ac:dyDescent="0.3">
      <c r="A53" s="49"/>
      <c r="B53" s="94" t="e" vm="29">
        <v>#VALUE!</v>
      </c>
      <c r="C53" s="48" t="str" cm="1">
        <f t="array" aca="1" ref="C53" ca="1">_FV(B53,"Ticker symbol",TRUE)</f>
        <v>AMGN</v>
      </c>
      <c r="D53" s="48" t="str" cm="1">
        <f t="array" aca="1" ref="D53" ca="1">_FV(B53,"Industry")</f>
        <v>Pharmaceuticals</v>
      </c>
      <c r="E53" s="68">
        <v>135</v>
      </c>
      <c r="F53" s="69">
        <v>293.54000000000002</v>
      </c>
      <c r="G53" s="51">
        <f>E53*F53</f>
        <v>39627.9</v>
      </c>
      <c r="H53" s="50" cm="1">
        <f t="array" aca="1" ref="H53" ca="1">_FV(B53,"Price")</f>
        <v>324.86</v>
      </c>
      <c r="I53" s="52" cm="1">
        <f t="array" aca="1" ref="I53" ca="1">_FV(B53,"Price")</f>
        <v>324.86</v>
      </c>
      <c r="J53" s="53">
        <f ca="1">(I53-F53)*E53</f>
        <v>4228.1999999999989</v>
      </c>
      <c r="K53" s="53" cm="1">
        <f t="array" aca="1" ref="K53" ca="1">_FV(B53,"52 week high",TRUE)</f>
        <v>346.85</v>
      </c>
      <c r="L53" s="53" cm="1">
        <f t="array" aca="1" ref="L53" ca="1">_FV(B53,"52 week low",TRUE)</f>
        <v>253.3</v>
      </c>
      <c r="M53" s="49"/>
      <c r="N53" s="49"/>
      <c r="O53" s="49"/>
      <c r="P53" s="49"/>
      <c r="Q53" s="49"/>
      <c r="R53" s="49"/>
      <c r="S53" s="49"/>
      <c r="T53" s="49"/>
      <c r="U53" s="49"/>
      <c r="V53" s="49"/>
    </row>
    <row r="54" spans="1:22" s="49" customFormat="1" ht="14.25" customHeight="1" x14ac:dyDescent="0.3">
      <c r="B54" s="93" t="e" vm="6">
        <v>#VALUE!</v>
      </c>
      <c r="C54" s="48" t="str" cm="1">
        <f t="array" aca="1" ref="C54" ca="1">_FV(B54,"Ticker symbol",TRUE)</f>
        <v>AAPL</v>
      </c>
      <c r="D54" s="48" t="str" cm="1">
        <f t="array" aca="1" ref="D54" ca="1">_FV(B54,"Industry")</f>
        <v>Computers, Phones &amp; Household Electronics</v>
      </c>
      <c r="E54" s="68">
        <v>163</v>
      </c>
      <c r="F54" s="69">
        <v>244.6</v>
      </c>
      <c r="G54" s="51">
        <f>E54*F54</f>
        <v>39869.799999999996</v>
      </c>
      <c r="H54" s="50" cm="1">
        <f t="array" aca="1" ref="H54" ca="1">_FV(B54,"Price")</f>
        <v>239.07</v>
      </c>
      <c r="I54" s="52" cm="1">
        <f t="array" aca="1" ref="I54" ca="1">_FV(B54,"Price")</f>
        <v>239.07</v>
      </c>
      <c r="J54" s="53">
        <f ca="1">(I54-F54)*E54</f>
        <v>-901.39000000000021</v>
      </c>
      <c r="K54" s="53" cm="1">
        <f t="array" aca="1" ref="K54" ca="1">_FV(B54,"52 week high",TRUE)</f>
        <v>260.10000000000002</v>
      </c>
      <c r="L54" s="53" cm="1">
        <f t="array" aca="1" ref="L54" ca="1">_FV(B54,"52 week low",TRUE)</f>
        <v>164.07499999999999</v>
      </c>
    </row>
    <row r="55" spans="1:22" s="49" customFormat="1" ht="14.25" customHeight="1" x14ac:dyDescent="0.3">
      <c r="B55" s="93" t="e" vm="5">
        <v>#VALUE!</v>
      </c>
      <c r="C55" s="48" t="str" cm="1">
        <f t="array" aca="1" ref="C55" ca="1">_FV(B55,"Ticker symbol",TRUE)</f>
        <v>CVX</v>
      </c>
      <c r="D55" s="48" t="str" cm="1">
        <f t="array" aca="1" ref="D55" ca="1">_FV(B55,"Industry")</f>
        <v>Oil &amp; Gas</v>
      </c>
      <c r="E55" s="68">
        <v>257</v>
      </c>
      <c r="F55" s="69">
        <v>155.26499999999999</v>
      </c>
      <c r="G55" s="51">
        <f>E55*F55</f>
        <v>39903.104999999996</v>
      </c>
      <c r="H55" s="50" cm="1">
        <f t="array" aca="1" ref="H55" ca="1">_FV(B55,"Price")</f>
        <v>156.34</v>
      </c>
      <c r="I55" s="52" cm="1">
        <f t="array" aca="1" ref="I55" ca="1">_FV(B55,"Price")</f>
        <v>156.34</v>
      </c>
      <c r="J55" s="53">
        <f ca="1">(I55-F55)*E55</f>
        <v>276.27500000000441</v>
      </c>
      <c r="K55" s="53" cm="1">
        <f t="array" aca="1" ref="K55" ca="1">_FV(B55,"52 week high",TRUE)</f>
        <v>167.11</v>
      </c>
      <c r="L55" s="53" cm="1">
        <f t="array" aca="1" ref="L55" ca="1">_FV(B55,"52 week low",TRUE)</f>
        <v>135.3672</v>
      </c>
    </row>
    <row r="56" spans="1:22" s="49" customFormat="1" ht="14.25" customHeight="1" x14ac:dyDescent="0.3">
      <c r="B56" s="94" t="e" vm="30">
        <v>#VALUE!</v>
      </c>
      <c r="C56" s="48" t="str" cm="1">
        <f t="array" aca="1" ref="C56" ca="1">_FV(B56,"Ticker symbol",TRUE)</f>
        <v>VZ</v>
      </c>
      <c r="D56" s="48" t="str" cm="1">
        <f t="array" aca="1" ref="D56" ca="1">_FV(B56,"Industry")</f>
        <v>Telecommunications Services</v>
      </c>
      <c r="E56" s="68">
        <v>975</v>
      </c>
      <c r="F56" s="69">
        <v>40.99</v>
      </c>
      <c r="G56" s="51">
        <f>E56*F56</f>
        <v>39965.25</v>
      </c>
      <c r="H56" s="50" cm="1">
        <f t="array" aca="1" ref="H56" ca="1">_FV(B56,"Price")</f>
        <v>46.06</v>
      </c>
      <c r="I56" s="52" cm="1">
        <f t="array" aca="1" ref="I56" ca="1">_FV(B56,"Price")</f>
        <v>46.06</v>
      </c>
      <c r="J56" s="53">
        <f ca="1">(I56-F56)*E56</f>
        <v>4943.25</v>
      </c>
      <c r="K56" s="53" cm="1">
        <f t="array" aca="1" ref="K56" ca="1">_FV(B56,"52 week high",TRUE)</f>
        <v>46.2</v>
      </c>
      <c r="L56" s="53" cm="1">
        <f t="array" aca="1" ref="L56" ca="1">_FV(B56,"52 week low",TRUE)</f>
        <v>37.585000000000001</v>
      </c>
    </row>
    <row r="57" spans="1:22" s="49" customFormat="1" ht="14.25" customHeight="1" x14ac:dyDescent="0.3">
      <c r="B57" s="95" t="e" vm="14">
        <v>#VALUE!</v>
      </c>
      <c r="C57" s="48" t="str" cm="1">
        <f t="array" aca="1" ref="C57" ca="1">_FV(B57,"Ticker symbol",TRUE)</f>
        <v>NKE</v>
      </c>
      <c r="D57" s="48" t="str" cm="1">
        <f t="array" aca="1" ref="D57" ca="1">_FV(B57,"Industry")</f>
        <v>Textiles &amp; Apparel</v>
      </c>
      <c r="E57" s="68">
        <v>522</v>
      </c>
      <c r="F57" s="69">
        <v>76.5</v>
      </c>
      <c r="G57" s="51">
        <f>E57*F57</f>
        <v>39933</v>
      </c>
      <c r="H57" s="50" cm="1">
        <f t="array" aca="1" ref="H57" ca="1">_FV(B57,"Price")</f>
        <v>78.59</v>
      </c>
      <c r="I57" s="52" cm="1">
        <f t="array" aca="1" ref="I57" ca="1">_FV(B57,"Price")</f>
        <v>78.59</v>
      </c>
      <c r="J57" s="53">
        <f ca="1">(I57-F57)*E57</f>
        <v>1090.9800000000018</v>
      </c>
      <c r="K57" s="53" cm="1">
        <f t="array" aca="1" ref="K57" ca="1">_FV(B57,"52 week high",TRUE)</f>
        <v>102.49</v>
      </c>
      <c r="L57" s="53" cm="1">
        <f t="array" aca="1" ref="L57" ca="1">_FV(B57,"52 week low",TRUE)</f>
        <v>68.62</v>
      </c>
    </row>
    <row r="58" spans="1:22" s="49" customFormat="1" ht="14.25" customHeight="1" x14ac:dyDescent="0.3">
      <c r="B58" s="95" t="e" vm="7">
        <v>#VALUE!</v>
      </c>
      <c r="C58" s="48" t="str" cm="1">
        <f t="array" aca="1" ref="C58" ca="1">_FV(B58,"Ticker symbol",TRUE)</f>
        <v>PG</v>
      </c>
      <c r="D58" s="48" t="str" cm="1">
        <f t="array" aca="1" ref="D58" ca="1">_FV(B58,"Industry")</f>
        <v>Personal &amp; Household Products &amp; Services</v>
      </c>
      <c r="E58" s="68">
        <v>234</v>
      </c>
      <c r="F58" s="69">
        <v>170.23</v>
      </c>
      <c r="G58" s="51">
        <f>E58*F58</f>
        <v>39833.82</v>
      </c>
      <c r="H58" s="50" cm="1">
        <f t="array" aca="1" ref="H58" ca="1">_FV(B58,"Price")</f>
        <v>175.95</v>
      </c>
      <c r="I58" s="52" cm="1">
        <f t="array" aca="1" ref="I58" ca="1">_FV(B58,"Price")</f>
        <v>175.95</v>
      </c>
      <c r="J58" s="53">
        <f ca="1">(I58-F58)*E58</f>
        <v>1338.4799999999998</v>
      </c>
      <c r="K58" s="53" cm="1">
        <f t="array" aca="1" ref="K58" ca="1">_FV(B58,"52 week high",TRUE)</f>
        <v>180.43</v>
      </c>
      <c r="L58" s="53" cm="1">
        <f t="array" aca="1" ref="L58" ca="1">_FV(B58,"52 week low",TRUE)</f>
        <v>153.52000000000001</v>
      </c>
    </row>
    <row r="59" spans="1:22" s="49" customFormat="1" ht="14.25" customHeight="1" x14ac:dyDescent="0.3">
      <c r="B59" s="111" t="e" vm="8">
        <v>#VALUE!</v>
      </c>
      <c r="C59" s="48" t="str" cm="1">
        <f t="array" aca="1" ref="C59" ca="1">_FV(B59,"Ticker symbol",TRUE)</f>
        <v>SHW</v>
      </c>
      <c r="D59" s="48" t="str" cm="1">
        <f t="array" aca="1" ref="D59" ca="1">_FV(B59,"Industry")</f>
        <v>Chemicals</v>
      </c>
      <c r="E59" s="68">
        <v>110</v>
      </c>
      <c r="F59" s="69">
        <v>362.27</v>
      </c>
      <c r="G59" s="51">
        <f>E59*F59</f>
        <v>39849.699999999997</v>
      </c>
      <c r="H59" s="50" cm="1">
        <f t="array" aca="1" ref="H59" ca="1">_FV(B59,"Price")</f>
        <v>363.62</v>
      </c>
      <c r="I59" s="52" cm="1">
        <f t="array" aca="1" ref="I59" ca="1">_FV(B59,"Price")</f>
        <v>363.62</v>
      </c>
      <c r="J59" s="53">
        <f ca="1">(I59-F59)*E59</f>
        <v>148.5000000000025</v>
      </c>
      <c r="K59" s="53" cm="1">
        <f t="array" aca="1" ref="K59" ca="1">_FV(B59,"52 week high",TRUE)</f>
        <v>400.42</v>
      </c>
      <c r="L59" s="53" cm="1">
        <f t="array" aca="1" ref="L59" ca="1">_FV(B59,"52 week low",TRUE)</f>
        <v>282.08999999999997</v>
      </c>
    </row>
    <row r="60" spans="1:22" s="49" customFormat="1" ht="14.25" customHeight="1" x14ac:dyDescent="0.3">
      <c r="B60" s="111" t="e" vm="9">
        <v>#VALUE!</v>
      </c>
      <c r="C60" s="48" t="str" cm="1">
        <f t="array" aca="1" ref="C60" ca="1">_FV(B60,"Ticker symbol",TRUE)</f>
        <v>TRV</v>
      </c>
      <c r="D60" s="48" t="str" cm="1">
        <f t="array" aca="1" ref="D60" ca="1">_FV(B60,"Industry")</f>
        <v>Insurance</v>
      </c>
      <c r="E60" s="68">
        <v>154</v>
      </c>
      <c r="F60" s="69">
        <v>258.49</v>
      </c>
      <c r="G60" s="51">
        <f>E60*F60</f>
        <v>39807.46</v>
      </c>
      <c r="H60" s="50" cm="1">
        <f t="array" aca="1" ref="H60" ca="1">_FV(B60,"Price")</f>
        <v>257.7</v>
      </c>
      <c r="I60" s="52" cm="1">
        <f t="array" aca="1" ref="I60" ca="1">_FV(B60,"Price")</f>
        <v>257.7</v>
      </c>
      <c r="J60" s="53">
        <f ca="1">(I60-F60)*E60</f>
        <v>-121.66000000000315</v>
      </c>
      <c r="K60" s="53" cm="1">
        <f t="array" aca="1" ref="K60" ca="1">_FV(B60,"52 week high",TRUE)</f>
        <v>269.55500000000001</v>
      </c>
      <c r="L60" s="53" cm="1">
        <f t="array" aca="1" ref="L60" ca="1">_FV(B60,"52 week low",TRUE)</f>
        <v>200.21</v>
      </c>
    </row>
    <row r="61" spans="1:22" s="49" customFormat="1" ht="14.25" customHeight="1" x14ac:dyDescent="0.3">
      <c r="B61" s="110" t="e" vm="1">
        <v>#VALUE!</v>
      </c>
      <c r="C61" s="48" t="str" cm="1">
        <f t="array" aca="1" ref="C61" ca="1">_FV(B61,"Ticker symbol",TRUE)</f>
        <v>IBM</v>
      </c>
      <c r="D61" s="48" t="str" cm="1">
        <f t="array" aca="1" ref="D61" ca="1">_FV(B61,"Industry")</f>
        <v>Software &amp; IT Services</v>
      </c>
      <c r="E61" s="68">
        <v>152</v>
      </c>
      <c r="F61" s="69">
        <v>261.54000000000002</v>
      </c>
      <c r="G61" s="51">
        <f>E61*F61</f>
        <v>39754.080000000002</v>
      </c>
      <c r="H61" s="50" cm="1">
        <f t="array" aca="1" ref="H61" ca="1">_FV(B61,"Price")</f>
        <v>261.54000000000002</v>
      </c>
      <c r="I61" s="52" cm="1">
        <f t="array" aca="1" ref="I61" ca="1">_FV(B61,"Price")</f>
        <v>261.54000000000002</v>
      </c>
      <c r="J61" s="53">
        <f ca="1">(I61-F61)*E61</f>
        <v>0</v>
      </c>
      <c r="K61" s="53" cm="1">
        <f t="array" aca="1" ref="K61" ca="1">_FV(B61,"52 week high",TRUE)</f>
        <v>265.72000000000003</v>
      </c>
      <c r="L61" s="53" cm="1">
        <f t="array" aca="1" ref="L61" ca="1">_FV(B61,"52 week low",TRUE)</f>
        <v>162.62</v>
      </c>
    </row>
    <row r="62" spans="1:22" s="49" customFormat="1" ht="14.25" customHeight="1" x14ac:dyDescent="0.3">
      <c r="B62" s="110" t="e" vm="16">
        <v>#VALUE!</v>
      </c>
      <c r="C62" s="48" t="str" cm="1">
        <f t="array" aca="1" ref="C62" ca="1">_FV(B62,"Ticker symbol",TRUE)</f>
        <v>MRK</v>
      </c>
      <c r="D62" s="48" t="str" cm="1">
        <f t="array" aca="1" ref="D62" ca="1">_FV(B62,"Industry")</f>
        <v>Pharmaceuticals</v>
      </c>
      <c r="E62" s="68">
        <v>422</v>
      </c>
      <c r="F62" s="69">
        <v>94.65</v>
      </c>
      <c r="G62" s="51">
        <f>E62*F62</f>
        <v>39942.300000000003</v>
      </c>
      <c r="H62" s="50" cm="1">
        <f t="array" aca="1" ref="H62" ca="1">_FV(B62,"Price")</f>
        <v>94.65</v>
      </c>
      <c r="I62" s="52" cm="1">
        <f t="array" aca="1" ref="I62" ca="1">_FV(B62,"Price")</f>
        <v>94.65</v>
      </c>
      <c r="J62" s="53">
        <f ca="1">(I62-F62)*E62</f>
        <v>0</v>
      </c>
      <c r="K62" s="53" cm="1">
        <f t="array" aca="1" ref="K62" ca="1">_FV(B62,"52 week high",TRUE)</f>
        <v>134.63</v>
      </c>
      <c r="L62" s="53" cm="1">
        <f t="array" aca="1" ref="L62" ca="1">_FV(B62,"52 week low",TRUE)</f>
        <v>81.040000000000006</v>
      </c>
    </row>
    <row r="63" spans="1:22" ht="14.25" customHeight="1" x14ac:dyDescent="0.3"/>
    <row r="64" spans="1:2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sheetData>
  <autoFilter ref="A7:V37" xr:uid="{00000000-0001-0000-0100-000000000000}">
    <sortState xmlns:xlrd2="http://schemas.microsoft.com/office/spreadsheetml/2017/richdata2" ref="A8:V63">
      <sortCondition sortBy="cellColor" ref="F7:F37" dxfId="1"/>
    </sortState>
  </autoFilter>
  <mergeCells count="2">
    <mergeCell ref="B2:E3"/>
    <mergeCell ref="B6:L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1"/>
  <sheetViews>
    <sheetView showGridLines="0" topLeftCell="B77" workbookViewId="0">
      <selection activeCell="I80" sqref="I80"/>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VLOOKUP(Table_1[[#This Row],[Company]],Dashboard!$B$8:$D$4337,3,FALSE)</f>
        <v>U.S. Treasury</v>
      </c>
      <c r="D3" s="13" t="s">
        <v>20</v>
      </c>
      <c r="E3" s="1" t="s">
        <v>21</v>
      </c>
      <c r="F3" s="70"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VLOOKUP(Table_1[[#This Row],[Company]],Dashboard!$B$8:$D$4337,3,FALSE)</f>
        <v>Software &amp; IT Services</v>
      </c>
      <c r="D4" s="1" t="e" vm="1">
        <v>#VALUE!</v>
      </c>
      <c r="E4" s="1" t="str">
        <f t="array" aca="1" ref="E4" ca="1">_FV(Transactions!$D4,"Ticker symbol",TRUE)</f>
        <v>IBM</v>
      </c>
      <c r="F4" s="70"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VLOOKUP(Table_1[[#This Row],[Company]],Dashboard!$B$8:$D$4337,3,FALSE)</f>
        <v>Banking Services</v>
      </c>
      <c r="D5" s="1" t="e" vm="2">
        <v>#VALUE!</v>
      </c>
      <c r="E5" s="1" t="str">
        <f t="array" aca="1" ref="E5" ca="1">_FV(Transactions!$D5,"Ticker symbol",TRUE)</f>
        <v>AXP</v>
      </c>
      <c r="F5" s="70"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VLOOKUP(Table_1[[#This Row],[Company]],Dashboard!$B$8:$D$4337,3,FALSE)</f>
        <v>Media &amp; Publishing</v>
      </c>
      <c r="D6" s="1" t="e" vm="3">
        <v>#VALUE!</v>
      </c>
      <c r="E6" s="1" t="str">
        <f t="array" aca="1" ref="E6" ca="1">_FV(Transactions!$D6,"Ticker symbol",TRUE)</f>
        <v>DIS</v>
      </c>
      <c r="F6" s="70"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VLOOKUP(Table_1[[#This Row],[Company]],Dashboard!$B$8:$D$4337,3,FALSE)</f>
        <v>Software &amp; IT Services</v>
      </c>
      <c r="D7" s="1" t="e" vm="4">
        <v>#VALUE!</v>
      </c>
      <c r="E7" s="1" t="str">
        <f t="array" aca="1" ref="E7" ca="1">_FV(Transactions!$D7,"Ticker symbol",TRUE)</f>
        <v>MSFT</v>
      </c>
      <c r="F7" s="70"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VLOOKUP(Table_1[[#This Row],[Company]],Dashboard!$B$8:$D$4337,3,FALSE)</f>
        <v>Oil &amp; Gas</v>
      </c>
      <c r="D8" s="1" t="e" vm="5">
        <v>#VALUE!</v>
      </c>
      <c r="E8" s="1" t="str">
        <f t="array" aca="1" ref="E8" ca="1">_FV(Transactions!$D8,"Ticker symbol",TRUE)</f>
        <v>CVX</v>
      </c>
      <c r="F8" s="70"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VLOOKUP(Table_1[[#This Row],[Company]],Dashboard!$B$8:$D$4337,3,FALSE)</f>
        <v>Software &amp; IT Services</v>
      </c>
      <c r="D9" s="1" t="e" vm="1">
        <v>#VALUE!</v>
      </c>
      <c r="E9" s="1" t="str">
        <f t="array" aca="1" ref="E9" ca="1">_FV(Transactions!$D9,"Ticker symbol",TRUE)</f>
        <v>IBM</v>
      </c>
      <c r="F9" s="70"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VLOOKUP(Table_1[[#This Row],[Company]],Dashboard!$B$8:$D$4337,3,FALSE)</f>
        <v>Banking Services</v>
      </c>
      <c r="D10" s="1" t="e" vm="2">
        <v>#VALUE!</v>
      </c>
      <c r="E10" s="1" t="str">
        <f t="array" aca="1" ref="E10" ca="1">_FV(Transactions!$D10,"Ticker symbol",TRUE)</f>
        <v>AXP</v>
      </c>
      <c r="F10" s="70"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VLOOKUP(Table_1[[#This Row],[Company]],Dashboard!$B$8:$D$4337,3,FALSE)</f>
        <v>Media &amp; Publishing</v>
      </c>
      <c r="D11" s="1" t="e" vm="3">
        <v>#VALUE!</v>
      </c>
      <c r="E11" s="1" t="str">
        <f t="array" aca="1" ref="E11" ca="1">_FV(Transactions!$D11,"Ticker symbol",TRUE)</f>
        <v>DIS</v>
      </c>
      <c r="F11" s="70"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VLOOKUP(Table_1[[#This Row],[Company]],Dashboard!$B$8:$D$4337,3,FALSE)</f>
        <v>Software &amp; IT Services</v>
      </c>
      <c r="D12" s="1" t="e" vm="4">
        <v>#VALUE!</v>
      </c>
      <c r="E12" s="1" t="str">
        <f t="array" aca="1" ref="E12" ca="1">_FV(Transactions!$D12,"Ticker symbol",TRUE)</f>
        <v>MSFT</v>
      </c>
      <c r="F12" s="70"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VLOOKUP(Table_1[[#This Row],[Company]],Dashboard!$B$8:$D$4337,3,FALSE)</f>
        <v>Oil &amp; Gas</v>
      </c>
      <c r="D13" s="1" t="e" vm="5">
        <v>#VALUE!</v>
      </c>
      <c r="E13" s="1" t="str">
        <f t="array" aca="1" ref="E13" ca="1">_FV(Transactions!$D13,"Ticker symbol",TRUE)</f>
        <v>CVX</v>
      </c>
      <c r="F13" s="70"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VLOOKUP(Table_1[[#This Row],[Company]],Dashboard!$B$8:$D$4337,3,FALSE)</f>
        <v>Computers, Phones &amp; Household Electronics</v>
      </c>
      <c r="D14" s="26" t="e" vm="6">
        <v>#VALUE!</v>
      </c>
      <c r="E14" s="27" t="str">
        <f t="array" aca="1" ref="E14" ca="1">_FV(Transactions!$D14,"Ticker symbol",TRUE)</f>
        <v>AAPL</v>
      </c>
      <c r="F14" s="77"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VLOOKUP(Table_1[[#This Row],[Company]],Dashboard!$B$8:$D$4337,3,FALSE)</f>
        <v>Software &amp; IT Services</v>
      </c>
      <c r="D15" s="21" t="e" vm="4">
        <v>#VALUE!</v>
      </c>
      <c r="E15" s="22" t="str">
        <f t="array" aca="1" ref="E15" ca="1">_FV(Transactions!$D15,"Ticker symbol",TRUE)</f>
        <v>MSFT</v>
      </c>
      <c r="F15" s="78"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str">
        <f ca="1">VLOOKUP(Table_1[[#This Row],[Company]],Dashboard!$B$8:$D$4337,3,FALSE)</f>
        <v>Healthcare Providers &amp; Services</v>
      </c>
      <c r="D16" s="21" t="e" vm="19">
        <v>#VALUE!</v>
      </c>
      <c r="E16" s="22" t="str">
        <f t="array" aca="1" ref="E16" ca="1">_FV(Transactions!$D16,"Ticker symbol",TRUE)</f>
        <v>UNH</v>
      </c>
      <c r="F16" s="78"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str">
        <f ca="1">VLOOKUP(Table_1[[#This Row],[Company]],Dashboard!$B$8:$D$4337,3,FALSE)</f>
        <v>Software &amp; IT Services</v>
      </c>
      <c r="D17" s="21" t="e" vm="22">
        <v>#VALUE!</v>
      </c>
      <c r="E17" s="22" t="str">
        <f t="array" aca="1" ref="E17" ca="1">_FV(Transactions!$D17,"Ticker symbol",TRUE)</f>
        <v>CRM</v>
      </c>
      <c r="F17" s="78"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VLOOKUP(Table_1[[#This Row],[Company]],Dashboard!$B$8:$D$4337,3,FALSE)</f>
        <v>Oil &amp; Gas</v>
      </c>
      <c r="D18" s="26" t="e" vm="5">
        <v>#VALUE!</v>
      </c>
      <c r="E18" s="27" t="str">
        <f t="array" aca="1" ref="E18" ca="1">_FV(Transactions!$D18,"Ticker symbol",TRUE)</f>
        <v>CVX</v>
      </c>
      <c r="F18" s="77"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VLOOKUP(Table_1[[#This Row],[Company]],Dashboard!$B$8:$D$4337,3,FALSE)</f>
        <v>Pharmaceuticals</v>
      </c>
      <c r="D19" s="21" t="e" vm="16">
        <v>#VALUE!</v>
      </c>
      <c r="E19" s="22" t="str">
        <f t="array" aca="1" ref="E19" ca="1">_FV(Transactions!$D19,"Ticker symbol",TRUE)</f>
        <v>MRK</v>
      </c>
      <c r="F19" s="78"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VLOOKUP(Table_1[[#This Row],[Company]],Dashboard!$B$8:$D$4337,3,FALSE)</f>
        <v>Machinery, Equipment &amp; Components</v>
      </c>
      <c r="D20" s="21" t="e" vm="20">
        <v>#VALUE!</v>
      </c>
      <c r="E20" s="22" t="str">
        <f t="array" aca="1" ref="E20" ca="1">_FV(Transactions!$D20,"Ticker symbol",TRUE)</f>
        <v>CAT</v>
      </c>
      <c r="F20" s="78"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20" t="str">
        <f ca="1">VLOOKUP(Table_1[[#This Row],[Company]],Dashboard!$B$8:$D$4337,3,FALSE)</f>
        <v>Consumer Goods Conglomerates</v>
      </c>
      <c r="D21" s="21" t="e" vm="17">
        <v>#VALUE!</v>
      </c>
      <c r="E21" s="22" t="str">
        <f t="array" aca="1" ref="E21" ca="1">_FV(Transactions!$D21,"Ticker symbol",TRUE)</f>
        <v>HON</v>
      </c>
      <c r="F21" s="78"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VLOOKUP(Table_1[[#This Row],[Company]],Dashboard!$B$8:$D$4337,3,FALSE)</f>
        <v>Textiles &amp; Apparel</v>
      </c>
      <c r="D22" s="21" t="e" vm="14">
        <v>#VALUE!</v>
      </c>
      <c r="E22" s="22" t="str">
        <f t="array" aca="1" ref="E22" ca="1">_FV(Transactions!$D22,"Ticker symbol",TRUE)</f>
        <v>NKE</v>
      </c>
      <c r="F22" s="78"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VLOOKUP(Table_1[[#This Row],[Company]],Dashboard!$B$8:$D$4337,3,FALSE)</f>
        <v>Food &amp; Drug Retailing</v>
      </c>
      <c r="D23" s="26" t="e" vm="15">
        <v>#VALUE!</v>
      </c>
      <c r="E23" s="27" t="str">
        <f t="array" aca="1" ref="E23" ca="1">_FV(Transactions!$D23,"Ticker symbol",TRUE)</f>
        <v>WMT</v>
      </c>
      <c r="F23" s="71"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VLOOKUP(Table_1[[#This Row],[Company]],Dashboard!$B$8:$D$4337,3,FALSE)</f>
        <v>Banking Services</v>
      </c>
      <c r="D24" s="26" t="e" vm="10">
        <v>#VALUE!</v>
      </c>
      <c r="E24" s="27" t="str">
        <f t="array" aca="1" ref="E24" ca="1">_FV(Transactions!$D24,"Ticker symbol",TRUE)</f>
        <v>JPM</v>
      </c>
      <c r="F24" s="71"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str">
        <f ca="1">VLOOKUP(Table_1[[#This Row],[Company]],Dashboard!$B$8:$D$4337,3,FALSE)</f>
        <v>Software &amp; IT Services</v>
      </c>
      <c r="D25" s="26" t="e" vm="21">
        <v>#VALUE!</v>
      </c>
      <c r="E25" s="27" t="str">
        <f t="array" aca="1" ref="E25" ca="1">_FV(Transactions!$D25,"Ticker symbol",TRUE)</f>
        <v>V</v>
      </c>
      <c r="F25" s="71"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VLOOKUP(Table_1[[#This Row],[Company]],Dashboard!$B$8:$D$4337,3,FALSE)</f>
        <v>Personal &amp; Household Products &amp; Services</v>
      </c>
      <c r="D26" s="21" t="e" vm="7">
        <v>#VALUE!</v>
      </c>
      <c r="E26" s="22" t="str">
        <f t="array" aca="1" ref="E26" ca="1">_FV(Transactions!$D26,"Ticker symbol",TRUE)</f>
        <v>PG</v>
      </c>
      <c r="F26" s="72"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25" t="str">
        <f ca="1">VLOOKUP(Table_1[[#This Row],[Company]],Dashboard!$B$8:$D$4337,3,FALSE)</f>
        <v>Pharmaceuticals</v>
      </c>
      <c r="D27" s="26" t="e" vm="25">
        <v>#VALUE!</v>
      </c>
      <c r="E27" s="27" t="str">
        <f t="array" aca="1" ref="E27" ca="1">_FV(Transactions!$D27,"Ticker symbol",TRUE)</f>
        <v>JNJ</v>
      </c>
      <c r="F27" s="71"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25" t="str">
        <f ca="1">VLOOKUP(Table_1[[#This Row],[Company]],Dashboard!$B$8:$D$4337,3,FALSE)</f>
        <v>Beverages</v>
      </c>
      <c r="D28" s="26" t="e" vm="26">
        <v>#VALUE!</v>
      </c>
      <c r="E28" s="27" t="str">
        <f t="array" aca="1" ref="E28" ca="1">_FV(Transactions!$D28,"Ticker symbol",TRUE)</f>
        <v>KO</v>
      </c>
      <c r="F28" s="71"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25" t="str">
        <f ca="1">VLOOKUP(Table_1[[#This Row],[Company]],Dashboard!$B$8:$D$4337,3,FALSE)</f>
        <v>Communications &amp; Networking</v>
      </c>
      <c r="D29" s="26" t="e" vm="27">
        <v>#VALUE!</v>
      </c>
      <c r="E29" s="27" t="str">
        <f t="array" aca="1" ref="E29" ca="1">_FV(Transactions!$D29,"Ticker symbol",TRUE)</f>
        <v>CSCO</v>
      </c>
      <c r="F29" s="71"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VLOOKUP(Table_1[[#This Row],[Company]],Dashboard!$B$8:$D$4337,3,FALSE)</f>
        <v>Software &amp; IT Services</v>
      </c>
      <c r="D30" s="26" t="e" vm="1">
        <v>#VALUE!</v>
      </c>
      <c r="E30" s="27" t="str">
        <f t="array" aca="1" ref="E30" ca="1">_FV(Transactions!$D30,"Ticker symbol",TRUE)</f>
        <v>IBM</v>
      </c>
      <c r="F30" s="71"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VLOOKUP(Table_1[[#This Row],[Company]],Dashboard!$B$8:$D$4337,3,FALSE)</f>
        <v>Banking Services</v>
      </c>
      <c r="D31" s="32" t="e" vm="2">
        <v>#VALUE!</v>
      </c>
      <c r="E31" s="33" t="str">
        <f t="array" aca="1" ref="E31" ca="1">_FV(Transactions!$D31,"Ticker symbol",TRUE)</f>
        <v>AXP</v>
      </c>
      <c r="F31" s="73"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str">
        <f ca="1">VLOOKUP(Table_1[[#This Row],[Company]],Dashboard!$B$8:$D$4337,3,FALSE)</f>
        <v>Hotels &amp; Entertainment Services</v>
      </c>
      <c r="D32" s="26" t="e" vm="28">
        <v>#VALUE!</v>
      </c>
      <c r="E32" s="27" t="str">
        <f t="array" aca="1" ref="E32" ca="1">_FV(Transactions!$D32,"Ticker symbol",TRUE)</f>
        <v>MCD</v>
      </c>
      <c r="F32" s="71"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VLOOKUP(Table_1[[#This Row],[Company]],Dashboard!$B$8:$D$4337,3,FALSE)</f>
        <v>Investment Banking &amp; Investment Services</v>
      </c>
      <c r="D33" s="26" t="e" vm="11">
        <v>#VALUE!</v>
      </c>
      <c r="E33" s="27" t="str">
        <f t="array" aca="1" ref="E33" ca="1">_FV(Transactions!$D33,"Ticker symbol",TRUE)</f>
        <v>GS</v>
      </c>
      <c r="F33" s="71"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25" t="str">
        <f ca="1">VLOOKUP(Table_1[[#This Row],[Company]],Dashboard!$B$8:$D$4337,3,FALSE)</f>
        <v>Pharmaceuticals</v>
      </c>
      <c r="D34" s="26" t="e" vm="29">
        <v>#VALUE!</v>
      </c>
      <c r="E34" s="27" t="str">
        <f t="array" aca="1" ref="E34" ca="1">_FV(Transactions!$D34,"Ticker symbol",TRUE)</f>
        <v>AMGN</v>
      </c>
      <c r="F34" s="71"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VLOOKUP(Table_1[[#This Row],[Company]],Dashboard!$B$8:$D$4337,3,FALSE)</f>
        <v>Chemicals</v>
      </c>
      <c r="D35" s="21" t="e" vm="8">
        <v>#VALUE!</v>
      </c>
      <c r="E35" s="22" t="str">
        <f t="array" aca="1" ref="E35" ca="1">_FV(Transactions!$D35,"Ticker symbol",TRUE)</f>
        <v>SHW</v>
      </c>
      <c r="F35" s="72"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VLOOKUP(Table_1[[#This Row],[Company]],Dashboard!$B$8:$D$4337,3,FALSE)</f>
        <v>Consumer Goods Conglomerates</v>
      </c>
      <c r="D36" s="26" t="e" vm="12">
        <v>#VALUE!</v>
      </c>
      <c r="E36" s="27" t="str">
        <f t="array" aca="1" ref="E36" ca="1">_FV(Transactions!$D36,"Ticker symbol",TRUE)</f>
        <v>MMM</v>
      </c>
      <c r="F36" s="71"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VLOOKUP(Table_1[[#This Row],[Company]],Dashboard!$B$8:$D$4337,3,FALSE)</f>
        <v>Insurance</v>
      </c>
      <c r="D37" s="21" t="e" vm="9">
        <v>#VALUE!</v>
      </c>
      <c r="E37" s="22" t="str">
        <f t="array" aca="1" ref="E37" ca="1">_FV(Transactions!$D37,"Ticker symbol",TRUE)</f>
        <v>TRV</v>
      </c>
      <c r="F37" s="72"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VLOOKUP(Table_1[[#This Row],[Company]],Dashboard!$B$8:$D$4337,3,FALSE)</f>
        <v>Aerospace &amp; Defense</v>
      </c>
      <c r="D38" s="27" t="e" vm="13">
        <v>#VALUE!</v>
      </c>
      <c r="E38" s="27" t="str">
        <f t="array" aca="1" ref="E38" ca="1">_FV(Transactions!$D38,"Ticker symbol",TRUE)</f>
        <v>BA</v>
      </c>
      <c r="F38" s="74"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VLOOKUP(Table_1[[#This Row],[Company]],Dashboard!$B$8:$D$4337,3,FALSE)</f>
        <v>Computers, Phones &amp; Household Electronics</v>
      </c>
      <c r="D39" s="19" t="e" vm="6">
        <v>#VALUE!</v>
      </c>
      <c r="E39" s="1" t="str">
        <f t="array" aca="1" ref="E39" ca="1">_FV(Transactions!$D39,"Ticker symbol",TRUE)</f>
        <v>AAPL</v>
      </c>
      <c r="F39" s="75"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VLOOKUP(Table_1[[#This Row],[Company]],Dashboard!$B$8:$D$4337,3,FALSE)</f>
        <v>Oil &amp; Gas</v>
      </c>
      <c r="D40" s="30" t="e" vm="5">
        <v>#VALUE!</v>
      </c>
      <c r="E40" s="1" t="str">
        <f t="array" aca="1" ref="E40" ca="1">_FV(Transactions!$D40,"Ticker symbol",TRUE)</f>
        <v>CVX</v>
      </c>
      <c r="F40" s="75"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VLOOKUP(Table_1[[#This Row],[Company]],Dashboard!$B$8:$D$4337,3,FALSE)</f>
        <v>Personal &amp; Household Products &amp; Services</v>
      </c>
      <c r="D41" s="30" t="e" vm="7">
        <v>#VALUE!</v>
      </c>
      <c r="E41" s="1" t="str">
        <f t="array" aca="1" ref="E41" ca="1">_FV(Transactions!$D41,"Ticker symbol",TRUE)</f>
        <v>PG</v>
      </c>
      <c r="F41" s="76"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VLOOKUP(Table_1[[#This Row],[Company]],Dashboard!$B$8:$D$4337,3,FALSE)</f>
        <v>Chemicals</v>
      </c>
      <c r="D42" s="30" t="e" vm="8">
        <v>#VALUE!</v>
      </c>
      <c r="E42" s="1" t="str">
        <f t="array" aca="1" ref="E42" ca="1">_FV(Transactions!$D42,"Ticker symbol",TRUE)</f>
        <v>SHW</v>
      </c>
      <c r="F42" s="76"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VLOOKUP(Table_1[[#This Row],[Company]],Dashboard!$B$8:$D$4337,3,FALSE)</f>
        <v>Insurance</v>
      </c>
      <c r="D43" s="30" t="e" vm="9">
        <v>#VALUE!</v>
      </c>
      <c r="E43" s="1" t="str">
        <f t="array" aca="1" ref="E43" ca="1">_FV(Transactions!$D43,"Ticker symbol",TRUE)</f>
        <v>TRV</v>
      </c>
      <c r="F43" s="76"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VLOOKUP(Table_1[[#This Row],[Company]],Dashboard!$B$8:$D$4337,3,FALSE)</f>
        <v>Banking Services</v>
      </c>
      <c r="D44" s="30" t="e" vm="2">
        <v>#VALUE!</v>
      </c>
      <c r="E44" s="1" t="str">
        <f t="array" aca="1" ref="E44" ca="1">_FV(Transactions!$D44,"Ticker symbol",TRUE)</f>
        <v>AXP</v>
      </c>
      <c r="F44" s="76"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4" t="s">
        <v>26</v>
      </c>
      <c r="B45" s="9">
        <v>45702</v>
      </c>
      <c r="C45" s="9" t="str">
        <f ca="1">VLOOKUP(Table_1[[#This Row],[Company]],Dashboard!$B$8:$D$4337,3,FALSE)</f>
        <v>Computers, Phones &amp; Household Electronics</v>
      </c>
      <c r="D45" s="30" t="e" vm="6">
        <v>#VALUE!</v>
      </c>
      <c r="E45" s="1" t="str">
        <f t="array" aca="1" ref="E45" ca="1">_FV(Transactions!$D45,"Ticker symbol",TRUE)</f>
        <v>AAPL</v>
      </c>
      <c r="F45" s="76"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VLOOKUP(Table_1[[#This Row],[Company]],Dashboard!$B$8:$D$4337,3,FALSE)</f>
        <v>Oil &amp; Gas</v>
      </c>
      <c r="D46" s="32" t="e" vm="5">
        <v>#VALUE!</v>
      </c>
      <c r="E46" s="33" t="str">
        <f t="array" aca="1" ref="E46" ca="1">_FV(Transactions!$D46,"Ticker symbol",TRUE)</f>
        <v>CVX</v>
      </c>
      <c r="F46" s="76"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9" t="str">
        <f ca="1">VLOOKUP(Table_1[[#This Row],[Company]],Dashboard!$B$8:$D$4337,3,FALSE)</f>
        <v>Telecommunications Services</v>
      </c>
      <c r="D47" s="30" t="e" vm="30">
        <v>#VALUE!</v>
      </c>
      <c r="E47" s="1" t="str">
        <f t="array" aca="1" ref="E47" ca="1">_FV(Transactions!$D47,"Ticker symbol",TRUE)</f>
        <v>VZ</v>
      </c>
      <c r="F47" s="76"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VLOOKUP(Table_1[[#This Row],[Company]],Dashboard!$B$8:$D$4337,3,FALSE)</f>
        <v>Semiconductors &amp; Semiconductor Equipment</v>
      </c>
      <c r="D48" s="30" t="e" vm="18">
        <v>#VALUE!</v>
      </c>
      <c r="E48" s="1" t="str">
        <f t="array" aca="1" ref="E48" ca="1">_FV(Transactions!$D48,"Ticker symbol",TRUE)</f>
        <v>NVDA</v>
      </c>
      <c r="F48" s="76"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VLOOKUP(Table_1[[#This Row],[Company]],Dashboard!$B$8:$D$4337,3,FALSE)</f>
        <v>Personal &amp; Household Products &amp; Services</v>
      </c>
      <c r="D49" s="30" t="e" vm="7">
        <v>#VALUE!</v>
      </c>
      <c r="E49" s="1" t="str">
        <f t="array" aca="1" ref="E49" ca="1">_FV(Transactions!$D49,"Ticker symbol",TRUE)</f>
        <v>PG</v>
      </c>
      <c r="F49" s="76"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VLOOKUP(Table_1[[#This Row],[Company]],Dashboard!$B$8:$D$4337,3,FALSE)</f>
        <v>Chemicals</v>
      </c>
      <c r="D50" s="30" t="e" vm="8">
        <v>#VALUE!</v>
      </c>
      <c r="E50" s="1" t="str">
        <f t="array" aca="1" ref="E50" ca="1">_FV(Transactions!$D50,"Ticker symbol",TRUE)</f>
        <v>SHW</v>
      </c>
      <c r="F50" s="76"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VLOOKUP(Table_1[[#This Row],[Company]],Dashboard!$B$8:$D$4337,3,FALSE)</f>
        <v>Insurance</v>
      </c>
      <c r="D51" s="30" t="e" vm="9">
        <v>#VALUE!</v>
      </c>
      <c r="E51" s="1" t="str">
        <f t="array" aca="1" ref="E51" ca="1">_FV(Transactions!$D51,"Ticker symbol",TRUE)</f>
        <v>TRV</v>
      </c>
      <c r="F51" s="76"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VLOOKUP(Table_1[[#This Row],[Company]],Dashboard!$B$8:$D$4337,3,FALSE)</f>
        <v>Banking Services</v>
      </c>
      <c r="D52" s="79" t="e" vm="10">
        <v>#VALUE!</v>
      </c>
      <c r="E52" s="1" t="str">
        <f t="array" aca="1" ref="E52" ca="1">_FV(Transactions!$D52,"Ticker symbol",TRUE)</f>
        <v>JPM</v>
      </c>
      <c r="F52" s="76"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VLOOKUP(Table_1[[#This Row],[Company]],Dashboard!$B$8:$D$4337,3,FALSE)</f>
        <v>Aerospace &amp; Defense</v>
      </c>
      <c r="D53" s="79" t="e" vm="13">
        <v>#VALUE!</v>
      </c>
      <c r="E53" s="1" t="str">
        <f t="array" aca="1" ref="E53" ca="1">_FV(Transactions!$D53,"Ticker symbol",TRUE)</f>
        <v>BA</v>
      </c>
      <c r="F53" s="76"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VLOOKUP(Table_1[[#This Row],[Company]],Dashboard!$B$8:$D$4337,3,FALSE)</f>
        <v>Consumer Goods Conglomerates</v>
      </c>
      <c r="D54" s="79" t="e" vm="12">
        <v>#VALUE!</v>
      </c>
      <c r="E54" s="1" t="str">
        <f t="array" aca="1" ref="E54" ca="1">_FV(Transactions!$D54,"Ticker symbol",TRUE)</f>
        <v>MMM</v>
      </c>
      <c r="F54" s="76"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VLOOKUP(Table_1[[#This Row],[Company]],Dashboard!$B$8:$D$4337,3,FALSE)</f>
        <v>Investment Banking &amp; Investment Services</v>
      </c>
      <c r="D55" s="79" t="e" vm="11">
        <v>#VALUE!</v>
      </c>
      <c r="E55" s="1" t="str">
        <f t="array" aca="1" ref="E55" ca="1">_FV(Transactions!$D55,"Ticker symbol",TRUE)</f>
        <v>GS</v>
      </c>
      <c r="F55" s="76"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VLOOKUP(Table_1[[#This Row],[Company]],Dashboard!$B$8:$D$4337,3,FALSE)</f>
        <v>Food &amp; Drug Retailing</v>
      </c>
      <c r="D56" s="79" t="e" vm="15">
        <v>#VALUE!</v>
      </c>
      <c r="E56" s="1" t="str">
        <f t="array" aca="1" ref="E56" ca="1">_FV(Transactions!$D56,"Ticker symbol",TRUE)</f>
        <v>WMT</v>
      </c>
      <c r="F56" s="76"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VLOOKUP(Table_1[[#This Row],[Company]],Dashboard!$B$8:$D$4337,3,FALSE)</f>
        <v>Textiles &amp; Apparel</v>
      </c>
      <c r="D57" s="79" t="e" vm="14">
        <v>#VALUE!</v>
      </c>
      <c r="E57" s="1" t="str">
        <f t="array" aca="1" ref="E57" ca="1">_FV(Transactions!$D57,"Ticker symbol",TRUE)</f>
        <v>NKE</v>
      </c>
      <c r="F57" s="82"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VLOOKUP(Table_1[[#This Row],[Company]],Dashboard!$B$8:$D$4337,3,FALSE)</f>
        <v>Personal &amp; Household Products &amp; Services</v>
      </c>
      <c r="D58" s="79" t="e" vm="7">
        <v>#VALUE!</v>
      </c>
      <c r="E58" s="1" t="str">
        <f t="array" aca="1" ref="E58" ca="1">_FV(Transactions!$D58,"Ticker symbol",TRUE)</f>
        <v>PG</v>
      </c>
      <c r="F58" s="82" t="s">
        <v>14</v>
      </c>
      <c r="G58">
        <v>234</v>
      </c>
      <c r="H58" s="17">
        <v>170.23</v>
      </c>
      <c r="I58" s="10">
        <f>Transactions!$H58*Transactions!$G58</f>
        <v>39833.82</v>
      </c>
      <c r="J58" s="84">
        <f>ABS(Table_1[[#This Row],[Transaction Amount]])*0.002</f>
        <v>79.667640000000006</v>
      </c>
      <c r="K58" s="84">
        <f>Table_1[[#This Row],[Transaction Amount]]-Table_1[[#This Row],[Transaction Cost]]</f>
        <v>39754.15236</v>
      </c>
      <c r="L58" s="1" t="s">
        <v>15</v>
      </c>
    </row>
    <row r="59" spans="1:12" ht="14.25" customHeight="1" x14ac:dyDescent="0.3">
      <c r="B59" s="9">
        <v>45709</v>
      </c>
      <c r="C59" s="9" t="str">
        <f ca="1">VLOOKUP(Table_1[[#This Row],[Company]],Dashboard!$B$8:$D$4337,3,FALSE)</f>
        <v>Diversified Retail</v>
      </c>
      <c r="D59" s="79" t="e" vm="23">
        <v>#VALUE!</v>
      </c>
      <c r="E59" s="1" t="str">
        <f t="array" aca="1" ref="E59" ca="1">_FV(Transactions!$D59,"Ticker symbol",TRUE)</f>
        <v>AMZN</v>
      </c>
      <c r="F59" s="82"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VLOOKUP(Table_1[[#This Row],[Company]],Dashboard!$B$8:$D$4337,3,FALSE)</f>
        <v>Media &amp; Publishing</v>
      </c>
      <c r="D60" s="79" t="e" vm="3">
        <v>#VALUE!</v>
      </c>
      <c r="E60" s="1" t="str">
        <f t="array" aca="1" ref="E60" ca="1">_FV(Transactions!$D60,"Ticker symbol",TRUE)</f>
        <v>DIS</v>
      </c>
      <c r="F60" s="82"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VLOOKUP(Table_1[[#This Row],[Company]],Dashboard!$B$8:$D$4337,3,FALSE)</f>
        <v>Banking Services</v>
      </c>
      <c r="D61" s="79" t="e" vm="2">
        <v>#VALUE!</v>
      </c>
      <c r="E61" s="1" t="str">
        <f t="array" aca="1" ref="E61" ca="1">_FV(Transactions!$D61,"Ticker symbol",TRUE)</f>
        <v>AXP</v>
      </c>
      <c r="F61" s="82"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str">
        <f ca="1">VLOOKUP(Table_1[[#This Row],[Company]],Dashboard!$B$8:$D$4337,3,FALSE)</f>
        <v>Specialty Retailers</v>
      </c>
      <c r="D62" s="79" t="e" vm="24">
        <v>#VALUE!</v>
      </c>
      <c r="E62" s="1" t="str">
        <f t="array" aca="1" ref="E62" ca="1">_FV(Transactions!$D62,"Ticker symbol",TRUE)</f>
        <v>HD</v>
      </c>
      <c r="F62" s="82"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7">
        <v>45712</v>
      </c>
      <c r="C63" s="87" t="str">
        <f ca="1">VLOOKUP(D63,Dashboard!$B$8:$D$46,3,FALSE)</f>
        <v>Software &amp; IT Services</v>
      </c>
      <c r="D63" s="106" t="e" vm="1">
        <v>#VALUE!</v>
      </c>
      <c r="E63" s="88" t="str">
        <f t="array" aca="1" ref="E63" ca="1">_FV(Transactions!$D63,"Ticker symbol",TRUE)</f>
        <v>IBM</v>
      </c>
      <c r="F63" s="89" t="s">
        <v>16</v>
      </c>
      <c r="G63" s="86">
        <v>-156</v>
      </c>
      <c r="H63" s="90">
        <v>252.44</v>
      </c>
      <c r="I63" s="91">
        <f>Transactions!$H63*Transactions!$G63</f>
        <v>-39380.639999999999</v>
      </c>
      <c r="J63" s="91">
        <f t="shared" ref="J63:J82" si="0">ABS(I63)*0.002</f>
        <v>78.761279999999999</v>
      </c>
      <c r="K63" s="91">
        <f t="shared" ref="K63:K72" si="1">I63-J63</f>
        <v>-39459.401279999998</v>
      </c>
      <c r="L63" s="88" t="s">
        <v>15</v>
      </c>
    </row>
    <row r="64" spans="1:12" ht="14.25" customHeight="1" x14ac:dyDescent="0.3">
      <c r="B64" s="87">
        <v>45712</v>
      </c>
      <c r="C64" s="87" t="str">
        <f ca="1">VLOOKUP(D64,Dashboard!$B$8:$D$46,3,FALSE)</f>
        <v>Pharmaceuticals</v>
      </c>
      <c r="D64" s="106" t="e" vm="16">
        <v>#VALUE!</v>
      </c>
      <c r="E64" s="88" t="str">
        <f t="array" aca="1" ref="E64" ca="1">_FV(Transactions!$D64,"Ticker symbol",TRUE)</f>
        <v>MRK</v>
      </c>
      <c r="F64" s="89" t="s">
        <v>14</v>
      </c>
      <c r="G64" s="86">
        <v>452</v>
      </c>
      <c r="H64" s="90">
        <v>92.25</v>
      </c>
      <c r="I64" s="91">
        <f>Transactions!$H64*Transactions!$G64</f>
        <v>41697</v>
      </c>
      <c r="J64" s="91">
        <f t="shared" si="0"/>
        <v>83.394000000000005</v>
      </c>
      <c r="K64" s="91">
        <f t="shared" si="1"/>
        <v>41613.606</v>
      </c>
      <c r="L64" s="88" t="s">
        <v>15</v>
      </c>
    </row>
    <row r="65" spans="2:12" ht="14.25" customHeight="1" x14ac:dyDescent="0.3">
      <c r="B65" s="87">
        <v>45712</v>
      </c>
      <c r="C65" s="87" t="str">
        <f ca="1">VLOOKUP(D65,Dashboard!$B$8:$D$46,3,FALSE)</f>
        <v>Consumer Goods Conglomerates</v>
      </c>
      <c r="D65" s="106" t="e" vm="17">
        <v>#VALUE!</v>
      </c>
      <c r="E65" s="88" t="str">
        <f t="array" aca="1" ref="E65" ca="1">_FV(Transactions!$D65,"Ticker symbol",TRUE)</f>
        <v>HON</v>
      </c>
      <c r="F65" s="89" t="s">
        <v>14</v>
      </c>
      <c r="G65" s="86">
        <v>192</v>
      </c>
      <c r="H65" s="90">
        <v>212.89</v>
      </c>
      <c r="I65" s="91">
        <f>Transactions!$H65*Transactions!$G65</f>
        <v>40874.879999999997</v>
      </c>
      <c r="J65" s="91">
        <f t="shared" si="0"/>
        <v>81.749759999999995</v>
      </c>
      <c r="K65" s="91">
        <f t="shared" si="1"/>
        <v>40793.130239999999</v>
      </c>
      <c r="L65" s="88" t="s">
        <v>15</v>
      </c>
    </row>
    <row r="66" spans="2:12" ht="14.25" customHeight="1" x14ac:dyDescent="0.3">
      <c r="B66" s="87">
        <v>45712</v>
      </c>
      <c r="C66" s="87" t="str">
        <f ca="1">VLOOKUP(D66,Dashboard!$B$8:$D$46,3,FALSE)</f>
        <v>Semiconductors &amp; Semiconductor Equipment</v>
      </c>
      <c r="D66" s="106" t="e" vm="18">
        <v>#VALUE!</v>
      </c>
      <c r="E66" s="88" t="str">
        <f t="array" aca="1" ref="E66" ca="1">_FV(Transactions!$D66,"Ticker symbol",TRUE)</f>
        <v>NVDA</v>
      </c>
      <c r="F66" s="89" t="s">
        <v>16</v>
      </c>
      <c r="G66" s="68">
        <v>-608</v>
      </c>
      <c r="H66" s="90">
        <v>124.80500000000001</v>
      </c>
      <c r="I66" s="91">
        <f>Transactions!$H66*Transactions!$G66</f>
        <v>-75881.440000000002</v>
      </c>
      <c r="J66" s="91">
        <f t="shared" si="0"/>
        <v>151.76288</v>
      </c>
      <c r="K66" s="91">
        <f t="shared" si="1"/>
        <v>-76033.202879999997</v>
      </c>
      <c r="L66" s="88" t="s">
        <v>15</v>
      </c>
    </row>
    <row r="67" spans="2:12" ht="14.25" customHeight="1" x14ac:dyDescent="0.3">
      <c r="B67" s="87">
        <v>45712</v>
      </c>
      <c r="C67" s="87" t="str">
        <f ca="1">VLOOKUP(D67,Dashboard!$B$8:$D$46,3,FALSE)</f>
        <v>Aerospace &amp; Defense</v>
      </c>
      <c r="D67" s="106" t="e" vm="13">
        <v>#VALUE!</v>
      </c>
      <c r="E67" s="88" t="str">
        <f t="array" aca="1" ref="E67" ca="1">_FV(Transactions!$D67,"Ticker symbol",TRUE)</f>
        <v>BA</v>
      </c>
      <c r="F67" s="89" t="s">
        <v>16</v>
      </c>
      <c r="G67" s="68">
        <v>-229</v>
      </c>
      <c r="H67" s="90">
        <v>174.63</v>
      </c>
      <c r="I67" s="91">
        <f>Transactions!$H67*Transactions!$G67</f>
        <v>-39990.269999999997</v>
      </c>
      <c r="J67" s="91">
        <f t="shared" si="0"/>
        <v>79.980539999999991</v>
      </c>
      <c r="K67" s="91">
        <f t="shared" si="1"/>
        <v>-40070.250539999994</v>
      </c>
      <c r="L67" s="88" t="s">
        <v>15</v>
      </c>
    </row>
    <row r="68" spans="2:12" ht="14.25" customHeight="1" x14ac:dyDescent="0.3">
      <c r="B68" s="87">
        <v>45712</v>
      </c>
      <c r="C68" s="87" t="str">
        <f ca="1">VLOOKUP(D68,Dashboard!$B$8:$D$46,3,FALSE)</f>
        <v>Consumer Goods Conglomerates</v>
      </c>
      <c r="D68" s="106" t="e" vm="12">
        <v>#VALUE!</v>
      </c>
      <c r="E68" s="88" t="str">
        <f t="array" aca="1" ref="E68" ca="1">_FV(Transactions!$D68,"Ticker symbol",TRUE)</f>
        <v>MMM</v>
      </c>
      <c r="F68" s="89" t="s">
        <v>14</v>
      </c>
      <c r="G68" s="86">
        <v>257</v>
      </c>
      <c r="H68" s="90">
        <v>155.12</v>
      </c>
      <c r="I68" s="91">
        <f>Transactions!$H68*Transactions!$G68</f>
        <v>39865.840000000004</v>
      </c>
      <c r="J68" s="91">
        <f t="shared" si="0"/>
        <v>79.731680000000011</v>
      </c>
      <c r="K68" s="91">
        <f t="shared" si="1"/>
        <v>39786.108320000007</v>
      </c>
      <c r="L68" s="88" t="s">
        <v>15</v>
      </c>
    </row>
    <row r="69" spans="2:12" ht="14.25" customHeight="1" x14ac:dyDescent="0.3">
      <c r="B69" s="87">
        <v>45712</v>
      </c>
      <c r="C69" s="87" t="str">
        <f ca="1">VLOOKUP(D69,Dashboard!$B$8:$D$46,3,FALSE)</f>
        <v>Food &amp; Drug Retailing</v>
      </c>
      <c r="D69" s="106" t="e" vm="15">
        <v>#VALUE!</v>
      </c>
      <c r="E69" s="88" t="str">
        <f t="array" aca="1" ref="E69" ca="1">_FV(Transactions!$D69,"Ticker symbol",TRUE)</f>
        <v>WMT</v>
      </c>
      <c r="F69" s="89" t="s">
        <v>14</v>
      </c>
      <c r="G69" s="86">
        <v>826</v>
      </c>
      <c r="H69" s="90">
        <v>98.61</v>
      </c>
      <c r="I69" s="91">
        <f>Transactions!$H69*Transactions!$G69</f>
        <v>81451.86</v>
      </c>
      <c r="J69" s="91">
        <f t="shared" si="0"/>
        <v>162.90371999999999</v>
      </c>
      <c r="K69" s="91">
        <f t="shared" si="1"/>
        <v>81288.956279999999</v>
      </c>
      <c r="L69" s="88" t="s">
        <v>15</v>
      </c>
    </row>
    <row r="70" spans="2:12" ht="14.25" customHeight="1" x14ac:dyDescent="0.3">
      <c r="B70" s="87">
        <v>45712</v>
      </c>
      <c r="C70" s="87" t="str">
        <f ca="1">VLOOKUP(D70,Dashboard!$B$8:$D$46,3,FALSE)</f>
        <v>Media &amp; Publishing</v>
      </c>
      <c r="D70" s="106" t="e" vm="3">
        <v>#VALUE!</v>
      </c>
      <c r="E70" s="88" t="str">
        <f t="array" aca="1" ref="E70" ca="1">_FV(Transactions!$D70,"Ticker symbol",TRUE)</f>
        <v>DIS</v>
      </c>
      <c r="F70" s="89" t="s">
        <v>14</v>
      </c>
      <c r="G70" s="86">
        <v>719</v>
      </c>
      <c r="H70" s="90">
        <v>113.8</v>
      </c>
      <c r="I70" s="91">
        <f>Transactions!$H70*Transactions!$G70</f>
        <v>81822.2</v>
      </c>
      <c r="J70" s="91">
        <f t="shared" si="0"/>
        <v>163.64439999999999</v>
      </c>
      <c r="K70" s="91">
        <f t="shared" si="1"/>
        <v>81658.555599999992</v>
      </c>
      <c r="L70" s="88" t="s">
        <v>15</v>
      </c>
    </row>
    <row r="71" spans="2:12" ht="14.25" customHeight="1" x14ac:dyDescent="0.3">
      <c r="B71" s="87">
        <v>45712</v>
      </c>
      <c r="C71" s="87" t="str">
        <f ca="1">VLOOKUP(D71,Dashboard!$B$8:$D$46,3,FALSE)</f>
        <v>Chemicals</v>
      </c>
      <c r="D71" s="106" t="e" vm="8">
        <v>#VALUE!</v>
      </c>
      <c r="E71" s="88" t="str">
        <f t="array" aca="1" ref="E71" ca="1">_FV(Transactions!$D71,"Ticker symbol",TRUE)</f>
        <v>SHW</v>
      </c>
      <c r="F71" s="89" t="s">
        <v>14</v>
      </c>
      <c r="G71" s="86">
        <v>222</v>
      </c>
      <c r="H71" s="90">
        <v>362.27</v>
      </c>
      <c r="I71" s="91">
        <f>Transactions!$H71*Transactions!$G71</f>
        <v>80423.94</v>
      </c>
      <c r="J71" s="91">
        <f t="shared" si="0"/>
        <v>160.84788</v>
      </c>
      <c r="K71" s="91">
        <f t="shared" si="1"/>
        <v>80263.092120000001</v>
      </c>
      <c r="L71" s="88" t="s">
        <v>15</v>
      </c>
    </row>
    <row r="72" spans="2:12" ht="14.25" customHeight="1" x14ac:dyDescent="0.3">
      <c r="B72" s="87">
        <v>45712</v>
      </c>
      <c r="C72" s="87" t="str">
        <f ca="1">VLOOKUP(D72,Dashboard!$B$8:$D$46,3,FALSE)</f>
        <v>Insurance</v>
      </c>
      <c r="D72" s="106" t="e" vm="9">
        <v>#VALUE!</v>
      </c>
      <c r="E72" s="88" t="str">
        <f t="array" aca="1" ref="E72" ca="1">_FV(Transactions!$D72,"Ticker symbol",TRUE)</f>
        <v>TRV</v>
      </c>
      <c r="F72" s="89" t="s">
        <v>14</v>
      </c>
      <c r="G72" s="86">
        <v>321</v>
      </c>
      <c r="H72" s="90">
        <v>258.49</v>
      </c>
      <c r="I72" s="91">
        <f>Transactions!$H72*Transactions!$G72</f>
        <v>82975.290000000008</v>
      </c>
      <c r="J72" s="91">
        <f t="shared" si="0"/>
        <v>165.95058000000003</v>
      </c>
      <c r="K72" s="91">
        <f t="shared" si="1"/>
        <v>82809.339420000004</v>
      </c>
      <c r="L72" s="88" t="s">
        <v>15</v>
      </c>
    </row>
    <row r="73" spans="2:12" ht="14.25" customHeight="1" x14ac:dyDescent="0.3">
      <c r="B73" s="87">
        <v>45723</v>
      </c>
      <c r="C73" s="87" t="str">
        <f ca="1">VLOOKUP(D73,Dashboard!$B$8:$D$46,3,FALSE)</f>
        <v>Software &amp; IT Services</v>
      </c>
      <c r="D73" s="106" t="e" vm="21">
        <v>#VALUE!</v>
      </c>
      <c r="E73" s="88" t="str">
        <f t="array" aca="1" ref="E73" ca="1">_FV(Transactions!$D73,"Ticker symbol",TRUE)</f>
        <v>V</v>
      </c>
      <c r="F73" s="107" t="s">
        <v>16</v>
      </c>
      <c r="G73" s="86">
        <v>-113</v>
      </c>
      <c r="H73" s="90">
        <v>345.32</v>
      </c>
      <c r="I73" s="91">
        <f>Transactions!$H73*Transactions!$G73</f>
        <v>-39021.159999999996</v>
      </c>
      <c r="J73" s="91">
        <f t="shared" si="0"/>
        <v>78.042319999999989</v>
      </c>
      <c r="K73" s="91">
        <f t="shared" ref="K73" si="2">I73-J73</f>
        <v>-39099.202319999997</v>
      </c>
      <c r="L73" s="88" t="s">
        <v>15</v>
      </c>
    </row>
    <row r="74" spans="2:12" ht="14.25" customHeight="1" x14ac:dyDescent="0.3">
      <c r="B74" s="87">
        <v>45723</v>
      </c>
      <c r="C74" s="87" t="str">
        <f ca="1">VLOOKUP(D74,Dashboard!$B$8:$D$46,3,FALSE)</f>
        <v>Healthcare Providers &amp; Services</v>
      </c>
      <c r="D74" s="106" t="e" vm="19">
        <v>#VALUE!</v>
      </c>
      <c r="E74" s="88" t="str">
        <f t="array" aca="1" ref="E74" ca="1">_FV(Transactions!$D74,"Ticker symbol",TRUE)</f>
        <v>UNH</v>
      </c>
      <c r="F74" s="107" t="s">
        <v>14</v>
      </c>
      <c r="G74" s="86">
        <v>75</v>
      </c>
      <c r="H74" s="90">
        <v>493.48</v>
      </c>
      <c r="I74" s="91">
        <f>Transactions!$H74*Transactions!$G74</f>
        <v>37011</v>
      </c>
      <c r="J74" s="91">
        <f t="shared" si="0"/>
        <v>74.022000000000006</v>
      </c>
      <c r="K74" s="91">
        <f t="shared" ref="K74" si="3">I74-J74</f>
        <v>36936.978000000003</v>
      </c>
      <c r="L74" s="88" t="s">
        <v>15</v>
      </c>
    </row>
    <row r="75" spans="2:12" ht="14.25" customHeight="1" x14ac:dyDescent="0.3">
      <c r="B75" s="87">
        <v>45723</v>
      </c>
      <c r="C75" s="87" t="str">
        <f ca="1">VLOOKUP(D75,Dashboard!$B$8:$D$46,3,FALSE)</f>
        <v>Consumer Goods Conglomerates</v>
      </c>
      <c r="D75" s="106" t="e" vm="12">
        <v>#VALUE!</v>
      </c>
      <c r="E75" s="88" t="str">
        <f t="array" aca="1" ref="E75" ca="1">_FV(Transactions!$D75,"Ticker symbol",TRUE)</f>
        <v>MMM</v>
      </c>
      <c r="F75" s="107" t="s">
        <v>16</v>
      </c>
      <c r="G75" s="86">
        <v>-257</v>
      </c>
      <c r="H75" s="90">
        <v>146.30000000000001</v>
      </c>
      <c r="I75" s="91">
        <f>Transactions!$H75*Transactions!$G75</f>
        <v>-37599.100000000006</v>
      </c>
      <c r="J75" s="91">
        <f t="shared" si="0"/>
        <v>75.198200000000014</v>
      </c>
      <c r="K75" s="91">
        <f t="shared" ref="K75" si="4">I75-J75</f>
        <v>-37674.298200000005</v>
      </c>
      <c r="L75" s="88" t="s">
        <v>15</v>
      </c>
    </row>
    <row r="76" spans="2:12" ht="14.25" customHeight="1" x14ac:dyDescent="0.3">
      <c r="B76" s="87">
        <v>45723</v>
      </c>
      <c r="C76" s="87" t="str">
        <f ca="1">VLOOKUP(D76,Dashboard!$B$8:$D$46,3,FALSE)</f>
        <v>Machinery, Equipment &amp; Components</v>
      </c>
      <c r="D76" s="106" t="e" vm="20">
        <v>#VALUE!</v>
      </c>
      <c r="E76" s="88" t="str">
        <f t="array" aca="1" ref="E76" ca="1">_FV(Transactions!$D76,"Ticker symbol",TRUE)</f>
        <v>CAT</v>
      </c>
      <c r="F76" s="107" t="s">
        <v>14</v>
      </c>
      <c r="G76" s="86">
        <v>109</v>
      </c>
      <c r="H76" s="90">
        <v>350.3</v>
      </c>
      <c r="I76" s="91">
        <f>Transactions!$H76*Transactions!$G76</f>
        <v>38182.700000000004</v>
      </c>
      <c r="J76" s="91">
        <f t="shared" si="0"/>
        <v>76.365400000000008</v>
      </c>
      <c r="K76" s="91">
        <f t="shared" ref="K76" si="5">I76-J76</f>
        <v>38106.334600000002</v>
      </c>
      <c r="L76" s="88" t="s">
        <v>15</v>
      </c>
    </row>
    <row r="77" spans="2:12" ht="14.25" customHeight="1" x14ac:dyDescent="0.3">
      <c r="B77" s="87">
        <v>45723</v>
      </c>
      <c r="C77" s="87" t="str">
        <f ca="1">VLOOKUP(D77,Dashboard!$B$8:$D$46,3,FALSE)</f>
        <v>Food &amp; Drug Retailing</v>
      </c>
      <c r="D77" s="106" t="e" vm="15">
        <v>#VALUE!</v>
      </c>
      <c r="E77" s="88" t="str">
        <f t="array" aca="1" ref="E77" ca="1">_FV(Transactions!$D77,"Ticker symbol",TRUE)</f>
        <v>WMT</v>
      </c>
      <c r="F77" s="107" t="s">
        <v>16</v>
      </c>
      <c r="G77" s="86">
        <f>-405-436</f>
        <v>-841</v>
      </c>
      <c r="H77" s="90">
        <v>91.72</v>
      </c>
      <c r="I77" s="91">
        <f>Transactions!$H77*Transactions!$G77</f>
        <v>-77136.52</v>
      </c>
      <c r="J77" s="91">
        <f t="shared" si="0"/>
        <v>154.27304000000001</v>
      </c>
      <c r="K77" s="91">
        <f t="shared" ref="K77" si="6">I77-J77</f>
        <v>-77290.793040000004</v>
      </c>
      <c r="L77" s="88" t="s">
        <v>15</v>
      </c>
    </row>
    <row r="78" spans="2:12" ht="14.25" customHeight="1" x14ac:dyDescent="0.3">
      <c r="B78" s="87">
        <v>45723</v>
      </c>
      <c r="C78" s="87" t="str">
        <f ca="1">VLOOKUP(D78,Dashboard!$B$8:$D$46,3,FALSE)</f>
        <v>Media &amp; Publishing</v>
      </c>
      <c r="D78" s="106" t="e" vm="3">
        <v>#VALUE!</v>
      </c>
      <c r="E78" s="88" t="str">
        <f t="array" aca="1" ref="E78" ca="1">_FV(Transactions!$D78,"Ticker symbol",TRUE)</f>
        <v>DIS</v>
      </c>
      <c r="F78" s="107" t="s">
        <v>16</v>
      </c>
      <c r="G78" s="86">
        <f>-351-379</f>
        <v>-730</v>
      </c>
      <c r="H78" s="90">
        <v>105.51</v>
      </c>
      <c r="I78" s="91">
        <f>Transactions!$H78*Transactions!$G78</f>
        <v>-77022.3</v>
      </c>
      <c r="J78" s="91">
        <f t="shared" si="0"/>
        <v>154.0446</v>
      </c>
      <c r="K78" s="91">
        <f t="shared" ref="K78" si="7">I78-J78</f>
        <v>-77176.344599999997</v>
      </c>
      <c r="L78" s="88" t="s">
        <v>15</v>
      </c>
    </row>
    <row r="79" spans="2:12" ht="14.25" customHeight="1" x14ac:dyDescent="0.3">
      <c r="B79" s="87">
        <v>45723</v>
      </c>
      <c r="C79" s="87" t="str">
        <f ca="1">VLOOKUP(D79,Dashboard!$B$8:$D$46,3,FALSE)</f>
        <v>Banking Services</v>
      </c>
      <c r="D79" s="106" t="e" vm="10">
        <v>#VALUE!</v>
      </c>
      <c r="E79" s="88" t="str">
        <f t="array" aca="1" ref="E79" ca="1">_FV(Transactions!$D79,"Ticker symbol",TRUE)</f>
        <v>JPM</v>
      </c>
      <c r="F79" s="107" t="s">
        <v>16</v>
      </c>
      <c r="G79" s="86">
        <v>-164</v>
      </c>
      <c r="H79" s="90">
        <v>242.28</v>
      </c>
      <c r="I79" s="91">
        <f>Transactions!$H79*Transactions!$G79</f>
        <v>-39733.919999999998</v>
      </c>
      <c r="J79" s="91">
        <f t="shared" si="0"/>
        <v>79.467839999999995</v>
      </c>
      <c r="K79" s="91">
        <f t="shared" ref="K79" si="8">I79-J79</f>
        <v>-39813.387839999996</v>
      </c>
      <c r="L79" s="88" t="s">
        <v>15</v>
      </c>
    </row>
    <row r="80" spans="2:12" ht="14.25" customHeight="1" x14ac:dyDescent="0.3">
      <c r="B80" s="87">
        <v>45723</v>
      </c>
      <c r="C80" s="87" t="str">
        <f ca="1">VLOOKUP(D80,Dashboard!$B$8:$D$46,3,FALSE)</f>
        <v>Investment Banking &amp; Investment Services</v>
      </c>
      <c r="D80" s="106" t="e" vm="11">
        <v>#VALUE!</v>
      </c>
      <c r="E80" s="88" t="str">
        <f t="array" aca="1" ref="E80" ca="1">_FV(Transactions!$D80,"Ticker symbol",TRUE)</f>
        <v>GS</v>
      </c>
      <c r="F80" s="107" t="s">
        <v>16</v>
      </c>
      <c r="G80" s="86">
        <v>-71</v>
      </c>
      <c r="H80" s="90">
        <v>559.5</v>
      </c>
      <c r="I80" s="91">
        <f>Transactions!$H80*Transactions!$G80</f>
        <v>-39724.5</v>
      </c>
      <c r="J80" s="91">
        <f t="shared" si="0"/>
        <v>79.448999999999998</v>
      </c>
      <c r="K80" s="91">
        <f t="shared" ref="K80" si="9">I80-J80</f>
        <v>-39803.949000000001</v>
      </c>
      <c r="L80" s="88" t="s">
        <v>15</v>
      </c>
    </row>
    <row r="81" spans="2:12" ht="14.25" customHeight="1" x14ac:dyDescent="0.3">
      <c r="B81" s="87">
        <v>45723</v>
      </c>
      <c r="C81" s="87" t="str">
        <f ca="1">VLOOKUP(D81,Dashboard!$B$8:$D$46,3,FALSE)</f>
        <v>Software &amp; IT Services</v>
      </c>
      <c r="D81" s="106" t="e" vm="1">
        <v>#VALUE!</v>
      </c>
      <c r="E81" s="88" t="str">
        <f t="array" aca="1" ref="E81" ca="1">_FV(Transactions!$D81,"Ticker symbol",TRUE)</f>
        <v>IBM</v>
      </c>
      <c r="F81" s="107" t="s">
        <v>14</v>
      </c>
      <c r="G81" s="86">
        <v>152</v>
      </c>
      <c r="H81" s="90">
        <v>261.54000000000002</v>
      </c>
      <c r="I81" s="91">
        <f>Transactions!$H81*Transactions!$G81</f>
        <v>39754.080000000002</v>
      </c>
      <c r="J81" s="91">
        <f t="shared" si="0"/>
        <v>79.508160000000004</v>
      </c>
      <c r="K81" s="91">
        <f t="shared" ref="K81" si="10">I81-J81</f>
        <v>39674.571840000004</v>
      </c>
      <c r="L81" s="88" t="s">
        <v>15</v>
      </c>
    </row>
    <row r="82" spans="2:12" ht="14.25" customHeight="1" x14ac:dyDescent="0.3">
      <c r="B82" s="87">
        <v>45723</v>
      </c>
      <c r="C82" s="87" t="str">
        <f ca="1">VLOOKUP(D82,Dashboard!$B$8:$D$46,3,FALSE)</f>
        <v>Pharmaceuticals</v>
      </c>
      <c r="D82" s="106" t="e" vm="16">
        <v>#VALUE!</v>
      </c>
      <c r="E82" s="88" t="str">
        <f t="array" aca="1" ref="E82" ca="1">_FV(Transactions!$D82,"Ticker symbol",TRUE)</f>
        <v>MRK</v>
      </c>
      <c r="F82" s="107" t="s">
        <v>14</v>
      </c>
      <c r="G82" s="86">
        <v>422</v>
      </c>
      <c r="H82" s="90">
        <v>94.65</v>
      </c>
      <c r="I82" s="91">
        <f>Transactions!$H82*Transactions!$G82</f>
        <v>39942.300000000003</v>
      </c>
      <c r="J82" s="91">
        <f t="shared" si="0"/>
        <v>79.884600000000006</v>
      </c>
      <c r="K82" s="91">
        <f t="shared" ref="K82" si="11">I82-J82</f>
        <v>39862.415400000005</v>
      </c>
      <c r="L82" s="88" t="s">
        <v>15</v>
      </c>
    </row>
    <row r="83" spans="2:12" ht="14.25" customHeight="1" x14ac:dyDescent="0.3">
      <c r="G83" s="17"/>
      <c r="I83" s="17"/>
    </row>
    <row r="84" spans="2:12" ht="14.25" customHeight="1" x14ac:dyDescent="0.3"/>
    <row r="85" spans="2:12" ht="14.25" customHeight="1" x14ac:dyDescent="0.3"/>
    <row r="86" spans="2:12" ht="14.25" customHeight="1" x14ac:dyDescent="0.3"/>
    <row r="87" spans="2:12" ht="14.25" customHeight="1" x14ac:dyDescent="0.3"/>
    <row r="88" spans="2:12" ht="14.25" customHeight="1" x14ac:dyDescent="0.3"/>
    <row r="89" spans="2:12" ht="14.25" customHeight="1" x14ac:dyDescent="0.3"/>
    <row r="90" spans="2:12" ht="14.25" customHeight="1" x14ac:dyDescent="0.3"/>
    <row r="91" spans="2:12" ht="14.25" customHeight="1" x14ac:dyDescent="0.3"/>
    <row r="92" spans="2:12" ht="14.25" customHeight="1" x14ac:dyDescent="0.3"/>
    <row r="93" spans="2:12" ht="14.25" customHeight="1" x14ac:dyDescent="0.3"/>
    <row r="94" spans="2:12" ht="14.25" customHeight="1" x14ac:dyDescent="0.3"/>
    <row r="95" spans="2:12" ht="14.25" customHeight="1" x14ac:dyDescent="0.3"/>
    <row r="96" spans="2:12"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sheetData>
  <phoneticPr fontId="17"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Props1.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2.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Portfolio_Summary</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2025-03-08T04:17:39Z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