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tables/table1.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C:\Maanoj_ToBeTransferred\Rutgers\Spring 2025\FinMod1\GroupProject\WeekEnding_28Feb2025\"/>
    </mc:Choice>
  </mc:AlternateContent>
  <xr:revisionPtr revIDLastSave="0" documentId="13_ncr:1_{0A059CB0-2A72-4390-A55D-8A3E2521222F}" xr6:coauthVersionLast="47" xr6:coauthVersionMax="47" xr10:uidLastSave="{00000000-0000-0000-0000-000000000000}"/>
  <bookViews>
    <workbookView xWindow="-108" yWindow="-108" windowWidth="23256" windowHeight="13176" xr2:uid="{00000000-000D-0000-FFFF-FFFF00000000}"/>
  </bookViews>
  <sheets>
    <sheet name="Portfolio_Summary" sheetId="5" r:id="rId1"/>
    <sheet name="Dashboard" sheetId="2" r:id="rId2"/>
    <sheet name="Transactions" sheetId="3" r:id="rId3"/>
  </sheets>
  <definedNames>
    <definedName name="_xlnm._FilterDatabase" localSheetId="1" hidden="1">Dashboard!$A$7:$V$37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2" i="5" l="1" a="1"/>
  <c r="B2" i="5" s="1"/>
  <c r="L33" i="2" a="1"/>
  <c r="L33" i="2" s="1"/>
  <c r="K33" i="2" a="1"/>
  <c r="K33" i="2" s="1"/>
  <c r="I33" i="2" a="1"/>
  <c r="I33" i="2" s="1"/>
  <c r="J33" i="2" s="1"/>
  <c r="H33" i="2" a="1"/>
  <c r="H33" i="2" s="1"/>
  <c r="G33" i="2"/>
  <c r="D33" i="2" a="1"/>
  <c r="D33" i="2" s="1"/>
  <c r="C33" i="2" a="1"/>
  <c r="C33" i="2" s="1"/>
  <c r="L58" i="2" l="1" a="1"/>
  <c r="L58" i="2" s="1"/>
  <c r="K58" i="2" a="1"/>
  <c r="K58" i="2" s="1"/>
  <c r="I58" i="2" a="1"/>
  <c r="I58" i="2" s="1"/>
  <c r="J58" i="2" s="1"/>
  <c r="H58" i="2" a="1"/>
  <c r="H58" i="2"/>
  <c r="G58" i="2"/>
  <c r="D58" i="2" a="1"/>
  <c r="D58" i="2" s="1"/>
  <c r="C58" i="2" a="1"/>
  <c r="C58" i="2" s="1"/>
  <c r="L57" i="2" a="1"/>
  <c r="L57" i="2" s="1"/>
  <c r="K57" i="2" a="1"/>
  <c r="K57" i="2" s="1"/>
  <c r="I57" i="2" a="1"/>
  <c r="I57" i="2" s="1"/>
  <c r="J57" i="2" s="1"/>
  <c r="H57" i="2" a="1"/>
  <c r="H57" i="2" s="1"/>
  <c r="G57" i="2"/>
  <c r="D57" i="2" a="1"/>
  <c r="D57" i="2" s="1"/>
  <c r="C57" i="2" a="1"/>
  <c r="C57" i="2" s="1"/>
  <c r="L56" i="2" a="1"/>
  <c r="L56" i="2" s="1"/>
  <c r="K56" i="2" a="1"/>
  <c r="K56" i="2" s="1"/>
  <c r="I56" i="2" a="1"/>
  <c r="I56" i="2"/>
  <c r="J56" i="2" s="1"/>
  <c r="H56" i="2" a="1"/>
  <c r="H56" i="2" s="1"/>
  <c r="G56" i="2"/>
  <c r="D56" i="2" a="1"/>
  <c r="D56" i="2" s="1"/>
  <c r="C56" i="2" a="1"/>
  <c r="C56" i="2" s="1"/>
  <c r="L55" i="2" a="1"/>
  <c r="L55" i="2" s="1"/>
  <c r="K55" i="2" a="1"/>
  <c r="K55" i="2" s="1"/>
  <c r="I55" i="2" a="1"/>
  <c r="I55" i="2" s="1"/>
  <c r="J55" i="2" s="1"/>
  <c r="H55" i="2" a="1"/>
  <c r="H55" i="2" s="1"/>
  <c r="G55" i="2"/>
  <c r="D55" i="2" a="1"/>
  <c r="D55" i="2" s="1"/>
  <c r="C55" i="2" a="1"/>
  <c r="C55" i="2" s="1"/>
  <c r="L42" i="2" a="1"/>
  <c r="L42" i="2" s="1"/>
  <c r="K42" i="2" a="1"/>
  <c r="K42" i="2" s="1"/>
  <c r="I42" i="2" a="1"/>
  <c r="I42" i="2" s="1"/>
  <c r="J42" i="2" s="1"/>
  <c r="H42" i="2" a="1"/>
  <c r="H42" i="2" s="1"/>
  <c r="G42" i="2"/>
  <c r="D42" i="2" a="1"/>
  <c r="D42" i="2" s="1"/>
  <c r="C42" i="2" a="1"/>
  <c r="C42" i="2" s="1"/>
  <c r="L54" i="2" a="1"/>
  <c r="L54" i="2" s="1"/>
  <c r="K54" i="2" a="1"/>
  <c r="K54" i="2" s="1"/>
  <c r="I54" i="2" a="1"/>
  <c r="I54" i="2" s="1"/>
  <c r="J54" i="2" s="1"/>
  <c r="H54" i="2" a="1"/>
  <c r="H54" i="2" s="1"/>
  <c r="G54" i="2"/>
  <c r="D54" i="2" a="1"/>
  <c r="D54" i="2" s="1"/>
  <c r="C54" i="2" a="1"/>
  <c r="C54" i="2" s="1"/>
  <c r="I72" i="3"/>
  <c r="E72" i="3" a="1"/>
  <c r="E72" i="3" s="1"/>
  <c r="I71" i="3"/>
  <c r="E71" i="3" a="1"/>
  <c r="E71" i="3" s="1"/>
  <c r="I70" i="3"/>
  <c r="E70" i="3" a="1"/>
  <c r="E70" i="3" s="1"/>
  <c r="I69" i="3"/>
  <c r="J69" i="3" s="1"/>
  <c r="K69" i="3" s="1"/>
  <c r="E69" i="3" a="1"/>
  <c r="E69" i="3" s="1"/>
  <c r="I68" i="3"/>
  <c r="E68" i="3" a="1"/>
  <c r="E68" i="3" s="1"/>
  <c r="I66" i="3"/>
  <c r="I67" i="3"/>
  <c r="E67" i="3" a="1"/>
  <c r="E67" i="3" s="1"/>
  <c r="E66" i="3" a="1"/>
  <c r="E66" i="3" s="1"/>
  <c r="I65" i="3"/>
  <c r="I64" i="3"/>
  <c r="E65" i="3" a="1"/>
  <c r="E65" i="3" s="1"/>
  <c r="E64" i="3" a="1"/>
  <c r="E64" i="3" s="1"/>
  <c r="E63" i="3" a="1"/>
  <c r="E63" i="3" s="1"/>
  <c r="I63" i="3"/>
  <c r="J63" i="3" s="1"/>
  <c r="I62" i="3"/>
  <c r="E62" i="3" a="1"/>
  <c r="E62" i="3" s="1"/>
  <c r="G40" i="2"/>
  <c r="L40" i="2" a="1"/>
  <c r="L40" i="2" s="1"/>
  <c r="K40" i="2" a="1"/>
  <c r="K40" i="2" s="1"/>
  <c r="I40" i="2" a="1"/>
  <c r="I40" i="2" s="1"/>
  <c r="H40" i="2" a="1"/>
  <c r="H40" i="2" s="1"/>
  <c r="D40" i="2" a="1"/>
  <c r="D40" i="2" s="1"/>
  <c r="C62" i="3" s="1"/>
  <c r="C40" i="2" a="1"/>
  <c r="C40" i="2" s="1"/>
  <c r="G39" i="2"/>
  <c r="L39" i="2" a="1"/>
  <c r="L39" i="2" s="1"/>
  <c r="K39" i="2" a="1"/>
  <c r="K39" i="2" s="1"/>
  <c r="I39" i="2" a="1"/>
  <c r="I39" i="2" s="1"/>
  <c r="H39" i="2" a="1"/>
  <c r="H39" i="2" s="1"/>
  <c r="D39" i="2" a="1"/>
  <c r="D39" i="2" s="1"/>
  <c r="C39" i="2" a="1"/>
  <c r="C39" i="2" s="1"/>
  <c r="I61" i="3"/>
  <c r="E61" i="3" a="1"/>
  <c r="E61" i="3" s="1"/>
  <c r="I60" i="3"/>
  <c r="E60" i="3" a="1"/>
  <c r="E60" i="3" s="1"/>
  <c r="C3" i="3"/>
  <c r="L38" i="2" a="1"/>
  <c r="L38" i="2" s="1"/>
  <c r="K38" i="2" a="1"/>
  <c r="K38" i="2" s="1"/>
  <c r="I38" i="2" a="1"/>
  <c r="I38" i="2" s="1"/>
  <c r="J38" i="2" s="1"/>
  <c r="H38" i="2" a="1"/>
  <c r="H38" i="2" s="1"/>
  <c r="G38" i="2"/>
  <c r="D38" i="2" a="1"/>
  <c r="D38" i="2" s="1"/>
  <c r="C59" i="3" s="1"/>
  <c r="C38" i="2" a="1"/>
  <c r="C38" i="2" s="1"/>
  <c r="I59" i="3"/>
  <c r="E59" i="3" a="1"/>
  <c r="E59" i="3" s="1"/>
  <c r="G53" i="2"/>
  <c r="L53" i="2" a="1"/>
  <c r="L53" i="2" s="1"/>
  <c r="K53" i="2" a="1"/>
  <c r="K53" i="2" s="1"/>
  <c r="I53" i="2" a="1"/>
  <c r="I53" i="2" s="1"/>
  <c r="H53" i="2" a="1"/>
  <c r="H53" i="2" s="1"/>
  <c r="D53" i="2" a="1"/>
  <c r="D53" i="2" s="1"/>
  <c r="C53" i="2" a="1"/>
  <c r="C53" i="2" s="1"/>
  <c r="G56" i="3"/>
  <c r="I56" i="3" s="1"/>
  <c r="I58" i="3"/>
  <c r="E58" i="3" a="1"/>
  <c r="E58" i="3" s="1"/>
  <c r="G57" i="3"/>
  <c r="I57" i="3" s="1"/>
  <c r="L52" i="2" a="1"/>
  <c r="L52" i="2" s="1"/>
  <c r="K52" i="2" a="1"/>
  <c r="K52" i="2" s="1"/>
  <c r="I52" i="2" a="1"/>
  <c r="I52" i="2" s="1"/>
  <c r="J52" i="2" s="1"/>
  <c r="H52" i="2" a="1"/>
  <c r="H52" i="2" s="1"/>
  <c r="G52" i="2"/>
  <c r="D52" i="2" a="1"/>
  <c r="D52" i="2" s="1"/>
  <c r="C52" i="2" a="1"/>
  <c r="C52" i="2" s="1"/>
  <c r="J8" i="2"/>
  <c r="E57" i="3" a="1"/>
  <c r="E57" i="3" s="1"/>
  <c r="E56" i="3" a="1"/>
  <c r="E56" i="3" s="1"/>
  <c r="I55" i="3"/>
  <c r="E55" i="3" a="1"/>
  <c r="E55" i="3" s="1"/>
  <c r="I54" i="3"/>
  <c r="J54" i="3" s="1"/>
  <c r="K54" i="3" s="1"/>
  <c r="E54" i="3" a="1"/>
  <c r="E54" i="3" s="1"/>
  <c r="I53" i="3"/>
  <c r="E53" i="3" a="1"/>
  <c r="E53" i="3" s="1"/>
  <c r="I52" i="3"/>
  <c r="J52" i="3" s="1"/>
  <c r="K52" i="3" s="1"/>
  <c r="C20" i="2" a="1"/>
  <c r="C20" i="2" s="1"/>
  <c r="D20" i="2" a="1"/>
  <c r="D20" i="2" s="1"/>
  <c r="C52" i="3" s="1"/>
  <c r="G20" i="2"/>
  <c r="H20" i="2" a="1"/>
  <c r="H20" i="2" s="1"/>
  <c r="J20" i="2"/>
  <c r="K20" i="2" a="1"/>
  <c r="K20" i="2" s="1"/>
  <c r="L20" i="2" a="1"/>
  <c r="L20" i="2" s="1"/>
  <c r="E52" i="3" a="1"/>
  <c r="E52" i="3" s="1"/>
  <c r="J15" i="2"/>
  <c r="J16" i="2"/>
  <c r="J17" i="2"/>
  <c r="J18" i="2"/>
  <c r="J19" i="2"/>
  <c r="L41" i="2" a="1"/>
  <c r="L41" i="2" s="1"/>
  <c r="K41" i="2" a="1"/>
  <c r="K41" i="2" s="1"/>
  <c r="I41" i="2" a="1"/>
  <c r="I41" i="2" s="1"/>
  <c r="J41" i="2" s="1"/>
  <c r="H41" i="2" a="1"/>
  <c r="H41" i="2" s="1"/>
  <c r="L51" i="2" a="1"/>
  <c r="L51" i="2" s="1"/>
  <c r="K51" i="2" a="1"/>
  <c r="K51" i="2" s="1"/>
  <c r="I51" i="2" a="1"/>
  <c r="I51" i="2" s="1"/>
  <c r="J51" i="2" s="1"/>
  <c r="H51" i="2" a="1"/>
  <c r="H51" i="2" s="1"/>
  <c r="L50" i="2" a="1"/>
  <c r="L50" i="2" s="1"/>
  <c r="K50" i="2" a="1"/>
  <c r="K50" i="2" s="1"/>
  <c r="I50" i="2" a="1"/>
  <c r="I50" i="2" s="1"/>
  <c r="J50" i="2" s="1"/>
  <c r="H50" i="2" a="1"/>
  <c r="H50" i="2" s="1"/>
  <c r="L49" i="2" a="1"/>
  <c r="L49" i="2" s="1"/>
  <c r="K49" i="2" a="1"/>
  <c r="K49" i="2" s="1"/>
  <c r="I49" i="2" a="1"/>
  <c r="I49" i="2" s="1"/>
  <c r="J49" i="2" s="1"/>
  <c r="H49" i="2" a="1"/>
  <c r="H49" i="2" s="1"/>
  <c r="G41" i="2"/>
  <c r="G51" i="2"/>
  <c r="G50" i="2"/>
  <c r="G49" i="2"/>
  <c r="L23" i="2" a="1"/>
  <c r="L23" i="2" s="1"/>
  <c r="K23" i="2" a="1"/>
  <c r="K23" i="2" s="1"/>
  <c r="J23" i="2"/>
  <c r="H23" i="2" a="1"/>
  <c r="H23" i="2" s="1"/>
  <c r="G23" i="2"/>
  <c r="D23" i="2" a="1"/>
  <c r="D23" i="2" s="1"/>
  <c r="C23" i="2" a="1"/>
  <c r="C23" i="2" s="1"/>
  <c r="L22" i="2" a="1"/>
  <c r="L22" i="2" s="1"/>
  <c r="K22" i="2" a="1"/>
  <c r="K22" i="2" s="1"/>
  <c r="J22" i="2"/>
  <c r="H22" i="2" a="1"/>
  <c r="H22" i="2" s="1"/>
  <c r="G22" i="2"/>
  <c r="D22" i="2" a="1"/>
  <c r="D22" i="2" s="1"/>
  <c r="C22" i="2" a="1"/>
  <c r="C22" i="2" s="1"/>
  <c r="L48" i="2" a="1"/>
  <c r="L48" i="2" s="1"/>
  <c r="K48" i="2" a="1"/>
  <c r="K48" i="2" s="1"/>
  <c r="I48" i="2" a="1"/>
  <c r="I48" i="2" s="1"/>
  <c r="J48" i="2" s="1"/>
  <c r="H48" i="2" a="1"/>
  <c r="H48" i="2" s="1"/>
  <c r="G48" i="2"/>
  <c r="D48" i="2" a="1"/>
  <c r="D48" i="2" s="1"/>
  <c r="C34" i="3" s="1"/>
  <c r="C48" i="2" a="1"/>
  <c r="C48" i="2" s="1"/>
  <c r="L21" i="2" a="1"/>
  <c r="L21" i="2" s="1"/>
  <c r="K21" i="2" a="1"/>
  <c r="K21" i="2" s="1"/>
  <c r="J21" i="2"/>
  <c r="H21" i="2" a="1"/>
  <c r="H21" i="2" s="1"/>
  <c r="G21" i="2"/>
  <c r="D21" i="2" a="1"/>
  <c r="D21" i="2" s="1"/>
  <c r="C33" i="3" s="1"/>
  <c r="C21" i="2" a="1"/>
  <c r="C21" i="2" s="1"/>
  <c r="L47" i="2" a="1"/>
  <c r="L47" i="2" s="1"/>
  <c r="K47" i="2" a="1"/>
  <c r="K47" i="2" s="1"/>
  <c r="I47" i="2" a="1"/>
  <c r="I47" i="2" s="1"/>
  <c r="J47" i="2" s="1"/>
  <c r="H47" i="2" a="1"/>
  <c r="H47" i="2" s="1"/>
  <c r="G47" i="2"/>
  <c r="D47" i="2" a="1"/>
  <c r="D47" i="2" s="1"/>
  <c r="C32" i="3" s="1"/>
  <c r="C47" i="2" a="1"/>
  <c r="C47" i="2" s="1"/>
  <c r="L28" i="2" a="1"/>
  <c r="L28" i="2" s="1"/>
  <c r="K28" i="2" a="1"/>
  <c r="K28" i="2" s="1"/>
  <c r="I28" i="2" a="1"/>
  <c r="I28" i="2" s="1"/>
  <c r="J28" i="2" s="1"/>
  <c r="H28" i="2" a="1"/>
  <c r="H28" i="2" s="1"/>
  <c r="G28" i="2"/>
  <c r="D28" i="2" a="1"/>
  <c r="D28" i="2" s="1"/>
  <c r="C28" i="2" a="1"/>
  <c r="C28" i="2" s="1"/>
  <c r="L46" i="2" a="1"/>
  <c r="L46" i="2" s="1"/>
  <c r="K46" i="2" a="1"/>
  <c r="K46" i="2" s="1"/>
  <c r="I46" i="2" a="1"/>
  <c r="I46" i="2" s="1"/>
  <c r="J46" i="2" s="1"/>
  <c r="H46" i="2" a="1"/>
  <c r="H46" i="2" s="1"/>
  <c r="G46" i="2"/>
  <c r="D46" i="2" a="1"/>
  <c r="D46" i="2" s="1"/>
  <c r="C29" i="3" s="1"/>
  <c r="C46" i="2" a="1"/>
  <c r="C46" i="2" s="1"/>
  <c r="L45" i="2" a="1"/>
  <c r="L45" i="2" s="1"/>
  <c r="K45" i="2" a="1"/>
  <c r="K45" i="2" s="1"/>
  <c r="I45" i="2" a="1"/>
  <c r="I45" i="2" s="1"/>
  <c r="J45" i="2" s="1"/>
  <c r="H45" i="2" a="1"/>
  <c r="H45" i="2" s="1"/>
  <c r="G45" i="2"/>
  <c r="D45" i="2" a="1"/>
  <c r="D45" i="2" s="1"/>
  <c r="C28" i="3" s="1"/>
  <c r="C45" i="2" a="1"/>
  <c r="C45" i="2" s="1"/>
  <c r="L44" i="2" a="1"/>
  <c r="L44" i="2" s="1"/>
  <c r="K44" i="2" a="1"/>
  <c r="K44" i="2" s="1"/>
  <c r="I44" i="2" a="1"/>
  <c r="I44" i="2" s="1"/>
  <c r="J44" i="2" s="1"/>
  <c r="H44" i="2" a="1"/>
  <c r="H44" i="2" s="1"/>
  <c r="G44" i="2"/>
  <c r="D44" i="2" a="1"/>
  <c r="D44" i="2" s="1"/>
  <c r="C27" i="3" s="1"/>
  <c r="C44" i="2" a="1"/>
  <c r="C44" i="2" s="1"/>
  <c r="L43" i="2" a="1"/>
  <c r="L43" i="2" s="1"/>
  <c r="K43" i="2" a="1"/>
  <c r="K43" i="2" s="1"/>
  <c r="I43" i="2" a="1"/>
  <c r="I43" i="2" s="1"/>
  <c r="J43" i="2" s="1"/>
  <c r="H43" i="2" a="1"/>
  <c r="H43" i="2" s="1"/>
  <c r="G43" i="2"/>
  <c r="D43" i="2" a="1"/>
  <c r="D43" i="2" s="1"/>
  <c r="C25" i="3" s="1"/>
  <c r="C43" i="2" a="1"/>
  <c r="C43" i="2" s="1"/>
  <c r="L25" i="2" a="1"/>
  <c r="L25" i="2" s="1"/>
  <c r="K25" i="2" a="1"/>
  <c r="K25" i="2" s="1"/>
  <c r="J25" i="2"/>
  <c r="H25" i="2" a="1"/>
  <c r="H25" i="2" s="1"/>
  <c r="G25" i="2"/>
  <c r="D25" i="2" a="1"/>
  <c r="D25" i="2" s="1"/>
  <c r="C25" i="2" a="1"/>
  <c r="C25" i="2" s="1"/>
  <c r="L24" i="2" a="1"/>
  <c r="L24" i="2" s="1"/>
  <c r="K24" i="2" a="1"/>
  <c r="K24" i="2" s="1"/>
  <c r="J24" i="2"/>
  <c r="H24" i="2" a="1"/>
  <c r="H24" i="2" s="1"/>
  <c r="G24" i="2"/>
  <c r="D24" i="2" a="1"/>
  <c r="D24" i="2" s="1"/>
  <c r="C24" i="2" a="1"/>
  <c r="C24" i="2" s="1"/>
  <c r="L27" i="2" a="1"/>
  <c r="L27" i="2" s="1"/>
  <c r="K27" i="2" a="1"/>
  <c r="K27" i="2" s="1"/>
  <c r="I27" i="2" a="1"/>
  <c r="I27" i="2" s="1"/>
  <c r="J27" i="2" s="1"/>
  <c r="H27" i="2" a="1"/>
  <c r="H27" i="2" s="1"/>
  <c r="G27" i="2"/>
  <c r="D27" i="2" a="1"/>
  <c r="D27" i="2" s="1"/>
  <c r="C21" i="3" s="1"/>
  <c r="C27" i="2" a="1"/>
  <c r="C27" i="2" s="1"/>
  <c r="L37" i="2" a="1"/>
  <c r="L37" i="2" s="1"/>
  <c r="K37" i="2" a="1"/>
  <c r="K37" i="2" s="1"/>
  <c r="I37" i="2" a="1"/>
  <c r="I37" i="2" s="1"/>
  <c r="J37" i="2" s="1"/>
  <c r="H37" i="2" a="1"/>
  <c r="H37" i="2" s="1"/>
  <c r="G37" i="2"/>
  <c r="D37" i="2" a="1"/>
  <c r="D37" i="2" s="1"/>
  <c r="C20" i="3" s="1"/>
  <c r="C37" i="2" a="1"/>
  <c r="C37" i="2" s="1"/>
  <c r="L26" i="2" a="1"/>
  <c r="L26" i="2" s="1"/>
  <c r="K26" i="2" a="1"/>
  <c r="K26" i="2" s="1"/>
  <c r="I26" i="2" a="1"/>
  <c r="I26" i="2" s="1"/>
  <c r="J26" i="2" s="1"/>
  <c r="H26" i="2" a="1"/>
  <c r="H26" i="2" s="1"/>
  <c r="G26" i="2"/>
  <c r="D26" i="2" a="1"/>
  <c r="D26" i="2" s="1"/>
  <c r="C19" i="3" s="1"/>
  <c r="C26" i="2" a="1"/>
  <c r="C26" i="2" s="1"/>
  <c r="L36" i="2" a="1"/>
  <c r="L36" i="2" s="1"/>
  <c r="K36" i="2" a="1"/>
  <c r="K36" i="2" s="1"/>
  <c r="I36" i="2" a="1"/>
  <c r="I36" i="2" s="1"/>
  <c r="J36" i="2" s="1"/>
  <c r="H36" i="2" a="1"/>
  <c r="H36" i="2" s="1"/>
  <c r="G36" i="2"/>
  <c r="D36" i="2" a="1"/>
  <c r="D36" i="2" s="1"/>
  <c r="C17" i="3" s="1"/>
  <c r="C36" i="2" a="1"/>
  <c r="C36" i="2" s="1"/>
  <c r="L35" i="2" a="1"/>
  <c r="L35" i="2" s="1"/>
  <c r="K35" i="2" a="1"/>
  <c r="K35" i="2" s="1"/>
  <c r="I35" i="2" a="1"/>
  <c r="I35" i="2" s="1"/>
  <c r="J35" i="2" s="1"/>
  <c r="H35" i="2" a="1"/>
  <c r="H35" i="2" s="1"/>
  <c r="G35" i="2"/>
  <c r="D35" i="2" a="1"/>
  <c r="D35" i="2" s="1"/>
  <c r="C16" i="3" s="1"/>
  <c r="C35" i="2" a="1"/>
  <c r="C35" i="2" s="1"/>
  <c r="L34" i="2" a="1"/>
  <c r="L34" i="2" s="1"/>
  <c r="K34" i="2" a="1"/>
  <c r="K34" i="2" s="1"/>
  <c r="I34" i="2" a="1"/>
  <c r="I34" i="2" s="1"/>
  <c r="J34" i="2" s="1"/>
  <c r="H34" i="2" a="1"/>
  <c r="H34" i="2" s="1"/>
  <c r="G34" i="2"/>
  <c r="D34" i="2" a="1"/>
  <c r="D34" i="2" s="1"/>
  <c r="C34" i="2" a="1"/>
  <c r="C34" i="2" s="1"/>
  <c r="L19" i="2" a="1"/>
  <c r="L19" i="2" s="1"/>
  <c r="K19" i="2" a="1"/>
  <c r="K19" i="2" s="1"/>
  <c r="H19" i="2" a="1"/>
  <c r="H19" i="2" s="1"/>
  <c r="G19" i="2"/>
  <c r="D19" i="2" a="1"/>
  <c r="D19" i="2" s="1"/>
  <c r="C19" i="2" a="1"/>
  <c r="C19" i="2" s="1"/>
  <c r="L18" i="2" a="1"/>
  <c r="L18" i="2" s="1"/>
  <c r="K18" i="2" a="1"/>
  <c r="K18" i="2" s="1"/>
  <c r="H18" i="2" a="1"/>
  <c r="H18" i="2" s="1"/>
  <c r="G18" i="2"/>
  <c r="D18" i="2" a="1"/>
  <c r="D18" i="2" s="1"/>
  <c r="C18" i="2" a="1"/>
  <c r="C18" i="2" s="1"/>
  <c r="L17" i="2" a="1"/>
  <c r="L17" i="2" s="1"/>
  <c r="K17" i="2" a="1"/>
  <c r="K17" i="2" s="1"/>
  <c r="H17" i="2" a="1"/>
  <c r="H17" i="2" s="1"/>
  <c r="G17" i="2"/>
  <c r="D17" i="2" a="1"/>
  <c r="D17" i="2" s="1"/>
  <c r="C17" i="2" a="1"/>
  <c r="C17" i="2" s="1"/>
  <c r="L16" i="2" a="1"/>
  <c r="L16" i="2" s="1"/>
  <c r="K16" i="2" a="1"/>
  <c r="K16" i="2" s="1"/>
  <c r="H16" i="2" a="1"/>
  <c r="H16" i="2" s="1"/>
  <c r="G16" i="2"/>
  <c r="D16" i="2" a="1"/>
  <c r="D16" i="2" s="1"/>
  <c r="C16" i="2" a="1"/>
  <c r="C16" i="2" s="1"/>
  <c r="L15" i="2" a="1"/>
  <c r="L15" i="2" s="1"/>
  <c r="K15" i="2" a="1"/>
  <c r="K15" i="2" s="1"/>
  <c r="H15" i="2" a="1"/>
  <c r="H15" i="2" s="1"/>
  <c r="G15" i="2"/>
  <c r="D15" i="2" a="1"/>
  <c r="D15" i="2" s="1"/>
  <c r="C15" i="2" a="1"/>
  <c r="C15" i="2" s="1"/>
  <c r="L14" i="2" a="1"/>
  <c r="L14" i="2" s="1"/>
  <c r="K14" i="2" a="1"/>
  <c r="K14" i="2" s="1"/>
  <c r="I14" i="2" a="1"/>
  <c r="I14" i="2" s="1"/>
  <c r="J14" i="2" s="1"/>
  <c r="H14" i="2" a="1"/>
  <c r="H14" i="2" s="1"/>
  <c r="G14" i="2"/>
  <c r="D14" i="2" a="1"/>
  <c r="D14" i="2" s="1"/>
  <c r="C14" i="2" a="1"/>
  <c r="C14" i="2" s="1"/>
  <c r="L13" i="2" a="1"/>
  <c r="L13" i="2" s="1"/>
  <c r="K13" i="2" a="1"/>
  <c r="K13" i="2" s="1"/>
  <c r="J13" i="2"/>
  <c r="H13" i="2" a="1"/>
  <c r="H13" i="2" s="1"/>
  <c r="G13" i="2"/>
  <c r="D13" i="2" a="1"/>
  <c r="D13" i="2" s="1"/>
  <c r="C13" i="2" a="1"/>
  <c r="C13" i="2" s="1"/>
  <c r="L12" i="2" a="1"/>
  <c r="L12" i="2" s="1"/>
  <c r="K12" i="2" a="1"/>
  <c r="K12" i="2" s="1"/>
  <c r="J12" i="2"/>
  <c r="H12" i="2" a="1"/>
  <c r="H12" i="2" s="1"/>
  <c r="G12" i="2"/>
  <c r="D12" i="2" a="1"/>
  <c r="D12" i="2" s="1"/>
  <c r="C12" i="2" a="1"/>
  <c r="C12" i="2" s="1"/>
  <c r="L11" i="2" a="1"/>
  <c r="L11" i="2" s="1"/>
  <c r="K11" i="2" a="1"/>
  <c r="K11" i="2" s="1"/>
  <c r="J11" i="2"/>
  <c r="H11" i="2" a="1"/>
  <c r="H11" i="2" s="1"/>
  <c r="G11" i="2"/>
  <c r="D11" i="2" a="1"/>
  <c r="D11" i="2" s="1"/>
  <c r="C11" i="3" s="1"/>
  <c r="C11" i="2" a="1"/>
  <c r="C11" i="2" s="1"/>
  <c r="L10" i="2" a="1"/>
  <c r="L10" i="2" s="1"/>
  <c r="K10" i="2" a="1"/>
  <c r="K10" i="2" s="1"/>
  <c r="J10" i="2"/>
  <c r="H10" i="2" a="1"/>
  <c r="H10" i="2" s="1"/>
  <c r="G10" i="2"/>
  <c r="D10" i="2" a="1"/>
  <c r="D10" i="2" s="1"/>
  <c r="C10" i="2" a="1"/>
  <c r="C10" i="2" s="1"/>
  <c r="L9" i="2" a="1"/>
  <c r="L9" i="2" s="1"/>
  <c r="K9" i="2" a="1"/>
  <c r="K9" i="2" s="1"/>
  <c r="J9" i="2"/>
  <c r="H9" i="2" a="1"/>
  <c r="H9" i="2" s="1"/>
  <c r="G9" i="2"/>
  <c r="D9" i="2" a="1"/>
  <c r="D9" i="2" s="1"/>
  <c r="C9" i="3" s="1"/>
  <c r="C9" i="2" a="1"/>
  <c r="C9" i="2" s="1"/>
  <c r="C54" i="3" l="1"/>
  <c r="C53" i="3"/>
  <c r="C41" i="3"/>
  <c r="C23" i="3"/>
  <c r="C57" i="3"/>
  <c r="C15" i="3"/>
  <c r="C67" i="3"/>
  <c r="C70" i="3"/>
  <c r="J72" i="3"/>
  <c r="K72" i="3" s="1"/>
  <c r="J71" i="3"/>
  <c r="K71" i="3" s="1"/>
  <c r="J70" i="3"/>
  <c r="K70" i="3" s="1"/>
  <c r="J64" i="3"/>
  <c r="K64" i="3" s="1"/>
  <c r="J67" i="3"/>
  <c r="K67" i="3" s="1"/>
  <c r="C64" i="3"/>
  <c r="C68" i="3"/>
  <c r="C63" i="3"/>
  <c r="C69" i="3"/>
  <c r="J68" i="3"/>
  <c r="K68" i="3" s="1"/>
  <c r="J66" i="3"/>
  <c r="K66" i="3" s="1"/>
  <c r="C65" i="3"/>
  <c r="K63" i="3"/>
  <c r="J65" i="3"/>
  <c r="K65" i="3" s="1"/>
  <c r="C10" i="3"/>
  <c r="C60" i="3"/>
  <c r="C61" i="3"/>
  <c r="C49" i="3"/>
  <c r="C38" i="3"/>
  <c r="C22" i="3"/>
  <c r="C36" i="3"/>
  <c r="C24" i="3"/>
  <c r="C6" i="3"/>
  <c r="J62" i="3"/>
  <c r="K62" i="3" s="1"/>
  <c r="J40" i="2"/>
  <c r="J39" i="2"/>
  <c r="J61" i="3"/>
  <c r="K61" i="3" s="1"/>
  <c r="C7" i="3"/>
  <c r="C5" i="3"/>
  <c r="C4" i="3"/>
  <c r="C56" i="3"/>
  <c r="C30" i="3"/>
  <c r="C31" i="3"/>
  <c r="C12" i="3"/>
  <c r="C55" i="3"/>
  <c r="C44" i="3"/>
  <c r="C58" i="3"/>
  <c r="C26" i="3"/>
  <c r="J60" i="3"/>
  <c r="K60" i="3" s="1"/>
  <c r="J59" i="3"/>
  <c r="K59" i="3" s="1"/>
  <c r="J53" i="2"/>
  <c r="J58" i="3"/>
  <c r="K58" i="3" s="1"/>
  <c r="J57" i="3"/>
  <c r="K57" i="3" s="1"/>
  <c r="J56" i="3"/>
  <c r="K56" i="3" s="1"/>
  <c r="J55" i="3"/>
  <c r="K55" i="3" s="1"/>
  <c r="J53" i="3"/>
  <c r="K53" i="3" s="1"/>
  <c r="D2" i="5" l="1"/>
  <c r="C72" i="3"/>
  <c r="C71" i="3"/>
  <c r="I51" i="3"/>
  <c r="J51" i="3" s="1"/>
  <c r="I50" i="3"/>
  <c r="J50" i="3" s="1"/>
  <c r="I49" i="3"/>
  <c r="J49" i="3" s="1"/>
  <c r="D41" i="2" a="1"/>
  <c r="D41" i="2" s="1"/>
  <c r="C41" i="2" a="1"/>
  <c r="C41" i="2" s="1"/>
  <c r="D51" i="2" a="1"/>
  <c r="D51" i="2" s="1"/>
  <c r="C47" i="3" s="1"/>
  <c r="C51" i="2" a="1"/>
  <c r="C51" i="2" s="1"/>
  <c r="D50" i="2" a="1"/>
  <c r="D50" i="2" s="1"/>
  <c r="C50" i="2" a="1"/>
  <c r="C50" i="2" s="1"/>
  <c r="D49" i="2" a="1"/>
  <c r="D49" i="2" s="1"/>
  <c r="C49" i="2" a="1"/>
  <c r="C49" i="2" s="1"/>
  <c r="I45" i="3"/>
  <c r="J45" i="3" s="1"/>
  <c r="I46" i="3"/>
  <c r="J46" i="3" s="1"/>
  <c r="I47" i="3"/>
  <c r="J47" i="3" s="1"/>
  <c r="I48" i="3"/>
  <c r="J48" i="3" s="1"/>
  <c r="C39" i="3" l="1"/>
  <c r="C14" i="3"/>
  <c r="C45" i="3"/>
  <c r="C40" i="3"/>
  <c r="C13" i="3"/>
  <c r="C18" i="3"/>
  <c r="C46" i="3"/>
  <c r="C8" i="3"/>
  <c r="C48" i="3"/>
  <c r="C66" i="3"/>
  <c r="C42" i="3"/>
  <c r="C50" i="3"/>
  <c r="C35" i="3"/>
  <c r="C43" i="3"/>
  <c r="C51" i="3"/>
  <c r="C37" i="3"/>
  <c r="E46" i="3" a="1"/>
  <c r="E46" i="3" s="1"/>
  <c r="K46" i="3"/>
  <c r="E44" i="3" a="1"/>
  <c r="E44" i="3" s="1"/>
  <c r="I44" i="3"/>
  <c r="J44" i="3" s="1"/>
  <c r="E48" i="3" a="1"/>
  <c r="E48" i="3" s="1"/>
  <c r="K48" i="3"/>
  <c r="E49" i="3" a="1"/>
  <c r="E49" i="3" s="1"/>
  <c r="E50" i="3" a="1"/>
  <c r="E50" i="3" s="1"/>
  <c r="E51" i="3" a="1"/>
  <c r="E51" i="3" s="1"/>
  <c r="E47" i="3" a="1"/>
  <c r="E47" i="3" s="1"/>
  <c r="K49" i="3"/>
  <c r="K50" i="3"/>
  <c r="K51" i="3"/>
  <c r="E45" i="3" a="1"/>
  <c r="E45" i="3" s="1"/>
  <c r="K47" i="3"/>
  <c r="K45" i="3"/>
  <c r="K44" i="3" l="1"/>
  <c r="E41" i="3" a="1"/>
  <c r="E41" i="3" s="1"/>
  <c r="I41" i="3"/>
  <c r="J41" i="3" s="1"/>
  <c r="E42" i="3" a="1"/>
  <c r="E42" i="3" s="1"/>
  <c r="I42" i="3"/>
  <c r="J42" i="3" s="1"/>
  <c r="E43" i="3" a="1"/>
  <c r="E43" i="3" s="1"/>
  <c r="I43" i="3"/>
  <c r="J43" i="3" s="1"/>
  <c r="I40" i="3"/>
  <c r="J40" i="3" s="1"/>
  <c r="E40" i="3" a="1"/>
  <c r="E40" i="3" s="1"/>
  <c r="I39" i="3"/>
  <c r="J39" i="3" s="1"/>
  <c r="E39" i="3" a="1"/>
  <c r="E39" i="3" s="1"/>
  <c r="I23" i="3"/>
  <c r="J23" i="3" s="1"/>
  <c r="I24" i="3"/>
  <c r="J24" i="3" s="1"/>
  <c r="I25" i="3"/>
  <c r="J25" i="3" s="1"/>
  <c r="I28" i="3"/>
  <c r="J28" i="3" s="1"/>
  <c r="I33" i="3"/>
  <c r="J33" i="3" s="1"/>
  <c r="I34" i="3"/>
  <c r="J34" i="3" s="1"/>
  <c r="I36" i="3"/>
  <c r="J36" i="3" s="1"/>
  <c r="I37" i="3"/>
  <c r="J37" i="3" s="1"/>
  <c r="E15" i="3" a="1"/>
  <c r="E15" i="3" s="1"/>
  <c r="E16" i="3" a="1"/>
  <c r="E16" i="3" s="1"/>
  <c r="E17" i="3" a="1"/>
  <c r="E17" i="3" s="1"/>
  <c r="E18" i="3" a="1"/>
  <c r="E18" i="3" s="1"/>
  <c r="E19" i="3" a="1"/>
  <c r="E19" i="3" s="1"/>
  <c r="E20" i="3" a="1"/>
  <c r="E20" i="3" s="1"/>
  <c r="E21" i="3" a="1"/>
  <c r="E21" i="3" s="1"/>
  <c r="E22" i="3" a="1"/>
  <c r="E22" i="3" s="1"/>
  <c r="E23" i="3" a="1"/>
  <c r="E23" i="3" s="1"/>
  <c r="E24" i="3" a="1"/>
  <c r="E24" i="3" s="1"/>
  <c r="E25" i="3" a="1"/>
  <c r="E25" i="3" s="1"/>
  <c r="E26" i="3" a="1"/>
  <c r="E26" i="3" s="1"/>
  <c r="E27" i="3" a="1"/>
  <c r="E27" i="3" s="1"/>
  <c r="E28" i="3" a="1"/>
  <c r="E28" i="3" s="1"/>
  <c r="E29" i="3" a="1"/>
  <c r="E29" i="3" s="1"/>
  <c r="E30" i="3" a="1"/>
  <c r="E30" i="3" s="1"/>
  <c r="E31" i="3" a="1"/>
  <c r="E31" i="3" s="1"/>
  <c r="E32" i="3" a="1"/>
  <c r="E32" i="3" s="1"/>
  <c r="E33" i="3" a="1"/>
  <c r="E33" i="3" s="1"/>
  <c r="E34" i="3" a="1"/>
  <c r="E34" i="3" s="1"/>
  <c r="E35" i="3" a="1"/>
  <c r="E35" i="3" s="1"/>
  <c r="E36" i="3" a="1"/>
  <c r="E36" i="3" s="1"/>
  <c r="E37" i="3" a="1"/>
  <c r="E37" i="3" s="1"/>
  <c r="E38" i="3" a="1"/>
  <c r="E38" i="3" s="1"/>
  <c r="E14" i="3" a="1"/>
  <c r="E14" i="3" s="1"/>
  <c r="K39" i="3" l="1"/>
  <c r="K43" i="3"/>
  <c r="K41" i="3"/>
  <c r="K42" i="3"/>
  <c r="K40" i="3"/>
  <c r="I21" i="3"/>
  <c r="J21" i="3" s="1"/>
  <c r="I16" i="3"/>
  <c r="J16" i="3" s="1"/>
  <c r="I22" i="3"/>
  <c r="J22" i="3" s="1"/>
  <c r="I35" i="3"/>
  <c r="J35" i="3" s="1"/>
  <c r="I32" i="3"/>
  <c r="J32" i="3" s="1"/>
  <c r="I20" i="3"/>
  <c r="J20" i="3" s="1"/>
  <c r="I31" i="3"/>
  <c r="J31" i="3" s="1"/>
  <c r="I19" i="3"/>
  <c r="J19" i="3" s="1"/>
  <c r="I30" i="3"/>
  <c r="J30" i="3" s="1"/>
  <c r="I18" i="3"/>
  <c r="J18" i="3" s="1"/>
  <c r="I29" i="3"/>
  <c r="J29" i="3" s="1"/>
  <c r="I17" i="3"/>
  <c r="J17" i="3" s="1"/>
  <c r="I14" i="3"/>
  <c r="J14" i="3" s="1"/>
  <c r="I27" i="3"/>
  <c r="J27" i="3" s="1"/>
  <c r="I15" i="3"/>
  <c r="J15" i="3" s="1"/>
  <c r="I38" i="3"/>
  <c r="I26" i="3"/>
  <c r="J26" i="3" s="1"/>
  <c r="J38" i="3" l="1"/>
  <c r="K38" i="3" s="1"/>
  <c r="C2" i="5"/>
  <c r="K14" i="3"/>
  <c r="K15" i="3"/>
  <c r="K16" i="3"/>
  <c r="K17" i="3"/>
  <c r="K18" i="3"/>
  <c r="K19" i="3"/>
  <c r="K20" i="3"/>
  <c r="K21" i="3"/>
  <c r="K22" i="3"/>
  <c r="K23" i="3"/>
  <c r="K24" i="3"/>
  <c r="K25" i="3"/>
  <c r="K26" i="3"/>
  <c r="K27" i="3"/>
  <c r="K28" i="3"/>
  <c r="K29" i="3"/>
  <c r="K30" i="3"/>
  <c r="K31" i="3"/>
  <c r="K32" i="3"/>
  <c r="K33" i="3"/>
  <c r="K34" i="3"/>
  <c r="K35" i="3"/>
  <c r="K36" i="3"/>
  <c r="K37" i="3"/>
  <c r="E9" i="3" a="1"/>
  <c r="E9" i="3" s="1"/>
  <c r="I9" i="3"/>
  <c r="J9" i="3" s="1"/>
  <c r="E10" i="3" a="1"/>
  <c r="E10" i="3" s="1"/>
  <c r="I10" i="3"/>
  <c r="J10" i="3" s="1"/>
  <c r="E11" i="3" a="1"/>
  <c r="E11" i="3" s="1"/>
  <c r="I11" i="3"/>
  <c r="J11" i="3" s="1"/>
  <c r="E12" i="3" a="1"/>
  <c r="E12" i="3" s="1"/>
  <c r="I12" i="3"/>
  <c r="J12" i="3" s="1"/>
  <c r="E13" i="3" a="1"/>
  <c r="E13" i="3" s="1"/>
  <c r="I13" i="3"/>
  <c r="J13" i="3" s="1"/>
  <c r="I4" i="3"/>
  <c r="J4" i="3" s="1"/>
  <c r="I8" i="3"/>
  <c r="J8" i="3" s="1"/>
  <c r="E8" i="3" a="1"/>
  <c r="E8" i="3" s="1"/>
  <c r="I7" i="3"/>
  <c r="J7" i="3" s="1"/>
  <c r="E7" i="3" a="1"/>
  <c r="E7" i="3" s="1"/>
  <c r="I6" i="3"/>
  <c r="E6" i="3" a="1"/>
  <c r="E6" i="3" s="1"/>
  <c r="I5" i="3"/>
  <c r="E5" i="3" a="1"/>
  <c r="E5" i="3" s="1"/>
  <c r="E4" i="3" a="1"/>
  <c r="E4" i="3" s="1"/>
  <c r="I3" i="3"/>
  <c r="K3" i="3" s="1"/>
  <c r="J6" i="3" l="1"/>
  <c r="K6" i="3" s="1"/>
  <c r="J5" i="3"/>
  <c r="K5" i="3" s="1"/>
  <c r="K11" i="3"/>
  <c r="K12" i="3"/>
  <c r="K10" i="3"/>
  <c r="K9" i="3"/>
  <c r="K13" i="3"/>
  <c r="K8" i="3"/>
  <c r="K7" i="3"/>
  <c r="K4" i="3"/>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RICHVALUE" minSupportedVersion="120000" copy="1" pasteAll="1" pasteValues="1" merge="1" splitFirst="1" rowColShift="1" clearFormats="1" clearComments="1" assign="1" coerce="1"/>
    <metadataType name="XLDAPR" minSupportedVersion="120000" copy="1" pasteAll="1" pasteValues="1" merge="1" splitFirst="1" rowColShift="1" clearFormats="1" clearComments="1" assign="1" coerce="1" cellMeta="1"/>
  </metadataTypes>
  <futureMetadata name="XLRICHVALUE" count="30">
    <bk>
      <extLst>
        <ext uri="{3e2802c4-a4d2-4d8b-9148-e3be6c30e623}">
          <xlrd:rvb i="6"/>
        </ext>
      </extLst>
    </bk>
    <bk>
      <extLst>
        <ext uri="{3e2802c4-a4d2-4d8b-9148-e3be6c30e623}">
          <xlrd:rvb i="9"/>
        </ext>
      </extLst>
    </bk>
    <bk>
      <extLst>
        <ext uri="{3e2802c4-a4d2-4d8b-9148-e3be6c30e623}">
          <xlrd:rvb i="15"/>
        </ext>
      </extLst>
    </bk>
    <bk>
      <extLst>
        <ext uri="{3e2802c4-a4d2-4d8b-9148-e3be6c30e623}">
          <xlrd:rvb i="21"/>
        </ext>
      </extLst>
    </bk>
    <bk>
      <extLst>
        <ext uri="{3e2802c4-a4d2-4d8b-9148-e3be6c30e623}">
          <xlrd:rvb i="24"/>
        </ext>
      </extLst>
    </bk>
    <bk>
      <extLst>
        <ext uri="{3e2802c4-a4d2-4d8b-9148-e3be6c30e623}">
          <xlrd:rvb i="27"/>
        </ext>
      </extLst>
    </bk>
    <bk>
      <extLst>
        <ext uri="{3e2802c4-a4d2-4d8b-9148-e3be6c30e623}">
          <xlrd:rvb i="30"/>
        </ext>
      </extLst>
    </bk>
    <bk>
      <extLst>
        <ext uri="{3e2802c4-a4d2-4d8b-9148-e3be6c30e623}">
          <xlrd:rvb i="33"/>
        </ext>
      </extLst>
    </bk>
    <bk>
      <extLst>
        <ext uri="{3e2802c4-a4d2-4d8b-9148-e3be6c30e623}">
          <xlrd:rvb i="36"/>
        </ext>
      </extLst>
    </bk>
    <bk>
      <extLst>
        <ext uri="{3e2802c4-a4d2-4d8b-9148-e3be6c30e623}">
          <xlrd:rvb i="39"/>
        </ext>
      </extLst>
    </bk>
    <bk>
      <extLst>
        <ext uri="{3e2802c4-a4d2-4d8b-9148-e3be6c30e623}">
          <xlrd:rvb i="42"/>
        </ext>
      </extLst>
    </bk>
    <bk>
      <extLst>
        <ext uri="{3e2802c4-a4d2-4d8b-9148-e3be6c30e623}">
          <xlrd:rvb i="45"/>
        </ext>
      </extLst>
    </bk>
    <bk>
      <extLst>
        <ext uri="{3e2802c4-a4d2-4d8b-9148-e3be6c30e623}">
          <xlrd:rvb i="48"/>
        </ext>
      </extLst>
    </bk>
    <bk>
      <extLst>
        <ext uri="{3e2802c4-a4d2-4d8b-9148-e3be6c30e623}">
          <xlrd:rvb i="51"/>
        </ext>
      </extLst>
    </bk>
    <bk>
      <extLst>
        <ext uri="{3e2802c4-a4d2-4d8b-9148-e3be6c30e623}">
          <xlrd:rvb i="54"/>
        </ext>
      </extLst>
    </bk>
    <bk>
      <extLst>
        <ext uri="{3e2802c4-a4d2-4d8b-9148-e3be6c30e623}">
          <xlrd:rvb i="57"/>
        </ext>
      </extLst>
    </bk>
    <bk>
      <extLst>
        <ext uri="{3e2802c4-a4d2-4d8b-9148-e3be6c30e623}">
          <xlrd:rvb i="60"/>
        </ext>
      </extLst>
    </bk>
    <bk>
      <extLst>
        <ext uri="{3e2802c4-a4d2-4d8b-9148-e3be6c30e623}">
          <xlrd:rvb i="63"/>
        </ext>
      </extLst>
    </bk>
    <bk>
      <extLst>
        <ext uri="{3e2802c4-a4d2-4d8b-9148-e3be6c30e623}">
          <xlrd:rvb i="66"/>
        </ext>
      </extLst>
    </bk>
    <bk>
      <extLst>
        <ext uri="{3e2802c4-a4d2-4d8b-9148-e3be6c30e623}">
          <xlrd:rvb i="69"/>
        </ext>
      </extLst>
    </bk>
    <bk>
      <extLst>
        <ext uri="{3e2802c4-a4d2-4d8b-9148-e3be6c30e623}">
          <xlrd:rvb i="72"/>
        </ext>
      </extLst>
    </bk>
    <bk>
      <extLst>
        <ext uri="{3e2802c4-a4d2-4d8b-9148-e3be6c30e623}">
          <xlrd:rvb i="75"/>
        </ext>
      </extLst>
    </bk>
    <bk>
      <extLst>
        <ext uri="{3e2802c4-a4d2-4d8b-9148-e3be6c30e623}">
          <xlrd:rvb i="78"/>
        </ext>
      </extLst>
    </bk>
    <bk>
      <extLst>
        <ext uri="{3e2802c4-a4d2-4d8b-9148-e3be6c30e623}">
          <xlrd:rvb i="81"/>
        </ext>
      </extLst>
    </bk>
    <bk>
      <extLst>
        <ext uri="{3e2802c4-a4d2-4d8b-9148-e3be6c30e623}">
          <xlrd:rvb i="84"/>
        </ext>
      </extLst>
    </bk>
    <bk>
      <extLst>
        <ext uri="{3e2802c4-a4d2-4d8b-9148-e3be6c30e623}">
          <xlrd:rvb i="87"/>
        </ext>
      </extLst>
    </bk>
    <bk>
      <extLst>
        <ext uri="{3e2802c4-a4d2-4d8b-9148-e3be6c30e623}">
          <xlrd:rvb i="90"/>
        </ext>
      </extLst>
    </bk>
    <bk>
      <extLst>
        <ext uri="{3e2802c4-a4d2-4d8b-9148-e3be6c30e623}">
          <xlrd:rvb i="96"/>
        </ext>
      </extLst>
    </bk>
    <bk>
      <extLst>
        <ext uri="{3e2802c4-a4d2-4d8b-9148-e3be6c30e623}">
          <xlrd:rvb i="102"/>
        </ext>
      </extLst>
    </bk>
    <bk>
      <extLst>
        <ext uri="{3e2802c4-a4d2-4d8b-9148-e3be6c30e623}">
          <xlrd:rvb i="105"/>
        </ext>
      </extLst>
    </bk>
  </futureMetadata>
  <futureMetadata name="XLDAPR" count="1">
    <bk>
      <extLst>
        <ext uri="{bdbb8cdc-fa1e-496e-a857-3c3f30c029c3}">
          <xda:dynamicArrayProperties fDynamic="1" fCollapsed="0"/>
        </ext>
      </extLst>
    </bk>
  </futureMetadata>
  <cellMetadata count="1">
    <bk>
      <rc t="2" v="0"/>
    </bk>
  </cellMetadata>
  <valueMetadata count="30">
    <bk>
      <rc t="1" v="0"/>
    </bk>
    <bk>
      <rc t="1" v="1"/>
    </bk>
    <bk>
      <rc t="1" v="2"/>
    </bk>
    <bk>
      <rc t="1" v="3"/>
    </bk>
    <bk>
      <rc t="1" v="4"/>
    </bk>
    <bk>
      <rc t="1" v="5"/>
    </bk>
    <bk>
      <rc t="1" v="6"/>
    </bk>
    <bk>
      <rc t="1" v="7"/>
    </bk>
    <bk>
      <rc t="1" v="8"/>
    </bk>
    <bk>
      <rc t="1" v="9"/>
    </bk>
    <bk>
      <rc t="1" v="10"/>
    </bk>
    <bk>
      <rc t="1" v="11"/>
    </bk>
    <bk>
      <rc t="1" v="12"/>
    </bk>
    <bk>
      <rc t="1" v="13"/>
    </bk>
    <bk>
      <rc t="1" v="14"/>
    </bk>
    <bk>
      <rc t="1" v="15"/>
    </bk>
    <bk>
      <rc t="1" v="16"/>
    </bk>
    <bk>
      <rc t="1" v="17"/>
    </bk>
    <bk>
      <rc t="1" v="18"/>
    </bk>
    <bk>
      <rc t="1" v="19"/>
    </bk>
    <bk>
      <rc t="1" v="20"/>
    </bk>
    <bk>
      <rc t="1" v="21"/>
    </bk>
    <bk>
      <rc t="1" v="22"/>
    </bk>
    <bk>
      <rc t="1" v="23"/>
    </bk>
    <bk>
      <rc t="1" v="24"/>
    </bk>
    <bk>
      <rc t="1" v="25"/>
    </bk>
    <bk>
      <rc t="1" v="26"/>
    </bk>
    <bk>
      <rc t="1" v="27"/>
    </bk>
    <bk>
      <rc t="1" v="28"/>
    </bk>
    <bk>
      <rc t="1" v="29"/>
    </bk>
  </valueMetadata>
</metadata>
</file>

<file path=xl/sharedStrings.xml><?xml version="1.0" encoding="utf-8"?>
<sst xmlns="http://schemas.openxmlformats.org/spreadsheetml/2006/main" count="184" uniqueCount="41">
  <si>
    <t>Current Holdings</t>
  </si>
  <si>
    <t>Company</t>
  </si>
  <si>
    <t>Ticker</t>
  </si>
  <si>
    <t>Industry</t>
  </si>
  <si>
    <t>Quantity</t>
  </si>
  <si>
    <t>Current Price</t>
  </si>
  <si>
    <t>Market Value</t>
  </si>
  <si>
    <t>Gain (Loss)</t>
  </si>
  <si>
    <t>52 Week High</t>
  </si>
  <si>
    <t>52 Week Low</t>
  </si>
  <si>
    <t>Date</t>
  </si>
  <si>
    <t>Transaction Type</t>
  </si>
  <si>
    <t>Units</t>
  </si>
  <si>
    <t>Currency</t>
  </si>
  <si>
    <t>BUY</t>
  </si>
  <si>
    <t>USD</t>
  </si>
  <si>
    <t>SELL</t>
  </si>
  <si>
    <t>Transaction Cost</t>
  </si>
  <si>
    <t>Transaction Amount</t>
  </si>
  <si>
    <t>Total Transaction</t>
  </si>
  <si>
    <t>3 month Treasury Bill</t>
  </si>
  <si>
    <t>N/A</t>
  </si>
  <si>
    <t>Asset</t>
  </si>
  <si>
    <t>U.S. Treasury</t>
  </si>
  <si>
    <t>Entry Price</t>
  </si>
  <si>
    <t>Exit Price</t>
  </si>
  <si>
    <t>a</t>
  </si>
  <si>
    <t>Prev Week Portfolio Value</t>
  </si>
  <si>
    <t>This Week Profit</t>
  </si>
  <si>
    <t>$Portfolio Value Change</t>
  </si>
  <si>
    <t>Current Week Portfolio Value</t>
  </si>
  <si>
    <t>Sector</t>
  </si>
  <si>
    <t>Prev Week Profit/Loss</t>
  </si>
  <si>
    <t>WMT</t>
  </si>
  <si>
    <t>DIS</t>
  </si>
  <si>
    <t>SHW</t>
  </si>
  <si>
    <t>TRV</t>
  </si>
  <si>
    <t>Chemicals</t>
  </si>
  <si>
    <t>Insurance</t>
  </si>
  <si>
    <t>Food &amp; Drug Retailing</t>
  </si>
  <si>
    <t>Media &amp; Publishing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</si>
</sst>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7">
    <numFmt numFmtId="7" formatCode="&quot;$&quot;#,##0.00_);\(&quot;$&quot;#,##0.00\)"/>
    <numFmt numFmtId="8" formatCode="&quot;$&quot;#,##0.00_);[Red]\(&quot;$&quot;#,##0.00\)"/>
    <numFmt numFmtId="44" formatCode="_(&quot;$&quot;* #,##0.00_);_(&quot;$&quot;* \(#,##0.00\);_(&quot;$&quot;* &quot;-&quot;??_);_(@_)"/>
    <numFmt numFmtId="164" formatCode="&quot;$&quot;#,##0.00"/>
    <numFmt numFmtId="165" formatCode="\$#,##0.00_);\(\$#,##0.00\);\-\-_)"/>
    <numFmt numFmtId="166" formatCode="#,##0_);\(#,##0\);\-\-_)"/>
    <numFmt numFmtId="167" formatCode="_([$$-409]* #,##0.00_);_([$$-409]* \(#,##0.00\);_([$$-409]* &quot;-&quot;??_);_(@_)"/>
  </numFmts>
  <fonts count="25" x14ac:knownFonts="1">
    <font>
      <sz val="11"/>
      <color theme="1"/>
      <name val="Calibri"/>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font>
    <font>
      <b/>
      <sz val="11"/>
      <color theme="1"/>
      <name val="Calibri"/>
      <family val="2"/>
    </font>
    <font>
      <sz val="11"/>
      <color theme="1"/>
      <name val="Calibri"/>
      <family val="2"/>
      <scheme val="minor"/>
    </font>
    <font>
      <b/>
      <sz val="36"/>
      <color theme="0"/>
      <name val="Calibri"/>
      <family val="2"/>
    </font>
    <font>
      <sz val="11"/>
      <name val="Calibri"/>
      <family val="2"/>
    </font>
    <font>
      <b/>
      <sz val="11"/>
      <color theme="0"/>
      <name val="Calibri"/>
      <family val="2"/>
    </font>
    <font>
      <b/>
      <sz val="16"/>
      <color theme="0"/>
      <name val="Calibri"/>
      <family val="2"/>
    </font>
    <font>
      <sz val="11"/>
      <color theme="1"/>
      <name val="Calibri"/>
      <family val="2"/>
    </font>
    <font>
      <sz val="8"/>
      <name val="Calibri"/>
      <family val="2"/>
      <scheme val="minor"/>
    </font>
    <font>
      <sz val="11"/>
      <name val="Calibri"/>
      <family val="2"/>
    </font>
    <font>
      <sz val="11"/>
      <color rgb="FFFF0000"/>
      <name val="Calibri"/>
      <family val="2"/>
      <scheme val="minor"/>
    </font>
    <font>
      <sz val="11"/>
      <color rgb="FFFF0000"/>
      <name val="Calibri"/>
      <family val="2"/>
    </font>
    <font>
      <sz val="11"/>
      <color theme="9"/>
      <name val="Calibri"/>
      <family val="2"/>
    </font>
    <font>
      <sz val="11"/>
      <color theme="9"/>
      <name val="Calibri"/>
      <family val="2"/>
      <scheme val="minor"/>
    </font>
    <font>
      <sz val="11"/>
      <name val="Calibri"/>
      <family val="2"/>
      <scheme val="minor"/>
    </font>
    <font>
      <sz val="11"/>
      <color theme="1"/>
      <name val="Calibri"/>
      <family val="2"/>
    </font>
    <font>
      <sz val="11"/>
      <color rgb="FF00B050"/>
      <name val="Calibri"/>
      <family val="2"/>
      <scheme val="minor"/>
    </font>
  </fonts>
  <fills count="9">
    <fill>
      <patternFill patternType="none"/>
    </fill>
    <fill>
      <patternFill patternType="gray125"/>
    </fill>
    <fill>
      <patternFill patternType="solid">
        <fgColor rgb="FFD9E2F3"/>
        <bgColor rgb="FFD9E2F3"/>
      </patternFill>
    </fill>
    <fill>
      <patternFill patternType="solid">
        <fgColor rgb="FF2A3E68"/>
        <bgColor rgb="FF2A3E68"/>
      </patternFill>
    </fill>
    <fill>
      <patternFill patternType="solid">
        <fgColor theme="7" tint="0.59999389629810485"/>
        <bgColor indexed="64"/>
      </patternFill>
    </fill>
    <fill>
      <patternFill patternType="solid">
        <fgColor rgb="FFFFC9C9"/>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theme="4" tint="0.79998168889431442"/>
        <bgColor rgb="FFD9E2F3"/>
      </patternFill>
    </fill>
  </fills>
  <borders count="13">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style="thin">
        <color rgb="FF000000"/>
      </top>
      <bottom style="thin">
        <color rgb="FF000000"/>
      </bottom>
      <diagonal/>
    </border>
    <border>
      <left/>
      <right/>
      <top/>
      <bottom/>
      <diagonal/>
    </border>
  </borders>
  <cellStyleXfs count="4">
    <xf numFmtId="0" fontId="0" fillId="0" borderId="0"/>
    <xf numFmtId="0" fontId="7" fillId="0" borderId="12"/>
    <xf numFmtId="0" fontId="4" fillId="0" borderId="12"/>
    <xf numFmtId="0" fontId="4" fillId="0" borderId="12"/>
  </cellStyleXfs>
  <cellXfs count="110">
    <xf numFmtId="0" fontId="0" fillId="0" borderId="0" xfId="0"/>
    <xf numFmtId="0" fontId="10" fillId="0" borderId="0" xfId="0" applyFont="1"/>
    <xf numFmtId="0" fontId="8" fillId="3" borderId="1" xfId="0" applyFont="1" applyFill="1" applyBorder="1"/>
    <xf numFmtId="0" fontId="13" fillId="3" borderId="1" xfId="0" applyFont="1" applyFill="1" applyBorder="1" applyAlignment="1">
      <alignment horizontal="center" wrapText="1"/>
    </xf>
    <xf numFmtId="0" fontId="13" fillId="3" borderId="1" xfId="0" applyFont="1" applyFill="1" applyBorder="1" applyAlignment="1">
      <alignment horizontal="left" vertical="center"/>
    </xf>
    <xf numFmtId="164" fontId="14" fillId="3" borderId="1" xfId="0" applyNumberFormat="1" applyFont="1" applyFill="1" applyBorder="1" applyAlignment="1">
      <alignment horizontal="center" vertical="center"/>
    </xf>
    <xf numFmtId="165" fontId="14" fillId="3" borderId="1" xfId="0" applyNumberFormat="1" applyFont="1" applyFill="1" applyBorder="1" applyAlignment="1">
      <alignment horizontal="center" vertical="center"/>
    </xf>
    <xf numFmtId="0" fontId="9" fillId="2" borderId="11" xfId="0" applyFont="1" applyFill="1" applyBorder="1" applyAlignment="1">
      <alignment horizontal="left"/>
    </xf>
    <xf numFmtId="0" fontId="8" fillId="0" borderId="0" xfId="0" applyFont="1" applyAlignment="1">
      <alignment horizontal="center"/>
    </xf>
    <xf numFmtId="14" fontId="8" fillId="0" borderId="0" xfId="0" applyNumberFormat="1" applyFont="1"/>
    <xf numFmtId="7" fontId="8" fillId="0" borderId="0" xfId="0" applyNumberFormat="1" applyFont="1"/>
    <xf numFmtId="164" fontId="8" fillId="3" borderId="1" xfId="0" applyNumberFormat="1" applyFont="1" applyFill="1" applyBorder="1"/>
    <xf numFmtId="164" fontId="0" fillId="0" borderId="0" xfId="0" applyNumberFormat="1"/>
    <xf numFmtId="0" fontId="7" fillId="0" borderId="0" xfId="0" applyFont="1"/>
    <xf numFmtId="166" fontId="17" fillId="0" borderId="0" xfId="0" applyNumberFormat="1" applyFont="1"/>
    <xf numFmtId="0" fontId="0" fillId="0" borderId="0" xfId="0" applyAlignment="1">
      <alignment horizontal="center" vertical="top"/>
    </xf>
    <xf numFmtId="0" fontId="8" fillId="0" borderId="0" xfId="0" applyFont="1" applyAlignment="1">
      <alignment horizontal="center" vertical="top"/>
    </xf>
    <xf numFmtId="167" fontId="0" fillId="0" borderId="0" xfId="0" applyNumberFormat="1"/>
    <xf numFmtId="8" fontId="17" fillId="0" borderId="0" xfId="0" applyNumberFormat="1" applyFont="1"/>
    <xf numFmtId="0" fontId="6" fillId="0" borderId="0" xfId="0" applyFont="1"/>
    <xf numFmtId="14" fontId="19" fillId="0" borderId="0" xfId="0" applyNumberFormat="1" applyFont="1"/>
    <xf numFmtId="0" fontId="18" fillId="0" borderId="12" xfId="1" applyFont="1"/>
    <xf numFmtId="0" fontId="18" fillId="0" borderId="0" xfId="0" applyFont="1"/>
    <xf numFmtId="167" fontId="18" fillId="0" borderId="0" xfId="0" applyNumberFormat="1" applyFont="1"/>
    <xf numFmtId="7" fontId="19" fillId="0" borderId="0" xfId="0" applyNumberFormat="1" applyFont="1"/>
    <xf numFmtId="14" fontId="20" fillId="0" borderId="0" xfId="0" applyNumberFormat="1" applyFont="1"/>
    <xf numFmtId="0" fontId="21" fillId="0" borderId="12" xfId="1" applyFont="1"/>
    <xf numFmtId="0" fontId="21" fillId="0" borderId="0" xfId="0" applyFont="1"/>
    <xf numFmtId="167" fontId="21" fillId="0" borderId="0" xfId="0" applyNumberFormat="1" applyFont="1"/>
    <xf numFmtId="7" fontId="20" fillId="0" borderId="0" xfId="0" applyNumberFormat="1" applyFont="1"/>
    <xf numFmtId="0" fontId="5" fillId="0" borderId="0" xfId="0" applyFont="1"/>
    <xf numFmtId="14" fontId="12" fillId="0" borderId="0" xfId="0" applyNumberFormat="1" applyFont="1"/>
    <xf numFmtId="0" fontId="22" fillId="0" borderId="12" xfId="1" applyFont="1"/>
    <xf numFmtId="0" fontId="22" fillId="0" borderId="0" xfId="0" applyFont="1"/>
    <xf numFmtId="167" fontId="22" fillId="0" borderId="0" xfId="0" applyNumberFormat="1" applyFont="1"/>
    <xf numFmtId="7" fontId="12" fillId="0" borderId="0" xfId="0" applyNumberFormat="1" applyFont="1"/>
    <xf numFmtId="0" fontId="0" fillId="4" borderId="0" xfId="0" applyFill="1"/>
    <xf numFmtId="0" fontId="8" fillId="4" borderId="0" xfId="0" applyFont="1" applyFill="1" applyAlignment="1">
      <alignment horizontal="left"/>
    </xf>
    <xf numFmtId="164" fontId="8" fillId="4" borderId="0" xfId="0" applyNumberFormat="1" applyFont="1" applyFill="1" applyAlignment="1">
      <alignment horizontal="left"/>
    </xf>
    <xf numFmtId="44" fontId="8" fillId="4" borderId="0" xfId="0" applyNumberFormat="1" applyFont="1" applyFill="1" applyAlignment="1">
      <alignment horizontal="left"/>
    </xf>
    <xf numFmtId="165" fontId="8" fillId="4" borderId="0" xfId="0" applyNumberFormat="1" applyFont="1" applyFill="1" applyAlignment="1">
      <alignment horizontal="left"/>
    </xf>
    <xf numFmtId="167" fontId="8" fillId="4" borderId="0" xfId="0" applyNumberFormat="1" applyFont="1" applyFill="1" applyAlignment="1">
      <alignment horizontal="left"/>
    </xf>
    <xf numFmtId="0" fontId="0" fillId="5" borderId="0" xfId="0" applyFill="1"/>
    <xf numFmtId="0" fontId="8" fillId="5" borderId="0" xfId="0" applyFont="1" applyFill="1" applyAlignment="1">
      <alignment horizontal="left"/>
    </xf>
    <xf numFmtId="44" fontId="8" fillId="5" borderId="0" xfId="0" applyNumberFormat="1" applyFont="1" applyFill="1" applyAlignment="1">
      <alignment horizontal="left"/>
    </xf>
    <xf numFmtId="164" fontId="8" fillId="5" borderId="0" xfId="0" applyNumberFormat="1" applyFont="1" applyFill="1" applyAlignment="1">
      <alignment horizontal="left"/>
    </xf>
    <xf numFmtId="167" fontId="8" fillId="5" borderId="0" xfId="0" applyNumberFormat="1" applyFont="1" applyFill="1" applyAlignment="1">
      <alignment horizontal="left"/>
    </xf>
    <xf numFmtId="165" fontId="8" fillId="5" borderId="0" xfId="0" applyNumberFormat="1" applyFont="1" applyFill="1" applyAlignment="1">
      <alignment horizontal="left"/>
    </xf>
    <xf numFmtId="0" fontId="8" fillId="6" borderId="0" xfId="0" applyFont="1" applyFill="1" applyAlignment="1">
      <alignment horizontal="left"/>
    </xf>
    <xf numFmtId="0" fontId="0" fillId="6" borderId="0" xfId="0" applyFill="1"/>
    <xf numFmtId="44" fontId="8" fillId="6" borderId="0" xfId="0" applyNumberFormat="1" applyFont="1" applyFill="1" applyAlignment="1">
      <alignment horizontal="left"/>
    </xf>
    <xf numFmtId="164" fontId="8" fillId="6" borderId="0" xfId="0" applyNumberFormat="1" applyFont="1" applyFill="1" applyAlignment="1">
      <alignment horizontal="left"/>
    </xf>
    <xf numFmtId="167" fontId="8" fillId="6" borderId="0" xfId="0" applyNumberFormat="1" applyFont="1" applyFill="1" applyAlignment="1">
      <alignment horizontal="left"/>
    </xf>
    <xf numFmtId="165" fontId="8" fillId="6" borderId="0" xfId="0" applyNumberFormat="1" applyFont="1" applyFill="1" applyAlignment="1">
      <alignment horizontal="left"/>
    </xf>
    <xf numFmtId="0" fontId="4" fillId="0" borderId="0" xfId="0" applyFont="1"/>
    <xf numFmtId="0" fontId="0" fillId="7" borderId="0" xfId="0" applyFill="1"/>
    <xf numFmtId="0" fontId="15" fillId="7" borderId="12" xfId="0" applyFont="1" applyFill="1" applyBorder="1" applyAlignment="1">
      <alignment horizontal="left"/>
    </xf>
    <xf numFmtId="0" fontId="8" fillId="7" borderId="0" xfId="0" applyFont="1" applyFill="1" applyAlignment="1">
      <alignment horizontal="left"/>
    </xf>
    <xf numFmtId="10" fontId="8" fillId="7" borderId="0" xfId="0" applyNumberFormat="1" applyFont="1" applyFill="1" applyAlignment="1">
      <alignment horizontal="right"/>
    </xf>
    <xf numFmtId="164" fontId="8" fillId="7" borderId="0" xfId="0" applyNumberFormat="1" applyFont="1" applyFill="1" applyAlignment="1">
      <alignment horizontal="left"/>
    </xf>
    <xf numFmtId="44" fontId="8" fillId="7" borderId="0" xfId="0" applyNumberFormat="1" applyFont="1" applyFill="1" applyAlignment="1">
      <alignment horizontal="left"/>
    </xf>
    <xf numFmtId="165" fontId="8" fillId="7" borderId="0" xfId="0" applyNumberFormat="1" applyFont="1" applyFill="1" applyAlignment="1">
      <alignment horizontal="left"/>
    </xf>
    <xf numFmtId="0" fontId="13" fillId="3" borderId="12" xfId="2" applyFont="1" applyFill="1" applyAlignment="1">
      <alignment horizontal="center" wrapText="1"/>
    </xf>
    <xf numFmtId="0" fontId="13" fillId="3" borderId="12" xfId="3" applyFont="1" applyFill="1" applyAlignment="1">
      <alignment horizontal="center" wrapText="1"/>
    </xf>
    <xf numFmtId="0" fontId="9" fillId="2" borderId="11" xfId="3" applyFont="1" applyFill="1" applyBorder="1" applyAlignment="1">
      <alignment horizontal="left"/>
    </xf>
    <xf numFmtId="164" fontId="9" fillId="2" borderId="11" xfId="3" applyNumberFormat="1" applyFont="1" applyFill="1" applyBorder="1" applyAlignment="1">
      <alignment horizontal="left"/>
    </xf>
    <xf numFmtId="166" fontId="12" fillId="4" borderId="0" xfId="0" applyNumberFormat="1" applyFont="1" applyFill="1"/>
    <xf numFmtId="44" fontId="12" fillId="4" borderId="0" xfId="0" applyNumberFormat="1" applyFont="1" applyFill="1"/>
    <xf numFmtId="0" fontId="0" fillId="8" borderId="0" xfId="0" applyFill="1"/>
    <xf numFmtId="167" fontId="0" fillId="8" borderId="0" xfId="0" applyNumberFormat="1" applyFill="1"/>
    <xf numFmtId="0" fontId="8" fillId="0" borderId="0" xfId="0" applyFont="1" applyAlignment="1">
      <alignment horizontal="left" vertical="top"/>
    </xf>
    <xf numFmtId="0" fontId="20" fillId="0" borderId="0" xfId="0" applyFont="1" applyAlignment="1">
      <alignment horizontal="left" vertical="top"/>
    </xf>
    <xf numFmtId="0" fontId="19" fillId="0" borderId="0" xfId="0" applyFont="1" applyAlignment="1">
      <alignment horizontal="left" vertical="top"/>
    </xf>
    <xf numFmtId="0" fontId="12" fillId="0" borderId="0" xfId="0" applyFont="1" applyAlignment="1">
      <alignment horizontal="left" vertical="top"/>
    </xf>
    <xf numFmtId="0" fontId="21" fillId="0" borderId="0" xfId="0" applyFont="1" applyAlignment="1">
      <alignment horizontal="left" vertical="top"/>
    </xf>
    <xf numFmtId="0" fontId="7" fillId="0" borderId="0" xfId="0" applyFont="1" applyAlignment="1">
      <alignment horizontal="left" vertical="top"/>
    </xf>
    <xf numFmtId="0" fontId="5" fillId="0" borderId="0" xfId="0" applyFont="1" applyAlignment="1">
      <alignment horizontal="left" vertical="top"/>
    </xf>
    <xf numFmtId="0" fontId="21" fillId="0" borderId="0" xfId="0" applyFont="1" applyAlignment="1">
      <alignment horizontal="left" vertical="center"/>
    </xf>
    <xf numFmtId="0" fontId="18" fillId="0" borderId="0" xfId="0" applyFont="1" applyAlignment="1">
      <alignment horizontal="left" vertical="center"/>
    </xf>
    <xf numFmtId="0" fontId="2" fillId="0" borderId="0" xfId="0" applyFont="1"/>
    <xf numFmtId="0" fontId="3" fillId="4" borderId="12" xfId="0" applyFont="1" applyFill="1" applyBorder="1"/>
    <xf numFmtId="0" fontId="7" fillId="5" borderId="0" xfId="1" applyFill="1" applyBorder="1"/>
    <xf numFmtId="0" fontId="2" fillId="0" borderId="0" xfId="0" applyFont="1" applyAlignment="1">
      <alignment horizontal="left" vertical="top"/>
    </xf>
    <xf numFmtId="164" fontId="0" fillId="7" borderId="0" xfId="0" applyNumberFormat="1" applyFill="1"/>
    <xf numFmtId="7" fontId="23" fillId="0" borderId="0" xfId="0" applyNumberFormat="1" applyFont="1"/>
    <xf numFmtId="0" fontId="2" fillId="5" borderId="0" xfId="1" applyFont="1" applyFill="1" applyBorder="1"/>
    <xf numFmtId="0" fontId="11" fillId="3" borderId="2" xfId="0" applyFont="1" applyFill="1" applyBorder="1" applyAlignment="1">
      <alignment horizontal="center" vertical="center"/>
    </xf>
    <xf numFmtId="0" fontId="12" fillId="0" borderId="3" xfId="0" applyFont="1" applyBorder="1"/>
    <xf numFmtId="0" fontId="12" fillId="0" borderId="4" xfId="0" applyFont="1" applyBorder="1"/>
    <xf numFmtId="0" fontId="12" fillId="0" borderId="5" xfId="0" applyFont="1" applyBorder="1"/>
    <xf numFmtId="0" fontId="12" fillId="0" borderId="6" xfId="0" applyFont="1" applyBorder="1"/>
    <xf numFmtId="0" fontId="12" fillId="0" borderId="7" xfId="0" applyFont="1" applyBorder="1"/>
    <xf numFmtId="0" fontId="13" fillId="3" borderId="8" xfId="0" applyFont="1" applyFill="1" applyBorder="1" applyAlignment="1">
      <alignment horizontal="center"/>
    </xf>
    <xf numFmtId="0" fontId="12" fillId="0" borderId="9" xfId="0" applyFont="1" applyBorder="1"/>
    <xf numFmtId="0" fontId="12" fillId="0" borderId="10" xfId="0" applyFont="1" applyBorder="1"/>
    <xf numFmtId="0" fontId="0" fillId="2" borderId="0" xfId="0" applyFill="1"/>
    <xf numFmtId="0" fontId="1" fillId="0" borderId="0" xfId="0" applyFont="1"/>
    <xf numFmtId="14" fontId="8" fillId="2" borderId="0" xfId="0" applyNumberFormat="1" applyFont="1" applyFill="1"/>
    <xf numFmtId="0" fontId="18" fillId="2" borderId="0" xfId="0" applyFont="1" applyFill="1"/>
    <xf numFmtId="0" fontId="1" fillId="2" borderId="0" xfId="0" applyFont="1" applyFill="1"/>
    <xf numFmtId="0" fontId="1" fillId="2" borderId="0" xfId="0" applyFont="1" applyFill="1" applyAlignment="1">
      <alignment horizontal="left" vertical="top"/>
    </xf>
    <xf numFmtId="167" fontId="0" fillId="2" borderId="0" xfId="0" applyNumberFormat="1" applyFill="1"/>
    <xf numFmtId="7" fontId="8" fillId="2" borderId="0" xfId="0" applyNumberFormat="1" applyFont="1" applyFill="1"/>
    <xf numFmtId="0" fontId="24" fillId="2" borderId="0" xfId="0" applyFont="1" applyFill="1"/>
    <xf numFmtId="0" fontId="3" fillId="4" borderId="0" xfId="0" applyFont="1" applyFill="1" applyBorder="1"/>
    <xf numFmtId="0" fontId="4" fillId="8" borderId="12" xfId="0" applyFont="1" applyFill="1" applyBorder="1"/>
    <xf numFmtId="0" fontId="2" fillId="8" borderId="12" xfId="0" applyFont="1" applyFill="1" applyBorder="1"/>
    <xf numFmtId="0" fontId="4" fillId="8" borderId="0" xfId="0" applyFont="1" applyFill="1" applyBorder="1"/>
    <xf numFmtId="0" fontId="2" fillId="8" borderId="0" xfId="0" applyFont="1" applyFill="1" applyBorder="1"/>
    <xf numFmtId="0" fontId="1" fillId="5" borderId="0" xfId="1" applyFont="1" applyFill="1" applyBorder="1"/>
  </cellXfs>
  <cellStyles count="4">
    <cellStyle name="Normal" xfId="0" builtinId="0"/>
    <cellStyle name="Normal 2" xfId="1" xr:uid="{91011D9D-2B1C-4491-831E-F4ADB4C172F7}"/>
    <cellStyle name="Normal 2 2" xfId="3" xr:uid="{AD68657A-CA6D-4BC3-871E-5746345F45AC}"/>
    <cellStyle name="Normal 3" xfId="2" xr:uid="{8FDFECBD-7FD7-4B18-B32E-EF2A27CD0B60}"/>
  </cellStyles>
  <dxfs count="28">
    <dxf>
      <fill>
        <patternFill patternType="solid">
          <fgColor rgb="FFE2EFDA"/>
          <bgColor rgb="FF000000"/>
        </patternFill>
      </fill>
    </dxf>
    <dxf>
      <fill>
        <patternFill patternType="solid">
          <fgColor rgb="FFE2EFDA"/>
          <bgColor rgb="FF000000"/>
        </patternFill>
      </fill>
    </dxf>
    <dxf>
      <fill>
        <patternFill patternType="solid">
          <fgColor rgb="FFFFE699"/>
          <bgColor rgb="FF000000"/>
        </patternFill>
      </fill>
    </dxf>
    <dxf>
      <fill>
        <patternFill patternType="solid">
          <fgColor rgb="FFFFE699"/>
          <bgColor rgb="FF000000"/>
        </patternFill>
      </fill>
    </dxf>
    <dxf>
      <fill>
        <patternFill patternType="solid">
          <fgColor rgb="FFFFC9C9"/>
          <bgColor rgb="FF000000"/>
        </patternFill>
      </fill>
    </dxf>
    <dxf>
      <fill>
        <patternFill patternType="solid">
          <fgColor rgb="FFFFC9C9"/>
          <bgColor rgb="FF000000"/>
        </patternFill>
      </fill>
    </dxf>
    <dxf>
      <fill>
        <patternFill patternType="solid">
          <fgColor rgb="FFE2EFDA"/>
          <bgColor rgb="FF000000"/>
        </patternFill>
      </fill>
    </dxf>
    <dxf>
      <fill>
        <patternFill patternType="solid">
          <fgColor rgb="FFE2EFDA"/>
          <bgColor rgb="FF000000"/>
        </patternFill>
      </fill>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none"/>
      </font>
      <numFmt numFmtId="11" formatCode="&quot;$&quot;#,##0.00_);\(&quot;$&quot;#,##0.00\)"/>
    </dxf>
    <dxf>
      <font>
        <b val="0"/>
        <i val="0"/>
        <strike val="0"/>
        <condense val="0"/>
        <extend val="0"/>
        <outline val="0"/>
        <shadow val="0"/>
        <u val="none"/>
        <vertAlign val="baseline"/>
        <sz val="11"/>
        <color theme="1"/>
        <name val="Calibri"/>
        <family val="2"/>
        <scheme val="none"/>
      </font>
      <numFmt numFmtId="11" formatCode="&quot;$&quot;#,##0.00_);\(&quot;$&quot;#,##0.00\)"/>
    </dxf>
    <dxf>
      <font>
        <b val="0"/>
        <i val="0"/>
        <strike val="0"/>
        <condense val="0"/>
        <extend val="0"/>
        <outline val="0"/>
        <shadow val="0"/>
        <u val="none"/>
        <vertAlign val="baseline"/>
        <sz val="11"/>
        <color theme="1"/>
        <name val="Calibri"/>
        <family val="2"/>
        <scheme val="none"/>
      </font>
      <numFmt numFmtId="11" formatCode="&quot;$&quot;#,##0.00_);\(&quot;$&quot;#,##0.00\)"/>
    </dxf>
    <dxf>
      <numFmt numFmtId="167" formatCode="_([$$-409]* #,##0.00_);_([$$-409]* \(#,##0.00\);_([$$-409]* &quot;-&quot;??_);_(@_)"/>
    </dxf>
    <dxf>
      <font>
        <b val="0"/>
        <i val="0"/>
        <strike val="0"/>
        <condense val="0"/>
        <extend val="0"/>
        <outline val="0"/>
        <shadow val="0"/>
        <u val="none"/>
        <vertAlign val="baseline"/>
        <sz val="11"/>
        <color theme="1"/>
        <name val="Calibri"/>
        <family val="2"/>
        <scheme val="minor"/>
      </font>
      <alignment horizontal="left"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rgb="FFFF0000"/>
        <name val="Calibri"/>
        <family val="2"/>
        <scheme val="minor"/>
      </font>
    </dxf>
    <dxf>
      <font>
        <b val="0"/>
        <i val="0"/>
        <strike val="0"/>
        <condense val="0"/>
        <extend val="0"/>
        <outline val="0"/>
        <shadow val="0"/>
        <u val="none"/>
        <vertAlign val="baseline"/>
        <sz val="11"/>
        <color theme="1"/>
        <name val="Calibri"/>
        <family val="2"/>
        <scheme val="none"/>
      </font>
      <numFmt numFmtId="19" formatCode="m/d/yyyy"/>
    </dxf>
    <dxf>
      <font>
        <b val="0"/>
        <i val="0"/>
        <strike val="0"/>
        <condense val="0"/>
        <extend val="0"/>
        <outline val="0"/>
        <shadow val="0"/>
        <u val="none"/>
        <vertAlign val="baseline"/>
        <sz val="11"/>
        <color theme="1"/>
        <name val="Calibri"/>
        <family val="2"/>
        <scheme val="none"/>
      </font>
      <numFmt numFmtId="19" formatCode="m/d/yyyy"/>
    </dxf>
    <dxf>
      <font>
        <b val="0"/>
        <i val="0"/>
        <strike val="0"/>
        <condense val="0"/>
        <extend val="0"/>
        <outline val="0"/>
        <shadow val="0"/>
        <u val="none"/>
        <vertAlign val="baseline"/>
        <sz val="11"/>
        <color theme="1"/>
        <name val="Calibri"/>
        <family val="2"/>
        <scheme val="none"/>
      </font>
      <numFmt numFmtId="11" formatCode="&quot;$&quot;#,##0.00_);\(&quot;$&quot;#,##0.00\)"/>
    </dxf>
    <dxf>
      <font>
        <b val="0"/>
        <i val="0"/>
        <strike val="0"/>
        <condense val="0"/>
        <extend val="0"/>
        <outline val="0"/>
        <shadow val="0"/>
        <u val="none"/>
        <vertAlign val="baseline"/>
        <sz val="11"/>
        <color rgb="FFFF0000"/>
        <name val="Calibri"/>
        <family val="2"/>
        <scheme val="minor"/>
      </font>
    </dxf>
    <dxf>
      <font>
        <b val="0"/>
        <i val="0"/>
        <strike val="0"/>
        <condense val="0"/>
        <extend val="0"/>
        <outline val="0"/>
        <shadow val="0"/>
        <u val="none"/>
        <vertAlign val="baseline"/>
        <sz val="11"/>
        <color theme="1"/>
        <name val="Calibri"/>
        <scheme val="none"/>
      </font>
      <numFmt numFmtId="11" formatCode="&quot;$&quot;#,##0.00_);\(&quot;$&quot;#,##0.00\)"/>
    </dxf>
    <dxf>
      <font>
        <b val="0"/>
        <i val="0"/>
        <strike val="0"/>
        <condense val="0"/>
        <extend val="0"/>
        <outline val="0"/>
        <shadow val="0"/>
        <u val="none"/>
        <vertAlign val="baseline"/>
        <sz val="11"/>
        <color theme="1"/>
        <name val="Calibri"/>
        <scheme val="none"/>
      </font>
      <numFmt numFmtId="11" formatCode="&quot;$&quot;#,##0.00_);\(&quot;$&quot;#,##0.00\)"/>
    </dxf>
    <dxf>
      <alignment horizontal="left"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none"/>
      </font>
      <numFmt numFmtId="19" formatCode="m/d/yyyy"/>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1">
    <tableStyle name="Transactions-style" pivot="0" count="3" xr9:uid="{00000000-0011-0000-FFFF-FFFF00000000}">
      <tableStyleElement type="headerRow" dxfId="27"/>
      <tableStyleElement type="firstRowStripe" dxfId="26"/>
      <tableStyleElement type="secondRowStripe" dxfId="25"/>
    </tableStyle>
  </tableStyles>
  <colors>
    <mruColors>
      <color rgb="FFFFC9C9"/>
      <color rgb="FFFB858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worksheet" Target="worksheets/sheet3.xml"/><Relationship Id="rId7" Type="http://schemas.openxmlformats.org/officeDocument/2006/relationships/sheetMetadata" Target="metadata.xml"/><Relationship Id="rId12" Type="http://schemas.microsoft.com/office/2017/06/relationships/rdSupportingPropertyBag" Target="richData/rdsupportingpropertybag.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5" Type="http://schemas.openxmlformats.org/officeDocument/2006/relationships/customXml" Target="../customXml/item1.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alcChain" Target="calcChain.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106">
  <rv s="0">
    <v>http://en.wikipedia.org/wiki/Public_domain</v>
    <v>Public domain</v>
  </rv>
  <rv s="0">
    <v>http://en.wikipedia.org/wiki/IBM</v>
    <v>Wikipedia</v>
  </rv>
  <rv s="1">
    <v>0</v>
    <v>1</v>
  </rv>
  <rv s="2">
    <v>6</v>
    <v>https://www.bing.com/th?id=AMMS_41da901be1b295dc42c72dadb9c0f67d&amp;qlt=95</v>
    <v>2</v>
    <v>0</v>
    <v>https://www.bing.com/images/search?form=xlimg&amp;q=ibm</v>
    <v>Image of INTERNATIONAL BUSINESS MACHINES CORPORATION</v>
  </rv>
  <rv s="0">
    <v>https://www.bing.com/financeapi/forcetrigger?t=a1v6nm&amp;q=XNYS%3aIBM&amp;form=skydnc</v>
    <v>Learn more on Bing</v>
  </rv>
  <rv s="3">
    <v>en-US</v>
    <v>a1v6nm</v>
    <v>268435456</v>
    <v>1</v>
    <v>Powered by Refinitiv</v>
    <v>0</v>
    <v>INTERNATIONAL BUSINESS MACHINES CORPORATION (XNYS:IBM)</v>
    <v>3</v>
    <v>4</v>
    <v>Finance</v>
    <v>5</v>
    <v>265.72000000000003</v>
    <v>162.62</v>
    <v>0.72430000000000005</v>
    <v>-0.79</v>
    <v>2.377E-4</v>
    <v>-3.1199999999999999E-3</v>
    <v>0.06</v>
    <v>USD</v>
    <v>International Business Machines Corporation is engaged in addressing the hybrid cloud and artificial intelligence (AI) opportunity with a platform-centric approach, focused on providing client value through a combination of technology and business expertise. Its segments include Software, Consulting, Infrastructure and Financing. Its Software segment comprises two business areas: Hybrid Platform &amp; Solutions, which includes software to help clients operate, manage and optimize their IT resources and business processes within hybrid, multi-cloud environments, and transaction processing, which includes software that supports client’s mission-critical, on-premises workloads in industries such as banking, airlines and retail. Consulting segment is engaged in business transformation, technology consulting and application operations. Infrastructure segment is engaged in hybrid infrastructure and infrastructure support. Financing segment is engaged in client financing and commercial financing.</v>
    <v>293400</v>
    <v>New York Stock Exchange</v>
    <v>XNYS</v>
    <v>XNYS</v>
    <v>One New Orchard Road, ARMONK, NY, 10504 US</v>
    <v>252.8099</v>
    <v>3</v>
    <v>Software &amp; IT Services</v>
    <v>Stock</v>
    <v>45717.041323344529</v>
    <v>4</v>
    <v>246.54</v>
    <v>234078599892</v>
    <v>INTERNATIONAL BUSINESS MACHINES CORPORATION</v>
    <v>INTERNATIONAL BUSINESS MACHINES CORPORATION</v>
    <v>250.85499999999999</v>
    <v>36.607300000000002</v>
    <v>253.23</v>
    <v>252.44</v>
    <v>252.5</v>
    <v>927264300</v>
    <v>IBM</v>
    <v>INTERNATIONAL BUSINESS MACHINES CORPORATION (XNYS:IBM)</v>
    <v>7988809</v>
    <v>5281479</v>
    <v>1911</v>
  </rv>
  <rv s="4">
    <v>5</v>
  </rv>
  <rv s="0">
    <v>https://www.bing.com/financeapi/forcetrigger?t=a1o2lh&amp;q=XNYS%3aAXP&amp;form=skydnc</v>
    <v>Learn more on Bing</v>
  </rv>
  <rv s="5">
    <v>en-US</v>
    <v>a1o2lh</v>
    <v>268435456</v>
    <v>1</v>
    <v>Powered by Refinitiv</v>
    <v>7</v>
    <v>AMERICAN EXPRESS COMPANY (XNYS:AXP)</v>
    <v>8</v>
    <v>9</v>
    <v>Finance</v>
    <v>5</v>
    <v>326.27499999999998</v>
    <v>214.51480000000001</v>
    <v>1.2164999999999999</v>
    <v>6.76</v>
    <v>-1.196E-3</v>
    <v>2.2978000000000002E-2</v>
    <v>-0.36</v>
    <v>USD</v>
    <v>American Express Company is a globally integrated payments company with card-issuing, merchant-acquiring and card network businesses. It offers products and services to a range of customers, including consumers, small businesses, mid-sized companies and large corporations around the world. Its segments include U.S. Consumer Services (USCS), Commercial Services (CS), International Card Services (ICS) and Global Merchant and Network Services (GMNS). USCS offers travel and lifestyle services as well as banking and non-card financing products. CS offers payment and expense management, banking and non-card financing products. ICS provides services to international customers, including travel and lifestyle services, and manages certain international joint ventures and its loyalty coalition business. GMNS operates a payments network that processes and settles card transactions, acquires merchants and provides multichannel marketing programs and capabilities, services and data analytics.</v>
    <v>75100</v>
    <v>New York Stock Exchange</v>
    <v>XNYS</v>
    <v>XNYS</v>
    <v>200 Vesey Street, 50Th Floor, NEW YORK, NY, 10285 US</v>
    <v>301.07</v>
    <v>Banking Services</v>
    <v>Stock</v>
    <v>45717.040663899999</v>
    <v>7</v>
    <v>294.97000000000003</v>
    <v>211434060816</v>
    <v>AMERICAN EXPRESS COMPANY</v>
    <v>AMERICAN EXPRESS COMPANY</v>
    <v>296.29000000000002</v>
    <v>21.482099999999999</v>
    <v>294.2</v>
    <v>300.95999999999998</v>
    <v>300.60000000000002</v>
    <v>702532100</v>
    <v>AXP</v>
    <v>AMERICAN EXPRESS COMPANY (XNYS:AXP)</v>
    <v>3336314</v>
    <v>2476759</v>
    <v>1965</v>
  </rv>
  <rv s="4">
    <v>8</v>
  </rv>
  <rv s="0">
    <v>http://en.wikipedia.org/wiki/The_Walt_Disney_Company</v>
    <v>Wikipedia</v>
  </rv>
  <rv s="1">
    <v>0</v>
    <v>10</v>
  </rv>
  <rv s="2">
    <v>6</v>
    <v>https://www.bing.com/th?id=AMMS_0aa288ba528f6f45e3de87d97e250136&amp;qlt=95</v>
    <v>11</v>
    <v>0</v>
    <v>https://www.bing.com/images/search?form=xlimg&amp;q=the+walt+disney+company</v>
    <v>Image of THE WALT DISNEY COMPANY</v>
  </rv>
  <rv s="0">
    <v>https://www.bing.com/financeapi/forcetrigger?t=a1r2z2&amp;q=XNYS%3aDIS&amp;form=skydnc</v>
    <v>Learn more on Bing</v>
  </rv>
  <rv s="3">
    <v>en-US</v>
    <v>a1r2z2</v>
    <v>268435456</v>
    <v>1</v>
    <v>Powered by Refinitiv</v>
    <v>0</v>
    <v>THE WALT DISNEY COMPANY (XNYS:DIS)</v>
    <v>3</v>
    <v>4</v>
    <v>Finance</v>
    <v>5</v>
    <v>123.74</v>
    <v>83.91</v>
    <v>1.407</v>
    <v>2.4900000000000002</v>
    <v>7.0300000000000007E-4</v>
    <v>2.2370000000000001E-2</v>
    <v>0.08</v>
    <v>USD</v>
    <v>The Walt Disney Company is a diversified worldwide entertainment company. The Company's segments include Entertainment, Sports and Experiences. The Entertainment segment generally encompasses its non-sports focused global film and episodic content production and distribution activities. The lines of business within the Entertainment segment along with their business activities include Linear Networks, Direct-to-Consumer, and Content Sales/Licensing. The Sports segment encompasses its sports-focused global television and direct-to-consumer (DTC) video streaming content production and distribution activities. The lines of business within the Sports segment include ESPN and Star. The Experiences segment includes Parks and Experiences and Consumer Products. Parks and Experiences consists of Walt Disney World Resort in Florida, Disneyland Resort in California, Disney Cruise Line, and others. Consumer Products includes licensing of its trade names, characters, visual, literary and other IP.</v>
    <v>233000</v>
    <v>New York Stock Exchange</v>
    <v>XNYS</v>
    <v>XNYS</v>
    <v>500 South Buena Vista Street, BURBANK, CA, 91521-0001 US</v>
    <v>113.99</v>
    <v>12</v>
    <v>Media &amp; Publishing</v>
    <v>Stock</v>
    <v>45717.041605312501</v>
    <v>13</v>
    <v>111</v>
    <v>205726388200</v>
    <v>THE WALT DISNEY COMPANY</v>
    <v>THE WALT DISNEY COMPANY</v>
    <v>111.46</v>
    <v>36.950499999999998</v>
    <v>111.31</v>
    <v>113.8</v>
    <v>113.88</v>
    <v>1807789000</v>
    <v>DIS</v>
    <v>THE WALT DISNEY COMPANY (XNYS:DIS)</v>
    <v>14609401</v>
    <v>8710409</v>
    <v>2018</v>
  </rv>
  <rv s="4">
    <v>14</v>
  </rv>
  <rv s="0">
    <v>https://en.wikipedia.org/wiki/Microsoft</v>
    <v>Wikipedia</v>
  </rv>
  <rv s="1">
    <v>0</v>
    <v>16</v>
  </rv>
  <rv s="2">
    <v>6</v>
    <v>https://www.bing.com/th?id=AMMS_e6e837c7bf3a77408619758b7447855a&amp;qlt=95</v>
    <v>17</v>
    <v>0</v>
    <v>https://www.bing.com/images/search?form=xlimg&amp;q=microsoft</v>
    <v>Image of MICROSOFT CORPORATION</v>
  </rv>
  <rv s="0">
    <v>https://www.bing.com/financeapi/forcetrigger?t=a1xzim&amp;q=XNAS%3aMSFT&amp;form=skydnc</v>
    <v>Learn more on Bing</v>
  </rv>
  <rv s="3">
    <v>en-US</v>
    <v>a1xzim</v>
    <v>268435456</v>
    <v>1</v>
    <v>Powered by Refinitiv</v>
    <v>0</v>
    <v>MICROSOFT CORPORATION (XNAS:MSFT)</v>
    <v>3</v>
    <v>4</v>
    <v>Finance</v>
    <v>5</v>
    <v>468.35</v>
    <v>385.58</v>
    <v>0.91690000000000005</v>
    <v>4.46</v>
    <v>-1.7380000000000002E-3</v>
    <v>1.1362000000000001E-2</v>
    <v>-0.69</v>
    <v>USD</v>
    <v>Microsoft Corporation is a technology company. The Company develops and supports software, services, devices, and solutions. The Company’s segments include Productivity and Business Processes, Intelligent Cloud, and More Personal Computing. The Productivity and Business Processes segment consists of products and services in its portfolio of productivity, communication, and information services. This segment primarily comprises: Office Commercial, Office Consumer, LinkedIn, and Dynamics business solutions. The Intelligent Cloud segment consists of server products and cloud services, including Azure and other cloud services, SQL Server, Windows Server, Visual Studio, System Center, and related Client Access Licenses (CALs), and Nuance and GitHub; and Enterprise Services, including enterprise support services, industry solutions and Nuance professional services. The More Personal Computing segment primarily comprises Windows, Devices, Gaming, and search and news advertising.</v>
    <v>228000</v>
    <v>Nasdaq Stock Market</v>
    <v>XNAS</v>
    <v>XNAS</v>
    <v>One Microsoft Way, REDMOND, WA, 98052-6399 US</v>
    <v>397.63</v>
    <v>18</v>
    <v>Software &amp; IT Services</v>
    <v>Stock</v>
    <v>45717.041652638283</v>
    <v>19</v>
    <v>386.57</v>
    <v>2951216514180</v>
    <v>MICROSOFT CORPORATION</v>
    <v>MICROSOFT CORPORATION</v>
    <v>392.65499999999997</v>
    <v>31.977399999999999</v>
    <v>392.53</v>
    <v>396.99</v>
    <v>396.3</v>
    <v>7433982000</v>
    <v>MSFT</v>
    <v>MICROSOFT CORPORATION (XNAS:MSFT)</v>
    <v>32845658</v>
    <v>24203677</v>
    <v>1993</v>
  </rv>
  <rv s="4">
    <v>20</v>
  </rv>
  <rv s="0">
    <v>https://www.bing.com/financeapi/forcetrigger?t=a1qlz2&amp;q=XNYS%3aCVX&amp;form=skydnc</v>
    <v>Learn more on Bing</v>
  </rv>
  <rv s="5">
    <v>en-US</v>
    <v>a1qlz2</v>
    <v>268435456</v>
    <v>1</v>
    <v>Powered by Refinitiv</v>
    <v>7</v>
    <v>CHEVRON CORPORATION (XNYS:CVX)</v>
    <v>8</v>
    <v>9</v>
    <v>Finance</v>
    <v>5</v>
    <v>167.11</v>
    <v>135.3672</v>
    <v>1.0535000000000001</v>
    <v>1.95</v>
    <v>0</v>
    <v>1.2447E-2</v>
    <v>0</v>
    <v>USD</v>
    <v>Chevron Corporation is an integrated energy company. The Company produces crude oil and natural gas; manufactures transportation fuels, lubricants, petrochemicals and additives; and develops technologies that enhance its business and the industry. The Company’s upstream operations consist primarily of exploring for, developing, producing and transporting crude oil and natural gas; liquefaction, transportation and regasification associated with liquefied natural gas (LNG); transporting crude oil by major international oil export pipelines; processing, transporting, storage and marketing of natural gas; carbon capture and storage; and a gas-to-liquids plant. The Company’s downstream operations consist primarily of refining of crude oil into petroleum products; marketing of crude oil, refined products, and lubricants; manufacturing and marketing of renewable fuels; transporting of crude oil and refined products by pipeline, marine vessel, motor equipment and rail car; and others.</v>
    <v>45298</v>
    <v>New York Stock Exchange</v>
    <v>XNYS</v>
    <v>XNYS</v>
    <v>1400 SMITH STREET, HOUSTON, TX, 77002 US</v>
    <v>158.66999999999999</v>
    <v>Oil &amp; Gas</v>
    <v>Stock</v>
    <v>45717.040330474221</v>
    <v>22</v>
    <v>154.91999999999999</v>
    <v>279266213380</v>
    <v>CHEVRON CORPORATION</v>
    <v>CHEVRON CORPORATION</v>
    <v>156.69499999999999</v>
    <v>16.3568</v>
    <v>156.66999999999999</v>
    <v>158.62</v>
    <v>158.62</v>
    <v>1760599000</v>
    <v>CVX</v>
    <v>CHEVRON CORPORATION (XNYS:CVX)</v>
    <v>8828547</v>
    <v>6909700</v>
    <v>1926</v>
  </rv>
  <rv s="4">
    <v>23</v>
  </rv>
  <rv s="0">
    <v>https://www.bing.com/financeapi/forcetrigger?t=a1mou2&amp;q=XNAS%3aAAPL&amp;form=skydnc</v>
    <v>Learn more on Bing</v>
  </rv>
  <rv s="5">
    <v>en-US</v>
    <v>a1mou2</v>
    <v>268435456</v>
    <v>1</v>
    <v>Powered by Refinitiv</v>
    <v>7</v>
    <v>APPLE INC. (XNAS:AAPL)</v>
    <v>8</v>
    <v>9</v>
    <v>Finance</v>
    <v>5</v>
    <v>260.10000000000002</v>
    <v>164.07499999999999</v>
    <v>1.1757</v>
    <v>4.54</v>
    <v>-9.5100000000000002E-4</v>
    <v>1.9132E-2</v>
    <v>-0.23</v>
    <v>USD</v>
    <v>Apple Inc. designs, manufactures and markets smartphones, personal computers, tablets, wearables and accessories, and sells a variety of related services. Its product categories include iPhone, Mac, iPad, and Wearables, Home and Accessories. Its software platforms include iOS, iPadOS, macOS, watchOS, visionOS, and tvOS. Its services include advertising, AppleCare, cloud services, digital content and payment services. The Company operates various platforms, including the App Store, that allow customers to discover and download applications and digital content, such as books, music, video, games and podcasts. It also offers digital content through subscription-based services, including Apple Arcade, Apple Fitness+, Apple Music, Apple News+, and Apple TV+. Its products include iPhone 16 Pro, iPhone 16, iPhone 15, iPhone 14, iPhone SE, MacBook Air, MacBook Pro, iMac, Mac mini, Mac Studio, Mac Pro, iPad Pro, iPad Air, AirPods, AirPods Pro, AirPods Max, Apple TV and Apple Vision Pro.</v>
    <v>164000</v>
    <v>Nasdaq Stock Market</v>
    <v>XNAS</v>
    <v>XNAS</v>
    <v>One Apple Park Way, CUPERTINO, CA, 95014 US</v>
    <v>242.09</v>
    <v>Computers, Phones &amp; Household Electronics</v>
    <v>Stock</v>
    <v>45717.041585450781</v>
    <v>25</v>
    <v>230.2</v>
    <v>3568488000000</v>
    <v>APPLE INC.</v>
    <v>APPLE INC.</v>
    <v>236.95</v>
    <v>34.670200000000001</v>
    <v>237.3</v>
    <v>241.84</v>
    <v>241.61</v>
    <v>15037870000</v>
    <v>AAPL</v>
    <v>APPLE INC. (XNAS:AAPL)</v>
    <v>56833360</v>
    <v>51728273</v>
    <v>1977</v>
  </rv>
  <rv s="4">
    <v>26</v>
  </rv>
  <rv s="0">
    <v>https://www.bing.com/financeapi/forcetrigger?t=a1zsjc&amp;q=XNYS%3aPG&amp;form=skydnc</v>
    <v>Learn more on Bing</v>
  </rv>
  <rv s="5">
    <v>en-US</v>
    <v>a1zsjc</v>
    <v>268435456</v>
    <v>1</v>
    <v>Powered by Refinitiv</v>
    <v>7</v>
    <v>THE PROCTER &amp; GAMBLE COMPANY (XNYS:PG)</v>
    <v>8</v>
    <v>9</v>
    <v>Finance</v>
    <v>5</v>
    <v>180.43</v>
    <v>153.52000000000001</v>
    <v>0.39729999999999999</v>
    <v>1.87</v>
    <v>1.15E-4</v>
    <v>1.0874E-2</v>
    <v>0.02</v>
    <v>USD</v>
    <v>The Procter &amp; Gamble Company is focused on providing branded consumer packaged goods to consumers across the world. The Company’s segments include Beauty, Grooming, Health Care, Fabric &amp; Home Care and Baby, Feminine &amp; Family Care. The Company’s products are sold in approximately 180 countries and territories primarily through mass merchandisers, e-commerce, including social commerce channels, grocery stores, membership club stores, drug stores, department stores, distributors, wholesalers, specialty beauty stores, including airport duty-free stores), high-frequency stores, pharmacies, electronics stores and professional channels. It also sells direct to individual consumers. It has operations in approximately 70 countries. It offers products under brands, such as Head &amp; Shoulders, Herbal Essences, Pantene, Rejoice, Olay, Old Spice, Safeguard, Secret, SK-II, Braun, Gillette, Venus, Crest, Oral-B, Ariel, Downy, Gain, Tide, Always, Always Discreet, Tampax, Bounty and others.</v>
    <v>108000</v>
    <v>New York Stock Exchange</v>
    <v>XNYS</v>
    <v>XNYS</v>
    <v>One Procter &amp; Gamble Plaza, CINCINNATI, OH, 45202 US</v>
    <v>174.65</v>
    <v>Personal &amp; Household Products &amp; Services</v>
    <v>Stock</v>
    <v>45717.04020842578</v>
    <v>28</v>
    <v>171.85</v>
    <v>407629071680</v>
    <v>THE PROCTER &amp; GAMBLE COMPANY</v>
    <v>THE PROCTER &amp; GAMBLE COMPANY</v>
    <v>173.58</v>
    <v>27.700199999999999</v>
    <v>171.97</v>
    <v>173.84</v>
    <v>173.86</v>
    <v>2344852000</v>
    <v>PG</v>
    <v>THE PROCTER &amp; GAMBLE COMPANY (XNYS:PG)</v>
    <v>10240069</v>
    <v>6885525</v>
    <v>1905</v>
  </rv>
  <rv s="4">
    <v>29</v>
  </rv>
  <rv s="0">
    <v>https://www.bing.com/financeapi/forcetrigger?t=a22xk2&amp;q=XNYS%3aSHW&amp;form=skydnc</v>
    <v>Learn more on Bing</v>
  </rv>
  <rv s="5">
    <v>en-US</v>
    <v>a22xk2</v>
    <v>268435456</v>
    <v>1</v>
    <v>Powered by Refinitiv</v>
    <v>7</v>
    <v>THE SHERWIN-WILLIAMS COMPANY (XNYS:SHW)</v>
    <v>8</v>
    <v>9</v>
    <v>Finance</v>
    <v>5</v>
    <v>400.42</v>
    <v>282.08999999999997</v>
    <v>1.2277</v>
    <v>6.76</v>
    <v>-5.5210000000000002E-5</v>
    <v>1.9015000000000001E-2</v>
    <v>-0.02</v>
    <v>USD</v>
    <v>The Sherwin-Williams Company is engaged in the development, manufacture, distribution and sale of paint, coatings and related products to professional, industrial, commercial and retail customers primarily in North and South America with additional operations in the Caribbean region, Europe, Asia and Australia. Its Paint Stores Group segment is engaged in servicing the needs of architectural and industrial paint contractors and do-it-yourself homeowners. The Consumer Brands Group segment manufactures and distributes a broad portfolio of branded and private-label architectural paint, stains, varnishes, industrial products, wood finishes products, wood preservatives, applicators, corrosion inhibitors, aerosols, caulks and adhesives to retailers, including home centers and hardware stores, dedicated dealers and distributors. The Performance Coatings Group segment develops and sells industrial coatings for wood finishing and general industrial (metal and plastic) applications and others.</v>
    <v>63890</v>
    <v>New York Stock Exchange</v>
    <v>XNYS</v>
    <v>XNYS</v>
    <v>101 Prospect Ave Nw, CLEVELAND, OH, 44115 US</v>
    <v>362.87</v>
    <v>Chemicals</v>
    <v>Stock</v>
    <v>45717.032736353904</v>
    <v>31</v>
    <v>357.09</v>
    <v>91061672507</v>
    <v>THE SHERWIN-WILLIAMS COMPANY</v>
    <v>THE SHERWIN-WILLIAMS COMPANY</v>
    <v>359.21</v>
    <v>34.332900000000002</v>
    <v>355.51</v>
    <v>362.27</v>
    <v>362.25</v>
    <v>251364100</v>
    <v>SHW</v>
    <v>THE SHERWIN-WILLIAMS COMPANY (XNYS:SHW)</v>
    <v>2799225</v>
    <v>1749315</v>
    <v>1884</v>
  </rv>
  <rv s="4">
    <v>32</v>
  </rv>
  <rv s="0">
    <v>https://www.bing.com/financeapi/forcetrigger?t=a24j8m&amp;q=XNYS%3aTRV&amp;form=skydnc</v>
    <v>Learn more on Bing</v>
  </rv>
  <rv s="5">
    <v>en-US</v>
    <v>a24j8m</v>
    <v>268435456</v>
    <v>1</v>
    <v>Powered by Refinitiv</v>
    <v>7</v>
    <v>The Travelers Companies, Inc. (XNYS:TRV)</v>
    <v>8</v>
    <v>9</v>
    <v>Finance</v>
    <v>5</v>
    <v>269.55500000000001</v>
    <v>200.21</v>
    <v>0.61650000000000005</v>
    <v>3.7</v>
    <v>-5.764E-3</v>
    <v>1.4522E-2</v>
    <v>-1.49</v>
    <v>USD</v>
    <v>The Travelers Companies, Inc. is a provider of property casualty insurance for auto, home, and business. The Company's segments include Business Insurance, Bond &amp; Specialty Insurance, and Personal Insurance. The Business Insurance segment offers a broad array of property and casualty insurance products and services. The Bond &amp; Specialty Insurance segment offers surety, fidelity, management liability, professional liability, and other property and casualty coverages and related risk management services, primarily in the United States, and certain surety and specialty insurance products in Canada, the United Kingdom, and the Republic of Ireland, as well as Brazil. The Personal Insurance segment offers a broad range of property and casualty insurance products and services covering individuals personal risks, primarily in the United States, as well as in Canada. The Company, through its subsidiary, Corvus Insurance Holdings, Inc., is a cyber insurance managing general underwriter.</v>
    <v>34000</v>
    <v>New York Stock Exchange</v>
    <v>XNYS</v>
    <v>XNYS</v>
    <v>385 WASHINGTON ST, SAINT PAUL, MN, 55102 US</v>
    <v>258.79000000000002</v>
    <v>Insurance</v>
    <v>Stock</v>
    <v>45717.029681446096</v>
    <v>34</v>
    <v>254.505</v>
    <v>58606558834</v>
    <v>The Travelers Companies, Inc.</v>
    <v>The Travelers Companies, Inc.</v>
    <v>256.57499999999999</v>
    <v>12.036799999999999</v>
    <v>254.79</v>
    <v>258.49</v>
    <v>257</v>
    <v>226726600</v>
    <v>TRV</v>
    <v>The Travelers Companies, Inc. (XNYS:TRV)</v>
    <v>1811638</v>
    <v>1218846</v>
    <v>1853</v>
  </rv>
  <rv s="4">
    <v>35</v>
  </rv>
  <rv s="0">
    <v>https://www.bing.com/financeapi/forcetrigger?t=a1waa2&amp;q=XNYS%3aJPM&amp;form=skydnc</v>
    <v>Learn more on Bing</v>
  </rv>
  <rv s="5">
    <v>en-US</v>
    <v>a1waa2</v>
    <v>268435456</v>
    <v>1</v>
    <v>Powered by Refinitiv</v>
    <v>7</v>
    <v>JPMORGAN CHASE &amp; CO. (XNYS:JPM)</v>
    <v>8</v>
    <v>9</v>
    <v>Finance</v>
    <v>5</v>
    <v>280.25</v>
    <v>179.2</v>
    <v>1.0903</v>
    <v>5.6</v>
    <v>-6.0459999999999995E-4</v>
    <v>2.1617000000000001E-2</v>
    <v>-0.16</v>
    <v>USD</v>
    <v>JPMorgan Chase &amp; Co. is a financial holding company. The Company is engaged in investment banking, financial services for consumers and small businesses, commercial banking, financial transaction processing and asset management. The Company operates through three segments: Consumer &amp; Community Banking (CCB), Commercial &amp; Investment Bank (CIB), and Asset &amp; Wealth Management (AWM). Its CCB segment offers products and services to consumers and small businesses through bank branches, ATMs, digital and telephone banking. Its CIB segment consists of banking and payments and markets and securities services, and offers a suite of investment banking, lending, payments, market-making, financing, custody and securities products and services to a global base of corporate and institutional clients. AWM segment offers investment and wealth management solutions. It offers multi-asset investment management solutions, retirement products and services, brokerage, custody, estate planning, and others.</v>
    <v>317233</v>
    <v>New York Stock Exchange</v>
    <v>XNYS</v>
    <v>XNYS</v>
    <v>383 Madison Avenue, NEW YORK, NY, 10179 US</v>
    <v>264.81</v>
    <v>Banking Services</v>
    <v>Stock</v>
    <v>45717.041325867969</v>
    <v>37</v>
    <v>257.89</v>
    <v>739989452899</v>
    <v>JPMORGAN CHASE &amp; CO.</v>
    <v>JPMORGAN CHASE &amp; CO.</v>
    <v>260.73</v>
    <v>13.4</v>
    <v>259.05</v>
    <v>264.64999999999998</v>
    <v>264.49</v>
    <v>2796106000</v>
    <v>JPM</v>
    <v>JPMORGAN CHASE &amp; CO. (XNYS:JPM)</v>
    <v>10467126</v>
    <v>8124625</v>
    <v>1968</v>
  </rv>
  <rv s="4">
    <v>38</v>
  </rv>
  <rv s="0">
    <v>https://www.bing.com/financeapi/forcetrigger?t=a1u7xm&amp;q=XNYS%3aGS&amp;form=skydnc</v>
    <v>Learn more on Bing</v>
  </rv>
  <rv s="5">
    <v>en-US</v>
    <v>a1u7xm</v>
    <v>268435456</v>
    <v>1</v>
    <v>Powered by Refinitiv</v>
    <v>7</v>
    <v>THE GOLDMAN SACHS GROUP, INC. (XNYS:GS)</v>
    <v>8</v>
    <v>9</v>
    <v>Finance</v>
    <v>5</v>
    <v>672.19</v>
    <v>381.42</v>
    <v>1.3637999999999999</v>
    <v>17.29</v>
    <v>-1.189E-3</v>
    <v>2.8579E-2</v>
    <v>-0.74</v>
    <v>USD</v>
    <v>The Goldman Sachs Group, Inc. is a global financial institution that delivers a range of financial services to a large and diversified client base that includes corporations, financial institutions, governments and individuals. Its segments include Global Banking &amp; Markets, Asset &amp; Wealth Management and Platform Solutions. The Global Banking &amp; Markets segment offers a range of services, including financing, advisory services, risk distribution, and hedging for its institutional and corporate clients. It facilitates client transactions and makes markets in fixed income, equity, currency and commodity products. The Asset &amp; Wealth Management segment manages assets and offers investment products across all asset classes to a diverse set of clients. It also provides investing and wealth advisory solutions. The Platform Solutions segment includes consumer platforms, such as partnerships offering credit cards and point-of-sale financing, and transaction banking and other platform businesses.</v>
    <v>46500</v>
    <v>New York Stock Exchange</v>
    <v>XNYS</v>
    <v>XNYS</v>
    <v>200 West St, NEW YORK, NY, 10282 US</v>
    <v>623.65</v>
    <v>Investment Banking &amp; Investment Services</v>
    <v>Stock</v>
    <v>45717.041477395309</v>
    <v>40</v>
    <v>604.01</v>
    <v>190857200000</v>
    <v>THE GOLDMAN SACHS GROUP, INC.</v>
    <v>THE GOLDMAN SACHS GROUP, INC.</v>
    <v>607.79</v>
    <v>15.3489</v>
    <v>605</v>
    <v>622.29</v>
    <v>621.54999999999995</v>
    <v>313909800</v>
    <v>GS</v>
    <v>THE GOLDMAN SACHS GROUP, INC. (XNYS:GS)</v>
    <v>3337195</v>
    <v>2456959</v>
    <v>1998</v>
  </rv>
  <rv s="4">
    <v>41</v>
  </rv>
  <rv s="0">
    <v>https://www.bing.com/financeapi/forcetrigger?t=a1xroc&amp;q=XNYS%3aMMM&amp;form=skydnc</v>
    <v>Learn more on Bing</v>
  </rv>
  <rv s="5">
    <v>en-US</v>
    <v>a1xroc</v>
    <v>268435456</v>
    <v>1</v>
    <v>Powered by Refinitiv</v>
    <v>7</v>
    <v>3M COMPANY (XNYS:MMM)</v>
    <v>8</v>
    <v>9</v>
    <v>Finance</v>
    <v>5</v>
    <v>155.5</v>
    <v>75.645099999999999</v>
    <v>0.95409999999999995</v>
    <v>4.5999999999999996</v>
    <v>7.0910000000000005E-4</v>
    <v>3.0560999999999998E-2</v>
    <v>0.11</v>
    <v>USD</v>
    <v>3M Company is a diversified technology company. The Company is a manufacturer and marketer of a variety of products and services. The Company’s segments include Safety and Industrial; Transportation and Electronics, and Consumer. Its Safety and Industrial segment includes industrial abrasives and finishing for metalworking applications; autobody repair solutions; industrial specialty products, such as personal hygiene products, masking, and packaging materials, and others. Its Transportation and Electronics segment includes advanced ceramic solutions; attachment/bonding, films, sound and temperature management for transportation vehicles; premium large format graphic films for advertising and fleet signage. Its Consumer segment includes cleaning products for the home; consumer air quality products, and picture hanging accessories. Its brands include 3M Cubitron II abrasives, Scotch-Brite, Filtrete, Command, Scotchgard, Meguiar’s, Nexcare, Post-it and others.</v>
    <v>61500</v>
    <v>New York Stock Exchange</v>
    <v>XNYS</v>
    <v>XNYS</v>
    <v>3M Center, Bldg. 220-13E-26A, SAINT PAUL, MN, 55144-1000 US</v>
    <v>155.5</v>
    <v>Consumer Goods Conglomerates</v>
    <v>Stock</v>
    <v>45717.040672997653</v>
    <v>43</v>
    <v>151</v>
    <v>84214648000</v>
    <v>3M COMPANY</v>
    <v>3M COMPANY</v>
    <v>151.5</v>
    <v>21.378799999999998</v>
    <v>150.52000000000001</v>
    <v>155.12</v>
    <v>155.22999999999999</v>
    <v>542900000</v>
    <v>MMM</v>
    <v>3M COMPANY (XNYS:MMM)</v>
    <v>8323108</v>
    <v>3640593</v>
    <v>1929</v>
  </rv>
  <rv s="4">
    <v>44</v>
  </rv>
  <rv s="0">
    <v>https://www.bing.com/financeapi/forcetrigger?t=a1o4ec&amp;q=XNYS%3aBA&amp;form=skydnc</v>
    <v>Learn more on Bing</v>
  </rv>
  <rv s="6">
    <v>en-US</v>
    <v>a1o4ec</v>
    <v>268435456</v>
    <v>1</v>
    <v>Powered by Refinitiv</v>
    <v>10</v>
    <v>THE BOEING COMPANY (XNYS:BA)</v>
    <v>8</v>
    <v>11</v>
    <v>Finance</v>
    <v>5</v>
    <v>208.1</v>
    <v>137.03</v>
    <v>1.5177</v>
    <v>0.8</v>
    <v>4.1229999999999999E-3</v>
    <v>4.6020000000000002E-3</v>
    <v>0.72</v>
    <v>USD</v>
    <v>The Boeing Company is an aerospace company. Its segments include Commercial Airplanes (BCA), Defense, Space &amp; Security (BDS), and Global Services (BGS). Its BCA segment develops, produces and markets commercial jet aircraft principally for the commercial airline industry worldwide. Its family of commercial jet aircraft in production includes the 737 narrow-body model and the 767, 777 and 787 wide-body models. Its BDS segment is engaged in the research, development, production and modification of manned and unmanned military aircraft and weapons systems for strike, surveillance and mobility. Its BGS segment provides services to its commercial and defense customers worldwide. It sustains aerospace platforms and systems with a range of products and services, including supply chain and logistics management, engineering, maintenance and modifications, upgrades and conversions, spare parts, pilot and maintenance training systems and services, technical and maintenance documents, and others.</v>
    <v>172000</v>
    <v>New York Stock Exchange</v>
    <v>XNYS</v>
    <v>XNYS</v>
    <v>929 Long Bridge Drive, ARLINGTON, VA, 22202 US</v>
    <v>176.3</v>
    <v>Aerospace &amp; Defense</v>
    <v>Stock</v>
    <v>45717.040988981251</v>
    <v>46</v>
    <v>173.4811</v>
    <v>130985492472</v>
    <v>THE BOEING COMPANY</v>
    <v>THE BOEING COMPANY</v>
    <v>174.36</v>
    <v>173.83</v>
    <v>174.63</v>
    <v>175.35</v>
    <v>750074400</v>
    <v>BA</v>
    <v>THE BOEING COMPANY (XNYS:BA)</v>
    <v>5803347</v>
    <v>7489104</v>
    <v>1934</v>
  </rv>
  <rv s="4">
    <v>47</v>
  </rv>
  <rv s="0">
    <v>https://www.bing.com/financeapi/forcetrigger?t=a1yjxm&amp;q=XNYS%3aNKE&amp;form=skydnc</v>
    <v>Learn more on Bing</v>
  </rv>
  <rv s="5">
    <v>en-US</v>
    <v>a1yjxm</v>
    <v>268435456</v>
    <v>1</v>
    <v>Powered by Refinitiv</v>
    <v>7</v>
    <v>NIKE, INC. (XNYS:NKE)</v>
    <v>8</v>
    <v>9</v>
    <v>Finance</v>
    <v>5</v>
    <v>105.57</v>
    <v>68.62</v>
    <v>1.0085</v>
    <v>-0.59</v>
    <v>3.7769999999999997E-4</v>
    <v>-7.3729999999999993E-3</v>
    <v>0.03</v>
    <v>USD</v>
    <v>NIKE, Inc. is engaged in the designing, marketing and distributing of athletic footwear, apparel, equipment and accessories and services for sports and fitness activities. The Company's operating segments include North America; Europe, Middle East &amp; Africa (EMEA); Greater China; and Asia Pacific &amp; Latin America (APLA). It sells a line of equipment and accessories under the NIKE Brand name, including bags, socks, sport balls, eyewear, timepieces, digital devices, bats, gloves, protective equipment and other equipment designed for sports activities. It also designs products specifically for the Jordan Brand and Converse. The Jordan Brand designs, distributes and licenses athletic and casual footwear, apparel and accessories predominantly focused on basketball performance and culture using the Jumpman trademark. The Company also designs, distributes and licenses casual sneakers, apparel and accessories under the Chuck Taylor, All Star, One Star, Star Chevron and Jack Purcell trademarks.</v>
    <v>79400</v>
    <v>New York Stock Exchange</v>
    <v>XNYS</v>
    <v>XNYS</v>
    <v>One Bowerman Dr, BEAVERTON, OR, 97005-6453 US</v>
    <v>80.02</v>
    <v>Textiles &amp; Apparel</v>
    <v>Stock</v>
    <v>45717.041611921093</v>
    <v>49</v>
    <v>78.180999999999997</v>
    <v>118359700000</v>
    <v>NIKE, INC.</v>
    <v>NIKE, INC.</v>
    <v>79.25</v>
    <v>24.5366</v>
    <v>80.02</v>
    <v>79.430000000000007</v>
    <v>79.459999999999994</v>
    <v>1479127000</v>
    <v>NKE</v>
    <v>NIKE, INC. (XNYS:NKE)</v>
    <v>14113830</v>
    <v>13922936</v>
    <v>1969</v>
  </rv>
  <rv s="4">
    <v>50</v>
  </rv>
  <rv s="0">
    <v>https://www.bing.com/financeapi/forcetrigger?t=a25ya2&amp;q=XNYS%3aWMT&amp;form=skydnc</v>
    <v>Learn more on Bing</v>
  </rv>
  <rv s="5">
    <v>en-US</v>
    <v>a25ya2</v>
    <v>268435456</v>
    <v>1</v>
    <v>Powered by Refinitiv</v>
    <v>7</v>
    <v>WALMART INC. (XNYS:WMT)</v>
    <v>8</v>
    <v>9</v>
    <v>Finance</v>
    <v>5</v>
    <v>105.3</v>
    <v>58.2</v>
    <v>0.53939999999999999</v>
    <v>1.82</v>
    <v>-3.0419999999999997E-4</v>
    <v>1.8804000000000001E-2</v>
    <v>-0.03</v>
    <v>USD</v>
    <v>Walmart Inc. is a technology-powered omnichannel retailer. The Company is engaged in the operation of retail and wholesale stores and clubs, as well as e-commerce websites and mobile applications, located throughout the United States, Africa, Canada, Central America, Chile, China, India and Mexico. It operates through three segments: Walmart U.S., Walmart International and Sam's Club. The Walmart U.S. segment includes the Company's mass merchant concept in the United States, as well as e-commerce, which includes omni-channel initiatives and certain other business offerings such as advertising services through Walmart Connect. It operates under the Walmart and Walmart Neighborhood Market brands. The Walmart International segment consists of the Company's operations outside of the United States, as well as e-commerce and omni-channel initiatives. The Sam's Club segment includes the warehouse membership clubs in the United States, as well as e-commerce and omni-channel initiatives.</v>
    <v>2100000</v>
    <v>New York Stock Exchange</v>
    <v>XNYS</v>
    <v>XNYS</v>
    <v>702 SW 8th St, BENTONVILLE, AR, 72716-6209 US</v>
    <v>98.86</v>
    <v>Food &amp; Drug Retailing</v>
    <v>Stock</v>
    <v>45717.04133604141</v>
    <v>52</v>
    <v>97.17</v>
    <v>792172193460</v>
    <v>WALMART INC.</v>
    <v>WALMART INC.</v>
    <v>97.79</v>
    <v>41.000399999999999</v>
    <v>96.79</v>
    <v>98.61</v>
    <v>98.58</v>
    <v>8033386000</v>
    <v>WMT</v>
    <v>WALMART INC. (XNYS:WMT)</v>
    <v>25451260</v>
    <v>18777886</v>
    <v>1969</v>
  </rv>
  <rv s="4">
    <v>53</v>
  </rv>
  <rv s="0">
    <v>https://www.bing.com/financeapi/forcetrigger?t=a1xxmw&amp;q=XNYS%3aMRK&amp;form=skydnc</v>
    <v>Learn more on Bing</v>
  </rv>
  <rv s="5">
    <v>en-US</v>
    <v>a1xxmw</v>
    <v>268435456</v>
    <v>1</v>
    <v>Powered by Refinitiv</v>
    <v>7</v>
    <v>MERCK &amp; CO., INC. (XNYS:MRK)</v>
    <v>8</v>
    <v>9</v>
    <v>Finance</v>
    <v>5</v>
    <v>134.63</v>
    <v>81.040000000000006</v>
    <v>0.375</v>
    <v>1.67</v>
    <v>-1.0839999999999999E-3</v>
    <v>1.8436999999999999E-2</v>
    <v>-0.1</v>
    <v>USD</v>
    <v>Merck &amp; Co., Inc. is a research-intensive biopharmaceutical company engaged in research to deliver health solutions that advance the prevention and treatment of diseases in people and animals. Its Pharmaceutical segment includes human health pharmaceutical and vaccine products. Human health pharmaceutical products consist of therapeutic and preventive agents, generally sold by prescription, for the treatment of human disorders. Human health vaccine products consist of preventive pediatric, adolescent and adult vaccines. The Animal Health segment discovers, develops, manufactures and markets a range of veterinary pharmaceutical and vaccine products, as well as health management solutions and services, for the prevention, treatment and control of disease in all major livestock and companion animal species. It is also engaged in developed a novel class of small molecules that target cancer cells lacking expression of a key DNA repair protein called O6-methylguanine methyl transferase.</v>
    <v>75000</v>
    <v>New York Stock Exchange</v>
    <v>XNYS</v>
    <v>XNYS</v>
    <v>2000 Galloping Hill Road, KENILWORTH, NJ, 07033 US</v>
    <v>92.35</v>
    <v>Pharmaceuticals</v>
    <v>Stock</v>
    <v>45717.038294849219</v>
    <v>55</v>
    <v>90.704999999999998</v>
    <v>233026821000</v>
    <v>MERCK &amp; CO., INC.</v>
    <v>MERCK &amp; CO., INC.</v>
    <v>90.704999999999998</v>
    <v>13.696899999999999</v>
    <v>90.58</v>
    <v>92.25</v>
    <v>92.15</v>
    <v>2526036000</v>
    <v>MRK</v>
    <v>MERCK &amp; CO., INC. (XNYS:MRK)</v>
    <v>15482079</v>
    <v>17792348</v>
    <v>1970</v>
  </rv>
  <rv s="4">
    <v>56</v>
  </rv>
  <rv s="0">
    <v>https://www.bing.com/financeapi/forcetrigger?t=a1ut3m&amp;q=XNAS%3aHON&amp;form=skydnc</v>
    <v>Learn more on Bing</v>
  </rv>
  <rv s="5">
    <v>en-US</v>
    <v>a1ut3m</v>
    <v>268435456</v>
    <v>1</v>
    <v>Powered by Refinitiv</v>
    <v>7</v>
    <v>HONEYWELL INTERNATIONAL INCORPORATION (XNAS:HON)</v>
    <v>8</v>
    <v>9</v>
    <v>Finance</v>
    <v>5</v>
    <v>242.77</v>
    <v>189.75</v>
    <v>1.0678000000000001</v>
    <v>1.75</v>
    <v>-1.127E-3</v>
    <v>8.2880000000000002E-3</v>
    <v>-0.24</v>
    <v>USD</v>
    <v>Honeywell International Inc. is an integrated operating company. Its Aerospace Technologies segment supplies products, software, and services for aircraft that it sells to original equipment manufacturers and other customers in a variety of end markets, including air transport, regional, business and general aviation aircraft, airlines, aircraft operators, and others. Its Industrial Automation segment provides industrial automation solutions that deliver intelligent, sustainable, and secure operations for customers in oil and gas, petrochemicals, life sciences, metals and mining, and other segments. The Energy and Sustainability Solutions segment consists of UOP, advanced materials business units and LNG process technology and equipment business. The Building Automation segment offers products, software, security access solutions, and technologies that enable building owners and occupants to ensure their facilities are safe, energy efficient, sustainable, and productive.</v>
    <v>102000</v>
    <v>Nasdaq Stock Market</v>
    <v>XNAS</v>
    <v>XNAS</v>
    <v>855 S. Mint Street, CHARLOTTE, NC, 28202 US</v>
    <v>213.77</v>
    <v>Consumer Goods Conglomerates</v>
    <v>Stock</v>
    <v>45717.040847580465</v>
    <v>58</v>
    <v>210.59</v>
    <v>137958200000</v>
    <v>HONEYWELL INTERNATIONAL INCORPORATION</v>
    <v>HONEYWELL INTERNATIONAL INCORPORATION</v>
    <v>212.99</v>
    <v>24.427900000000001</v>
    <v>211.14</v>
    <v>212.89</v>
    <v>212.65</v>
    <v>649918600</v>
    <v>HON</v>
    <v>HONEYWELL INTERNATIONAL INCORPORATION (XNAS:HON)</v>
    <v>3976646</v>
    <v>4421211</v>
    <v>1985</v>
  </rv>
  <rv s="4">
    <v>59</v>
  </rv>
  <rv s="0">
    <v>https://www.bing.com/financeapi/forcetrigger?t=a1yv52&amp;q=XNAS%3aNVDA&amp;form=skydnc</v>
    <v>Learn more on Bing</v>
  </rv>
  <rv s="5">
    <v>en-US</v>
    <v>a1yv52</v>
    <v>268435456</v>
    <v>1</v>
    <v>Powered by Refinitiv</v>
    <v>7</v>
    <v>NVIDIA CORPORATION (XNAS:NVDA)</v>
    <v>8</v>
    <v>9</v>
    <v>Finance</v>
    <v>12</v>
    <v>153.13</v>
    <v>75.605999999999995</v>
    <v>1.7647999999999999</v>
    <v>4.6550000000000002</v>
    <v>5.6039999999999996E-4</v>
    <v>3.8743E-2</v>
    <v>7.0000000000000007E-2</v>
    <v>USD</v>
    <v>NVIDIA Corporation is a full-stack computing infrastructure company. The Company is engaged in accelerated computing to help solve the challenging computational problems. The Company’s segments include Compute &amp; Networking and Graphics. The Compute &amp; Networking segment includes its Data Center accelerated computing platforms and artificial intelligence (AI) solutions and software; networking; automotive platforms and autonomous and electric vehicle solutions; Jetson for robotics and other embedded platforms, and DGX Cloud computing services. The Graphics segment includes GeForce GPUs for gaming and PCs, the GeForce NOW game streaming service and related infrastructure, and solutions for gaming platforms; Quadro/NVIDIA RTX GPUs for enterprise workstation graphics; virtual GPU software for cloud-based visual and virtual computing; automotive platforms for infotainment systems, and Omniverse Enterprise software for building and operating three-dimensional Internet applications.</v>
    <v>36000</v>
    <v>Nasdaq Stock Market</v>
    <v>XNAS</v>
    <v>XNAS</v>
    <v>2788 San Tomas Expressway, SANTA CLARA, CA, 95051 US</v>
    <v>125.09</v>
    <v>Semiconductors &amp; Semiconductor Equipment</v>
    <v>Stock</v>
    <v>45717.041658726564</v>
    <v>61</v>
    <v>116.4</v>
    <v>3045242000000</v>
    <v>NVIDIA CORPORATION</v>
    <v>NVIDIA CORPORATION</v>
    <v>118.02</v>
    <v>42.457900000000002</v>
    <v>120.15</v>
    <v>124.80500000000001</v>
    <v>124.99</v>
    <v>24400000000</v>
    <v>NVDA</v>
    <v>NVIDIA CORPORATION (XNAS:NVDA)</v>
    <v>389091145</v>
    <v>296260341</v>
    <v>1998</v>
  </rv>
  <rv s="4">
    <v>62</v>
  </rv>
  <rv s="0">
    <v>https://www.bing.com/financeapi/forcetrigger?t=a24xlh&amp;q=XNYS%3aUNH&amp;form=skydnc</v>
    <v>Learn more on Bing</v>
  </rv>
  <rv s="5">
    <v>en-US</v>
    <v>a24xlh</v>
    <v>268435456</v>
    <v>1</v>
    <v>Powered by Refinitiv</v>
    <v>7</v>
    <v>UNITEDHEALTH GROUP INCORPORATED (XNYS:UNH)</v>
    <v>8</v>
    <v>9</v>
    <v>Finance</v>
    <v>5</v>
    <v>630.73</v>
    <v>436.38</v>
    <v>0.64670000000000005</v>
    <v>6.4</v>
    <v>1.874E-3</v>
    <v>1.3658999999999999E-2</v>
    <v>0.89</v>
    <v>USD</v>
    <v>UnitedHealth Group Incorporated is a healthcare company. The Company has two businesses, Optum and UnitedHealthcare. Optum serves the health care marketplace, including patients and consumers, payers, care providers, employers, governments and life sciences companies. UnitedHealthcare offers a full range of health benefits designed to simplify the health care experience and make it more affordable for consumers to access care. UnitedHealthcare Employer &amp; Individual serves consumers and employers, ranging from sole proprietorships to large, multi-site and national employers and public sector employers. UnitedHealthcare Medicare &amp; Retirement delivers health and well-being benefits to seniors and other Medicare eligible consumers. The Company’s segments include Optum Health, Optum Insight, Optum Rx and UnitedHealthcare. UnitedHealthcare segment includes UnitedHealthcare Employer &amp; Individual, UnitedHealthcare Medicare &amp; Retirement and UnitedHealthcare Community &amp; State.</v>
    <v>440000</v>
    <v>New York Stock Exchange</v>
    <v>XNYS</v>
    <v>XNYS</v>
    <v>1 HEALTH DRIVE, EDEN PRAIRIE, MN, 55344 US</v>
    <v>476.36</v>
    <v>Healthcare Providers &amp; Services</v>
    <v>Stock</v>
    <v>45717.041605613282</v>
    <v>64</v>
    <v>464.48</v>
    <v>437098231128</v>
    <v>UNITEDHEALTH GROUP INCORPORATED</v>
    <v>UNITEDHEALTH GROUP INCORPORATED</v>
    <v>467</v>
    <v>30.619700000000002</v>
    <v>468.56</v>
    <v>474.96</v>
    <v>475.85</v>
    <v>920284300</v>
    <v>UNH</v>
    <v>UNITEDHEALTH GROUP INCORPORATED (XNYS:UNH)</v>
    <v>6146326</v>
    <v>4919236</v>
    <v>2015</v>
  </rv>
  <rv s="4">
    <v>65</v>
  </rv>
  <rv s="0">
    <v>https://www.bing.com/financeapi/forcetrigger?t=a1qc1h&amp;q=XNYS%3aCRM&amp;form=skydnc</v>
    <v>Learn more on Bing</v>
  </rv>
  <rv s="5">
    <v>en-US</v>
    <v>a1qc1h</v>
    <v>268435456</v>
    <v>1</v>
    <v>Powered by Refinitiv</v>
    <v>7</v>
    <v>SALESFORCE, INC. (XNYS:CRM)</v>
    <v>8</v>
    <v>9</v>
    <v>Finance</v>
    <v>5</v>
    <v>369</v>
    <v>212</v>
    <v>1.3616999999999999</v>
    <v>2.95</v>
    <v>-2.3499999999999997E-3</v>
    <v>1.0003E-2</v>
    <v>-0.7</v>
    <v>USD</v>
    <v>Salesforce, Inc. is a provider of customer relationship management (CRM) technology. The Company's Customer 360 platform spans sales, service, marketing, commerce, collaboration, integration, artificial intelligence, analytics, automation, and others. It connects customer data across systems, applications and devices to create a complete view of customers. The Company also enables third parties to use its platform and developer tools to create additional functionality and applications that run on the Company’s platform. Its customers use its sales offering to store data, monitor leads and progress, forecast opportunities, gain insights through analytics and relationship intelligence and deliver quotes, contracts and invoices. Its service offering helps to connect its service agents with customers across any touchpoint. It helps customers to resolve routine issues with predictions and recommendations. The Company offers its services to businesses worldwide on a subscription basis.</v>
    <v>72682</v>
    <v>New York Stock Exchange</v>
    <v>XNYS</v>
    <v>XNYS</v>
    <v>SALESFORCE TOWER, 415 MISSION STREET 3RD FL, SAN FRANCISCO, CA, 94105 US</v>
    <v>301.97989999999999</v>
    <v>Software &amp; IT Services</v>
    <v>Stock</v>
    <v>45717.04152758047</v>
    <v>67</v>
    <v>292.15359999999998</v>
    <v>285042450000</v>
    <v>SALESFORCE, INC.</v>
    <v>SALESFORCE, INC.</v>
    <v>295.95499999999998</v>
    <v>46.824399999999997</v>
    <v>294.89999999999998</v>
    <v>297.85000000000002</v>
    <v>297.14999999999998</v>
    <v>957000000</v>
    <v>CRM</v>
    <v>SALESFORCE, INC. (XNYS:CRM)</v>
    <v>10863109</v>
    <v>7383749</v>
    <v>1999</v>
  </rv>
  <rv s="4">
    <v>68</v>
  </rv>
  <rv s="0">
    <v>https://www.bing.com/financeapi/forcetrigger?t=a1p7zr&amp;q=XNYS%3aCAT&amp;form=skydnc</v>
    <v>Learn more on Bing</v>
  </rv>
  <rv s="5">
    <v>en-US</v>
    <v>a1p7zr</v>
    <v>268435456</v>
    <v>1</v>
    <v>Powered by Refinitiv</v>
    <v>7</v>
    <v>CATERPILLAR INC. (XNYS:CAT)</v>
    <v>8</v>
    <v>9</v>
    <v>Finance</v>
    <v>5</v>
    <v>418.5</v>
    <v>307.05</v>
    <v>1.1423000000000001</v>
    <v>3.95</v>
    <v>1.018E-3</v>
    <v>1.1618E-2</v>
    <v>0.35</v>
    <v>USD</v>
    <v>Caterpillar Inc. is a manufacturer of construction and mining equipment, off-highway diesel and natural gas engines, industrial gas turbines and diesel-electric locomotives. The Company operates through its various segments, namely Construction Industries, Resource Industries, and Energy &amp; Transportation. It also provides financing and related services through its Financial Products segment. The Construction Industries segment is primarily responsible for supporting customers using machinery in infrastructure and building construction applications. The Resource Industries segment develops and manufactures high productivity equipment for both surface and underground mining operations, as well as provide hydraulic systems, electronics and software for its machines and engines. The Energy &amp; Transportation segment offers product and services that includes reciprocating engines, generator sets, integrated systems and solutions, turbines and turbine-related services.</v>
    <v>112900</v>
    <v>New York Stock Exchange</v>
    <v>XNYS</v>
    <v>XNYS</v>
    <v>5205 N. O'connor Boulevard, Suite 100, IRVING, TX, 75039 US</v>
    <v>344.9</v>
    <v>Machinery, Equipment &amp; Components</v>
    <v>Stock</v>
    <v>45717.041486735936</v>
    <v>70</v>
    <v>338.74</v>
    <v>164384711400</v>
    <v>CATERPILLAR INC.</v>
    <v>CATERPILLAR INC.</v>
    <v>341.98</v>
    <v>15.5832</v>
    <v>340</v>
    <v>343.95</v>
    <v>344.3</v>
    <v>477932000</v>
    <v>CAT</v>
    <v>CATERPILLAR INC. (XNYS:CAT)</v>
    <v>3210269</v>
    <v>2584303</v>
    <v>1986</v>
  </rv>
  <rv s="4">
    <v>71</v>
  </rv>
  <rv s="0">
    <v>https://www.bing.com/financeapi/forcetrigger?t=a1nhlh&amp;q=XNAS%3aAMZN&amp;form=skydnc</v>
    <v>Learn more on Bing</v>
  </rv>
  <rv s="5">
    <v>en-US</v>
    <v>a1nhlh</v>
    <v>268435456</v>
    <v>1</v>
    <v>Powered by Refinitiv</v>
    <v>7</v>
    <v>AMAZON.COM, INC. (XNAS:AMZN)</v>
    <v>8</v>
    <v>9</v>
    <v>Finance</v>
    <v>5</v>
    <v>242.52</v>
    <v>151.61000000000001</v>
    <v>1.2007000000000001</v>
    <v>3.54</v>
    <v>1.6250000000000001E-3</v>
    <v>1.6958999999999998E-2</v>
    <v>0.34499999999999997</v>
    <v>USD</v>
    <v>Amazon.com, Inc. provides a range of products and services to customers. The products offered through its stores include merchandise and content it has purchased for resale and products offered by third-party sellers. The Company’s segments include North America, International and Amazon Web Services (AWS). It serves consumers through its online and physical stores and focuses on selection, price, and convenience. Customers access its offerings through its websites, mobile apps, Alexa, devices, streaming, and physically visiting its stores. It also manufactures and sells electronic devices, including Kindle, Fire tablet, Fire TV, Echo, Ring, Blink, and eero, and develops and produces media content. It serves developers and enterprises of all sizes, including start-ups, government agencies, and academic institutions, through AWS, which offers a set of on-demand technology services, including compute, storage, database, analytics, and machine learning, and other services.</v>
    <v>1556000</v>
    <v>Nasdaq Stock Market</v>
    <v>XNAS</v>
    <v>XNAS</v>
    <v>410 Terry Avenue North, SEATTLE, WA, 98109 US</v>
    <v>212.62</v>
    <v>Diversified Retail</v>
    <v>Stock</v>
    <v>45717.041605126564</v>
    <v>73</v>
    <v>206.99</v>
    <v>2249686124400</v>
    <v>AMAZON.COM, INC.</v>
    <v>AMAZON.COM, INC.</v>
    <v>208.65</v>
    <v>38.383499999999998</v>
    <v>208.74</v>
    <v>212.28</v>
    <v>212.625</v>
    <v>10597730000</v>
    <v>AMZN</v>
    <v>AMAZON.COM, INC. (XNAS:AMZN)</v>
    <v>51771737</v>
    <v>38781285</v>
    <v>1996</v>
  </rv>
  <rv s="4">
    <v>74</v>
  </rv>
  <rv s="0">
    <v>https://www.bing.com/financeapi/forcetrigger?t=a1uj52&amp;q=XNYS%3aHD&amp;form=skydnc</v>
    <v>Learn more on Bing</v>
  </rv>
  <rv s="5">
    <v>en-US</v>
    <v>a1uj52</v>
    <v>268435456</v>
    <v>1</v>
    <v>Powered by Refinitiv</v>
    <v>7</v>
    <v>THE HOME DEPOT, INC. (XNYS:HD)</v>
    <v>8</v>
    <v>9</v>
    <v>Finance</v>
    <v>5</v>
    <v>439.37</v>
    <v>323.77</v>
    <v>1.0916999999999999</v>
    <v>6.33</v>
    <v>-3.529E-3</v>
    <v>1.6220000000000002E-2</v>
    <v>-1.3996999999999999</v>
    <v>USD</v>
    <v>The Home Depot, Inc. is a home improvement retailer. The Company offers a wide assortment of building materials, home improvement products, lawn and garden products, decor products, and facilities maintenance, repair, and operations products. It also provides various services, including home improvement installation services and tool and equipment rental. The Company operates approximately 2,335 stores located throughout the United States including the Commonwealth of Puerto Rico and the territories of the U.S. Virgin Islands and Guam, Canada, and Mexico. The Home Depot stores average approximately 104,000 square feet of enclosed space, with approximately 24,000 additional square feet of outside garden area. It also maintains a network of distribution and fulfillment centers, as well as various e-commerce websites in the United States, Canada, and Mexico. The Company serves two primary customer groups: do-it-yourself (DIY) Customers and Professional Customers (Pros).</v>
    <v>463100</v>
    <v>New York Stock Exchange</v>
    <v>XNYS</v>
    <v>XNYS</v>
    <v>2455 Paces Ferry Road, ATLANTA, GA, 30339 US</v>
    <v>396.87</v>
    <v>Specialty Retailers</v>
    <v>Stock</v>
    <v>45717.040867060154</v>
    <v>76</v>
    <v>390.28190000000001</v>
    <v>393967607160</v>
    <v>THE HOME DEPOT, INC.</v>
    <v>THE HOME DEPOT, INC.</v>
    <v>394.42</v>
    <v>26.5989</v>
    <v>390.27</v>
    <v>396.6</v>
    <v>395.20030000000003</v>
    <v>993362600</v>
    <v>HD</v>
    <v>THE HOME DEPOT, INC. (XNYS:HD)</v>
    <v>4263916</v>
    <v>3251866</v>
    <v>1978</v>
  </rv>
  <rv s="4">
    <v>77</v>
  </rv>
  <rv s="0">
    <v>https://www.bing.com/financeapi/forcetrigger?t=a256cw&amp;q=XNYS%3aV&amp;form=skydnc</v>
    <v>Learn more on Bing</v>
  </rv>
  <rv s="5">
    <v>en-US</v>
    <v>a256cw</v>
    <v>268435456</v>
    <v>1</v>
    <v>Powered by Refinitiv</v>
    <v>7</v>
    <v>VISA INC. (XNYS:V)</v>
    <v>8</v>
    <v>9</v>
    <v>Finance</v>
    <v>5</v>
    <v>364</v>
    <v>252.7</v>
    <v>0.94340000000000002</v>
    <v>6.97</v>
    <v>-1.6539999999999999E-3</v>
    <v>1.9592999999999999E-2</v>
    <v>-0.6</v>
    <v>USD</v>
    <v>Visa Inc. is a global payments technology company. It facilitates global commerce and money movement across more than 200 countries and territories among a global set of consumers, merchants, financial institutions and government entities through technologies. It operates through the Payment Services segment. It provides transaction processing services (primarily authorization, clearing and settlement) to its financial institution and merchant clients through VisaNet, its proprietary advanced transaction processing network. It offers a range of Visa-branded payment products that its clients, including nearly 14,500 financial institutions, use to develop and offer payment solutions or services, including credit, debit, prepaid and cash access programs for individual, business and government account holders. It also provides value-added services to its clients, including issuing solutions, acceptance solutions, risk and identity solutions, open banking solutions and advisory services.</v>
    <v>31600</v>
    <v>New York Stock Exchange</v>
    <v>XNYS</v>
    <v>XNYS</v>
    <v>P.O. Box 8999, SAN FRANCISCO, CA, 94128-8999 US</v>
    <v>364</v>
    <v>Software &amp; IT Services</v>
    <v>Stock</v>
    <v>45717.041390948434</v>
    <v>79</v>
    <v>353.71089999999998</v>
    <v>708581913670</v>
    <v>VISA INC.</v>
    <v>VISA INC.</v>
    <v>354.71</v>
    <v>36.540300000000002</v>
    <v>355.74</v>
    <v>362.71</v>
    <v>362.11</v>
    <v>1953577000</v>
    <v>V</v>
    <v>VISA INC. (XNYS:V)</v>
    <v>15857344</v>
    <v>5846950</v>
    <v>2007</v>
  </rv>
  <rv s="4">
    <v>80</v>
  </rv>
  <rv s="0">
    <v>https://www.bing.com/financeapi/forcetrigger?t=a1w8ec&amp;q=XNYS%3aJNJ&amp;form=skydnc</v>
    <v>Learn more on Bing</v>
  </rv>
  <rv s="5">
    <v>en-US</v>
    <v>a1w8ec</v>
    <v>268435456</v>
    <v>1</v>
    <v>Powered by Refinitiv</v>
    <v>7</v>
    <v>JOHNSON &amp; JOHNSON (XNYS:JNJ)</v>
    <v>8</v>
    <v>9</v>
    <v>Finance</v>
    <v>5</v>
    <v>168.85</v>
    <v>140.68</v>
    <v>0.45419999999999999</v>
    <v>1.29</v>
    <v>-2.4849999999999998E-3</v>
    <v>7.8790000000000006E-3</v>
    <v>-0.41</v>
    <v>USD</v>
    <v>Johnson &amp; Johnson, through its subsidiaries, is engaged in the research and development, manufacture, and sale of a range of products in the healthcare field. The Company's primary focus is products related to human health and well-being. It operates through two segments: Innovative Medicine and MedTech. The Innovative Medicine segment is focused on various therapeutic areas, including immunology, infectious diseases, neuroscience, oncology, pulmonary hypertension, and cardiovascular and metabolic diseases. Products in this segment are distributed directly to retailers, wholesalers, distributors, hospitals, and healthcare professionals for prescription use. The MedTech segment includes a broad portfolio of products used in the orthopedic, surgery, interventional solutions, cardiovascular intervention, and vision fields. The MedTech segment also offers a commercially available intravascular lithotripsy (IVL) platform for coronary artery disease (CAD) and peripheral artery disease (PAD).</v>
    <v>138100</v>
    <v>New York Stock Exchange</v>
    <v>XNYS</v>
    <v>XNYS</v>
    <v>One Johnson &amp; Johnson Plaza, NEW BRUNSWICK, NJ, 08933 US</v>
    <v>165.94</v>
    <v>Pharmaceuticals</v>
    <v>Stock</v>
    <v>45717.040788321094</v>
    <v>82</v>
    <v>162.69999999999999</v>
    <v>397304957340</v>
    <v>JOHNSON &amp; JOHNSON</v>
    <v>JOHNSON &amp; JOHNSON</v>
    <v>164.31</v>
    <v>28.469899999999999</v>
    <v>163.72999999999999</v>
    <v>165.02</v>
    <v>164.61</v>
    <v>2407617000</v>
    <v>JNJ</v>
    <v>JOHNSON &amp; JOHNSON (XNYS:JNJ)</v>
    <v>12037415</v>
    <v>9133338</v>
    <v>1887</v>
  </rv>
  <rv s="4">
    <v>83</v>
  </rv>
  <rv s="0">
    <v>https://www.bing.com/financeapi/forcetrigger?t=a1wljc&amp;q=XNYS%3aKO&amp;form=skydnc</v>
    <v>Learn more on Bing</v>
  </rv>
  <rv s="5">
    <v>en-US</v>
    <v>a1wljc</v>
    <v>268435456</v>
    <v>1</v>
    <v>Powered by Refinitiv</v>
    <v>7</v>
    <v>THE COCA-COLA COMPANY (XNYS:KO)</v>
    <v>8</v>
    <v>9</v>
    <v>Finance</v>
    <v>5</v>
    <v>73.53</v>
    <v>57.93</v>
    <v>0.5605</v>
    <v>0.34</v>
    <v>-7.0209999999999999E-4</v>
    <v>4.7980000000000002E-3</v>
    <v>-0.05</v>
    <v>USD</v>
    <v>The Coca-Cola Company is a beverage company. The Company's segments include Europe, Middle East and Africa, Latin America, North America, Asia Pacific, Global Ventures and Bottling Investments. It owns or licenses and markets various beverage brands, which are grouped into categories, such as Trademark Coca-Cola; sparkling flavors; water, sports, coffee and tea; juice, value-added dairy and plant-based beverages and emerging beverages. It owns and markets various nonalcoholic sparkling soft drink brands, including Coca-Cola, Diet Coke/Coca-Cola Light, Coca-Cola Zero Sugar, Fanta, Fresca, Schweppes, Sprite and Thums Up. Its water, sports, coffee and tea brands include Aquarius, Ayataka, BODYARMOR, Ciel, Costa, Dasani, dogadan, FUZE TEA, Georgia, glaceau smartwater, glaceau vitaminwater, Gold Peak, Ice Dew, I LOHAS, Powerade and Topo Chico. Its juice, value-added dairy and plant-based beverages brands include AdeS, Del Valle, fairlife, innocent, Minute Maid, Minute Maid Pulpy and Simply.</v>
    <v>69700</v>
    <v>New York Stock Exchange</v>
    <v>XNYS</v>
    <v>XNYS</v>
    <v>1 Coca Cola Plz NW, ATLANTA, GA, 30313-2420 US</v>
    <v>71.569999999999993</v>
    <v>Beverages</v>
    <v>Stock</v>
    <v>45717.041582846876</v>
    <v>85</v>
    <v>70.56</v>
    <v>306274210000</v>
    <v>THE COCA-COLA COMPANY</v>
    <v>THE COCA-COLA COMPANY</v>
    <v>71.45</v>
    <v>28.936599999999999</v>
    <v>70.87</v>
    <v>71.209999999999994</v>
    <v>71.16</v>
    <v>4301000000</v>
    <v>KO</v>
    <v>THE COCA-COLA COMPANY (XNYS:KO)</v>
    <v>22167379</v>
    <v>17281886</v>
    <v>1919</v>
  </rv>
  <rv s="4">
    <v>86</v>
  </rv>
  <rv s="0">
    <v>https://www.bing.com/financeapi/forcetrigger?t=a1qe5r&amp;q=XNAS%3aCSCO&amp;form=skydnc</v>
    <v>Learn more on Bing</v>
  </rv>
  <rv s="5">
    <v>en-US</v>
    <v>a1qe5r</v>
    <v>268435456</v>
    <v>1</v>
    <v>Powered by Refinitiv</v>
    <v>7</v>
    <v>CISCO SYSTEMS, INC. (XNAS:CSCO)</v>
    <v>8</v>
    <v>9</v>
    <v>Finance</v>
    <v>5</v>
    <v>66.5</v>
    <v>44.5</v>
    <v>0.76790000000000003</v>
    <v>0.3</v>
    <v>1.56E-4</v>
    <v>4.7010000000000003E-3</v>
    <v>0.01</v>
    <v>USD</v>
    <v>Cisco Systems, Inc. designs and sells a range of technologies that power the Internet. The Company is integrating its product portfolios across networking, security, collaboration, applications and cloud. The Company's segments include the Americas; Europe, Middle East, and Africa (EMEA), and Asia Pacific, Japan, and China (APJC). Its Networking product category represents its core networking technologies of switching, routing, wireless, fifth generation (5G), silicon, optics solutions and compute products. Its Security product category consists of its cloud and application security, industrial security, network security, and user and device security offerings. Its Collaboration product category consists of its meetings, collaboration devices, calling, contact center and platform as a service (CPaaS) offering. Its Observability product category consists of its full stack observability offerings.</v>
    <v>90400</v>
    <v>Nasdaq Stock Market</v>
    <v>XNAS</v>
    <v>XNAS</v>
    <v>170 West Tasman Dr, SAN JOSE, CA, 95134-1706 US</v>
    <v>64.16</v>
    <v>Communications &amp; Networking</v>
    <v>Stock</v>
    <v>45717.033874015622</v>
    <v>88</v>
    <v>62.83</v>
    <v>255048300120</v>
    <v>CISCO SYSTEMS, INC.</v>
    <v>CISCO SYSTEMS, INC.</v>
    <v>63.924999999999997</v>
    <v>28.092500000000001</v>
    <v>63.81</v>
    <v>64.11</v>
    <v>64.12</v>
    <v>3978292000</v>
    <v>CSCO</v>
    <v>CISCO SYSTEMS, INC. (XNAS:CSCO)</v>
    <v>26711832</v>
    <v>20471749</v>
    <v>2021</v>
  </rv>
  <rv s="4">
    <v>89</v>
  </rv>
  <rv s="0">
    <v>http://en.wikipedia.org/wiki/McDonald's</v>
    <v>Wikipedia</v>
  </rv>
  <rv s="1">
    <v>0</v>
    <v>91</v>
  </rv>
  <rv s="2">
    <v>6</v>
    <v>https://www.bing.com/th?id=AMMS_7d8255243964a8970376f8dd41121106&amp;qlt=95</v>
    <v>92</v>
    <v>0</v>
    <v>https://www.bing.com/images/search?form=xlimg&amp;q=mcdonald%27s</v>
    <v>Image of MCDONALD'S CORPORATION</v>
  </rv>
  <rv s="0">
    <v>https://www.bing.com/financeapi/forcetrigger?t=a1xdec&amp;q=XNYS%3aMCD&amp;form=skydnc</v>
    <v>Learn more on Bing</v>
  </rv>
  <rv s="3">
    <v>en-US</v>
    <v>a1xdec</v>
    <v>268435456</v>
    <v>1</v>
    <v>Powered by Refinitiv</v>
    <v>0</v>
    <v>MCDONALD'S CORPORATION (XNYS:MCD)</v>
    <v>3</v>
    <v>4</v>
    <v>Finance</v>
    <v>5</v>
    <v>317.89999999999998</v>
    <v>243.53</v>
    <v>0.69369999999999998</v>
    <v>-1.62</v>
    <v>3.243E-5</v>
    <v>-5.2270000000000007E-3</v>
    <v>0.01</v>
    <v>USD</v>
    <v>McDonald's Corporation is a foodservice retailer with over 40,000 locations in over 100 countries. The Company's segment includes United States, International Operated Markets and International Developmental Licensed Markets &amp; Corporate. The International Operated Markets segment is comprised of markets, or countries in which the Company operates and franchises restaurants, including Australia, Canada, France, Germany, Italy, Poland, Spain and the United Kingdom. This segment is over 89% franchised. The International Developmental Licensed Markets &amp; Corporate segment is comprised of developmental licensee and affiliate markets in the McDonald’s system. This segment is around 98% franchised. Its menu features hamburgers and cheeseburgers, the Big Mac, the Quarter Pounder with Cheese, the Filet-O-Fish, and several chicken sandwiches like the McChicken, McCrispy and McSpicy. Approximately 95% of McDonald’s restaurants worldwide are owned and operated by independent local business owners.</v>
    <v>150000</v>
    <v>New York Stock Exchange</v>
    <v>XNYS</v>
    <v>XNYS</v>
    <v>110 N Carpenter St, CHICAGO, IL, 60607-2104 US</v>
    <v>308.52</v>
    <v>93</v>
    <v>Hotels &amp; Entertainment Services</v>
    <v>Stock</v>
    <v>45717.041502106251</v>
    <v>94</v>
    <v>303.88</v>
    <v>220289790963</v>
    <v>MCDONALD'S CORPORATION</v>
    <v>MCDONALD'S CORPORATION</v>
    <v>307.60500000000002</v>
    <v>27.065999999999999</v>
    <v>309.95</v>
    <v>308.33</v>
    <v>308.33999999999997</v>
    <v>714461100</v>
    <v>MCD</v>
    <v>MCDONALD'S CORPORATION (XNYS:MCD)</v>
    <v>4972872</v>
    <v>3300598</v>
    <v>1964</v>
  </rv>
  <rv s="4">
    <v>95</v>
  </rv>
  <rv s="0">
    <v>http://en.wikipedia.org/wiki/Amgen</v>
    <v>Wikipedia</v>
  </rv>
  <rv s="1">
    <v>0</v>
    <v>97</v>
  </rv>
  <rv s="2">
    <v>6</v>
    <v>https://www.bing.com/th?id=AMMS_7651d2e878d4df4bb82a200be2db03e3&amp;qlt=95</v>
    <v>98</v>
    <v>0</v>
    <v>https://www.bing.com/images/search?form=xlimg&amp;q=amgen</v>
    <v>Image of AMGEN INC.</v>
  </rv>
  <rv s="0">
    <v>https://www.bing.com/financeapi/forcetrigger?t=a1nec7&amp;q=XNAS%3aAMGN&amp;form=skydnc</v>
    <v>Learn more on Bing</v>
  </rv>
  <rv s="3">
    <v>en-US</v>
    <v>a1nec7</v>
    <v>268435456</v>
    <v>1</v>
    <v>Powered by Refinitiv</v>
    <v>0</v>
    <v>AMGEN INC. (XNAS:AMGN)</v>
    <v>3</v>
    <v>4</v>
    <v>Finance</v>
    <v>5</v>
    <v>346.85</v>
    <v>253.3</v>
    <v>0.51549999999999996</v>
    <v>2.2400000000000002</v>
    <v>-4.9020000000000001E-3</v>
    <v>7.3250000000000008E-3</v>
    <v>-1.51</v>
    <v>USD</v>
    <v>Amgen Inc. is a biotechnology company. It discovers, develops, manufactures and delivers medicines for the toughest diseases. It focuses on areas of high unmet medical need and leverages its expertise to strive for solutions that improve people’s lives. It operates in the human therapeutics segment. Its marketed products portfolio includes EPOGEN (epoetin alfa); Aranesp (darbepoetin alfa); Parsabiv (etelcalcetide); Neulasta (pegfilgrastim); KANJINTI (trastuzumab-anns); Otezla; BLINCYTO (blinatumomab); ACTIMMUNE (interferon gamma-1b); Neulasta (pegfilgrastim); Sensipar/Mimpara (cinacalcet); Prolia (denosumab); ENBREL; QUINSAIR (levofloxacin); Repatha (evolocumab) and others. It markets ENBREL, a tumor necrosis factor blocker, in the United States and Canada. It markets Otezla, a small molecule that inhibits phosphodiesterase 4, in many countries around the world. It markets Repatha, a proprotein convertase subtilisin/kexin type 9 (PCSK9) inhibitor, in many countries around the world.</v>
    <v>28000</v>
    <v>Nasdaq Stock Market</v>
    <v>XNAS</v>
    <v>XNAS</v>
    <v>One Amgen Center Drive, THOUSAND OAKS, CA, 91320-1799 US</v>
    <v>308.62</v>
    <v>99</v>
    <v>Pharmaceuticals</v>
    <v>Stock</v>
    <v>45717.031962892972</v>
    <v>100</v>
    <v>303.52</v>
    <v>165491372300</v>
    <v>AMGEN INC.</v>
    <v>AMGEN INC.</v>
    <v>308.51</v>
    <v>40.8108</v>
    <v>305.82</v>
    <v>308.06</v>
    <v>306.55</v>
    <v>537205000</v>
    <v>AMGN</v>
    <v>AMGEN INC. (XNAS:AMGN)</v>
    <v>3173055</v>
    <v>3167496</v>
    <v>1986</v>
  </rv>
  <rv s="4">
    <v>101</v>
  </rv>
  <rv s="0">
    <v>https://www.bing.com/financeapi/forcetrigger?t=a25obh&amp;q=XNYS%3aVZ&amp;form=skydnc</v>
    <v>Learn more on Bing</v>
  </rv>
  <rv s="5">
    <v>en-US</v>
    <v>a25obh</v>
    <v>268435456</v>
    <v>1</v>
    <v>Powered by Refinitiv</v>
    <v>7</v>
    <v>VERIZON COMMUNICATIONS INC. (XNYS:VZ)</v>
    <v>8</v>
    <v>9</v>
    <v>Finance</v>
    <v>5</v>
    <v>45.36</v>
    <v>37.585000000000001</v>
    <v>0.38269999999999998</v>
    <v>-0.17</v>
    <v>-1.2180000000000001E-3</v>
    <v>-3.9290000000000002E-3</v>
    <v>-5.2499999999999998E-2</v>
    <v>USD</v>
    <v>Verizon Communications Inc. is a holding company. The Company, through its subsidiaries, provides communications, technology, information and streaming products and services to consumers, businesses and government entities. Its Consumer segment provides wireless and wireline communications services. It also provides fixed wireless access (FWA) broadband through its 5G or 4G Long-Term Evolution (LTE) networks portfolio. The Company's Business segment provides wireless and wireline communications services and products, including FWA broadband, data, video and advanced communication services, corporate networking solutions, security and managed network services, local and long-distance voice services and network access to deliver various Internet of Things (IoT) services and products. It provides these products and services to businesses, public sector customers and wireless and wireline carriers across the U.S. and a subset of these products and services to customers around the world.</v>
    <v>99600</v>
    <v>New York Stock Exchange</v>
    <v>XNYS</v>
    <v>XNYS</v>
    <v>1095 Avenue Of The Americas, NEW YORK, NY, 10036 US</v>
    <v>43.76</v>
    <v>Telecommunications Services</v>
    <v>Stock</v>
    <v>45717.041419825779</v>
    <v>103</v>
    <v>42.61</v>
    <v>181438242400</v>
    <v>VERIZON COMMUNICATIONS INC.</v>
    <v>VERIZON COMMUNICATIONS INC.</v>
    <v>43.43</v>
    <v>10.398300000000001</v>
    <v>43.27</v>
    <v>43.1</v>
    <v>43.047499999999999</v>
    <v>4209704000</v>
    <v>VZ</v>
    <v>VERIZON COMMUNICATIONS INC. (XNYS:VZ)</v>
    <v>25197534</v>
    <v>22382007</v>
    <v>1983</v>
  </rv>
  <rv s="4">
    <v>104</v>
  </rv>
</rvData>
</file>

<file path=xl/richData/rdrichvaluestructure.xml><?xml version="1.0" encoding="utf-8"?>
<rvStructures xmlns="http://schemas.microsoft.com/office/spreadsheetml/2017/richdata" count="7">
  <s t="_hyperlink">
    <k n="Address" t="s"/>
    <k n="Text" t="s"/>
  </s>
  <s t="_sourceattribution">
    <k n="License" t="r"/>
    <k n="Source" t="r"/>
  </s>
  <s t="_imageurl">
    <k n="_Provider" t="spb"/>
    <k n="Address" t="s"/>
    <k n="Attribution" t="r"/>
    <k n="ComputedImage" t="b"/>
    <k n="More Images 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rvStructures>
</file>

<file path=xl/richData/rdsupportingpropertybag.xml><?xml version="1.0" encoding="utf-8"?>
<supportingPropertyBags xmlns="http://schemas.microsoft.com/office/spreadsheetml/2017/richdata2">
  <spbArrays count="3">
    <a count="46">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a>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spbArrays>
  <spbData count="13">
    <spb s="0">
      <v>0</v>
      <v>Name</v>
      <v>LearnMoreOnLink</v>
    </spb>
    <spb s="1">
      <v>0</v>
      <v>0</v>
    </spb>
    <spb s="2">
      <v>0</v>
      <v>0</v>
      <v>0</v>
    </spb>
    <spb s="3">
      <v>1</v>
      <v>2</v>
      <v>2</v>
      <v>2</v>
      <v>2</v>
    </spb>
    <spb s="4">
      <v>1</v>
      <v>2</v>
      <v>2</v>
      <v>1</v>
      <v>3</v>
      <v>1</v>
      <v>4</v>
      <v>1</v>
      <v>1</v>
      <v>5</v>
      <v>5</v>
      <v>6</v>
      <v>7</v>
      <v>1</v>
      <v>1</v>
      <v>1</v>
      <v>5</v>
      <v>8</v>
      <v>9</v>
      <v>10</v>
      <v>5</v>
      <v>1</v>
      <v>1</v>
      <v>6</v>
    </spb>
    <spb s="5">
      <v>at close</v>
      <v>from previous close</v>
      <v>from previous close</v>
      <v>Source: Nasdaq</v>
      <v>GMT</v>
      <v>Delayed 15 minutes</v>
      <v>from close</v>
      <v>from close</v>
    </spb>
    <spb s="6">
      <v>Powered by Refinitiv</v>
    </spb>
    <spb s="0">
      <v>1</v>
      <v>Name</v>
      <v>LearnMoreOnLink</v>
    </spb>
    <spb s="7">
      <v>2</v>
      <v>2</v>
      <v>2</v>
      <v>2</v>
    </spb>
    <spb s="8">
      <v>1</v>
      <v>2</v>
      <v>2</v>
      <v>1</v>
      <v>3</v>
      <v>1</v>
      <v>1</v>
      <v>1</v>
      <v>5</v>
      <v>5</v>
      <v>6</v>
      <v>7</v>
      <v>1</v>
      <v>1</v>
      <v>1</v>
      <v>5</v>
      <v>8</v>
      <v>9</v>
      <v>10</v>
      <v>5</v>
      <v>1</v>
      <v>1</v>
      <v>6</v>
    </spb>
    <spb s="0">
      <v>2</v>
      <v>Name</v>
      <v>LearnMoreOnLink</v>
    </spb>
    <spb s="9">
      <v>1</v>
      <v>2</v>
      <v>1</v>
      <v>3</v>
      <v>1</v>
      <v>1</v>
      <v>1</v>
      <v>5</v>
      <v>5</v>
      <v>6</v>
      <v>7</v>
      <v>1</v>
      <v>1</v>
      <v>1</v>
      <v>5</v>
      <v>8</v>
      <v>9</v>
      <v>10</v>
      <v>5</v>
      <v>1</v>
      <v>1</v>
      <v>6</v>
    </spb>
    <spb s="5">
      <v>at close</v>
      <v>from previous close</v>
      <v>from previous close</v>
      <v>Source: Nasdaq Last Sale</v>
      <v>GMT</v>
      <v>Real-Time Nasdaq Last Sale</v>
      <v>from close</v>
      <v>from close</v>
    </spb>
  </spbData>
</supportingPropertyBags>
</file>

<file path=xl/richData/rdsupportingpropertybagstructure.xml><?xml version="1.0" encoding="utf-8"?>
<spbStructures xmlns="http://schemas.microsoft.com/office/spreadsheetml/2017/richdata2" count="10">
  <s>
    <k n="^Order" t="spba"/>
    <k n="TitleProperty" t="s"/>
    <k n="SubTitleProperty" t="s"/>
  </s>
  <s>
    <k n="ShowInDotNotation" t="b"/>
    <k n="ShowInAutoComplete" t="b"/>
  </s>
  <s>
    <k n="ShowInCardView" t="b"/>
    <k n="ShowInDotNotation" t="b"/>
    <k n="ShowInAutoComplete" t="b"/>
  </s>
  <s>
    <k n="Image" t="spb"/>
    <k n="ExchangeID" t="spb"/>
    <k n="UniqueName" t="spb"/>
    <k n="`%ProviderInfo" t="spb"/>
    <k n="LearnMoreOnLink" t="spb"/>
  </s>
  <s>
    <k n="Low" t="i"/>
    <k n="P/E" t="i"/>
    <k n="Beta" t="i"/>
    <k n="High" t="i"/>
    <k n="Name" t="i"/>
    <k n="Open" t="i"/>
    <k n="Image"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
    <k n="name" t="s"/>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yy\ h:mm"/>
    </x:dxf>
    <x:dxf>
      <x:numFmt numFmtId="14" formatCode="0.00%"/>
    </x:dxf>
    <x:dxf>
      <x:numFmt numFmtId="3" formatCode="#,##0"/>
    </x:dxf>
    <x:dxf>
      <x:numFmt numFmtId="4" formatCode="#,##0.00"/>
    </x:dxf>
    <x:dxf>
      <x:numFmt numFmtId="1" formatCode="0"/>
    </x:dxf>
  </dxfs>
  <richProperties>
    <rPr n="NumberFormat" t="s"/>
    <rPr n="IsTitleField" t="b"/>
    <rPr n="IsHeroField" t="b"/>
  </richProperties>
  <richStyles>
    <rSty dxfid="1">
      <rpv i="0">_([$$-en-US]* #,##0.00_);_([$$-en-US]* (#,##0.00);_([$$-en-US]* "-"??_);_(@_)</rpv>
    </rSty>
    <rSty dxfid="5">
      <rpv i="0">#,##0.00</rpv>
    </rSty>
    <rSty>
      <rpv i="1">1</rpv>
    </rSty>
    <rSty>
      <rpv i="2">1</rpv>
    </rSty>
    <rSty dxfid="4">
      <rpv i="0">#,##0</rpv>
    </rSty>
    <rSty dxfid="3"/>
    <rSty dxfid="1">
      <rpv i="0">_([$$-en-US]* #,##0_);_([$$-en-US]* (#,##0);_([$$-en-US]* "-"_);_(@_)</rpv>
    </rSty>
    <rSty dxfid="2"/>
    <rSty dxfid="6">
      <rpv i="0">0</rpv>
    </rSty>
    <rSty dxfid="0">
      <rpv i="0">0.00</rpv>
    </rSty>
  </richStyles>
</richStyleShee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B2:L62" totalsRowShown="0" totalsRowDxfId="18">
  <tableColumns count="11">
    <tableColumn id="1" xr3:uid="{00000000-0010-0000-0000-000001000000}" name="Date" totalsRowDxfId="17"/>
    <tableColumn id="12" xr3:uid="{93591377-A093-4BE4-A6CE-B0A087E9DEE3}" name="Sector" dataDxfId="24" totalsRowDxfId="16">
      <calculatedColumnFormula>VLOOKUP(Table_1[[#This Row],[Company]],Dashboard!$B$8:$D$4338,3,FALSE)</calculatedColumnFormula>
    </tableColumn>
    <tableColumn id="2" xr3:uid="{00000000-0010-0000-0000-000002000000}" name="Company" dataDxfId="19" totalsRowDxfId="15"/>
    <tableColumn id="3" xr3:uid="{00000000-0010-0000-0000-000003000000}" name="Ticker" dataDxfId="23" totalsRowDxfId="14"/>
    <tableColumn id="4" xr3:uid="{00000000-0010-0000-0000-000004000000}" name="Transaction Type" dataDxfId="22" totalsRowDxfId="13"/>
    <tableColumn id="5" xr3:uid="{00000000-0010-0000-0000-000005000000}" name="Units"/>
    <tableColumn id="6" xr3:uid="{00000000-0010-0000-0000-000006000000}" name="Entry Price" totalsRowDxfId="12"/>
    <tableColumn id="7" xr3:uid="{00000000-0010-0000-0000-000007000000}" name="Transaction Amount" totalsRowDxfId="11"/>
    <tableColumn id="9" xr3:uid="{616C1E63-255C-4DE8-8D15-3E1FECBBBB19}" name="Transaction Cost" dataDxfId="21" totalsRowDxfId="10">
      <calculatedColumnFormula>Table_1[[#This Row],[Transaction Amount]]*0.002</calculatedColumnFormula>
    </tableColumn>
    <tableColumn id="10" xr3:uid="{68916593-1081-45E0-8B06-AE64845CAE61}" name="Total Transaction" dataDxfId="20" totalsRowDxfId="9">
      <calculatedColumnFormula>Table_1[[#This Row],[Transaction Amount]]-Table_1[[#This Row],[Transaction Cost]]</calculatedColumnFormula>
    </tableColumn>
    <tableColumn id="8" xr3:uid="{00000000-0010-0000-0000-000008000000}" name="Currency" totalsRowDxfId="8"/>
  </tableColumns>
  <tableStyleInfo name="Transactions-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CC68F3-4670-4212-8896-E53A68AC05E8}">
  <dimension ref="A1:E4"/>
  <sheetViews>
    <sheetView tabSelected="1" zoomScale="76" zoomScaleNormal="145" workbookViewId="0">
      <selection activeCell="B2" sqref="B2"/>
    </sheetView>
  </sheetViews>
  <sheetFormatPr defaultRowHeight="14.4" x14ac:dyDescent="0.3"/>
  <cols>
    <col min="1" max="1" width="26.33203125" customWidth="1"/>
    <col min="2" max="2" width="31.109375" customWidth="1"/>
    <col min="3" max="3" width="31.33203125" customWidth="1"/>
    <col min="4" max="4" width="25.6640625" customWidth="1"/>
    <col min="5" max="5" width="23.5546875" customWidth="1"/>
  </cols>
  <sheetData>
    <row r="1" spans="1:5" x14ac:dyDescent="0.3">
      <c r="A1" s="63" t="s">
        <v>27</v>
      </c>
      <c r="B1" s="63" t="s">
        <v>30</v>
      </c>
      <c r="C1" s="62" t="s">
        <v>29</v>
      </c>
      <c r="D1" s="62" t="s">
        <v>28</v>
      </c>
      <c r="E1" s="62" t="s">
        <v>32</v>
      </c>
    </row>
    <row r="2" spans="1:5" ht="21" x14ac:dyDescent="0.3">
      <c r="A2" s="5">
        <v>997782.09</v>
      </c>
      <c r="B2" s="5" cm="1">
        <f t="array" aca="1" ref="B2" ca="1">A2+D2-SUM(ABS(Transactions!J63:J72))</f>
        <v>1010855.4834370539</v>
      </c>
      <c r="C2" s="6">
        <f ca="1">B2-A2</f>
        <v>13073.393437053892</v>
      </c>
      <c r="D2" s="5">
        <f ca="1">SUM(Dashboard!J26:J2528)+Dashboard!J8</f>
        <v>14282.120157053969</v>
      </c>
      <c r="E2" s="5">
        <v>9316.42</v>
      </c>
    </row>
    <row r="3" spans="1:5" x14ac:dyDescent="0.3">
      <c r="B3" s="12"/>
    </row>
    <row r="4" spans="1:5" x14ac:dyDescent="0.3">
      <c r="C4" s="1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V1009"/>
  <sheetViews>
    <sheetView showGridLines="0" topLeftCell="B30" zoomScaleNormal="100" workbookViewId="0">
      <selection activeCell="G8" sqref="G8:G58"/>
    </sheetView>
  </sheetViews>
  <sheetFormatPr defaultColWidth="14.44140625" defaultRowHeight="15" customHeight="1" x14ac:dyDescent="0.3"/>
  <cols>
    <col min="1" max="1" width="3.109375" customWidth="1"/>
    <col min="2" max="2" width="37.77734375" customWidth="1"/>
    <col min="3" max="3" width="12.21875" customWidth="1"/>
    <col min="4" max="4" width="19.109375" customWidth="1"/>
    <col min="5" max="5" width="13.109375" customWidth="1"/>
    <col min="6" max="6" width="19" customWidth="1"/>
    <col min="7" max="7" width="18.77734375" bestFit="1" customWidth="1"/>
    <col min="8" max="8" width="17.5546875" customWidth="1"/>
    <col min="9" max="9" width="23.33203125" bestFit="1" customWidth="1"/>
    <col min="10" max="10" width="18.44140625" style="12" bestFit="1" customWidth="1"/>
    <col min="11" max="11" width="15.44140625" bestFit="1" customWidth="1"/>
    <col min="12" max="12" width="19.77734375" bestFit="1" customWidth="1"/>
    <col min="13" max="13" width="12.6640625" bestFit="1" customWidth="1"/>
    <col min="14" max="14" width="11.109375" bestFit="1" customWidth="1"/>
    <col min="15" max="22" width="8.88671875" customWidth="1"/>
  </cols>
  <sheetData>
    <row r="1" spans="1:22" ht="7.5" customHeight="1" x14ac:dyDescent="0.3">
      <c r="A1" s="2"/>
      <c r="B1" s="2"/>
      <c r="C1" s="2"/>
      <c r="D1" s="2"/>
      <c r="E1" s="2"/>
      <c r="F1" s="2"/>
      <c r="G1" s="2"/>
      <c r="H1" s="2"/>
      <c r="I1" s="2"/>
      <c r="J1" s="11"/>
      <c r="K1" s="2"/>
      <c r="L1" s="2"/>
      <c r="M1" s="2"/>
      <c r="N1" s="2"/>
      <c r="O1" s="2"/>
      <c r="P1" s="2"/>
      <c r="Q1" s="2"/>
      <c r="R1" s="2"/>
      <c r="S1" s="2"/>
      <c r="T1" s="2"/>
      <c r="U1" s="2"/>
      <c r="V1" s="2"/>
    </row>
    <row r="2" spans="1:22" ht="16.5" customHeight="1" x14ac:dyDescent="0.3">
      <c r="A2" s="2"/>
      <c r="B2" s="86"/>
      <c r="C2" s="87"/>
      <c r="D2" s="87"/>
      <c r="E2" s="88"/>
      <c r="F2" s="3"/>
      <c r="G2" s="3"/>
      <c r="H2" s="3"/>
      <c r="I2" s="3"/>
      <c r="J2" s="2"/>
      <c r="K2" s="2"/>
      <c r="L2" s="4"/>
      <c r="M2" s="2"/>
      <c r="N2" s="2"/>
      <c r="O2" s="2"/>
      <c r="P2" s="2"/>
      <c r="Q2" s="2"/>
      <c r="R2" s="2"/>
      <c r="S2" s="2"/>
      <c r="T2" s="2"/>
      <c r="U2" s="2"/>
      <c r="V2" s="2"/>
    </row>
    <row r="3" spans="1:22" ht="30.75" customHeight="1" x14ac:dyDescent="0.3">
      <c r="A3" s="2"/>
      <c r="B3" s="89"/>
      <c r="C3" s="90"/>
      <c r="D3" s="90"/>
      <c r="E3" s="91"/>
      <c r="F3" s="5"/>
      <c r="G3" s="6"/>
      <c r="H3" s="5"/>
      <c r="I3" s="5"/>
      <c r="J3" s="2"/>
      <c r="K3" s="2"/>
      <c r="L3" s="2"/>
      <c r="M3" s="2"/>
      <c r="N3" s="2"/>
      <c r="O3" s="2"/>
      <c r="P3" s="2"/>
      <c r="Q3" s="2"/>
      <c r="R3" s="2"/>
      <c r="S3" s="2"/>
      <c r="T3" s="2"/>
      <c r="U3" s="2"/>
      <c r="V3" s="2"/>
    </row>
    <row r="4" spans="1:22" ht="7.5" customHeight="1" x14ac:dyDescent="0.3">
      <c r="A4" s="2"/>
      <c r="B4" s="2"/>
      <c r="C4" s="2"/>
      <c r="D4" s="2"/>
      <c r="E4" s="2"/>
      <c r="F4" s="2"/>
      <c r="G4" s="2"/>
      <c r="H4" s="2"/>
      <c r="I4" s="2"/>
      <c r="J4" s="11"/>
      <c r="K4" s="2"/>
      <c r="L4" s="2"/>
      <c r="M4" s="2"/>
      <c r="N4" s="2"/>
      <c r="O4" s="2"/>
      <c r="P4" s="2"/>
      <c r="Q4" s="2"/>
      <c r="R4" s="2"/>
      <c r="S4" s="2"/>
      <c r="T4" s="2"/>
      <c r="U4" s="2"/>
      <c r="V4" s="2"/>
    </row>
    <row r="5" spans="1:22" ht="14.25" customHeight="1" x14ac:dyDescent="0.3">
      <c r="L5" s="12"/>
    </row>
    <row r="6" spans="1:22" ht="14.25" customHeight="1" x14ac:dyDescent="0.3">
      <c r="B6" s="92" t="s">
        <v>0</v>
      </c>
      <c r="C6" s="93"/>
      <c r="D6" s="93"/>
      <c r="E6" s="93"/>
      <c r="F6" s="93"/>
      <c r="G6" s="93"/>
      <c r="H6" s="93"/>
      <c r="I6" s="93"/>
      <c r="J6" s="93"/>
      <c r="K6" s="93"/>
      <c r="L6" s="94"/>
    </row>
    <row r="7" spans="1:22" ht="14.25" customHeight="1" x14ac:dyDescent="0.3">
      <c r="B7" s="64" t="s">
        <v>22</v>
      </c>
      <c r="C7" s="64" t="s">
        <v>2</v>
      </c>
      <c r="D7" s="64" t="s">
        <v>3</v>
      </c>
      <c r="E7" s="64" t="s">
        <v>4</v>
      </c>
      <c r="F7" s="64" t="s">
        <v>24</v>
      </c>
      <c r="G7" s="64" t="s">
        <v>6</v>
      </c>
      <c r="H7" s="64" t="s">
        <v>5</v>
      </c>
      <c r="I7" s="65" t="s">
        <v>25</v>
      </c>
      <c r="J7" s="64" t="s">
        <v>7</v>
      </c>
      <c r="K7" s="7" t="s">
        <v>8</v>
      </c>
      <c r="L7" s="7" t="s">
        <v>9</v>
      </c>
      <c r="M7" s="12"/>
      <c r="N7" s="12"/>
    </row>
    <row r="8" spans="1:22" s="55" customFormat="1" ht="14.25" customHeight="1" x14ac:dyDescent="0.3">
      <c r="B8" s="56" t="s">
        <v>20</v>
      </c>
      <c r="C8" s="57" t="s">
        <v>21</v>
      </c>
      <c r="D8" s="57" t="s">
        <v>23</v>
      </c>
      <c r="E8" s="57"/>
      <c r="F8" s="58">
        <v>4.3020000000000003E-2</v>
      </c>
      <c r="G8" s="59">
        <v>625935.24000000011</v>
      </c>
      <c r="H8" s="59">
        <v>904627.34000000008</v>
      </c>
      <c r="I8" s="60"/>
      <c r="J8" s="61">
        <f>(1+F8/52)*H8-H8</f>
        <v>748.40515705395956</v>
      </c>
      <c r="K8" s="61" t="s">
        <v>21</v>
      </c>
      <c r="L8" s="61" t="s">
        <v>21</v>
      </c>
      <c r="M8" s="83"/>
    </row>
    <row r="9" spans="1:22" s="36" customFormat="1" ht="14.25" customHeight="1" x14ac:dyDescent="0.3">
      <c r="B9" s="104" t="e" vm="1">
        <v>#VALUE!</v>
      </c>
      <c r="C9" s="37" t="str" cm="1">
        <f t="array" aca="1" ref="C9" ca="1">_FV(B9,"Ticker symbol",TRUE)</f>
        <v>IBM</v>
      </c>
      <c r="D9" s="37" t="str" cm="1">
        <f t="array" aca="1" ref="D9" ca="1">_FV(B9,"Industry")</f>
        <v>Software &amp; IT Services</v>
      </c>
      <c r="E9" s="66">
        <v>782</v>
      </c>
      <c r="F9" s="67">
        <v>255.7</v>
      </c>
      <c r="G9" s="38">
        <f>F9*E9</f>
        <v>199957.4</v>
      </c>
      <c r="H9" s="39" cm="1">
        <f t="array" aca="1" ref="H9" ca="1">_FV(B9,"Price")</f>
        <v>252.44</v>
      </c>
      <c r="I9" s="41">
        <v>252.34</v>
      </c>
      <c r="J9" s="40">
        <f>(I9-F9)*E9</f>
        <v>-2627.5199999999886</v>
      </c>
      <c r="K9" s="40" cm="1">
        <f t="array" aca="1" ref="K9" ca="1">_FV(B9,"52 week high",TRUE)</f>
        <v>265.72000000000003</v>
      </c>
      <c r="L9" s="40" cm="1">
        <f t="array" aca="1" ref="L9" ca="1">_FV(B9,"52 week low",TRUE)</f>
        <v>162.62</v>
      </c>
    </row>
    <row r="10" spans="1:22" s="36" customFormat="1" ht="14.25" customHeight="1" x14ac:dyDescent="0.3">
      <c r="B10" s="104" t="e" vm="2">
        <v>#VALUE!</v>
      </c>
      <c r="C10" s="37" t="str" cm="1">
        <f t="array" aca="1" ref="C10" ca="1">_FV(B10,"Ticker symbol",TRUE)</f>
        <v>AXP</v>
      </c>
      <c r="D10" s="37" t="str" cm="1">
        <f t="array" aca="1" ref="D10" ca="1">_FV(B10,"Industry")</f>
        <v>Banking Services</v>
      </c>
      <c r="E10" s="66">
        <v>315</v>
      </c>
      <c r="F10" s="67">
        <v>317.45</v>
      </c>
      <c r="G10" s="38">
        <f>F10*E10</f>
        <v>99996.75</v>
      </c>
      <c r="H10" s="39" cm="1">
        <f t="array" aca="1" ref="H10" ca="1">_FV(B10,"Price")</f>
        <v>300.95999999999998</v>
      </c>
      <c r="I10" s="41">
        <v>316.77</v>
      </c>
      <c r="J10" s="40">
        <f>(I10-F10)*E10</f>
        <v>-214.20000000000215</v>
      </c>
      <c r="K10" s="40" cm="1">
        <f t="array" aca="1" ref="K10" ca="1">_FV(B10,"52 week high",TRUE)</f>
        <v>326.27499999999998</v>
      </c>
      <c r="L10" s="40" cm="1">
        <f t="array" aca="1" ref="L10" ca="1">_FV(B10,"52 week low",TRUE)</f>
        <v>214.51480000000001</v>
      </c>
    </row>
    <row r="11" spans="1:22" s="36" customFormat="1" ht="14.25" customHeight="1" x14ac:dyDescent="0.3">
      <c r="B11" s="104" t="e" vm="3">
        <v>#VALUE!</v>
      </c>
      <c r="C11" s="37" t="str" cm="1">
        <f t="array" aca="1" ref="C11" ca="1">_FV(B11,"Ticker symbol",TRUE)</f>
        <v>DIS</v>
      </c>
      <c r="D11" s="37" t="str" cm="1">
        <f t="array" aca="1" ref="D11" ca="1">_FV(B11,"Industry")</f>
        <v>Media &amp; Publishing</v>
      </c>
      <c r="E11" s="66">
        <v>1769</v>
      </c>
      <c r="F11" s="67">
        <v>113.06</v>
      </c>
      <c r="G11" s="38">
        <f>F11*E11</f>
        <v>200003.14</v>
      </c>
      <c r="H11" s="39" cm="1">
        <f t="array" aca="1" ref="H11" ca="1">_FV(B11,"Price")</f>
        <v>113.8</v>
      </c>
      <c r="I11" s="41">
        <v>110.86</v>
      </c>
      <c r="J11" s="40">
        <f>(I11-F11)*E11</f>
        <v>-3891.8000000000052</v>
      </c>
      <c r="K11" s="40" cm="1">
        <f t="array" aca="1" ref="K11" ca="1">_FV(B11,"52 week high",TRUE)</f>
        <v>123.74</v>
      </c>
      <c r="L11" s="40" cm="1">
        <f t="array" aca="1" ref="L11" ca="1">_FV(B11,"52 week low",TRUE)</f>
        <v>83.91</v>
      </c>
    </row>
    <row r="12" spans="1:22" s="36" customFormat="1" ht="14.25" customHeight="1" x14ac:dyDescent="0.3">
      <c r="B12" s="104" t="e" vm="4">
        <v>#VALUE!</v>
      </c>
      <c r="C12" s="37" t="str" cm="1">
        <f t="array" aca="1" ref="C12" ca="1">_FV(B12,"Ticker symbol",TRUE)</f>
        <v>MSFT</v>
      </c>
      <c r="D12" s="37" t="str" cm="1">
        <f t="array" aca="1" ref="D12" ca="1">_FV(B12,"Industry")</f>
        <v>Software &amp; IT Services</v>
      </c>
      <c r="E12" s="66">
        <v>-241</v>
      </c>
      <c r="F12" s="67">
        <v>415.06</v>
      </c>
      <c r="G12" s="38">
        <f>F12*E12</f>
        <v>-100029.46</v>
      </c>
      <c r="H12" s="39" cm="1">
        <f t="array" aca="1" ref="H12" ca="1">_FV(B12,"Price")</f>
        <v>396.99</v>
      </c>
      <c r="I12" s="41">
        <v>409.75</v>
      </c>
      <c r="J12" s="40">
        <f>(I12-F12)*E12</f>
        <v>1279.7100000000005</v>
      </c>
      <c r="K12" s="40" cm="1">
        <f t="array" aca="1" ref="K12" ca="1">_FV(B12,"52 week high",TRUE)</f>
        <v>468.35</v>
      </c>
      <c r="L12" s="40" cm="1">
        <f t="array" aca="1" ref="L12" ca="1">_FV(B12,"52 week low",TRUE)</f>
        <v>385.58</v>
      </c>
    </row>
    <row r="13" spans="1:22" s="36" customFormat="1" ht="14.25" customHeight="1" x14ac:dyDescent="0.3">
      <c r="B13" s="104" t="e" vm="5">
        <v>#VALUE!</v>
      </c>
      <c r="C13" s="37" t="str" cm="1">
        <f t="array" aca="1" ref="C13" ca="1">_FV(B13,"Ticker symbol",TRUE)</f>
        <v>CVX</v>
      </c>
      <c r="D13" s="37" t="str" cm="1">
        <f t="array" aca="1" ref="D13" ca="1">_FV(B13,"Industry")</f>
        <v>Oil &amp; Gas</v>
      </c>
      <c r="E13" s="66">
        <v>-2681</v>
      </c>
      <c r="F13" s="67">
        <v>149.19</v>
      </c>
      <c r="G13" s="38">
        <f>F13*E13</f>
        <v>-399978.39</v>
      </c>
      <c r="H13" s="39" cm="1">
        <f t="array" aca="1" ref="H13" ca="1">_FV(B13,"Price")</f>
        <v>158.62</v>
      </c>
      <c r="I13" s="41">
        <v>152.62</v>
      </c>
      <c r="J13" s="40">
        <f>(I13-F13)*E13</f>
        <v>-9195.8300000000181</v>
      </c>
      <c r="K13" s="40" cm="1">
        <f t="array" aca="1" ref="K13" ca="1">_FV(B13,"52 week high",TRUE)</f>
        <v>167.11</v>
      </c>
      <c r="L13" s="40" cm="1">
        <f t="array" aca="1" ref="L13" ca="1">_FV(B13,"52 week low",TRUE)</f>
        <v>135.3672</v>
      </c>
    </row>
    <row r="14" spans="1:22" s="36" customFormat="1" ht="14.25" customHeight="1" x14ac:dyDescent="0.3">
      <c r="B14" s="104" t="e" vm="6">
        <v>#VALUE!</v>
      </c>
      <c r="C14" s="37" t="str" cm="1">
        <f t="array" aca="1" ref="C14" ca="1">_FV(B14,"Ticker symbol",TRUE)</f>
        <v>AAPL</v>
      </c>
      <c r="D14" s="37" t="str" cm="1">
        <f t="array" aca="1" ref="D14" ca="1">_FV(B14,"Industry")</f>
        <v>Computers, Phones &amp; Household Electronics</v>
      </c>
      <c r="E14" s="66">
        <v>-173</v>
      </c>
      <c r="F14" s="67">
        <v>227.63</v>
      </c>
      <c r="G14" s="38">
        <f>E14*F14</f>
        <v>-39379.99</v>
      </c>
      <c r="H14" s="39" cm="1">
        <f t="array" aca="1" ref="H14" ca="1">_FV(B14,"Price")</f>
        <v>241.84</v>
      </c>
      <c r="I14" s="41" cm="1">
        <f t="array" aca="1" ref="I14" ca="1">_FV(B14,"Price")</f>
        <v>241.84</v>
      </c>
      <c r="J14" s="40">
        <f ca="1">(I14-F14)*E14</f>
        <v>-2458.3300000000013</v>
      </c>
      <c r="K14" s="40" cm="1">
        <f t="array" aca="1" ref="K14" ca="1">_FV(B14,"52 week high",TRUE)</f>
        <v>260.10000000000002</v>
      </c>
      <c r="L14" s="40" cm="1">
        <f t="array" aca="1" ref="L14" ca="1">_FV(B14,"52 week low",TRUE)</f>
        <v>164.07499999999999</v>
      </c>
    </row>
    <row r="15" spans="1:22" s="36" customFormat="1" ht="14.25" customHeight="1" x14ac:dyDescent="0.3">
      <c r="B15" s="104" t="e" vm="5">
        <v>#VALUE!</v>
      </c>
      <c r="C15" s="37" t="str" cm="1">
        <f t="array" aca="1" ref="C15" ca="1">_FV(B15,"Ticker symbol",TRUE)</f>
        <v>CVX</v>
      </c>
      <c r="D15" s="37" t="str" cm="1">
        <f t="array" aca="1" ref="D15" ca="1">_FV(B15,"Industry")</f>
        <v>Oil &amp; Gas</v>
      </c>
      <c r="E15" s="66">
        <v>-259</v>
      </c>
      <c r="F15" s="67">
        <v>152.62</v>
      </c>
      <c r="G15" s="38">
        <f>E15*F15</f>
        <v>-39528.58</v>
      </c>
      <c r="H15" s="39" cm="1">
        <f t="array" aca="1" ref="H15" ca="1">_FV(B15,"Price")</f>
        <v>158.62</v>
      </c>
      <c r="I15" s="41">
        <v>155.27000000000001</v>
      </c>
      <c r="J15" s="40">
        <f>(I15-F15)*E15</f>
        <v>-686.3500000000015</v>
      </c>
      <c r="K15" s="40" cm="1">
        <f t="array" aca="1" ref="K15" ca="1">_FV(B15,"52 week high",TRUE)</f>
        <v>167.11</v>
      </c>
      <c r="L15" s="40" cm="1">
        <f t="array" aca="1" ref="L15" ca="1">_FV(B15,"52 week low",TRUE)</f>
        <v>135.3672</v>
      </c>
    </row>
    <row r="16" spans="1:22" s="36" customFormat="1" ht="14.25" customHeight="1" x14ac:dyDescent="0.3">
      <c r="B16" s="104" t="e" vm="7">
        <v>#VALUE!</v>
      </c>
      <c r="C16" s="37" t="str" cm="1">
        <f t="array" aca="1" ref="C16" ca="1">_FV(B16,"Ticker symbol",TRUE)</f>
        <v>PG</v>
      </c>
      <c r="D16" s="37" t="str" cm="1">
        <f t="array" aca="1" ref="D16" ca="1">_FV(B16,"Industry")</f>
        <v>Personal &amp; Household Products &amp; Services</v>
      </c>
      <c r="E16" s="66">
        <v>235</v>
      </c>
      <c r="F16" s="67">
        <v>167.97</v>
      </c>
      <c r="G16" s="38">
        <f>E16*F16</f>
        <v>39472.949999999997</v>
      </c>
      <c r="H16" s="39" cm="1">
        <f t="array" aca="1" ref="H16" ca="1">_FV(B16,"Price")</f>
        <v>173.84</v>
      </c>
      <c r="I16" s="41">
        <v>162.9</v>
      </c>
      <c r="J16" s="40">
        <f>(I16-F16)*E16</f>
        <v>-1191.4499999999985</v>
      </c>
      <c r="K16" s="40" cm="1">
        <f t="array" aca="1" ref="K16" ca="1">_FV(B16,"52 week high",TRUE)</f>
        <v>180.43</v>
      </c>
      <c r="L16" s="40" cm="1">
        <f t="array" aca="1" ref="L16" ca="1">_FV(B16,"52 week low",TRUE)</f>
        <v>153.52000000000001</v>
      </c>
    </row>
    <row r="17" spans="1:22" s="36" customFormat="1" ht="14.25" customHeight="1" x14ac:dyDescent="0.3">
      <c r="B17" s="104" t="e" vm="2">
        <v>#VALUE!</v>
      </c>
      <c r="C17" s="37" t="str" cm="1">
        <f t="array" aca="1" ref="C17" ca="1">_FV(B17,"Ticker symbol",TRUE)</f>
        <v>AXP</v>
      </c>
      <c r="D17" s="37" t="str" cm="1">
        <f t="array" aca="1" ref="D17" ca="1">_FV(B17,"Industry")</f>
        <v>Banking Services</v>
      </c>
      <c r="E17" s="66">
        <v>125</v>
      </c>
      <c r="F17" s="67">
        <v>316.77</v>
      </c>
      <c r="G17" s="38">
        <f>E17*F17</f>
        <v>39596.25</v>
      </c>
      <c r="H17" s="39" cm="1">
        <f t="array" aca="1" ref="H17" ca="1">_FV(B17,"Price")</f>
        <v>300.95999999999998</v>
      </c>
      <c r="I17" s="41">
        <v>311.04000000000002</v>
      </c>
      <c r="J17" s="40">
        <f>(I17-F17)*E17</f>
        <v>-716.24999999999523</v>
      </c>
      <c r="K17" s="40" cm="1">
        <f t="array" aca="1" ref="K17" ca="1">_FV(B17,"52 week high",TRUE)</f>
        <v>326.27499999999998</v>
      </c>
      <c r="L17" s="40" cm="1">
        <f t="array" aca="1" ref="L17" ca="1">_FV(B17,"52 week low",TRUE)</f>
        <v>214.51480000000001</v>
      </c>
    </row>
    <row r="18" spans="1:22" s="36" customFormat="1" ht="14.25" customHeight="1" x14ac:dyDescent="0.3">
      <c r="B18" s="104" t="e" vm="8">
        <v>#VALUE!</v>
      </c>
      <c r="C18" s="37" t="str" cm="1">
        <f t="array" aca="1" ref="C18" ca="1">_FV(B18,"Ticker symbol",TRUE)</f>
        <v>SHW</v>
      </c>
      <c r="D18" s="37" t="str" cm="1">
        <f t="array" aca="1" ref="D18" ca="1">_FV(B18,"Industry")</f>
        <v>Chemicals</v>
      </c>
      <c r="E18" s="66">
        <v>110</v>
      </c>
      <c r="F18" s="67">
        <v>360.57</v>
      </c>
      <c r="G18" s="38">
        <f>E18*F18</f>
        <v>39662.699999999997</v>
      </c>
      <c r="H18" s="39" cm="1">
        <f t="array" aca="1" ref="H18" ca="1">_FV(B18,"Price")</f>
        <v>362.27</v>
      </c>
      <c r="I18" s="41">
        <v>356.86</v>
      </c>
      <c r="J18" s="40">
        <f>(I18-F18)*E18</f>
        <v>-408.09999999999775</v>
      </c>
      <c r="K18" s="40" cm="1">
        <f t="array" aca="1" ref="K18" ca="1">_FV(B18,"52 week high",TRUE)</f>
        <v>400.42</v>
      </c>
      <c r="L18" s="40" cm="1">
        <f t="array" aca="1" ref="L18" ca="1">_FV(B18,"52 week low",TRUE)</f>
        <v>282.08999999999997</v>
      </c>
    </row>
    <row r="19" spans="1:22" s="36" customFormat="1" ht="14.25" customHeight="1" x14ac:dyDescent="0.3">
      <c r="B19" s="104" t="e" vm="9">
        <v>#VALUE!</v>
      </c>
      <c r="C19" s="37" t="str" cm="1">
        <f t="array" aca="1" ref="C19" ca="1">_FV(B19,"Ticker symbol",TRUE)</f>
        <v>TRV</v>
      </c>
      <c r="D19" s="37" t="str" cm="1">
        <f t="array" aca="1" ref="D19" ca="1">_FV(B19,"Industry")</f>
        <v>Insurance</v>
      </c>
      <c r="E19" s="66">
        <v>161</v>
      </c>
      <c r="F19" s="67">
        <v>245.19</v>
      </c>
      <c r="G19" s="38">
        <f>E19*F19</f>
        <v>39475.589999999997</v>
      </c>
      <c r="H19" s="39" cm="1">
        <f t="array" aca="1" ref="H19" ca="1">_FV(B19,"Price")</f>
        <v>258.49</v>
      </c>
      <c r="I19" s="41">
        <v>238.31</v>
      </c>
      <c r="J19" s="40">
        <f>(I19-F19)*E19</f>
        <v>-1107.6799999999994</v>
      </c>
      <c r="K19" s="40" cm="1">
        <f t="array" aca="1" ref="K19" ca="1">_FV(B19,"52 week high",TRUE)</f>
        <v>269.55500000000001</v>
      </c>
      <c r="L19" s="40" cm="1">
        <f t="array" aca="1" ref="L19" ca="1">_FV(B19,"52 week low",TRUE)</f>
        <v>200.21</v>
      </c>
    </row>
    <row r="20" spans="1:22" s="49" customFormat="1" ht="14.25" customHeight="1" x14ac:dyDescent="0.3">
      <c r="A20" s="36"/>
      <c r="B20" s="80" t="e" vm="10">
        <v>#VALUE!</v>
      </c>
      <c r="C20" s="37" t="str" cm="1">
        <f t="array" aca="1" ref="C20" ca="1">_FV(B20,"Ticker symbol",TRUE)</f>
        <v>JPM</v>
      </c>
      <c r="D20" s="37" t="str" cm="1">
        <f t="array" aca="1" ref="D20" ca="1">_FV(B20,"Industry")</f>
        <v>Banking Services</v>
      </c>
      <c r="E20" s="66">
        <v>143</v>
      </c>
      <c r="F20" s="67">
        <v>275.8</v>
      </c>
      <c r="G20" s="38">
        <f>E20*F20</f>
        <v>39439.4</v>
      </c>
      <c r="H20" s="39" cm="1">
        <f t="array" aca="1" ref="H20" ca="1">_FV(B20,"Price")</f>
        <v>264.64999999999998</v>
      </c>
      <c r="I20" s="41">
        <v>264.24</v>
      </c>
      <c r="J20" s="40">
        <f>(I20-F20)*E20</f>
        <v>-1653.0800000000004</v>
      </c>
      <c r="K20" s="40" cm="1">
        <f t="array" aca="1" ref="K20" ca="1">_FV(B20,"52 week high",TRUE)</f>
        <v>280.25</v>
      </c>
      <c r="L20" s="40" cm="1">
        <f t="array" aca="1" ref="L20" ca="1">_FV(B20,"52 week low",TRUE)</f>
        <v>179.2</v>
      </c>
      <c r="M20" s="36"/>
      <c r="N20" s="36"/>
      <c r="O20" s="36"/>
      <c r="P20" s="36"/>
      <c r="Q20" s="36"/>
      <c r="R20" s="36"/>
      <c r="S20" s="36"/>
      <c r="T20" s="36"/>
      <c r="U20" s="36"/>
      <c r="V20" s="36"/>
    </row>
    <row r="21" spans="1:22" s="49" customFormat="1" ht="14.25" customHeight="1" x14ac:dyDescent="0.3">
      <c r="A21" s="36"/>
      <c r="B21" s="80" t="e" vm="11">
        <v>#VALUE!</v>
      </c>
      <c r="C21" s="37" t="str" cm="1">
        <f t="array" aca="1" ref="C21" ca="1">_FV(B21,"Ticker symbol",TRUE)</f>
        <v>GS</v>
      </c>
      <c r="D21" s="37" t="str" cm="1">
        <f t="array" aca="1" ref="D21" ca="1">_FV(B21,"Industry")</f>
        <v>Investment Banking &amp; Investment Services</v>
      </c>
      <c r="E21" s="66">
        <v>60</v>
      </c>
      <c r="F21" s="67">
        <v>655.9</v>
      </c>
      <c r="G21" s="38">
        <f>E21*F21</f>
        <v>39354</v>
      </c>
      <c r="H21" s="39" cm="1">
        <f t="array" aca="1" ref="H21" ca="1">_FV(B21,"Price")</f>
        <v>622.29</v>
      </c>
      <c r="I21" s="41">
        <v>625.6</v>
      </c>
      <c r="J21" s="40">
        <f>(I21-F21)*E21</f>
        <v>-1817.9999999999973</v>
      </c>
      <c r="K21" s="40" cm="1">
        <f t="array" aca="1" ref="K21" ca="1">_FV(B21,"52 week high",TRUE)</f>
        <v>672.19</v>
      </c>
      <c r="L21" s="40" cm="1">
        <f t="array" aca="1" ref="L21" ca="1">_FV(B21,"52 week low",TRUE)</f>
        <v>381.42</v>
      </c>
      <c r="M21" s="36"/>
      <c r="N21" s="36"/>
      <c r="O21" s="36"/>
      <c r="P21" s="36"/>
      <c r="Q21" s="36"/>
      <c r="R21" s="36"/>
      <c r="S21" s="36"/>
      <c r="T21" s="36"/>
      <c r="U21" s="36"/>
      <c r="V21" s="36"/>
    </row>
    <row r="22" spans="1:22" s="49" customFormat="1" ht="14.25" customHeight="1" x14ac:dyDescent="0.3">
      <c r="A22" s="36"/>
      <c r="B22" s="80" t="e" vm="12">
        <v>#VALUE!</v>
      </c>
      <c r="C22" s="37" t="str" cm="1">
        <f t="array" aca="1" ref="C22" ca="1">_FV(B22,"Ticker symbol",TRUE)</f>
        <v>MMM</v>
      </c>
      <c r="D22" s="37" t="str" cm="1">
        <f t="array" aca="1" ref="D22" ca="1">_FV(B22,"Industry")</f>
        <v>Consumer Goods Conglomerates</v>
      </c>
      <c r="E22" s="66">
        <v>263</v>
      </c>
      <c r="F22" s="67">
        <v>149.87</v>
      </c>
      <c r="G22" s="38">
        <f>E22*F22</f>
        <v>39415.81</v>
      </c>
      <c r="H22" s="39" cm="1">
        <f t="array" aca="1" ref="H22" ca="1">_FV(B22,"Price")</f>
        <v>155.12</v>
      </c>
      <c r="I22" s="41">
        <v>144.91</v>
      </c>
      <c r="J22" s="40">
        <f>(I22-F22)*E22</f>
        <v>-1304.4800000000021</v>
      </c>
      <c r="K22" s="40" cm="1">
        <f t="array" aca="1" ref="K22" ca="1">_FV(B22,"52 week high",TRUE)</f>
        <v>155.5</v>
      </c>
      <c r="L22" s="40" cm="1">
        <f t="array" aca="1" ref="L22" ca="1">_FV(B22,"52 week low",TRUE)</f>
        <v>75.645099999999999</v>
      </c>
      <c r="M22" s="36"/>
      <c r="N22" s="36"/>
      <c r="O22" s="36"/>
      <c r="P22" s="36"/>
      <c r="Q22" s="36"/>
      <c r="R22" s="36"/>
      <c r="S22" s="36"/>
      <c r="T22" s="36"/>
      <c r="U22" s="36"/>
      <c r="V22" s="36"/>
    </row>
    <row r="23" spans="1:22" s="49" customFormat="1" ht="14.25" customHeight="1" x14ac:dyDescent="0.3">
      <c r="A23" s="36"/>
      <c r="B23" s="80" t="e" vm="13">
        <v>#VALUE!</v>
      </c>
      <c r="C23" s="37" t="str" cm="1">
        <f t="array" aca="1" ref="C23" ca="1">_FV(B23,"Ticker symbol",TRUE)</f>
        <v>BA</v>
      </c>
      <c r="D23" s="37" t="str" cm="1">
        <f t="array" aca="1" ref="D23" ca="1">_FV(B23,"Industry")</f>
        <v>Aerospace &amp; Defense</v>
      </c>
      <c r="E23" s="66">
        <v>218</v>
      </c>
      <c r="F23" s="67">
        <v>181.49</v>
      </c>
      <c r="G23" s="38">
        <f>E23*F23</f>
        <v>39564.82</v>
      </c>
      <c r="H23" s="39" cm="1">
        <f t="array" aca="1" ref="H23" ca="1">_FV(B23,"Price")</f>
        <v>174.63</v>
      </c>
      <c r="I23" s="41">
        <v>177.41</v>
      </c>
      <c r="J23" s="40">
        <f>(I23-F23)*E23</f>
        <v>-889.44000000000278</v>
      </c>
      <c r="K23" s="40" cm="1">
        <f t="array" aca="1" ref="K23" ca="1">_FV(B23,"52 week high",TRUE)</f>
        <v>208.1</v>
      </c>
      <c r="L23" s="40" cm="1">
        <f t="array" aca="1" ref="L23" ca="1">_FV(B23,"52 week low",TRUE)</f>
        <v>137.03</v>
      </c>
      <c r="M23" s="36"/>
      <c r="N23" s="36"/>
      <c r="O23" s="36"/>
      <c r="P23" s="36"/>
      <c r="Q23" s="36"/>
      <c r="R23" s="36"/>
      <c r="S23" s="36"/>
      <c r="T23" s="36"/>
      <c r="U23" s="36"/>
      <c r="V23" s="36"/>
    </row>
    <row r="24" spans="1:22" s="49" customFormat="1" ht="14.25" customHeight="1" x14ac:dyDescent="0.3">
      <c r="A24" s="36"/>
      <c r="B24" s="80" t="e" vm="14">
        <v>#VALUE!</v>
      </c>
      <c r="C24" s="37" t="str" cm="1">
        <f t="array" aca="1" ref="C24" ca="1">_FV(B24,"Ticker symbol",TRUE)</f>
        <v>NKE</v>
      </c>
      <c r="D24" s="37" t="str" cm="1">
        <f t="array" aca="1" ref="D24" ca="1">_FV(B24,"Industry")</f>
        <v>Textiles &amp; Apparel</v>
      </c>
      <c r="E24" s="66">
        <v>-575</v>
      </c>
      <c r="F24" s="67">
        <v>68.680000000000007</v>
      </c>
      <c r="G24" s="38">
        <f>E24*F24</f>
        <v>-39491.000000000007</v>
      </c>
      <c r="H24" s="39" cm="1">
        <f t="array" aca="1" ref="H24" ca="1">_FV(B24,"Price")</f>
        <v>79.430000000000007</v>
      </c>
      <c r="I24" s="41">
        <v>76.5</v>
      </c>
      <c r="J24" s="40">
        <f>(I24-F24)*E24</f>
        <v>-4496.4999999999964</v>
      </c>
      <c r="K24" s="40" cm="1">
        <f t="array" aca="1" ref="K24" ca="1">_FV(B24,"52 week high",TRUE)</f>
        <v>105.57</v>
      </c>
      <c r="L24" s="40" cm="1">
        <f t="array" aca="1" ref="L24" ca="1">_FV(B24,"52 week low",TRUE)</f>
        <v>68.62</v>
      </c>
      <c r="M24" s="36"/>
      <c r="N24" s="36"/>
      <c r="O24" s="36"/>
      <c r="P24" s="36"/>
      <c r="Q24" s="36"/>
      <c r="R24" s="36"/>
      <c r="S24" s="36"/>
      <c r="T24" s="36"/>
      <c r="U24" s="36"/>
      <c r="V24" s="36"/>
    </row>
    <row r="25" spans="1:22" s="49" customFormat="1" ht="14.25" customHeight="1" x14ac:dyDescent="0.3">
      <c r="A25" s="36"/>
      <c r="B25" s="80" t="e" vm="15">
        <v>#VALUE!</v>
      </c>
      <c r="C25" s="37" t="str" cm="1">
        <f t="array" aca="1" ref="C25" ca="1">_FV(B25,"Ticker symbol",TRUE)</f>
        <v>WMT</v>
      </c>
      <c r="D25" s="37" t="str" cm="1">
        <f t="array" aca="1" ref="D25" ca="1">_FV(B25,"Industry")</f>
        <v>Food &amp; Drug Retailing</v>
      </c>
      <c r="E25" s="66">
        <v>390</v>
      </c>
      <c r="F25" s="67">
        <v>101.15</v>
      </c>
      <c r="G25" s="38">
        <f>E25*F25</f>
        <v>39448.5</v>
      </c>
      <c r="H25" s="39" cm="1">
        <f t="array" aca="1" ref="H25" ca="1">_FV(B25,"Price")</f>
        <v>98.61</v>
      </c>
      <c r="I25" s="41">
        <v>94.79</v>
      </c>
      <c r="J25" s="40">
        <f>(I25-F25)*E25</f>
        <v>-2480.3999999999996</v>
      </c>
      <c r="K25" s="40" cm="1">
        <f t="array" aca="1" ref="K25" ca="1">_FV(B25,"52 week high",TRUE)</f>
        <v>105.3</v>
      </c>
      <c r="L25" s="40" cm="1">
        <f t="array" aca="1" ref="L25" ca="1">_FV(B25,"52 week low",TRUE)</f>
        <v>58.2</v>
      </c>
      <c r="M25" s="36"/>
      <c r="N25" s="36"/>
      <c r="O25" s="36"/>
      <c r="P25" s="36"/>
      <c r="Q25" s="36"/>
      <c r="R25" s="36"/>
      <c r="S25" s="36"/>
      <c r="T25" s="36"/>
      <c r="U25" s="36"/>
      <c r="V25" s="36"/>
    </row>
    <row r="26" spans="1:22" s="49" customFormat="1" ht="14.25" customHeight="1" x14ac:dyDescent="0.3">
      <c r="A26" s="36"/>
      <c r="B26" s="80" t="e" vm="16">
        <v>#VALUE!</v>
      </c>
      <c r="C26" s="37" t="str" cm="1">
        <f t="array" aca="1" ref="C26" ca="1">_FV(B26,"Ticker symbol",TRUE)</f>
        <v>MRK</v>
      </c>
      <c r="D26" s="37" t="str" cm="1">
        <f t="array" aca="1" ref="D26" ca="1">_FV(B26,"Industry")</f>
        <v>Pharmaceuticals</v>
      </c>
      <c r="E26" s="66">
        <v>-452</v>
      </c>
      <c r="F26" s="67">
        <v>87.28</v>
      </c>
      <c r="G26" s="38">
        <f>E26*F26</f>
        <v>-39450.559999999998</v>
      </c>
      <c r="H26" s="39" cm="1">
        <f t="array" aca="1" ref="H26" ca="1">_FV(B26,"Price")</f>
        <v>92.25</v>
      </c>
      <c r="I26" s="41" cm="1">
        <f t="array" aca="1" ref="I26" ca="1">_FV(B26,"Price")</f>
        <v>92.25</v>
      </c>
      <c r="J26" s="40">
        <f ca="1">(I26-F26)*E26</f>
        <v>-2246.4399999999996</v>
      </c>
      <c r="K26" s="40" cm="1">
        <f t="array" aca="1" ref="K26" ca="1">_FV(B26,"52 week high",TRUE)</f>
        <v>134.63</v>
      </c>
      <c r="L26" s="40" cm="1">
        <f t="array" aca="1" ref="L26" ca="1">_FV(B26,"52 week low",TRUE)</f>
        <v>81.040000000000006</v>
      </c>
      <c r="M26" s="36"/>
      <c r="N26" s="36"/>
      <c r="O26" s="36"/>
      <c r="P26" s="36"/>
      <c r="Q26" s="36"/>
      <c r="R26" s="36"/>
      <c r="S26" s="36"/>
      <c r="T26" s="36"/>
      <c r="U26" s="36"/>
      <c r="V26" s="36"/>
    </row>
    <row r="27" spans="1:22" s="49" customFormat="1" ht="14.25" customHeight="1" x14ac:dyDescent="0.3">
      <c r="A27" s="36"/>
      <c r="B27" s="80" t="e" vm="17">
        <v>#VALUE!</v>
      </c>
      <c r="C27" s="37" t="str" cm="1">
        <f t="array" aca="1" ref="C27" ca="1">_FV(B27,"Ticker symbol",TRUE)</f>
        <v>HON</v>
      </c>
      <c r="D27" s="37" t="str" cm="1">
        <f t="array" aca="1" ref="D27" ca="1">_FV(B27,"Industry")</f>
        <v>Consumer Goods Conglomerates</v>
      </c>
      <c r="E27" s="66">
        <v>-192</v>
      </c>
      <c r="F27" s="67">
        <v>205.52</v>
      </c>
      <c r="G27" s="38">
        <f>E27*F27</f>
        <v>-39459.840000000004</v>
      </c>
      <c r="H27" s="39" cm="1">
        <f t="array" aca="1" ref="H27" ca="1">_FV(B27,"Price")</f>
        <v>212.89</v>
      </c>
      <c r="I27" s="41" cm="1">
        <f t="array" aca="1" ref="I27" ca="1">_FV(B27,"Price")</f>
        <v>212.89</v>
      </c>
      <c r="J27" s="40">
        <f ca="1">(I27-F27)*E27</f>
        <v>-1415.0399999999954</v>
      </c>
      <c r="K27" s="40" cm="1">
        <f t="array" aca="1" ref="K27" ca="1">_FV(B27,"52 week high",TRUE)</f>
        <v>242.77</v>
      </c>
      <c r="L27" s="40" cm="1">
        <f t="array" aca="1" ref="L27" ca="1">_FV(B27,"52 week low",TRUE)</f>
        <v>189.75</v>
      </c>
      <c r="M27" s="36"/>
      <c r="N27" s="36"/>
      <c r="O27" s="36"/>
      <c r="P27" s="36"/>
      <c r="Q27" s="36"/>
      <c r="R27" s="36"/>
      <c r="S27" s="36"/>
      <c r="T27" s="36"/>
      <c r="U27" s="36"/>
      <c r="V27" s="36"/>
    </row>
    <row r="28" spans="1:22" s="49" customFormat="1" ht="14.25" customHeight="1" x14ac:dyDescent="0.3">
      <c r="A28" s="36"/>
      <c r="B28" s="80" t="e" vm="1">
        <v>#VALUE!</v>
      </c>
      <c r="C28" s="37" t="str" cm="1">
        <f t="array" aca="1" ref="C28" ca="1">_FV(B28,"Ticker symbol",TRUE)</f>
        <v>IBM</v>
      </c>
      <c r="D28" s="37" t="str" cm="1">
        <f t="array" aca="1" ref="D28" ca="1">_FV(B28,"Industry")</f>
        <v>Software &amp; IT Services</v>
      </c>
      <c r="E28" s="66">
        <v>156</v>
      </c>
      <c r="F28" s="67">
        <v>252.34</v>
      </c>
      <c r="G28" s="38">
        <f>E28*F28</f>
        <v>39365.040000000001</v>
      </c>
      <c r="H28" s="39" cm="1">
        <f t="array" aca="1" ref="H28" ca="1">_FV(B28,"Price")</f>
        <v>252.44</v>
      </c>
      <c r="I28" s="41" cm="1">
        <f t="array" aca="1" ref="I28" ca="1">_FV(B28,"Price")</f>
        <v>252.44</v>
      </c>
      <c r="J28" s="40">
        <f ca="1">(I28-F28)*E28</f>
        <v>15.599999999999113</v>
      </c>
      <c r="K28" s="40" cm="1">
        <f t="array" aca="1" ref="K28" ca="1">_FV(B28,"52 week high",TRUE)</f>
        <v>265.72000000000003</v>
      </c>
      <c r="L28" s="40" cm="1">
        <f t="array" aca="1" ref="L28" ca="1">_FV(B28,"52 week low",TRUE)</f>
        <v>162.62</v>
      </c>
      <c r="M28" s="36"/>
      <c r="N28" s="36"/>
      <c r="O28" s="36"/>
      <c r="P28" s="36"/>
      <c r="Q28" s="36"/>
      <c r="R28" s="36"/>
      <c r="S28" s="36"/>
      <c r="T28" s="36"/>
      <c r="U28" s="36"/>
      <c r="V28" s="36"/>
    </row>
    <row r="29" spans="1:22" s="36" customFormat="1" ht="14.25" customHeight="1" x14ac:dyDescent="0.3">
      <c r="B29" s="104" t="e" vm="8">
        <v>#VALUE!</v>
      </c>
      <c r="C29" s="37" t="s">
        <v>35</v>
      </c>
      <c r="D29" s="37" t="s">
        <v>37</v>
      </c>
      <c r="E29" s="66">
        <v>-112</v>
      </c>
      <c r="F29" s="67">
        <v>356.86</v>
      </c>
      <c r="G29" s="38">
        <v>-39968.32</v>
      </c>
      <c r="H29" s="39">
        <v>362.27</v>
      </c>
      <c r="I29" s="41">
        <v>362.27</v>
      </c>
      <c r="J29" s="40">
        <v>-605.91999999999643</v>
      </c>
      <c r="K29" s="40">
        <v>400.42</v>
      </c>
      <c r="L29" s="40">
        <v>282.08999999999997</v>
      </c>
    </row>
    <row r="30" spans="1:22" s="49" customFormat="1" ht="14.25" customHeight="1" x14ac:dyDescent="0.3">
      <c r="A30" s="36"/>
      <c r="B30" s="80" t="e" vm="9">
        <v>#VALUE!</v>
      </c>
      <c r="C30" s="37" t="s">
        <v>36</v>
      </c>
      <c r="D30" s="37" t="s">
        <v>38</v>
      </c>
      <c r="E30" s="66">
        <v>-167</v>
      </c>
      <c r="F30" s="67">
        <v>238.31</v>
      </c>
      <c r="G30" s="38">
        <v>-39797.769999999997</v>
      </c>
      <c r="H30" s="39">
        <v>258.49</v>
      </c>
      <c r="I30" s="41">
        <v>258.49</v>
      </c>
      <c r="J30" s="40">
        <v>-3370.0600000000013</v>
      </c>
      <c r="K30" s="40">
        <v>269.55500000000001</v>
      </c>
      <c r="L30" s="40">
        <v>200.21</v>
      </c>
      <c r="M30" s="36"/>
      <c r="N30" s="36"/>
      <c r="O30" s="36"/>
      <c r="P30" s="36"/>
      <c r="Q30" s="36"/>
      <c r="R30" s="36"/>
      <c r="S30" s="36"/>
      <c r="T30" s="36"/>
      <c r="U30" s="36"/>
      <c r="V30" s="36"/>
    </row>
    <row r="31" spans="1:22" s="36" customFormat="1" ht="14.25" customHeight="1" x14ac:dyDescent="0.3">
      <c r="B31" s="104" t="e" vm="15">
        <v>#VALUE!</v>
      </c>
      <c r="C31" s="37" t="s">
        <v>33</v>
      </c>
      <c r="D31" s="37" t="s">
        <v>39</v>
      </c>
      <c r="E31" s="66">
        <v>-421</v>
      </c>
      <c r="F31" s="67">
        <v>94.79</v>
      </c>
      <c r="G31" s="38">
        <v>-39906.590000000004</v>
      </c>
      <c r="H31" s="39">
        <v>98.61</v>
      </c>
      <c r="I31" s="41">
        <v>98.61</v>
      </c>
      <c r="J31" s="40">
        <v>-1608.2199999999971</v>
      </c>
      <c r="K31" s="40">
        <v>105.3</v>
      </c>
      <c r="L31" s="40">
        <v>58.2</v>
      </c>
    </row>
    <row r="32" spans="1:22" s="36" customFormat="1" ht="14.25" customHeight="1" x14ac:dyDescent="0.3">
      <c r="B32" s="104" t="e" vm="3">
        <v>#VALUE!</v>
      </c>
      <c r="C32" s="37" t="s">
        <v>34</v>
      </c>
      <c r="D32" s="37" t="s">
        <v>40</v>
      </c>
      <c r="E32" s="66">
        <v>-368</v>
      </c>
      <c r="F32" s="67">
        <v>108.66</v>
      </c>
      <c r="G32" s="38">
        <v>-39986.879999999997</v>
      </c>
      <c r="H32" s="39">
        <v>113.8</v>
      </c>
      <c r="I32" s="41">
        <v>113.8</v>
      </c>
      <c r="J32" s="40">
        <v>-1891.5200000000002</v>
      </c>
      <c r="K32" s="40">
        <v>123.74</v>
      </c>
      <c r="L32" s="40">
        <v>83.91</v>
      </c>
    </row>
    <row r="33" spans="1:22" s="36" customFormat="1" ht="14.25" customHeight="1" x14ac:dyDescent="0.3">
      <c r="B33" s="104" t="e" vm="18">
        <v>#VALUE!</v>
      </c>
      <c r="C33" s="37" t="str" cm="1">
        <f t="array" aca="1" ref="C33" ca="1">_FV(B33,"Ticker symbol",TRUE)</f>
        <v>NVDA</v>
      </c>
      <c r="D33" s="37" t="str" cm="1">
        <f t="array" aca="1" ref="D33" ca="1">_FV(B33,"Industry")</f>
        <v>Semiconductors &amp; Semiconductor Equipment</v>
      </c>
      <c r="E33" s="66">
        <v>288</v>
      </c>
      <c r="F33" s="67">
        <v>138.85</v>
      </c>
      <c r="G33" s="38">
        <f>E33*F33</f>
        <v>39988.799999999996</v>
      </c>
      <c r="H33" s="39" cm="1">
        <f t="array" aca="1" ref="H33" ca="1">_FV(B33,"Price")</f>
        <v>124.80500000000001</v>
      </c>
      <c r="I33" s="41" cm="1">
        <f t="array" aca="1" ref="I33" ca="1">_FV(B33,"Price")</f>
        <v>124.80500000000001</v>
      </c>
      <c r="J33" s="40">
        <f ca="1">(I33-F33)*E33</f>
        <v>-4044.9599999999964</v>
      </c>
      <c r="K33" s="40" cm="1">
        <f t="array" aca="1" ref="K33" ca="1">_FV(B33,"52 week high",TRUE)</f>
        <v>153.13</v>
      </c>
      <c r="L33" s="40" cm="1">
        <f t="array" aca="1" ref="L33" ca="1">_FV(B33,"52 week low",TRUE)</f>
        <v>75.605999999999995</v>
      </c>
    </row>
    <row r="34" spans="1:22" s="36" customFormat="1" ht="14.25" customHeight="1" x14ac:dyDescent="0.3">
      <c r="A34" s="42"/>
      <c r="B34" s="81" t="e" vm="4">
        <v>#VALUE!</v>
      </c>
      <c r="C34" s="43" t="str" cm="1">
        <f t="array" aca="1" ref="C34" ca="1">_FV(B34,"Ticker symbol",TRUE)</f>
        <v>MSFT</v>
      </c>
      <c r="D34" s="43" t="str" cm="1">
        <f t="array" aca="1" ref="D34" ca="1">_FV(B34,"Industry")</f>
        <v>Software &amp; IT Services</v>
      </c>
      <c r="E34" s="42">
        <v>-96</v>
      </c>
      <c r="F34" s="44">
        <v>409.75</v>
      </c>
      <c r="G34" s="45">
        <f>E34*F34</f>
        <v>-39336</v>
      </c>
      <c r="H34" s="44" cm="1">
        <f t="array" aca="1" ref="H34" ca="1">_FV(B34,"Price")</f>
        <v>396.99</v>
      </c>
      <c r="I34" s="46" cm="1">
        <f t="array" aca="1" ref="I34" ca="1">_FV(B34,"Price")</f>
        <v>396.99</v>
      </c>
      <c r="J34" s="47">
        <f ca="1">(I34-F34)*E34</f>
        <v>1224.9599999999991</v>
      </c>
      <c r="K34" s="47" cm="1">
        <f t="array" aca="1" ref="K34" ca="1">_FV(B34,"52 week high",TRUE)</f>
        <v>468.35</v>
      </c>
      <c r="L34" s="47" cm="1">
        <f t="array" aca="1" ref="L34" ca="1">_FV(B34,"52 week low",TRUE)</f>
        <v>385.58</v>
      </c>
      <c r="M34" s="42"/>
      <c r="N34" s="42"/>
      <c r="O34" s="42"/>
      <c r="P34" s="42"/>
      <c r="Q34" s="42"/>
      <c r="R34" s="42"/>
      <c r="S34" s="42"/>
      <c r="T34" s="42"/>
      <c r="U34" s="42"/>
      <c r="V34" s="42"/>
    </row>
    <row r="35" spans="1:22" s="49" customFormat="1" ht="14.25" customHeight="1" x14ac:dyDescent="0.3">
      <c r="A35" s="42"/>
      <c r="B35" s="81" t="e" vm="19">
        <v>#VALUE!</v>
      </c>
      <c r="C35" s="43" t="str" cm="1">
        <f t="array" aca="1" ref="C35" ca="1">_FV(B35,"Ticker symbol",TRUE)</f>
        <v>UNH</v>
      </c>
      <c r="D35" s="43" t="str" cm="1">
        <f t="array" aca="1" ref="D35" ca="1">_FV(B35,"Industry")</f>
        <v>Healthcare Providers &amp; Services</v>
      </c>
      <c r="E35" s="42">
        <v>-75</v>
      </c>
      <c r="F35" s="44">
        <v>527.03</v>
      </c>
      <c r="G35" s="45">
        <f>E35*F35</f>
        <v>-39527.25</v>
      </c>
      <c r="H35" s="44" cm="1">
        <f t="array" aca="1" ref="H35" ca="1">_FV(B35,"Price")</f>
        <v>474.96</v>
      </c>
      <c r="I35" s="46" cm="1">
        <f t="array" aca="1" ref="I35" ca="1">_FV(B35,"Price")</f>
        <v>474.96</v>
      </c>
      <c r="J35" s="47">
        <f ca="1">(I35-F35)*E35</f>
        <v>3905.2499999999995</v>
      </c>
      <c r="K35" s="47" cm="1">
        <f t="array" aca="1" ref="K35" ca="1">_FV(B35,"52 week high",TRUE)</f>
        <v>630.73</v>
      </c>
      <c r="L35" s="47" cm="1">
        <f t="array" aca="1" ref="L35" ca="1">_FV(B35,"52 week low",TRUE)</f>
        <v>436.38</v>
      </c>
      <c r="M35" s="42"/>
      <c r="N35" s="42"/>
      <c r="O35" s="42"/>
      <c r="P35" s="42"/>
      <c r="Q35" s="42"/>
      <c r="R35" s="42"/>
      <c r="S35" s="42"/>
      <c r="T35" s="42"/>
      <c r="U35" s="42"/>
      <c r="V35" s="42"/>
    </row>
    <row r="36" spans="1:22" s="36" customFormat="1" ht="14.25" customHeight="1" x14ac:dyDescent="0.3">
      <c r="A36" s="42"/>
      <c r="B36" s="81" t="e" vm="20">
        <v>#VALUE!</v>
      </c>
      <c r="C36" s="43" t="str" cm="1">
        <f t="array" aca="1" ref="C36" ca="1">_FV(B36,"Ticker symbol",TRUE)</f>
        <v>CRM</v>
      </c>
      <c r="D36" s="43" t="str" cm="1">
        <f t="array" aca="1" ref="D36" ca="1">_FV(B36,"Industry")</f>
        <v>Software &amp; IT Services</v>
      </c>
      <c r="E36" s="42">
        <v>-121</v>
      </c>
      <c r="F36" s="44">
        <v>325.83</v>
      </c>
      <c r="G36" s="45">
        <f>E36*F36</f>
        <v>-39425.43</v>
      </c>
      <c r="H36" s="44" cm="1">
        <f t="array" aca="1" ref="H36" ca="1">_FV(B36,"Price")</f>
        <v>297.85000000000002</v>
      </c>
      <c r="I36" s="46" cm="1">
        <f t="array" aca="1" ref="I36" ca="1">_FV(B36,"Price")</f>
        <v>297.85000000000002</v>
      </c>
      <c r="J36" s="47">
        <f ca="1">(I36-F36)*E36</f>
        <v>3385.5799999999954</v>
      </c>
      <c r="K36" s="47" cm="1">
        <f t="array" aca="1" ref="K36" ca="1">_FV(B36,"52 week high",TRUE)</f>
        <v>369</v>
      </c>
      <c r="L36" s="47" cm="1">
        <f t="array" aca="1" ref="L36" ca="1">_FV(B36,"52 week low",TRUE)</f>
        <v>212</v>
      </c>
      <c r="M36" s="42"/>
      <c r="N36" s="42"/>
      <c r="O36" s="42"/>
      <c r="P36" s="42"/>
      <c r="Q36" s="42"/>
      <c r="R36" s="42"/>
      <c r="S36" s="42"/>
      <c r="T36" s="42"/>
      <c r="U36" s="42"/>
      <c r="V36" s="42"/>
    </row>
    <row r="37" spans="1:22" s="36" customFormat="1" ht="14.25" customHeight="1" x14ac:dyDescent="0.3">
      <c r="A37" s="42"/>
      <c r="B37" s="81" t="e" vm="21">
        <v>#VALUE!</v>
      </c>
      <c r="C37" s="43" t="str" cm="1">
        <f t="array" aca="1" ref="C37" ca="1">_FV(B37,"Ticker symbol",TRUE)</f>
        <v>CAT</v>
      </c>
      <c r="D37" s="43" t="str" cm="1">
        <f t="array" aca="1" ref="D37" ca="1">_FV(B37,"Industry")</f>
        <v>Machinery, Equipment &amp; Components</v>
      </c>
      <c r="E37" s="42">
        <v>-109</v>
      </c>
      <c r="F37" s="44">
        <v>363.88</v>
      </c>
      <c r="G37" s="45">
        <f>E37*F37</f>
        <v>-39662.92</v>
      </c>
      <c r="H37" s="44" cm="1">
        <f t="array" aca="1" ref="H37" ca="1">_FV(B37,"Price")</f>
        <v>343.95</v>
      </c>
      <c r="I37" s="46" cm="1">
        <f t="array" aca="1" ref="I37" ca="1">_FV(B37,"Price")</f>
        <v>343.95</v>
      </c>
      <c r="J37" s="47">
        <f ca="1">(I37-F37)*E37</f>
        <v>2172.3700000000008</v>
      </c>
      <c r="K37" s="47" cm="1">
        <f t="array" aca="1" ref="K37" ca="1">_FV(B37,"52 week high",TRUE)</f>
        <v>418.5</v>
      </c>
      <c r="L37" s="47" cm="1">
        <f t="array" aca="1" ref="L37" ca="1">_FV(B37,"52 week low",TRUE)</f>
        <v>307.05</v>
      </c>
      <c r="M37" s="42"/>
      <c r="N37" s="42"/>
      <c r="O37" s="42"/>
      <c r="P37" s="42"/>
      <c r="Q37" s="42"/>
      <c r="R37" s="42"/>
      <c r="S37" s="42"/>
      <c r="T37" s="42"/>
      <c r="U37" s="42"/>
      <c r="V37" s="42"/>
    </row>
    <row r="38" spans="1:22" s="49" customFormat="1" ht="14.25" customHeight="1" x14ac:dyDescent="0.3">
      <c r="A38" s="42"/>
      <c r="B38" s="85" t="e" vm="22">
        <v>#VALUE!</v>
      </c>
      <c r="C38" s="43" t="str" cm="1">
        <f t="array" aca="1" ref="C38" ca="1">_FV(B38,"Ticker symbol",TRUE)</f>
        <v>AMZN</v>
      </c>
      <c r="D38" s="43" t="str" cm="1">
        <f t="array" aca="1" ref="D38" ca="1">_FV(B38,"Industry")</f>
        <v>Diversified Retail</v>
      </c>
      <c r="E38" s="42">
        <v>-184</v>
      </c>
      <c r="F38" s="44">
        <v>216.58</v>
      </c>
      <c r="G38" s="45">
        <f>E38*F38</f>
        <v>-39850.720000000001</v>
      </c>
      <c r="H38" s="44" cm="1">
        <f t="array" aca="1" ref="H38" ca="1">_FV(B38,"Price")</f>
        <v>212.28</v>
      </c>
      <c r="I38" s="46" cm="1">
        <f t="array" aca="1" ref="I38" ca="1">_FV(B38,"Price")</f>
        <v>212.28</v>
      </c>
      <c r="J38" s="47">
        <f ca="1">(I38-F38)*E38</f>
        <v>791.20000000000209</v>
      </c>
      <c r="K38" s="47" cm="1">
        <f t="array" aca="1" ref="K38" ca="1">_FV(B38,"52 week high",TRUE)</f>
        <v>242.52</v>
      </c>
      <c r="L38" s="47" cm="1">
        <f t="array" aca="1" ref="L38" ca="1">_FV(B38,"52 week low",TRUE)</f>
        <v>151.61000000000001</v>
      </c>
      <c r="M38" s="42"/>
      <c r="N38" s="42"/>
      <c r="O38" s="42"/>
      <c r="P38" s="42"/>
      <c r="Q38" s="42"/>
      <c r="R38" s="42"/>
      <c r="S38" s="42"/>
      <c r="T38" s="42"/>
      <c r="U38" s="42"/>
      <c r="V38" s="42"/>
    </row>
    <row r="39" spans="1:22" s="36" customFormat="1" ht="14.25" customHeight="1" x14ac:dyDescent="0.3">
      <c r="A39" s="42"/>
      <c r="B39" s="85" t="e" vm="2">
        <v>#VALUE!</v>
      </c>
      <c r="C39" s="43" t="str" cm="1">
        <f t="array" aca="1" ref="C39" ca="1">_FV(B39,"Ticker symbol",TRUE)</f>
        <v>AXP</v>
      </c>
      <c r="D39" s="43" t="str" cm="1">
        <f t="array" aca="1" ref="D39" ca="1">_FV(B39,"Industry")</f>
        <v>Banking Services</v>
      </c>
      <c r="E39" s="42">
        <v>-135</v>
      </c>
      <c r="F39" s="44">
        <v>295.39999999999998</v>
      </c>
      <c r="G39" s="45">
        <f>E39*F39</f>
        <v>-39879</v>
      </c>
      <c r="H39" s="44" cm="1">
        <f t="array" aca="1" ref="H39" ca="1">_FV(B39,"Price")</f>
        <v>300.95999999999998</v>
      </c>
      <c r="I39" s="46" cm="1">
        <f t="array" aca="1" ref="I39" ca="1">_FV(B39,"Price")</f>
        <v>300.95999999999998</v>
      </c>
      <c r="J39" s="47">
        <f ca="1">(I39-F39)*E39</f>
        <v>-750.60000000000036</v>
      </c>
      <c r="K39" s="47" cm="1">
        <f t="array" aca="1" ref="K39" ca="1">_FV(B39,"52 week high",TRUE)</f>
        <v>326.27499999999998</v>
      </c>
      <c r="L39" s="47" cm="1">
        <f t="array" aca="1" ref="L39" ca="1">_FV(B39,"52 week low",TRUE)</f>
        <v>214.51480000000001</v>
      </c>
      <c r="M39" s="42"/>
      <c r="N39" s="42"/>
      <c r="O39" s="42"/>
      <c r="P39" s="42"/>
      <c r="Q39" s="42"/>
      <c r="R39" s="42"/>
      <c r="S39" s="42"/>
      <c r="T39" s="42"/>
      <c r="U39" s="42"/>
      <c r="V39" s="42"/>
    </row>
    <row r="40" spans="1:22" s="49" customFormat="1" ht="14.25" customHeight="1" x14ac:dyDescent="0.3">
      <c r="A40" s="42"/>
      <c r="B40" s="85" t="e" vm="23">
        <v>#VALUE!</v>
      </c>
      <c r="C40" s="43" t="str" cm="1">
        <f t="array" aca="1" ref="C40" ca="1">_FV(B40,"Ticker symbol",TRUE)</f>
        <v>HD</v>
      </c>
      <c r="D40" s="43" t="str" cm="1">
        <f t="array" aca="1" ref="D40" ca="1">_FV(B40,"Industry")</f>
        <v>Specialty Retailers</v>
      </c>
      <c r="E40" s="42">
        <v>-103</v>
      </c>
      <c r="F40" s="44">
        <v>385.3</v>
      </c>
      <c r="G40" s="45">
        <f>E40*F40</f>
        <v>-39685.9</v>
      </c>
      <c r="H40" s="44" cm="1">
        <f t="array" aca="1" ref="H40" ca="1">_FV(B40,"Price")</f>
        <v>396.6</v>
      </c>
      <c r="I40" s="46" cm="1">
        <f t="array" aca="1" ref="I40" ca="1">_FV(B40,"Price")</f>
        <v>396.6</v>
      </c>
      <c r="J40" s="47">
        <f ca="1">(I40-F40)*E40</f>
        <v>-1163.9000000000012</v>
      </c>
      <c r="K40" s="47" cm="1">
        <f t="array" aca="1" ref="K40" ca="1">_FV(B40,"52 week high",TRUE)</f>
        <v>439.37</v>
      </c>
      <c r="L40" s="47" cm="1">
        <f t="array" aca="1" ref="L40" ca="1">_FV(B40,"52 week low",TRUE)</f>
        <v>323.77</v>
      </c>
      <c r="M40" s="42"/>
      <c r="N40" s="42"/>
      <c r="O40" s="42"/>
      <c r="P40" s="42"/>
      <c r="Q40" s="42"/>
      <c r="R40" s="42"/>
      <c r="S40" s="42"/>
      <c r="T40" s="42"/>
      <c r="U40" s="42"/>
      <c r="V40" s="42"/>
    </row>
    <row r="41" spans="1:22" s="49" customFormat="1" ht="14.25" customHeight="1" x14ac:dyDescent="0.3">
      <c r="A41" s="42"/>
      <c r="B41" s="85" t="e" vm="18">
        <v>#VALUE!</v>
      </c>
      <c r="C41" s="43" t="str" cm="1">
        <f t="array" aca="1" ref="C41" ca="1">_FV(B41,"Ticker symbol",TRUE)</f>
        <v>NVDA</v>
      </c>
      <c r="D41" s="43" t="str" cm="1">
        <f t="array" aca="1" ref="D41" ca="1">_FV(B41,"Industry")</f>
        <v>Semiconductors &amp; Semiconductor Equipment</v>
      </c>
      <c r="E41" s="42">
        <v>-320</v>
      </c>
      <c r="F41" s="44">
        <v>124.80500000000001</v>
      </c>
      <c r="G41" s="45">
        <f>E41*F41</f>
        <v>-39937.600000000006</v>
      </c>
      <c r="H41" s="44" cm="1">
        <f t="array" aca="1" ref="H41" ca="1">_FV(B41,"Price")</f>
        <v>124.80500000000001</v>
      </c>
      <c r="I41" s="46" cm="1">
        <f t="array" aca="1" ref="I41" ca="1">_FV(B41,"Price")</f>
        <v>124.80500000000001</v>
      </c>
      <c r="J41" s="47">
        <f ca="1">(I41-F41)*E41</f>
        <v>0</v>
      </c>
      <c r="K41" s="47" cm="1">
        <f t="array" aca="1" ref="K41" ca="1">_FV(B41,"52 week high",TRUE)</f>
        <v>153.13</v>
      </c>
      <c r="L41" s="47" cm="1">
        <f t="array" aca="1" ref="L41" ca="1">_FV(B41,"52 week low",TRUE)</f>
        <v>75.605999999999995</v>
      </c>
      <c r="M41" s="42"/>
      <c r="N41" s="42"/>
      <c r="O41" s="42"/>
      <c r="P41" s="42"/>
      <c r="Q41" s="42"/>
      <c r="R41" s="42"/>
      <c r="S41" s="42"/>
      <c r="T41" s="42"/>
      <c r="U41" s="42"/>
      <c r="V41" s="42"/>
    </row>
    <row r="42" spans="1:22" s="49" customFormat="1" ht="14.25" customHeight="1" x14ac:dyDescent="0.3">
      <c r="A42" s="42"/>
      <c r="B42" s="109" t="e" vm="13">
        <v>#VALUE!</v>
      </c>
      <c r="C42" s="43" t="str" cm="1">
        <f t="array" aca="1" ref="C42" ca="1">_FV(B42,"Ticker symbol",TRUE)</f>
        <v>BA</v>
      </c>
      <c r="D42" s="43" t="str" cm="1">
        <f t="array" aca="1" ref="D42" ca="1">_FV(B42,"Industry")</f>
        <v>Aerospace &amp; Defense</v>
      </c>
      <c r="E42" s="42">
        <v>-229</v>
      </c>
      <c r="F42" s="44">
        <v>174.63</v>
      </c>
      <c r="G42" s="45">
        <f>E42*F42</f>
        <v>-39990.269999999997</v>
      </c>
      <c r="H42" s="44" cm="1">
        <f t="array" aca="1" ref="H42" ca="1">_FV(B42,"Price")</f>
        <v>174.63</v>
      </c>
      <c r="I42" s="46" cm="1">
        <f t="array" aca="1" ref="I42" ca="1">_FV(B42,"Price")</f>
        <v>174.63</v>
      </c>
      <c r="J42" s="47">
        <f ca="1">(I42-F42)*E42</f>
        <v>0</v>
      </c>
      <c r="K42" s="47" cm="1">
        <f t="array" aca="1" ref="K42" ca="1">_FV(B42,"52 week high",TRUE)</f>
        <v>208.1</v>
      </c>
      <c r="L42" s="47" cm="1">
        <f t="array" aca="1" ref="L42" ca="1">_FV(B42,"52 week low",TRUE)</f>
        <v>137.03</v>
      </c>
      <c r="M42" s="42"/>
      <c r="N42" s="42"/>
      <c r="O42" s="42"/>
      <c r="P42" s="42"/>
      <c r="Q42" s="42"/>
      <c r="R42" s="42"/>
      <c r="S42" s="42"/>
      <c r="T42" s="42"/>
      <c r="U42" s="42"/>
      <c r="V42" s="42"/>
    </row>
    <row r="43" spans="1:22" s="49" customFormat="1" ht="14.25" customHeight="1" x14ac:dyDescent="0.3">
      <c r="B43" s="107" t="e" vm="24">
        <v>#VALUE!</v>
      </c>
      <c r="C43" s="48" t="str" cm="1">
        <f t="array" aca="1" ref="C43" ca="1">_FV(B43,"Ticker symbol",TRUE)</f>
        <v>V</v>
      </c>
      <c r="D43" s="48" t="str" cm="1">
        <f t="array" aca="1" ref="D43" ca="1">_FV(B43,"Industry")</f>
        <v>Software &amp; IT Services</v>
      </c>
      <c r="E43" s="68">
        <v>113</v>
      </c>
      <c r="F43" s="69">
        <v>348.02</v>
      </c>
      <c r="G43" s="51">
        <f>E43*F43</f>
        <v>39326.259999999995</v>
      </c>
      <c r="H43" s="50" cm="1">
        <f t="array" aca="1" ref="H43" ca="1">_FV(B43,"Price")</f>
        <v>362.71</v>
      </c>
      <c r="I43" s="52" cm="1">
        <f t="array" aca="1" ref="I43" ca="1">_FV(B43,"Price")</f>
        <v>362.71</v>
      </c>
      <c r="J43" s="53">
        <f ca="1">(I43-F43)*E43</f>
        <v>1659.9699999999998</v>
      </c>
      <c r="K43" s="53" cm="1">
        <f t="array" aca="1" ref="K43" ca="1">_FV(B43,"52 week high",TRUE)</f>
        <v>364</v>
      </c>
      <c r="L43" s="53" cm="1">
        <f t="array" aca="1" ref="L43" ca="1">_FV(B43,"52 week low",TRUE)</f>
        <v>252.7</v>
      </c>
    </row>
    <row r="44" spans="1:22" s="49" customFormat="1" ht="14.25" customHeight="1" x14ac:dyDescent="0.3">
      <c r="B44" s="107" t="e" vm="25">
        <v>#VALUE!</v>
      </c>
      <c r="C44" s="48" t="str" cm="1">
        <f t="array" aca="1" ref="C44" ca="1">_FV(B44,"Ticker symbol",TRUE)</f>
        <v>JNJ</v>
      </c>
      <c r="D44" s="48" t="str" cm="1">
        <f t="array" aca="1" ref="D44" ca="1">_FV(B44,"Industry")</f>
        <v>Pharmaceuticals</v>
      </c>
      <c r="E44" s="68">
        <v>258</v>
      </c>
      <c r="F44" s="69">
        <v>153.12</v>
      </c>
      <c r="G44" s="51">
        <f>E44*F44</f>
        <v>39504.959999999999</v>
      </c>
      <c r="H44" s="50" cm="1">
        <f t="array" aca="1" ref="H44" ca="1">_FV(B44,"Price")</f>
        <v>165.02</v>
      </c>
      <c r="I44" s="52" cm="1">
        <f t="array" aca="1" ref="I44" ca="1">_FV(B44,"Price")</f>
        <v>165.02</v>
      </c>
      <c r="J44" s="53">
        <f ca="1">(I44-F44)*E44</f>
        <v>3070.2000000000016</v>
      </c>
      <c r="K44" s="53" cm="1">
        <f t="array" aca="1" ref="K44" ca="1">_FV(B44,"52 week high",TRUE)</f>
        <v>168.85</v>
      </c>
      <c r="L44" s="53" cm="1">
        <f t="array" aca="1" ref="L44" ca="1">_FV(B44,"52 week low",TRUE)</f>
        <v>140.68</v>
      </c>
    </row>
    <row r="45" spans="1:22" s="49" customFormat="1" ht="14.25" customHeight="1" x14ac:dyDescent="0.3">
      <c r="B45" s="107" t="e" vm="26">
        <v>#VALUE!</v>
      </c>
      <c r="C45" s="48" t="str" cm="1">
        <f t="array" aca="1" ref="C45" ca="1">_FV(B45,"Ticker symbol",TRUE)</f>
        <v>KO</v>
      </c>
      <c r="D45" s="48" t="str" cm="1">
        <f t="array" aca="1" ref="D45" ca="1">_FV(B45,"Industry")</f>
        <v>Beverages</v>
      </c>
      <c r="E45" s="68">
        <v>618</v>
      </c>
      <c r="F45" s="69">
        <v>63.84</v>
      </c>
      <c r="G45" s="51">
        <f>E45*F45</f>
        <v>39453.120000000003</v>
      </c>
      <c r="H45" s="50" cm="1">
        <f t="array" aca="1" ref="H45" ca="1">_FV(B45,"Price")</f>
        <v>71.209999999999994</v>
      </c>
      <c r="I45" s="52" cm="1">
        <f t="array" aca="1" ref="I45" ca="1">_FV(B45,"Price")</f>
        <v>71.209999999999994</v>
      </c>
      <c r="J45" s="53">
        <f ca="1">(I45-F45)*E45</f>
        <v>4554.6599999999944</v>
      </c>
      <c r="K45" s="53" cm="1">
        <f t="array" aca="1" ref="K45" ca="1">_FV(B45,"52 week high",TRUE)</f>
        <v>73.53</v>
      </c>
      <c r="L45" s="53" cm="1">
        <f t="array" aca="1" ref="L45" ca="1">_FV(B45,"52 week low",TRUE)</f>
        <v>57.93</v>
      </c>
    </row>
    <row r="46" spans="1:22" s="49" customFormat="1" ht="14.25" customHeight="1" x14ac:dyDescent="0.3">
      <c r="B46" s="107" t="e" vm="27">
        <v>#VALUE!</v>
      </c>
      <c r="C46" s="48" t="str" cm="1">
        <f t="array" aca="1" ref="C46" ca="1">_FV(B46,"Ticker symbol",TRUE)</f>
        <v>CSCO</v>
      </c>
      <c r="D46" s="48" t="str" cm="1">
        <f t="array" aca="1" ref="D46" ca="1">_FV(B46,"Industry")</f>
        <v>Communications &amp; Networking</v>
      </c>
      <c r="E46" s="68">
        <v>634</v>
      </c>
      <c r="F46" s="69">
        <v>62.27</v>
      </c>
      <c r="G46" s="51">
        <f>E46*F46</f>
        <v>39479.18</v>
      </c>
      <c r="H46" s="50" cm="1">
        <f t="array" aca="1" ref="H46" ca="1">_FV(B46,"Price")</f>
        <v>64.11</v>
      </c>
      <c r="I46" s="52" cm="1">
        <f t="array" aca="1" ref="I46" ca="1">_FV(B46,"Price")</f>
        <v>64.11</v>
      </c>
      <c r="J46" s="53">
        <f ca="1">(I46-F46)*E46</f>
        <v>1166.5599999999977</v>
      </c>
      <c r="K46" s="53" cm="1">
        <f t="array" aca="1" ref="K46" ca="1">_FV(B46,"52 week high",TRUE)</f>
        <v>66.5</v>
      </c>
      <c r="L46" s="53" cm="1">
        <f t="array" aca="1" ref="L46" ca="1">_FV(B46,"52 week low",TRUE)</f>
        <v>44.5</v>
      </c>
    </row>
    <row r="47" spans="1:22" s="49" customFormat="1" ht="14.25" customHeight="1" x14ac:dyDescent="0.3">
      <c r="B47" s="107" t="e" vm="28">
        <v>#VALUE!</v>
      </c>
      <c r="C47" s="48" t="str" cm="1">
        <f t="array" aca="1" ref="C47" ca="1">_FV(B47,"Ticker symbol",TRUE)</f>
        <v>MCD</v>
      </c>
      <c r="D47" s="48" t="str" cm="1">
        <f t="array" aca="1" ref="D47" ca="1">_FV(B47,"Industry")</f>
        <v>Hotels &amp; Entertainment Services</v>
      </c>
      <c r="E47" s="68">
        <v>134</v>
      </c>
      <c r="F47" s="69">
        <v>294.3</v>
      </c>
      <c r="G47" s="51">
        <f>E47*F47</f>
        <v>39436.200000000004</v>
      </c>
      <c r="H47" s="50" cm="1">
        <f t="array" aca="1" ref="H47" ca="1">_FV(B47,"Price")</f>
        <v>308.33</v>
      </c>
      <c r="I47" s="52" cm="1">
        <f t="array" aca="1" ref="I47" ca="1">_FV(B47,"Price")</f>
        <v>308.33</v>
      </c>
      <c r="J47" s="53">
        <f ca="1">(I47-F47)*E47</f>
        <v>1880.0199999999963</v>
      </c>
      <c r="K47" s="53" cm="1">
        <f t="array" aca="1" ref="K47" ca="1">_FV(B47,"52 week high",TRUE)</f>
        <v>317.89999999999998</v>
      </c>
      <c r="L47" s="53" cm="1">
        <f t="array" aca="1" ref="L47" ca="1">_FV(B47,"52 week low",TRUE)</f>
        <v>243.53</v>
      </c>
    </row>
    <row r="48" spans="1:22" s="49" customFormat="1" ht="14.25" customHeight="1" x14ac:dyDescent="0.3">
      <c r="B48" s="107" t="e" vm="29">
        <v>#VALUE!</v>
      </c>
      <c r="C48" s="48" t="str" cm="1">
        <f t="array" aca="1" ref="C48" ca="1">_FV(B48,"Ticker symbol",TRUE)</f>
        <v>AMGN</v>
      </c>
      <c r="D48" s="48" t="str" cm="1">
        <f t="array" aca="1" ref="D48" ca="1">_FV(B48,"Industry")</f>
        <v>Pharmaceuticals</v>
      </c>
      <c r="E48" s="68">
        <v>135</v>
      </c>
      <c r="F48" s="69">
        <v>293.54000000000002</v>
      </c>
      <c r="G48" s="51">
        <f>E48*F48</f>
        <v>39627.9</v>
      </c>
      <c r="H48" s="50" cm="1">
        <f t="array" aca="1" ref="H48" ca="1">_FV(B48,"Price")</f>
        <v>308.06</v>
      </c>
      <c r="I48" s="52" cm="1">
        <f t="array" aca="1" ref="I48" ca="1">_FV(B48,"Price")</f>
        <v>308.06</v>
      </c>
      <c r="J48" s="53">
        <f ca="1">(I48-F48)*E48</f>
        <v>1960.1999999999975</v>
      </c>
      <c r="K48" s="53" cm="1">
        <f t="array" aca="1" ref="K48" ca="1">_FV(B48,"52 week high",TRUE)</f>
        <v>346.85</v>
      </c>
      <c r="L48" s="53" cm="1">
        <f t="array" aca="1" ref="L48" ca="1">_FV(B48,"52 week low",TRUE)</f>
        <v>253.3</v>
      </c>
    </row>
    <row r="49" spans="1:22" s="36" customFormat="1" ht="14.25" customHeight="1" x14ac:dyDescent="0.3">
      <c r="A49" s="49"/>
      <c r="B49" s="107" t="e" vm="6">
        <v>#VALUE!</v>
      </c>
      <c r="C49" s="48" t="str" cm="1">
        <f t="array" aca="1" ref="C49" ca="1">_FV(B49,"Ticker symbol",TRUE)</f>
        <v>AAPL</v>
      </c>
      <c r="D49" s="48" t="str" cm="1">
        <f t="array" aca="1" ref="D49" ca="1">_FV(B49,"Industry")</f>
        <v>Computers, Phones &amp; Household Electronics</v>
      </c>
      <c r="E49" s="68">
        <v>163</v>
      </c>
      <c r="F49" s="69">
        <v>244.6</v>
      </c>
      <c r="G49" s="51">
        <f>E49*F49</f>
        <v>39869.799999999996</v>
      </c>
      <c r="H49" s="50" cm="1">
        <f t="array" aca="1" ref="H49" ca="1">_FV(B49,"Price")</f>
        <v>241.84</v>
      </c>
      <c r="I49" s="52" cm="1">
        <f t="array" aca="1" ref="I49" ca="1">_FV(B49,"Price")</f>
        <v>241.84</v>
      </c>
      <c r="J49" s="53">
        <f ca="1">(I49-F49)*E49</f>
        <v>-449.87999999999852</v>
      </c>
      <c r="K49" s="53" cm="1">
        <f t="array" aca="1" ref="K49" ca="1">_FV(B49,"52 week high",TRUE)</f>
        <v>260.10000000000002</v>
      </c>
      <c r="L49" s="53" cm="1">
        <f t="array" aca="1" ref="L49" ca="1">_FV(B49,"52 week low",TRUE)</f>
        <v>164.07499999999999</v>
      </c>
      <c r="M49" s="49"/>
      <c r="N49" s="49"/>
      <c r="O49" s="49"/>
      <c r="P49" s="49"/>
      <c r="Q49" s="49"/>
      <c r="R49" s="49"/>
      <c r="S49" s="49"/>
      <c r="T49" s="49"/>
      <c r="U49" s="49"/>
      <c r="V49" s="49"/>
    </row>
    <row r="50" spans="1:22" s="49" customFormat="1" ht="14.25" customHeight="1" x14ac:dyDescent="0.3">
      <c r="B50" s="107" t="e" vm="5">
        <v>#VALUE!</v>
      </c>
      <c r="C50" s="48" t="str" cm="1">
        <f t="array" aca="1" ref="C50" ca="1">_FV(B50,"Ticker symbol",TRUE)</f>
        <v>CVX</v>
      </c>
      <c r="D50" s="48" t="str" cm="1">
        <f t="array" aca="1" ref="D50" ca="1">_FV(B50,"Industry")</f>
        <v>Oil &amp; Gas</v>
      </c>
      <c r="E50" s="68">
        <v>257</v>
      </c>
      <c r="F50" s="69">
        <v>155.26499999999999</v>
      </c>
      <c r="G50" s="51">
        <f>E50*F50</f>
        <v>39903.104999999996</v>
      </c>
      <c r="H50" s="50" cm="1">
        <f t="array" aca="1" ref="H50" ca="1">_FV(B50,"Price")</f>
        <v>158.62</v>
      </c>
      <c r="I50" s="52" cm="1">
        <f t="array" aca="1" ref="I50" ca="1">_FV(B50,"Price")</f>
        <v>158.62</v>
      </c>
      <c r="J50" s="53">
        <f ca="1">(I50-F50)*E50</f>
        <v>862.23500000000467</v>
      </c>
      <c r="K50" s="53" cm="1">
        <f t="array" aca="1" ref="K50" ca="1">_FV(B50,"52 week high",TRUE)</f>
        <v>167.11</v>
      </c>
      <c r="L50" s="53" cm="1">
        <f t="array" aca="1" ref="L50" ca="1">_FV(B50,"52 week low",TRUE)</f>
        <v>135.3672</v>
      </c>
    </row>
    <row r="51" spans="1:22" s="36" customFormat="1" ht="14.25" customHeight="1" x14ac:dyDescent="0.3">
      <c r="A51" s="49"/>
      <c r="B51" s="107" t="e" vm="30">
        <v>#VALUE!</v>
      </c>
      <c r="C51" s="48" t="str" cm="1">
        <f t="array" aca="1" ref="C51" ca="1">_FV(B51,"Ticker symbol",TRUE)</f>
        <v>VZ</v>
      </c>
      <c r="D51" s="48" t="str" cm="1">
        <f t="array" aca="1" ref="D51" ca="1">_FV(B51,"Industry")</f>
        <v>Telecommunications Services</v>
      </c>
      <c r="E51" s="68">
        <v>975</v>
      </c>
      <c r="F51" s="69">
        <v>40.99</v>
      </c>
      <c r="G51" s="51">
        <f>E51*F51</f>
        <v>39965.25</v>
      </c>
      <c r="H51" s="50" cm="1">
        <f t="array" aca="1" ref="H51" ca="1">_FV(B51,"Price")</f>
        <v>43.1</v>
      </c>
      <c r="I51" s="52" cm="1">
        <f t="array" aca="1" ref="I51" ca="1">_FV(B51,"Price")</f>
        <v>43.1</v>
      </c>
      <c r="J51" s="53">
        <f ca="1">(I51-F51)*E51</f>
        <v>2057.2499999999995</v>
      </c>
      <c r="K51" s="53" cm="1">
        <f t="array" aca="1" ref="K51" ca="1">_FV(B51,"52 week high",TRUE)</f>
        <v>45.36</v>
      </c>
      <c r="L51" s="53" cm="1">
        <f t="array" aca="1" ref="L51" ca="1">_FV(B51,"52 week low",TRUE)</f>
        <v>37.585000000000001</v>
      </c>
      <c r="M51" s="49"/>
      <c r="N51" s="49"/>
      <c r="O51" s="49"/>
      <c r="P51" s="49"/>
      <c r="Q51" s="49"/>
      <c r="R51" s="49"/>
      <c r="S51" s="49"/>
      <c r="T51" s="49"/>
      <c r="U51" s="49"/>
      <c r="V51" s="49"/>
    </row>
    <row r="52" spans="1:22" s="36" customFormat="1" ht="14.25" customHeight="1" x14ac:dyDescent="0.3">
      <c r="A52" s="49"/>
      <c r="B52" s="108" t="e" vm="14">
        <v>#VALUE!</v>
      </c>
      <c r="C52" s="48" t="str" cm="1">
        <f t="array" aca="1" ref="C52" ca="1">_FV(B52,"Ticker symbol",TRUE)</f>
        <v>NKE</v>
      </c>
      <c r="D52" s="48" t="str" cm="1">
        <f t="array" aca="1" ref="D52" ca="1">_FV(B52,"Industry")</f>
        <v>Textiles &amp; Apparel</v>
      </c>
      <c r="E52" s="68">
        <v>522</v>
      </c>
      <c r="F52" s="69">
        <v>76.5</v>
      </c>
      <c r="G52" s="51">
        <f>E52*F52</f>
        <v>39933</v>
      </c>
      <c r="H52" s="50" cm="1">
        <f t="array" aca="1" ref="H52" ca="1">_FV(B52,"Price")</f>
        <v>79.430000000000007</v>
      </c>
      <c r="I52" s="52" cm="1">
        <f t="array" aca="1" ref="I52" ca="1">_FV(B52,"Price")</f>
        <v>79.430000000000007</v>
      </c>
      <c r="J52" s="53">
        <f ca="1">(I52-F52)*E52</f>
        <v>1529.4600000000037</v>
      </c>
      <c r="K52" s="53" cm="1">
        <f t="array" aca="1" ref="K52" ca="1">_FV(B52,"52 week high",TRUE)</f>
        <v>105.57</v>
      </c>
      <c r="L52" s="53" cm="1">
        <f t="array" aca="1" ref="L52" ca="1">_FV(B52,"52 week low",TRUE)</f>
        <v>68.62</v>
      </c>
      <c r="M52" s="49"/>
      <c r="N52" s="49"/>
      <c r="O52" s="49"/>
      <c r="P52" s="49"/>
      <c r="Q52" s="49"/>
      <c r="R52" s="49"/>
      <c r="S52" s="49"/>
      <c r="T52" s="49"/>
      <c r="U52" s="49"/>
      <c r="V52" s="49"/>
    </row>
    <row r="53" spans="1:22" s="49" customFormat="1" ht="14.25" customHeight="1" x14ac:dyDescent="0.3">
      <c r="B53" s="108" t="e" vm="7">
        <v>#VALUE!</v>
      </c>
      <c r="C53" s="48" t="str" cm="1">
        <f t="array" aca="1" ref="C53" ca="1">_FV(B53,"Ticker symbol",TRUE)</f>
        <v>PG</v>
      </c>
      <c r="D53" s="48" t="str" cm="1">
        <f t="array" aca="1" ref="D53" ca="1">_FV(B53,"Industry")</f>
        <v>Personal &amp; Household Products &amp; Services</v>
      </c>
      <c r="E53" s="68">
        <v>234</v>
      </c>
      <c r="F53" s="69">
        <v>170.23</v>
      </c>
      <c r="G53" s="51">
        <f>E53*F53</f>
        <v>39833.82</v>
      </c>
      <c r="H53" s="50" cm="1">
        <f t="array" aca="1" ref="H53" ca="1">_FV(B53,"Price")</f>
        <v>173.84</v>
      </c>
      <c r="I53" s="52" cm="1">
        <f t="array" aca="1" ref="I53" ca="1">_FV(B53,"Price")</f>
        <v>173.84</v>
      </c>
      <c r="J53" s="53">
        <f ca="1">(I53-F53)*E53</f>
        <v>844.74000000000319</v>
      </c>
      <c r="K53" s="53" cm="1">
        <f t="array" aca="1" ref="K53" ca="1">_FV(B53,"52 week high",TRUE)</f>
        <v>180.43</v>
      </c>
      <c r="L53" s="53" cm="1">
        <f t="array" aca="1" ref="L53" ca="1">_FV(B53,"52 week low",TRUE)</f>
        <v>153.52000000000001</v>
      </c>
    </row>
    <row r="54" spans="1:22" s="49" customFormat="1" ht="14.25" customHeight="1" x14ac:dyDescent="0.3">
      <c r="B54" s="106" t="e" vm="12">
        <v>#VALUE!</v>
      </c>
      <c r="C54" s="48" t="str" cm="1">
        <f t="array" aca="1" ref="C54" ca="1">_FV(B54,"Ticker symbol",TRUE)</f>
        <v>MMM</v>
      </c>
      <c r="D54" s="48" t="str" cm="1">
        <f t="array" aca="1" ref="D54" ca="1">_FV(B54,"Industry")</f>
        <v>Consumer Goods Conglomerates</v>
      </c>
      <c r="E54" s="68">
        <v>257</v>
      </c>
      <c r="F54" s="69">
        <v>155.12</v>
      </c>
      <c r="G54" s="51">
        <f>E54*F54</f>
        <v>39865.840000000004</v>
      </c>
      <c r="H54" s="50" cm="1">
        <f t="array" aca="1" ref="H54" ca="1">_FV(B54,"Price")</f>
        <v>155.12</v>
      </c>
      <c r="I54" s="52" cm="1">
        <f t="array" aca="1" ref="I54" ca="1">_FV(B54,"Price")</f>
        <v>155.12</v>
      </c>
      <c r="J54" s="53">
        <f ca="1">(I54-F54)*E54</f>
        <v>0</v>
      </c>
      <c r="K54" s="53" cm="1">
        <f t="array" aca="1" ref="K54" ca="1">_FV(B54,"52 week high",TRUE)</f>
        <v>155.5</v>
      </c>
      <c r="L54" s="53" cm="1">
        <f t="array" aca="1" ref="L54" ca="1">_FV(B54,"52 week low",TRUE)</f>
        <v>75.645099999999999</v>
      </c>
    </row>
    <row r="55" spans="1:22" s="49" customFormat="1" ht="14.25" customHeight="1" x14ac:dyDescent="0.3">
      <c r="B55" s="105" t="e" vm="8">
        <v>#VALUE!</v>
      </c>
      <c r="C55" s="48" t="str" cm="1">
        <f t="array" aca="1" ref="C55" ca="1">_FV(B55,"Ticker symbol",TRUE)</f>
        <v>SHW</v>
      </c>
      <c r="D55" s="48" t="str" cm="1">
        <f t="array" aca="1" ref="D55" ca="1">_FV(B55,"Industry")</f>
        <v>Chemicals</v>
      </c>
      <c r="E55" s="68">
        <v>110</v>
      </c>
      <c r="F55" s="69">
        <v>362.27</v>
      </c>
      <c r="G55" s="51">
        <f>E55*F55</f>
        <v>39849.699999999997</v>
      </c>
      <c r="H55" s="50" cm="1">
        <f t="array" aca="1" ref="H55" ca="1">_FV(B55,"Price")</f>
        <v>362.27</v>
      </c>
      <c r="I55" s="52" cm="1">
        <f t="array" aca="1" ref="I55" ca="1">_FV(B55,"Price")</f>
        <v>362.27</v>
      </c>
      <c r="J55" s="53">
        <f ca="1">(I55-F55)*E55</f>
        <v>0</v>
      </c>
      <c r="K55" s="53" cm="1">
        <f t="array" aca="1" ref="K55" ca="1">_FV(B55,"52 week high",TRUE)</f>
        <v>400.42</v>
      </c>
      <c r="L55" s="53" cm="1">
        <f t="array" aca="1" ref="L55" ca="1">_FV(B55,"52 week low",TRUE)</f>
        <v>282.08999999999997</v>
      </c>
    </row>
    <row r="56" spans="1:22" s="49" customFormat="1" ht="14.25" customHeight="1" x14ac:dyDescent="0.3">
      <c r="B56" s="105" t="e" vm="9">
        <v>#VALUE!</v>
      </c>
      <c r="C56" s="48" t="str" cm="1">
        <f t="array" aca="1" ref="C56" ca="1">_FV(B56,"Ticker symbol",TRUE)</f>
        <v>TRV</v>
      </c>
      <c r="D56" s="48" t="str" cm="1">
        <f t="array" aca="1" ref="D56" ca="1">_FV(B56,"Industry")</f>
        <v>Insurance</v>
      </c>
      <c r="E56" s="68">
        <v>154</v>
      </c>
      <c r="F56" s="69">
        <v>258.49</v>
      </c>
      <c r="G56" s="51">
        <f>E56*F56</f>
        <v>39807.46</v>
      </c>
      <c r="H56" s="50" cm="1">
        <f t="array" aca="1" ref="H56" ca="1">_FV(B56,"Price")</f>
        <v>258.49</v>
      </c>
      <c r="I56" s="52" cm="1">
        <f t="array" aca="1" ref="I56" ca="1">_FV(B56,"Price")</f>
        <v>258.49</v>
      </c>
      <c r="J56" s="53">
        <f ca="1">(I56-F56)*E56</f>
        <v>0</v>
      </c>
      <c r="K56" s="53" cm="1">
        <f t="array" aca="1" ref="K56" ca="1">_FV(B56,"52 week high",TRUE)</f>
        <v>269.55500000000001</v>
      </c>
      <c r="L56" s="53" cm="1">
        <f t="array" aca="1" ref="L56" ca="1">_FV(B56,"52 week low",TRUE)</f>
        <v>200.21</v>
      </c>
    </row>
    <row r="57" spans="1:22" s="49" customFormat="1" ht="14.25" customHeight="1" x14ac:dyDescent="0.3">
      <c r="B57" s="105" t="e" vm="15">
        <v>#VALUE!</v>
      </c>
      <c r="C57" s="48" t="str" cm="1">
        <f t="array" aca="1" ref="C57" ca="1">_FV(B57,"Ticker symbol",TRUE)</f>
        <v>WMT</v>
      </c>
      <c r="D57" s="48" t="str" cm="1">
        <f t="array" aca="1" ref="D57" ca="1">_FV(B57,"Industry")</f>
        <v>Food &amp; Drug Retailing</v>
      </c>
      <c r="E57" s="68">
        <v>405</v>
      </c>
      <c r="F57" s="69">
        <v>98.61</v>
      </c>
      <c r="G57" s="51">
        <f>E57*F57</f>
        <v>39937.050000000003</v>
      </c>
      <c r="H57" s="50" cm="1">
        <f t="array" aca="1" ref="H57" ca="1">_FV(B57,"Price")</f>
        <v>98.61</v>
      </c>
      <c r="I57" s="52" cm="1">
        <f t="array" aca="1" ref="I57" ca="1">_FV(B57,"Price")</f>
        <v>98.61</v>
      </c>
      <c r="J57" s="53">
        <f ca="1">(I57-F57)*E57</f>
        <v>0</v>
      </c>
      <c r="K57" s="53" cm="1">
        <f t="array" aca="1" ref="K57" ca="1">_FV(B57,"52 week high",TRUE)</f>
        <v>105.3</v>
      </c>
      <c r="L57" s="53" cm="1">
        <f t="array" aca="1" ref="L57" ca="1">_FV(B57,"52 week low",TRUE)</f>
        <v>58.2</v>
      </c>
    </row>
    <row r="58" spans="1:22" s="49" customFormat="1" ht="14.25" customHeight="1" x14ac:dyDescent="0.3">
      <c r="B58" s="105" t="e" vm="3">
        <v>#VALUE!</v>
      </c>
      <c r="C58" s="48" t="str" cm="1">
        <f t="array" aca="1" ref="C58" ca="1">_FV(B58,"Ticker symbol",TRUE)</f>
        <v>DIS</v>
      </c>
      <c r="D58" s="48" t="str" cm="1">
        <f t="array" aca="1" ref="D58" ca="1">_FV(B58,"Industry")</f>
        <v>Media &amp; Publishing</v>
      </c>
      <c r="E58" s="68">
        <v>351</v>
      </c>
      <c r="F58" s="69">
        <v>113.8</v>
      </c>
      <c r="G58" s="51">
        <f>E58*F58</f>
        <v>39943.799999999996</v>
      </c>
      <c r="H58" s="50" cm="1">
        <f t="array" aca="1" ref="H58" ca="1">_FV(B58,"Price")</f>
        <v>113.8</v>
      </c>
      <c r="I58" s="52" cm="1">
        <f t="array" aca="1" ref="I58" ca="1">_FV(B58,"Price")</f>
        <v>113.8</v>
      </c>
      <c r="J58" s="53">
        <f ca="1">(I58-F58)*E58</f>
        <v>0</v>
      </c>
      <c r="K58" s="53" cm="1">
        <f t="array" aca="1" ref="K58" ca="1">_FV(B58,"52 week high",TRUE)</f>
        <v>123.74</v>
      </c>
      <c r="L58" s="53" cm="1">
        <f t="array" aca="1" ref="L58" ca="1">_FV(B58,"52 week low",TRUE)</f>
        <v>83.91</v>
      </c>
    </row>
    <row r="59" spans="1:22" ht="14.25" customHeight="1" x14ac:dyDescent="0.3">
      <c r="B59" s="96"/>
      <c r="G59" s="96"/>
    </row>
    <row r="60" spans="1:22" ht="14.25" customHeight="1" x14ac:dyDescent="0.3"/>
    <row r="61" spans="1:22" ht="14.25" customHeight="1" x14ac:dyDescent="0.3"/>
    <row r="62" spans="1:22" ht="14.25" customHeight="1" x14ac:dyDescent="0.3"/>
    <row r="63" spans="1:22" ht="14.25" customHeight="1" x14ac:dyDescent="0.3"/>
    <row r="64" spans="1:22"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row r="1001" ht="14.25" customHeight="1" x14ac:dyDescent="0.3"/>
    <row r="1002" ht="14.25" customHeight="1" x14ac:dyDescent="0.3"/>
    <row r="1003" ht="14.25" customHeight="1" x14ac:dyDescent="0.3"/>
    <row r="1004" ht="14.25" customHeight="1" x14ac:dyDescent="0.3"/>
    <row r="1005" ht="14.25" customHeight="1" x14ac:dyDescent="0.3"/>
    <row r="1006" ht="14.25" customHeight="1" x14ac:dyDescent="0.3"/>
    <row r="1007" ht="14.25" customHeight="1" x14ac:dyDescent="0.3"/>
    <row r="1008" ht="14.25" customHeight="1" x14ac:dyDescent="0.3"/>
    <row r="1009" ht="14.25" customHeight="1" x14ac:dyDescent="0.3"/>
  </sheetData>
  <autoFilter ref="A7:V37" xr:uid="{00000000-0001-0000-0100-000000000000}">
    <sortState xmlns:xlrd2="http://schemas.microsoft.com/office/spreadsheetml/2017/richdata2" ref="A8:V58">
      <sortCondition sortBy="cellColor" ref="F7:F37" dxfId="1"/>
    </sortState>
  </autoFilter>
  <mergeCells count="2">
    <mergeCell ref="B2:E3"/>
    <mergeCell ref="B6:L6"/>
  </mergeCell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990"/>
  <sheetViews>
    <sheetView showGridLines="0" topLeftCell="A46" workbookViewId="0">
      <selection activeCell="H66" sqref="H66"/>
    </sheetView>
  </sheetViews>
  <sheetFormatPr defaultColWidth="14.44140625" defaultRowHeight="15" customHeight="1" x14ac:dyDescent="0.3"/>
  <cols>
    <col min="1" max="1" width="11.109375" bestFit="1" customWidth="1"/>
    <col min="2" max="3" width="9.5546875" customWidth="1"/>
    <col min="4" max="4" width="58.21875" bestFit="1" customWidth="1"/>
    <col min="5" max="5" width="8.44140625" customWidth="1"/>
    <col min="6" max="6" width="17.44140625" style="15" customWidth="1"/>
    <col min="7" max="7" width="8.109375" bestFit="1" customWidth="1"/>
    <col min="8" max="8" width="9.5546875" customWidth="1"/>
    <col min="9" max="11" width="25.109375" customWidth="1"/>
    <col min="12" max="12" width="10.44140625" customWidth="1"/>
    <col min="13" max="25" width="8.88671875" customWidth="1"/>
  </cols>
  <sheetData>
    <row r="1" spans="2:12" ht="14.25" customHeight="1" x14ac:dyDescent="0.3"/>
    <row r="2" spans="2:12" ht="14.25" customHeight="1" x14ac:dyDescent="0.3">
      <c r="B2" s="8" t="s">
        <v>10</v>
      </c>
      <c r="C2" s="8" t="s">
        <v>31</v>
      </c>
      <c r="D2" s="8" t="s">
        <v>1</v>
      </c>
      <c r="E2" s="8" t="s">
        <v>2</v>
      </c>
      <c r="F2" s="16" t="s">
        <v>11</v>
      </c>
      <c r="G2" s="8" t="s">
        <v>12</v>
      </c>
      <c r="H2" s="8" t="s">
        <v>24</v>
      </c>
      <c r="I2" s="8" t="s">
        <v>18</v>
      </c>
      <c r="J2" s="8" t="s">
        <v>17</v>
      </c>
      <c r="K2" s="8" t="s">
        <v>19</v>
      </c>
      <c r="L2" s="8" t="s">
        <v>13</v>
      </c>
    </row>
    <row r="3" spans="2:12" ht="14.25" customHeight="1" x14ac:dyDescent="0.3">
      <c r="B3" s="9">
        <v>45681</v>
      </c>
      <c r="C3" s="9" t="str">
        <f>VLOOKUP(Table_1[[#This Row],[Company]],Dashboard!$B$8:$D$4338,3,FALSE)</f>
        <v>U.S. Treasury</v>
      </c>
      <c r="D3" s="13" t="s">
        <v>20</v>
      </c>
      <c r="E3" s="1" t="s">
        <v>21</v>
      </c>
      <c r="F3" s="70" t="s">
        <v>14</v>
      </c>
      <c r="G3" s="14">
        <v>1000</v>
      </c>
      <c r="H3" s="18">
        <v>1000</v>
      </c>
      <c r="I3" s="10">
        <f>Transactions!$H3*Transactions!$G3</f>
        <v>1000000</v>
      </c>
      <c r="J3" s="10">
        <v>0</v>
      </c>
      <c r="K3" s="10">
        <f>Table_1[[#This Row],[Transaction Amount]]-Table_1[[#This Row],[Transaction Cost]]</f>
        <v>1000000</v>
      </c>
      <c r="L3" s="1" t="s">
        <v>15</v>
      </c>
    </row>
    <row r="4" spans="2:12" ht="14.25" customHeight="1" x14ac:dyDescent="0.3">
      <c r="B4" s="9">
        <v>45688</v>
      </c>
      <c r="C4" s="9" t="str">
        <f ca="1">VLOOKUP(Table_1[[#This Row],[Company]],Dashboard!$B$8:$D$4338,3,FALSE)</f>
        <v>Software &amp; IT Services</v>
      </c>
      <c r="D4" s="1" t="e" vm="1">
        <v>#VALUE!</v>
      </c>
      <c r="E4" s="1" t="str">
        <f t="array" aca="1" ref="E4" ca="1">_FV(Transactions!$D4,"Ticker symbol",TRUE)</f>
        <v>IBM</v>
      </c>
      <c r="F4" s="70" t="s">
        <v>14</v>
      </c>
      <c r="G4" s="14">
        <v>782</v>
      </c>
      <c r="H4" s="18">
        <v>255.7</v>
      </c>
      <c r="I4" s="10">
        <f>Transactions!$H4*Transactions!$G4</f>
        <v>199957.4</v>
      </c>
      <c r="J4" s="10">
        <f>ABS(Table_1[[#This Row],[Transaction Amount]])*0.002</f>
        <v>399.91480000000001</v>
      </c>
      <c r="K4" s="10">
        <f>Table_1[[#This Row],[Transaction Amount]]-Table_1[[#This Row],[Transaction Cost]]</f>
        <v>199557.4852</v>
      </c>
      <c r="L4" s="1" t="s">
        <v>15</v>
      </c>
    </row>
    <row r="5" spans="2:12" ht="14.25" customHeight="1" x14ac:dyDescent="0.3">
      <c r="B5" s="9">
        <v>45688</v>
      </c>
      <c r="C5" s="9" t="str">
        <f ca="1">VLOOKUP(Table_1[[#This Row],[Company]],Dashboard!$B$8:$D$4338,3,FALSE)</f>
        <v>Banking Services</v>
      </c>
      <c r="D5" s="1" t="e" vm="2">
        <v>#VALUE!</v>
      </c>
      <c r="E5" s="1" t="str">
        <f t="array" aca="1" ref="E5" ca="1">_FV(Transactions!$D5,"Ticker symbol",TRUE)</f>
        <v>AXP</v>
      </c>
      <c r="F5" s="70" t="s">
        <v>14</v>
      </c>
      <c r="G5" s="14">
        <v>315</v>
      </c>
      <c r="H5" s="18">
        <v>317.45</v>
      </c>
      <c r="I5" s="10">
        <f>Transactions!$H5*Transactions!$G5</f>
        <v>99996.75</v>
      </c>
      <c r="J5" s="10">
        <f>ABS(Table_1[[#This Row],[Transaction Amount]])*0.002</f>
        <v>199.99350000000001</v>
      </c>
      <c r="K5" s="10">
        <f>Table_1[[#This Row],[Transaction Amount]]-Table_1[[#This Row],[Transaction Cost]]</f>
        <v>99796.756500000003</v>
      </c>
      <c r="L5" s="1" t="s">
        <v>15</v>
      </c>
    </row>
    <row r="6" spans="2:12" ht="14.25" customHeight="1" x14ac:dyDescent="0.3">
      <c r="B6" s="9">
        <v>45688</v>
      </c>
      <c r="C6" s="9" t="str">
        <f ca="1">VLOOKUP(Table_1[[#This Row],[Company]],Dashboard!$B$8:$D$4338,3,FALSE)</f>
        <v>Media &amp; Publishing</v>
      </c>
      <c r="D6" s="1" t="e" vm="3">
        <v>#VALUE!</v>
      </c>
      <c r="E6" s="1" t="str">
        <f t="array" aca="1" ref="E6" ca="1">_FV(Transactions!$D6,"Ticker symbol",TRUE)</f>
        <v>DIS</v>
      </c>
      <c r="F6" s="70" t="s">
        <v>14</v>
      </c>
      <c r="G6" s="14">
        <v>1769</v>
      </c>
      <c r="H6" s="18">
        <v>113.06</v>
      </c>
      <c r="I6" s="10">
        <f>Transactions!$H6*Transactions!$G6</f>
        <v>200003.14</v>
      </c>
      <c r="J6" s="10">
        <f>ABS(Table_1[[#This Row],[Transaction Amount]])*0.002</f>
        <v>400.00628000000006</v>
      </c>
      <c r="K6" s="10">
        <f>Table_1[[#This Row],[Transaction Amount]]-Table_1[[#This Row],[Transaction Cost]]</f>
        <v>199603.13372000001</v>
      </c>
      <c r="L6" s="1" t="s">
        <v>15</v>
      </c>
    </row>
    <row r="7" spans="2:12" ht="14.25" customHeight="1" x14ac:dyDescent="0.3">
      <c r="B7" s="9">
        <v>45688</v>
      </c>
      <c r="C7" s="9" t="str">
        <f ca="1">VLOOKUP(Table_1[[#This Row],[Company]],Dashboard!$B$8:$D$4338,3,FALSE)</f>
        <v>Software &amp; IT Services</v>
      </c>
      <c r="D7" s="1" t="e" vm="4">
        <v>#VALUE!</v>
      </c>
      <c r="E7" s="1" t="str">
        <f t="array" aca="1" ref="E7" ca="1">_FV(Transactions!$D7,"Ticker symbol",TRUE)</f>
        <v>MSFT</v>
      </c>
      <c r="F7" s="70" t="s">
        <v>16</v>
      </c>
      <c r="G7" s="14">
        <v>-241</v>
      </c>
      <c r="H7" s="18">
        <v>415.06</v>
      </c>
      <c r="I7" s="10">
        <f>Transactions!$H7*Transactions!$G7</f>
        <v>-100029.46</v>
      </c>
      <c r="J7" s="10">
        <f>ABS(Table_1[[#This Row],[Transaction Amount]])*0.002</f>
        <v>200.05892000000003</v>
      </c>
      <c r="K7" s="10">
        <f>Table_1[[#This Row],[Transaction Amount]]-Table_1[[#This Row],[Transaction Cost]]</f>
        <v>-100229.51892</v>
      </c>
      <c r="L7" s="1" t="s">
        <v>15</v>
      </c>
    </row>
    <row r="8" spans="2:12" ht="14.25" customHeight="1" x14ac:dyDescent="0.3">
      <c r="B8" s="9">
        <v>45688</v>
      </c>
      <c r="C8" s="9" t="str">
        <f ca="1">VLOOKUP(Table_1[[#This Row],[Company]],Dashboard!$B$8:$D$4338,3,FALSE)</f>
        <v>Oil &amp; Gas</v>
      </c>
      <c r="D8" s="1" t="e" vm="5">
        <v>#VALUE!</v>
      </c>
      <c r="E8" s="1" t="str">
        <f t="array" aca="1" ref="E8" ca="1">_FV(Transactions!$D8,"Ticker symbol",TRUE)</f>
        <v>CVX</v>
      </c>
      <c r="F8" s="70" t="s">
        <v>16</v>
      </c>
      <c r="G8" s="14">
        <v>-2681</v>
      </c>
      <c r="H8" s="18">
        <v>149.19</v>
      </c>
      <c r="I8" s="10">
        <f>Transactions!$H8*Transactions!$G8</f>
        <v>-399978.39</v>
      </c>
      <c r="J8" s="10">
        <f>ABS(Table_1[[#This Row],[Transaction Amount]])*0.002</f>
        <v>799.95678000000009</v>
      </c>
      <c r="K8" s="10">
        <f>Table_1[[#This Row],[Transaction Amount]]-Table_1[[#This Row],[Transaction Cost]]</f>
        <v>-400778.34678000002</v>
      </c>
      <c r="L8" s="1" t="s">
        <v>15</v>
      </c>
    </row>
    <row r="9" spans="2:12" ht="14.25" customHeight="1" x14ac:dyDescent="0.3">
      <c r="B9" s="25">
        <v>45695</v>
      </c>
      <c r="C9" s="9" t="str">
        <f ca="1">VLOOKUP(Table_1[[#This Row],[Company]],Dashboard!$B$8:$D$4338,3,FALSE)</f>
        <v>Software &amp; IT Services</v>
      </c>
      <c r="D9" s="1" t="e" vm="1">
        <v>#VALUE!</v>
      </c>
      <c r="E9" s="1" t="str">
        <f t="array" aca="1" ref="E9" ca="1">_FV(Transactions!$D9,"Ticker symbol",TRUE)</f>
        <v>IBM</v>
      </c>
      <c r="F9" s="70" t="s">
        <v>16</v>
      </c>
      <c r="G9" s="14">
        <v>-782</v>
      </c>
      <c r="H9" s="18">
        <v>252.34</v>
      </c>
      <c r="I9" s="10">
        <f>Transactions!$H9*Transactions!$G9</f>
        <v>-197329.88</v>
      </c>
      <c r="J9" s="10">
        <f>ABS(Table_1[[#This Row],[Transaction Amount]])*0.002</f>
        <v>394.65976000000001</v>
      </c>
      <c r="K9" s="10">
        <f>Table_1[[#This Row],[Transaction Amount]]-Table_1[[#This Row],[Transaction Cost]]</f>
        <v>-197724.53976000001</v>
      </c>
      <c r="L9" s="1" t="s">
        <v>15</v>
      </c>
    </row>
    <row r="10" spans="2:12" ht="14.25" customHeight="1" x14ac:dyDescent="0.3">
      <c r="B10" s="25">
        <v>45695</v>
      </c>
      <c r="C10" s="9" t="str">
        <f ca="1">VLOOKUP(Table_1[[#This Row],[Company]],Dashboard!$B$8:$D$4338,3,FALSE)</f>
        <v>Banking Services</v>
      </c>
      <c r="D10" s="1" t="e" vm="2">
        <v>#VALUE!</v>
      </c>
      <c r="E10" s="1" t="str">
        <f t="array" aca="1" ref="E10" ca="1">_FV(Transactions!$D10,"Ticker symbol",TRUE)</f>
        <v>AXP</v>
      </c>
      <c r="F10" s="70" t="s">
        <v>16</v>
      </c>
      <c r="G10" s="14">
        <v>315</v>
      </c>
      <c r="H10" s="18">
        <v>316.77</v>
      </c>
      <c r="I10" s="10">
        <f>Transactions!$H10*Transactions!$G10</f>
        <v>99782.549999999988</v>
      </c>
      <c r="J10" s="10">
        <f>ABS(Table_1[[#This Row],[Transaction Amount]])*0.002</f>
        <v>199.56509999999997</v>
      </c>
      <c r="K10" s="10">
        <f>Table_1[[#This Row],[Transaction Amount]]-Table_1[[#This Row],[Transaction Cost]]</f>
        <v>99582.984899999981</v>
      </c>
      <c r="L10" s="1" t="s">
        <v>15</v>
      </c>
    </row>
    <row r="11" spans="2:12" ht="14.25" customHeight="1" x14ac:dyDescent="0.3">
      <c r="B11" s="25">
        <v>45695</v>
      </c>
      <c r="C11" s="9" t="str">
        <f ca="1">VLOOKUP(Table_1[[#This Row],[Company]],Dashboard!$B$8:$D$4338,3,FALSE)</f>
        <v>Media &amp; Publishing</v>
      </c>
      <c r="D11" s="1" t="e" vm="3">
        <v>#VALUE!</v>
      </c>
      <c r="E11" s="1" t="str">
        <f t="array" aca="1" ref="E11" ca="1">_FV(Transactions!$D11,"Ticker symbol",TRUE)</f>
        <v>DIS</v>
      </c>
      <c r="F11" s="70" t="s">
        <v>16</v>
      </c>
      <c r="G11" s="14">
        <v>1769</v>
      </c>
      <c r="H11" s="18">
        <v>110.86</v>
      </c>
      <c r="I11" s="10">
        <f>Transactions!$H11*Transactions!$G11</f>
        <v>196111.34</v>
      </c>
      <c r="J11" s="10">
        <f>ABS(Table_1[[#This Row],[Transaction Amount]])*0.002</f>
        <v>392.22268000000003</v>
      </c>
      <c r="K11" s="10">
        <f>Table_1[[#This Row],[Transaction Amount]]-Table_1[[#This Row],[Transaction Cost]]</f>
        <v>195719.11731999999</v>
      </c>
      <c r="L11" s="1" t="s">
        <v>15</v>
      </c>
    </row>
    <row r="12" spans="2:12" ht="14.25" customHeight="1" x14ac:dyDescent="0.3">
      <c r="B12" s="25">
        <v>45695</v>
      </c>
      <c r="C12" s="9" t="str">
        <f ca="1">VLOOKUP(Table_1[[#This Row],[Company]],Dashboard!$B$8:$D$4338,3,FALSE)</f>
        <v>Software &amp; IT Services</v>
      </c>
      <c r="D12" s="1" t="e" vm="4">
        <v>#VALUE!</v>
      </c>
      <c r="E12" s="1" t="str">
        <f t="array" aca="1" ref="E12" ca="1">_FV(Transactions!$D12,"Ticker symbol",TRUE)</f>
        <v>MSFT</v>
      </c>
      <c r="F12" s="70" t="s">
        <v>14</v>
      </c>
      <c r="G12" s="14">
        <v>-241</v>
      </c>
      <c r="H12" s="18">
        <v>409.75</v>
      </c>
      <c r="I12" s="10">
        <f>Transactions!$H12*Transactions!$G12</f>
        <v>-98749.75</v>
      </c>
      <c r="J12" s="10">
        <f>ABS(Table_1[[#This Row],[Transaction Amount]])*0.002</f>
        <v>197.49950000000001</v>
      </c>
      <c r="K12" s="10">
        <f>Table_1[[#This Row],[Transaction Amount]]-Table_1[[#This Row],[Transaction Cost]]</f>
        <v>-98947.249500000005</v>
      </c>
      <c r="L12" s="1" t="s">
        <v>15</v>
      </c>
    </row>
    <row r="13" spans="2:12" ht="14.25" customHeight="1" x14ac:dyDescent="0.3">
      <c r="B13" s="25">
        <v>45695</v>
      </c>
      <c r="C13" s="9" t="str">
        <f ca="1">VLOOKUP(Table_1[[#This Row],[Company]],Dashboard!$B$8:$D$4338,3,FALSE)</f>
        <v>Oil &amp; Gas</v>
      </c>
      <c r="D13" s="1" t="e" vm="5">
        <v>#VALUE!</v>
      </c>
      <c r="E13" s="1" t="str">
        <f t="array" aca="1" ref="E13" ca="1">_FV(Transactions!$D13,"Ticker symbol",TRUE)</f>
        <v>CVX</v>
      </c>
      <c r="F13" s="70" t="s">
        <v>14</v>
      </c>
      <c r="G13" s="14">
        <v>-2681</v>
      </c>
      <c r="H13" s="18">
        <v>152.62</v>
      </c>
      <c r="I13" s="10">
        <f>Transactions!$H13*Transactions!$G13</f>
        <v>-409174.22000000003</v>
      </c>
      <c r="J13" s="10">
        <f>ABS(Table_1[[#This Row],[Transaction Amount]])*0.002</f>
        <v>818.3484400000001</v>
      </c>
      <c r="K13" s="10">
        <f>Table_1[[#This Row],[Transaction Amount]]-Table_1[[#This Row],[Transaction Cost]]</f>
        <v>-409992.56844</v>
      </c>
      <c r="L13" s="1" t="s">
        <v>15</v>
      </c>
    </row>
    <row r="14" spans="2:12" s="27" customFormat="1" ht="14.25" customHeight="1" x14ac:dyDescent="0.3">
      <c r="B14" s="25">
        <v>45695</v>
      </c>
      <c r="C14" s="25" t="str">
        <f ca="1">VLOOKUP(Table_1[[#This Row],[Company]],Dashboard!$B$8:$D$4338,3,FALSE)</f>
        <v>Computers, Phones &amp; Household Electronics</v>
      </c>
      <c r="D14" s="26" t="e" vm="6">
        <v>#VALUE!</v>
      </c>
      <c r="E14" s="27" t="str">
        <f t="array" aca="1" ref="E14" ca="1">_FV(Transactions!$D14,"Ticker symbol",TRUE)</f>
        <v>AAPL</v>
      </c>
      <c r="F14" s="77" t="s">
        <v>16</v>
      </c>
      <c r="G14" s="27">
        <v>-173</v>
      </c>
      <c r="H14" s="28">
        <v>227.63</v>
      </c>
      <c r="I14" s="29">
        <f>Transactions!$H14*Transactions!$G14</f>
        <v>-39379.99</v>
      </c>
      <c r="J14" s="29">
        <f>ABS(Table_1[[#This Row],[Transaction Amount]])*0.002</f>
        <v>78.759979999999999</v>
      </c>
      <c r="K14" s="29">
        <f>Table_1[[#This Row],[Transaction Amount]]-Table_1[[#This Row],[Transaction Cost]]</f>
        <v>-39458.749980000001</v>
      </c>
      <c r="L14" s="27" t="s">
        <v>15</v>
      </c>
    </row>
    <row r="15" spans="2:12" s="22" customFormat="1" ht="14.25" customHeight="1" x14ac:dyDescent="0.3">
      <c r="B15" s="25">
        <v>45695</v>
      </c>
      <c r="C15" s="20" t="str">
        <f ca="1">VLOOKUP(Table_1[[#This Row],[Company]],Dashboard!$B$8:$D$4338,3,FALSE)</f>
        <v>Software &amp; IT Services</v>
      </c>
      <c r="D15" s="21" t="e" vm="4">
        <v>#VALUE!</v>
      </c>
      <c r="E15" s="22" t="str">
        <f t="array" aca="1" ref="E15" ca="1">_FV(Transactions!$D15,"Ticker symbol",TRUE)</f>
        <v>MSFT</v>
      </c>
      <c r="F15" s="78" t="s">
        <v>16</v>
      </c>
      <c r="G15" s="22">
        <v>-96</v>
      </c>
      <c r="H15" s="23">
        <v>409.75</v>
      </c>
      <c r="I15" s="24">
        <f>Transactions!$H15*Transactions!$G15</f>
        <v>-39336</v>
      </c>
      <c r="J15" s="24">
        <f>ABS(Table_1[[#This Row],[Transaction Amount]])*0.002</f>
        <v>78.671999999999997</v>
      </c>
      <c r="K15" s="24">
        <f>Table_1[[#This Row],[Transaction Amount]]-Table_1[[#This Row],[Transaction Cost]]</f>
        <v>-39414.671999999999</v>
      </c>
      <c r="L15" s="22" t="s">
        <v>15</v>
      </c>
    </row>
    <row r="16" spans="2:12" s="22" customFormat="1" ht="14.25" customHeight="1" x14ac:dyDescent="0.3">
      <c r="B16" s="25">
        <v>45695</v>
      </c>
      <c r="C16" s="20" t="str">
        <f ca="1">VLOOKUP(Table_1[[#This Row],[Company]],Dashboard!$B$8:$D$4338,3,FALSE)</f>
        <v>Healthcare Providers &amp; Services</v>
      </c>
      <c r="D16" s="21" t="e" vm="19">
        <v>#VALUE!</v>
      </c>
      <c r="E16" s="22" t="str">
        <f t="array" aca="1" ref="E16" ca="1">_FV(Transactions!$D16,"Ticker symbol",TRUE)</f>
        <v>UNH</v>
      </c>
      <c r="F16" s="78" t="s">
        <v>16</v>
      </c>
      <c r="G16" s="22">
        <v>-75</v>
      </c>
      <c r="H16" s="23">
        <v>527.03</v>
      </c>
      <c r="I16" s="24">
        <f>Transactions!$H16*Transactions!$G16</f>
        <v>-39527.25</v>
      </c>
      <c r="J16" s="24">
        <f>ABS(Table_1[[#This Row],[Transaction Amount]])*0.002</f>
        <v>79.054500000000004</v>
      </c>
      <c r="K16" s="24">
        <f>Table_1[[#This Row],[Transaction Amount]]-Table_1[[#This Row],[Transaction Cost]]</f>
        <v>-39606.304499999998</v>
      </c>
      <c r="L16" s="22" t="s">
        <v>15</v>
      </c>
    </row>
    <row r="17" spans="2:12" s="22" customFormat="1" ht="14.25" customHeight="1" x14ac:dyDescent="0.3">
      <c r="B17" s="25">
        <v>45695</v>
      </c>
      <c r="C17" s="20" t="str">
        <f ca="1">VLOOKUP(Table_1[[#This Row],[Company]],Dashboard!$B$8:$D$4338,3,FALSE)</f>
        <v>Software &amp; IT Services</v>
      </c>
      <c r="D17" s="21" t="e" vm="20">
        <v>#VALUE!</v>
      </c>
      <c r="E17" s="22" t="str">
        <f t="array" aca="1" ref="E17" ca="1">_FV(Transactions!$D17,"Ticker symbol",TRUE)</f>
        <v>CRM</v>
      </c>
      <c r="F17" s="78" t="s">
        <v>16</v>
      </c>
      <c r="G17" s="22">
        <v>-121</v>
      </c>
      <c r="H17" s="23">
        <v>325.83</v>
      </c>
      <c r="I17" s="24">
        <f>Transactions!$H17*Transactions!$G17</f>
        <v>-39425.43</v>
      </c>
      <c r="J17" s="24">
        <f>ABS(Table_1[[#This Row],[Transaction Amount]])*0.002</f>
        <v>78.850859999999997</v>
      </c>
      <c r="K17" s="24">
        <f>Table_1[[#This Row],[Transaction Amount]]-Table_1[[#This Row],[Transaction Cost]]</f>
        <v>-39504.280859999999</v>
      </c>
      <c r="L17" s="22" t="s">
        <v>15</v>
      </c>
    </row>
    <row r="18" spans="2:12" s="27" customFormat="1" ht="14.25" customHeight="1" x14ac:dyDescent="0.3">
      <c r="B18" s="25">
        <v>45695</v>
      </c>
      <c r="C18" s="25" t="str">
        <f ca="1">VLOOKUP(Table_1[[#This Row],[Company]],Dashboard!$B$8:$D$4338,3,FALSE)</f>
        <v>Oil &amp; Gas</v>
      </c>
      <c r="D18" s="26" t="e" vm="5">
        <v>#VALUE!</v>
      </c>
      <c r="E18" s="27" t="str">
        <f t="array" aca="1" ref="E18" ca="1">_FV(Transactions!$D18,"Ticker symbol",TRUE)</f>
        <v>CVX</v>
      </c>
      <c r="F18" s="77" t="s">
        <v>16</v>
      </c>
      <c r="G18" s="27">
        <v>-259</v>
      </c>
      <c r="H18" s="28">
        <v>152.62</v>
      </c>
      <c r="I18" s="29">
        <f>Transactions!$H18*Transactions!$G18</f>
        <v>-39528.58</v>
      </c>
      <c r="J18" s="29">
        <f>ABS(Table_1[[#This Row],[Transaction Amount]])*0.002</f>
        <v>79.05716000000001</v>
      </c>
      <c r="K18" s="29">
        <f>Table_1[[#This Row],[Transaction Amount]]-Table_1[[#This Row],[Transaction Cost]]</f>
        <v>-39607.637159999998</v>
      </c>
      <c r="L18" s="27" t="s">
        <v>15</v>
      </c>
    </row>
    <row r="19" spans="2:12" s="22" customFormat="1" ht="14.25" customHeight="1" x14ac:dyDescent="0.3">
      <c r="B19" s="25">
        <v>45695</v>
      </c>
      <c r="C19" s="20" t="str">
        <f ca="1">VLOOKUP(Table_1[[#This Row],[Company]],Dashboard!$B$8:$D$4338,3,FALSE)</f>
        <v>Pharmaceuticals</v>
      </c>
      <c r="D19" s="21" t="e" vm="16">
        <v>#VALUE!</v>
      </c>
      <c r="E19" s="22" t="str">
        <f t="array" aca="1" ref="E19" ca="1">_FV(Transactions!$D19,"Ticker symbol",TRUE)</f>
        <v>MRK</v>
      </c>
      <c r="F19" s="78" t="s">
        <v>16</v>
      </c>
      <c r="G19" s="22">
        <v>-452</v>
      </c>
      <c r="H19" s="23">
        <v>87.28</v>
      </c>
      <c r="I19" s="24">
        <f>Transactions!$H19*Transactions!$G19</f>
        <v>-39450.559999999998</v>
      </c>
      <c r="J19" s="24">
        <f>ABS(Table_1[[#This Row],[Transaction Amount]])*0.002</f>
        <v>78.901119999999992</v>
      </c>
      <c r="K19" s="24">
        <f>Table_1[[#This Row],[Transaction Amount]]-Table_1[[#This Row],[Transaction Cost]]</f>
        <v>-39529.46112</v>
      </c>
      <c r="L19" s="22" t="s">
        <v>15</v>
      </c>
    </row>
    <row r="20" spans="2:12" s="22" customFormat="1" ht="14.25" customHeight="1" x14ac:dyDescent="0.3">
      <c r="B20" s="25">
        <v>45695</v>
      </c>
      <c r="C20" s="20" t="str">
        <f ca="1">VLOOKUP(Table_1[[#This Row],[Company]],Dashboard!$B$8:$D$4338,3,FALSE)</f>
        <v>Machinery, Equipment &amp; Components</v>
      </c>
      <c r="D20" s="21" t="e" vm="21">
        <v>#VALUE!</v>
      </c>
      <c r="E20" s="22" t="str">
        <f t="array" aca="1" ref="E20" ca="1">_FV(Transactions!$D20,"Ticker symbol",TRUE)</f>
        <v>CAT</v>
      </c>
      <c r="F20" s="78" t="s">
        <v>16</v>
      </c>
      <c r="G20" s="22">
        <v>-109</v>
      </c>
      <c r="H20" s="23">
        <v>363.88</v>
      </c>
      <c r="I20" s="24">
        <f>Transactions!$H20*Transactions!$G20</f>
        <v>-39662.92</v>
      </c>
      <c r="J20" s="24">
        <f>ABS(Table_1[[#This Row],[Transaction Amount]])*0.002</f>
        <v>79.325839999999999</v>
      </c>
      <c r="K20" s="24">
        <f>Table_1[[#This Row],[Transaction Amount]]-Table_1[[#This Row],[Transaction Cost]]</f>
        <v>-39742.245839999996</v>
      </c>
      <c r="L20" s="22" t="s">
        <v>15</v>
      </c>
    </row>
    <row r="21" spans="2:12" s="22" customFormat="1" ht="14.25" customHeight="1" x14ac:dyDescent="0.3">
      <c r="B21" s="25">
        <v>45695</v>
      </c>
      <c r="C21" s="20" t="str">
        <f ca="1">VLOOKUP(Table_1[[#This Row],[Company]],Dashboard!$B$8:$D$4338,3,FALSE)</f>
        <v>Consumer Goods Conglomerates</v>
      </c>
      <c r="D21" s="21" t="e" vm="17">
        <v>#VALUE!</v>
      </c>
      <c r="E21" s="22" t="str">
        <f t="array" aca="1" ref="E21" ca="1">_FV(Transactions!$D21,"Ticker symbol",TRUE)</f>
        <v>HON</v>
      </c>
      <c r="F21" s="78" t="s">
        <v>16</v>
      </c>
      <c r="G21" s="22">
        <v>-192</v>
      </c>
      <c r="H21" s="23">
        <v>205.52</v>
      </c>
      <c r="I21" s="24">
        <f>Transactions!$H21*Transactions!$G21</f>
        <v>-39459.840000000004</v>
      </c>
      <c r="J21" s="24">
        <f>ABS(Table_1[[#This Row],[Transaction Amount]])*0.002</f>
        <v>78.919680000000014</v>
      </c>
      <c r="K21" s="24">
        <f>Table_1[[#This Row],[Transaction Amount]]-Table_1[[#This Row],[Transaction Cost]]</f>
        <v>-39538.759680000003</v>
      </c>
      <c r="L21" s="22" t="s">
        <v>15</v>
      </c>
    </row>
    <row r="22" spans="2:12" s="22" customFormat="1" ht="14.25" customHeight="1" x14ac:dyDescent="0.3">
      <c r="B22" s="25">
        <v>45695</v>
      </c>
      <c r="C22" s="20" t="str">
        <f ca="1">VLOOKUP(Table_1[[#This Row],[Company]],Dashboard!$B$8:$D$4338,3,FALSE)</f>
        <v>Textiles &amp; Apparel</v>
      </c>
      <c r="D22" s="21" t="e" vm="14">
        <v>#VALUE!</v>
      </c>
      <c r="E22" s="22" t="str">
        <f t="array" aca="1" ref="E22" ca="1">_FV(Transactions!$D22,"Ticker symbol",TRUE)</f>
        <v>NKE</v>
      </c>
      <c r="F22" s="78" t="s">
        <v>16</v>
      </c>
      <c r="G22" s="22">
        <v>-575</v>
      </c>
      <c r="H22" s="23">
        <v>68.680000000000007</v>
      </c>
      <c r="I22" s="24">
        <f>Transactions!$H22*Transactions!$G22</f>
        <v>-39491.000000000007</v>
      </c>
      <c r="J22" s="24">
        <f>ABS(Table_1[[#This Row],[Transaction Amount]])*0.002</f>
        <v>78.982000000000014</v>
      </c>
      <c r="K22" s="24">
        <f>Table_1[[#This Row],[Transaction Amount]]-Table_1[[#This Row],[Transaction Cost]]</f>
        <v>-39569.982000000011</v>
      </c>
      <c r="L22" s="22" t="s">
        <v>15</v>
      </c>
    </row>
    <row r="23" spans="2:12" s="27" customFormat="1" ht="14.25" customHeight="1" x14ac:dyDescent="0.3">
      <c r="B23" s="25">
        <v>45695</v>
      </c>
      <c r="C23" s="25" t="str">
        <f ca="1">VLOOKUP(Table_1[[#This Row],[Company]],Dashboard!$B$8:$D$4338,3,FALSE)</f>
        <v>Food &amp; Drug Retailing</v>
      </c>
      <c r="D23" s="26" t="e" vm="15">
        <v>#VALUE!</v>
      </c>
      <c r="E23" s="27" t="str">
        <f t="array" aca="1" ref="E23" ca="1">_FV(Transactions!$D23,"Ticker symbol",TRUE)</f>
        <v>WMT</v>
      </c>
      <c r="F23" s="71" t="s">
        <v>14</v>
      </c>
      <c r="G23" s="27">
        <v>390</v>
      </c>
      <c r="H23" s="28">
        <v>101.15</v>
      </c>
      <c r="I23" s="29">
        <f>Transactions!$H23*Transactions!$G23</f>
        <v>39448.5</v>
      </c>
      <c r="J23" s="29">
        <f>ABS(Table_1[[#This Row],[Transaction Amount]])*0.002</f>
        <v>78.897000000000006</v>
      </c>
      <c r="K23" s="29">
        <f>Table_1[[#This Row],[Transaction Amount]]-Table_1[[#This Row],[Transaction Cost]]</f>
        <v>39369.603000000003</v>
      </c>
      <c r="L23" s="27" t="s">
        <v>15</v>
      </c>
    </row>
    <row r="24" spans="2:12" s="27" customFormat="1" ht="14.25" customHeight="1" x14ac:dyDescent="0.3">
      <c r="B24" s="25">
        <v>45695</v>
      </c>
      <c r="C24" s="25" t="str">
        <f ca="1">VLOOKUP(Table_1[[#This Row],[Company]],Dashboard!$B$8:$D$4338,3,FALSE)</f>
        <v>Banking Services</v>
      </c>
      <c r="D24" s="26" t="e" vm="10">
        <v>#VALUE!</v>
      </c>
      <c r="E24" s="27" t="str">
        <f t="array" aca="1" ref="E24" ca="1">_FV(Transactions!$D24,"Ticker symbol",TRUE)</f>
        <v>JPM</v>
      </c>
      <c r="F24" s="71" t="s">
        <v>14</v>
      </c>
      <c r="G24" s="27">
        <v>143</v>
      </c>
      <c r="H24" s="28">
        <v>275.8</v>
      </c>
      <c r="I24" s="29">
        <f>Transactions!$H24*Transactions!$G24</f>
        <v>39439.4</v>
      </c>
      <c r="J24" s="29">
        <f>ABS(Table_1[[#This Row],[Transaction Amount]])*0.002</f>
        <v>78.878799999999998</v>
      </c>
      <c r="K24" s="29">
        <f>Table_1[[#This Row],[Transaction Amount]]-Table_1[[#This Row],[Transaction Cost]]</f>
        <v>39360.521200000003</v>
      </c>
      <c r="L24" s="27" t="s">
        <v>15</v>
      </c>
    </row>
    <row r="25" spans="2:12" s="27" customFormat="1" ht="14.25" customHeight="1" x14ac:dyDescent="0.3">
      <c r="B25" s="25">
        <v>45695</v>
      </c>
      <c r="C25" s="25" t="str">
        <f ca="1">VLOOKUP(Table_1[[#This Row],[Company]],Dashboard!$B$8:$D$4338,3,FALSE)</f>
        <v>Software &amp; IT Services</v>
      </c>
      <c r="D25" s="26" t="e" vm="24">
        <v>#VALUE!</v>
      </c>
      <c r="E25" s="27" t="str">
        <f t="array" aca="1" ref="E25" ca="1">_FV(Transactions!$D25,"Ticker symbol",TRUE)</f>
        <v>V</v>
      </c>
      <c r="F25" s="71" t="s">
        <v>14</v>
      </c>
      <c r="G25" s="27">
        <v>113</v>
      </c>
      <c r="H25" s="28">
        <v>348.02</v>
      </c>
      <c r="I25" s="29">
        <f>Transactions!$H25*Transactions!$G25</f>
        <v>39326.259999999995</v>
      </c>
      <c r="J25" s="29">
        <f>ABS(Table_1[[#This Row],[Transaction Amount]])*0.002</f>
        <v>78.652519999999996</v>
      </c>
      <c r="K25" s="29">
        <f>Table_1[[#This Row],[Transaction Amount]]-Table_1[[#This Row],[Transaction Cost]]</f>
        <v>39247.607479999991</v>
      </c>
      <c r="L25" s="27" t="s">
        <v>15</v>
      </c>
    </row>
    <row r="26" spans="2:12" s="22" customFormat="1" ht="14.25" customHeight="1" x14ac:dyDescent="0.3">
      <c r="B26" s="25">
        <v>45695</v>
      </c>
      <c r="C26" s="20" t="str">
        <f ca="1">VLOOKUP(Table_1[[#This Row],[Company]],Dashboard!$B$8:$D$4338,3,FALSE)</f>
        <v>Personal &amp; Household Products &amp; Services</v>
      </c>
      <c r="D26" s="21" t="e" vm="7">
        <v>#VALUE!</v>
      </c>
      <c r="E26" s="22" t="str">
        <f t="array" aca="1" ref="E26" ca="1">_FV(Transactions!$D26,"Ticker symbol",TRUE)</f>
        <v>PG</v>
      </c>
      <c r="F26" s="72" t="s">
        <v>14</v>
      </c>
      <c r="G26" s="22">
        <v>235</v>
      </c>
      <c r="H26" s="23">
        <v>167.97</v>
      </c>
      <c r="I26" s="24">
        <f>Transactions!$H26*Transactions!$G26</f>
        <v>39472.949999999997</v>
      </c>
      <c r="J26" s="24">
        <f>ABS(Table_1[[#This Row],[Transaction Amount]])*0.002</f>
        <v>78.945899999999995</v>
      </c>
      <c r="K26" s="24">
        <f>Table_1[[#This Row],[Transaction Amount]]-Table_1[[#This Row],[Transaction Cost]]</f>
        <v>39394.004099999998</v>
      </c>
      <c r="L26" s="22" t="s">
        <v>15</v>
      </c>
    </row>
    <row r="27" spans="2:12" s="27" customFormat="1" ht="14.25" customHeight="1" x14ac:dyDescent="0.3">
      <c r="B27" s="25">
        <v>45695</v>
      </c>
      <c r="C27" s="25" t="str">
        <f ca="1">VLOOKUP(Table_1[[#This Row],[Company]],Dashboard!$B$8:$D$4338,3,FALSE)</f>
        <v>Pharmaceuticals</v>
      </c>
      <c r="D27" s="26" t="e" vm="25">
        <v>#VALUE!</v>
      </c>
      <c r="E27" s="27" t="str">
        <f t="array" aca="1" ref="E27" ca="1">_FV(Transactions!$D27,"Ticker symbol",TRUE)</f>
        <v>JNJ</v>
      </c>
      <c r="F27" s="71" t="s">
        <v>14</v>
      </c>
      <c r="G27" s="27">
        <v>258</v>
      </c>
      <c r="H27" s="28">
        <v>153.12</v>
      </c>
      <c r="I27" s="29">
        <f>Transactions!$H27*Transactions!$G27</f>
        <v>39504.959999999999</v>
      </c>
      <c r="J27" s="29">
        <f>ABS(Table_1[[#This Row],[Transaction Amount]])*0.002</f>
        <v>79.009919999999994</v>
      </c>
      <c r="K27" s="29">
        <f>Table_1[[#This Row],[Transaction Amount]]-Table_1[[#This Row],[Transaction Cost]]</f>
        <v>39425.950080000002</v>
      </c>
      <c r="L27" s="27" t="s">
        <v>15</v>
      </c>
    </row>
    <row r="28" spans="2:12" s="27" customFormat="1" ht="14.25" customHeight="1" x14ac:dyDescent="0.3">
      <c r="B28" s="25">
        <v>45695</v>
      </c>
      <c r="C28" s="25" t="str">
        <f ca="1">VLOOKUP(Table_1[[#This Row],[Company]],Dashboard!$B$8:$D$4338,3,FALSE)</f>
        <v>Beverages</v>
      </c>
      <c r="D28" s="26" t="e" vm="26">
        <v>#VALUE!</v>
      </c>
      <c r="E28" s="27" t="str">
        <f t="array" aca="1" ref="E28" ca="1">_FV(Transactions!$D28,"Ticker symbol",TRUE)</f>
        <v>KO</v>
      </c>
      <c r="F28" s="71" t="s">
        <v>14</v>
      </c>
      <c r="G28" s="27">
        <v>618</v>
      </c>
      <c r="H28" s="28">
        <v>63.84</v>
      </c>
      <c r="I28" s="29">
        <f>Transactions!$H28*Transactions!$G28</f>
        <v>39453.120000000003</v>
      </c>
      <c r="J28" s="29">
        <f>ABS(Table_1[[#This Row],[Transaction Amount]])*0.002</f>
        <v>78.906240000000011</v>
      </c>
      <c r="K28" s="29">
        <f>Table_1[[#This Row],[Transaction Amount]]-Table_1[[#This Row],[Transaction Cost]]</f>
        <v>39374.213760000006</v>
      </c>
      <c r="L28" s="27" t="s">
        <v>15</v>
      </c>
    </row>
    <row r="29" spans="2:12" s="27" customFormat="1" ht="14.25" customHeight="1" x14ac:dyDescent="0.3">
      <c r="B29" s="25">
        <v>45695</v>
      </c>
      <c r="C29" s="25" t="str">
        <f ca="1">VLOOKUP(Table_1[[#This Row],[Company]],Dashboard!$B$8:$D$4338,3,FALSE)</f>
        <v>Communications &amp; Networking</v>
      </c>
      <c r="D29" s="26" t="e" vm="27">
        <v>#VALUE!</v>
      </c>
      <c r="E29" s="27" t="str">
        <f t="array" aca="1" ref="E29" ca="1">_FV(Transactions!$D29,"Ticker symbol",TRUE)</f>
        <v>CSCO</v>
      </c>
      <c r="F29" s="71" t="s">
        <v>14</v>
      </c>
      <c r="G29" s="27">
        <v>634</v>
      </c>
      <c r="H29" s="28">
        <v>62.27</v>
      </c>
      <c r="I29" s="29">
        <f>Transactions!$H29*Transactions!$G29</f>
        <v>39479.18</v>
      </c>
      <c r="J29" s="29">
        <f>ABS(Table_1[[#This Row],[Transaction Amount]])*0.002</f>
        <v>78.958359999999999</v>
      </c>
      <c r="K29" s="29">
        <f>Table_1[[#This Row],[Transaction Amount]]-Table_1[[#This Row],[Transaction Cost]]</f>
        <v>39400.221640000003</v>
      </c>
      <c r="L29" s="27" t="s">
        <v>15</v>
      </c>
    </row>
    <row r="30" spans="2:12" s="27" customFormat="1" ht="14.25" customHeight="1" x14ac:dyDescent="0.3">
      <c r="B30" s="25">
        <v>45695</v>
      </c>
      <c r="C30" s="25" t="str">
        <f ca="1">VLOOKUP(Table_1[[#This Row],[Company]],Dashboard!$B$8:$D$4338,3,FALSE)</f>
        <v>Software &amp; IT Services</v>
      </c>
      <c r="D30" s="26" t="e" vm="1">
        <v>#VALUE!</v>
      </c>
      <c r="E30" s="27" t="str">
        <f t="array" aca="1" ref="E30" ca="1">_FV(Transactions!$D30,"Ticker symbol",TRUE)</f>
        <v>IBM</v>
      </c>
      <c r="F30" s="71" t="s">
        <v>14</v>
      </c>
      <c r="G30" s="27">
        <v>156</v>
      </c>
      <c r="H30" s="28">
        <v>252.34</v>
      </c>
      <c r="I30" s="29">
        <f>Transactions!$H30*Transactions!$G30</f>
        <v>39365.040000000001</v>
      </c>
      <c r="J30" s="29">
        <f>ABS(Table_1[[#This Row],[Transaction Amount]])*0.002</f>
        <v>78.730080000000001</v>
      </c>
      <c r="K30" s="29">
        <f>Table_1[[#This Row],[Transaction Amount]]-Table_1[[#This Row],[Transaction Cost]]</f>
        <v>39286.30992</v>
      </c>
      <c r="L30" s="27" t="s">
        <v>15</v>
      </c>
    </row>
    <row r="31" spans="2:12" s="33" customFormat="1" ht="14.25" customHeight="1" x14ac:dyDescent="0.3">
      <c r="B31" s="25">
        <v>45695</v>
      </c>
      <c r="C31" s="31" t="str">
        <f ca="1">VLOOKUP(Table_1[[#This Row],[Company]],Dashboard!$B$8:$D$4338,3,FALSE)</f>
        <v>Banking Services</v>
      </c>
      <c r="D31" s="32" t="e" vm="2">
        <v>#VALUE!</v>
      </c>
      <c r="E31" s="33" t="str">
        <f t="array" aca="1" ref="E31" ca="1">_FV(Transactions!$D31,"Ticker symbol",TRUE)</f>
        <v>AXP</v>
      </c>
      <c r="F31" s="73" t="s">
        <v>14</v>
      </c>
      <c r="G31" s="33">
        <v>125</v>
      </c>
      <c r="H31" s="34">
        <v>316.77</v>
      </c>
      <c r="I31" s="35">
        <f>Transactions!$H31*Transactions!$G31</f>
        <v>39596.25</v>
      </c>
      <c r="J31" s="35">
        <f>ABS(Table_1[[#This Row],[Transaction Amount]])*0.002</f>
        <v>79.192499999999995</v>
      </c>
      <c r="K31" s="35">
        <f>Table_1[[#This Row],[Transaction Amount]]-Table_1[[#This Row],[Transaction Cost]]</f>
        <v>39517.057500000003</v>
      </c>
      <c r="L31" s="33" t="s">
        <v>15</v>
      </c>
    </row>
    <row r="32" spans="2:12" s="27" customFormat="1" ht="14.25" customHeight="1" x14ac:dyDescent="0.3">
      <c r="B32" s="25">
        <v>45695</v>
      </c>
      <c r="C32" s="25" t="str">
        <f ca="1">VLOOKUP(Table_1[[#This Row],[Company]],Dashboard!$B$8:$D$4338,3,FALSE)</f>
        <v>Hotels &amp; Entertainment Services</v>
      </c>
      <c r="D32" s="26" t="e" vm="28">
        <v>#VALUE!</v>
      </c>
      <c r="E32" s="27" t="str">
        <f t="array" aca="1" ref="E32" ca="1">_FV(Transactions!$D32,"Ticker symbol",TRUE)</f>
        <v>MCD</v>
      </c>
      <c r="F32" s="71" t="s">
        <v>14</v>
      </c>
      <c r="G32" s="27">
        <v>134</v>
      </c>
      <c r="H32" s="28">
        <v>294.3</v>
      </c>
      <c r="I32" s="29">
        <f>Transactions!$H32*Transactions!$G32</f>
        <v>39436.200000000004</v>
      </c>
      <c r="J32" s="29">
        <f>ABS(Table_1[[#This Row],[Transaction Amount]])*0.002</f>
        <v>78.872400000000013</v>
      </c>
      <c r="K32" s="29">
        <f>Table_1[[#This Row],[Transaction Amount]]-Table_1[[#This Row],[Transaction Cost]]</f>
        <v>39357.327600000004</v>
      </c>
      <c r="L32" s="27" t="s">
        <v>15</v>
      </c>
    </row>
    <row r="33" spans="1:12" s="27" customFormat="1" ht="14.25" customHeight="1" x14ac:dyDescent="0.3">
      <c r="B33" s="25">
        <v>45695</v>
      </c>
      <c r="C33" s="25" t="str">
        <f ca="1">VLOOKUP(Table_1[[#This Row],[Company]],Dashboard!$B$8:$D$4338,3,FALSE)</f>
        <v>Investment Banking &amp; Investment Services</v>
      </c>
      <c r="D33" s="26" t="e" vm="11">
        <v>#VALUE!</v>
      </c>
      <c r="E33" s="27" t="str">
        <f t="array" aca="1" ref="E33" ca="1">_FV(Transactions!$D33,"Ticker symbol",TRUE)</f>
        <v>GS</v>
      </c>
      <c r="F33" s="71" t="s">
        <v>14</v>
      </c>
      <c r="G33" s="27">
        <v>60</v>
      </c>
      <c r="H33" s="28">
        <v>655.9</v>
      </c>
      <c r="I33" s="29">
        <f>Transactions!$H33*Transactions!$G33</f>
        <v>39354</v>
      </c>
      <c r="J33" s="29">
        <f>ABS(Table_1[[#This Row],[Transaction Amount]])*0.002</f>
        <v>78.707999999999998</v>
      </c>
      <c r="K33" s="29">
        <f>Table_1[[#This Row],[Transaction Amount]]-Table_1[[#This Row],[Transaction Cost]]</f>
        <v>39275.292000000001</v>
      </c>
      <c r="L33" s="27" t="s">
        <v>15</v>
      </c>
    </row>
    <row r="34" spans="1:12" s="27" customFormat="1" ht="14.25" customHeight="1" x14ac:dyDescent="0.3">
      <c r="B34" s="25">
        <v>45695</v>
      </c>
      <c r="C34" s="25" t="str">
        <f ca="1">VLOOKUP(Table_1[[#This Row],[Company]],Dashboard!$B$8:$D$4338,3,FALSE)</f>
        <v>Pharmaceuticals</v>
      </c>
      <c r="D34" s="26" t="e" vm="29">
        <v>#VALUE!</v>
      </c>
      <c r="E34" s="27" t="str">
        <f t="array" aca="1" ref="E34" ca="1">_FV(Transactions!$D34,"Ticker symbol",TRUE)</f>
        <v>AMGN</v>
      </c>
      <c r="F34" s="71" t="s">
        <v>14</v>
      </c>
      <c r="G34" s="27">
        <v>135</v>
      </c>
      <c r="H34" s="28">
        <v>293.54000000000002</v>
      </c>
      <c r="I34" s="29">
        <f>Transactions!$H34*Transactions!$G34</f>
        <v>39627.9</v>
      </c>
      <c r="J34" s="29">
        <f>ABS(Table_1[[#This Row],[Transaction Amount]])*0.002</f>
        <v>79.255800000000008</v>
      </c>
      <c r="K34" s="29">
        <f>Table_1[[#This Row],[Transaction Amount]]-Table_1[[#This Row],[Transaction Cost]]</f>
        <v>39548.644200000002</v>
      </c>
      <c r="L34" s="27" t="s">
        <v>15</v>
      </c>
    </row>
    <row r="35" spans="1:12" s="22" customFormat="1" ht="14.25" customHeight="1" x14ac:dyDescent="0.3">
      <c r="B35" s="25">
        <v>45695</v>
      </c>
      <c r="C35" s="20" t="str">
        <f ca="1">VLOOKUP(Table_1[[#This Row],[Company]],Dashboard!$B$8:$D$4338,3,FALSE)</f>
        <v>Chemicals</v>
      </c>
      <c r="D35" s="21" t="e" vm="8">
        <v>#VALUE!</v>
      </c>
      <c r="E35" s="22" t="str">
        <f t="array" aca="1" ref="E35" ca="1">_FV(Transactions!$D35,"Ticker symbol",TRUE)</f>
        <v>SHW</v>
      </c>
      <c r="F35" s="72" t="s">
        <v>14</v>
      </c>
      <c r="G35" s="22">
        <v>110</v>
      </c>
      <c r="H35" s="23">
        <v>360.57</v>
      </c>
      <c r="I35" s="24">
        <f>Transactions!$H35*Transactions!$G35</f>
        <v>39662.699999999997</v>
      </c>
      <c r="J35" s="24">
        <f>ABS(Table_1[[#This Row],[Transaction Amount]])*0.002</f>
        <v>79.325400000000002</v>
      </c>
      <c r="K35" s="24">
        <f>Table_1[[#This Row],[Transaction Amount]]-Table_1[[#This Row],[Transaction Cost]]</f>
        <v>39583.374599999996</v>
      </c>
      <c r="L35" s="22" t="s">
        <v>15</v>
      </c>
    </row>
    <row r="36" spans="1:12" s="27" customFormat="1" ht="14.25" customHeight="1" x14ac:dyDescent="0.3">
      <c r="B36" s="25">
        <v>45695</v>
      </c>
      <c r="C36" s="25" t="str">
        <f ca="1">VLOOKUP(Table_1[[#This Row],[Company]],Dashboard!$B$8:$D$4338,3,FALSE)</f>
        <v>Consumer Goods Conglomerates</v>
      </c>
      <c r="D36" s="26" t="e" vm="12">
        <v>#VALUE!</v>
      </c>
      <c r="E36" s="27" t="str">
        <f t="array" aca="1" ref="E36" ca="1">_FV(Transactions!$D36,"Ticker symbol",TRUE)</f>
        <v>MMM</v>
      </c>
      <c r="F36" s="71" t="s">
        <v>14</v>
      </c>
      <c r="G36" s="27">
        <v>263</v>
      </c>
      <c r="H36" s="28">
        <v>149.87</v>
      </c>
      <c r="I36" s="29">
        <f>Transactions!$H36*Transactions!$G36</f>
        <v>39415.81</v>
      </c>
      <c r="J36" s="29">
        <f>ABS(Table_1[[#This Row],[Transaction Amount]])*0.002</f>
        <v>78.831620000000001</v>
      </c>
      <c r="K36" s="29">
        <f>Table_1[[#This Row],[Transaction Amount]]-Table_1[[#This Row],[Transaction Cost]]</f>
        <v>39336.97838</v>
      </c>
      <c r="L36" s="27" t="s">
        <v>15</v>
      </c>
    </row>
    <row r="37" spans="1:12" s="22" customFormat="1" ht="14.25" customHeight="1" x14ac:dyDescent="0.3">
      <c r="B37" s="25">
        <v>45695</v>
      </c>
      <c r="C37" s="20" t="str">
        <f ca="1">VLOOKUP(Table_1[[#This Row],[Company]],Dashboard!$B$8:$D$4338,3,FALSE)</f>
        <v>Insurance</v>
      </c>
      <c r="D37" s="21" t="e" vm="9">
        <v>#VALUE!</v>
      </c>
      <c r="E37" s="22" t="str">
        <f t="array" aca="1" ref="E37" ca="1">_FV(Transactions!$D37,"Ticker symbol",TRUE)</f>
        <v>TRV</v>
      </c>
      <c r="F37" s="72" t="s">
        <v>14</v>
      </c>
      <c r="G37" s="22">
        <v>161</v>
      </c>
      <c r="H37" s="23">
        <v>245.19</v>
      </c>
      <c r="I37" s="24">
        <f>Transactions!$H37*Transactions!$G37</f>
        <v>39475.589999999997</v>
      </c>
      <c r="J37" s="24">
        <f>ABS(Table_1[[#This Row],[Transaction Amount]])*0.002</f>
        <v>78.951179999999994</v>
      </c>
      <c r="K37" s="24">
        <f>Table_1[[#This Row],[Transaction Amount]]-Table_1[[#This Row],[Transaction Cost]]</f>
        <v>39396.63882</v>
      </c>
      <c r="L37" s="22" t="s">
        <v>15</v>
      </c>
    </row>
    <row r="38" spans="1:12" s="27" customFormat="1" ht="14.25" customHeight="1" x14ac:dyDescent="0.3">
      <c r="B38" s="25">
        <v>45695</v>
      </c>
      <c r="C38" s="25" t="str">
        <f ca="1">VLOOKUP(Table_1[[#This Row],[Company]],Dashboard!$B$8:$D$4338,3,FALSE)</f>
        <v>Aerospace &amp; Defense</v>
      </c>
      <c r="D38" s="27" t="e" vm="13">
        <v>#VALUE!</v>
      </c>
      <c r="E38" s="27" t="str">
        <f t="array" aca="1" ref="E38" ca="1">_FV(Transactions!$D38,"Ticker symbol",TRUE)</f>
        <v>BA</v>
      </c>
      <c r="F38" s="74" t="s">
        <v>14</v>
      </c>
      <c r="G38" s="27">
        <v>218</v>
      </c>
      <c r="H38" s="28">
        <v>181.49</v>
      </c>
      <c r="I38" s="29">
        <f>Transactions!$H38*Transactions!$G38</f>
        <v>39564.82</v>
      </c>
      <c r="J38" s="29">
        <f>ABS(Table_1[[#This Row],[Transaction Amount]])*0.002</f>
        <v>79.129639999999995</v>
      </c>
      <c r="K38" s="29">
        <f>Table_1[[#This Row],[Transaction Amount]]-Table_1[[#This Row],[Transaction Cost]]</f>
        <v>39485.690360000001</v>
      </c>
      <c r="L38" s="27" t="s">
        <v>15</v>
      </c>
    </row>
    <row r="39" spans="1:12" ht="14.25" customHeight="1" x14ac:dyDescent="0.3">
      <c r="B39" s="9">
        <v>45702</v>
      </c>
      <c r="C39" s="9" t="str">
        <f ca="1">VLOOKUP(Table_1[[#This Row],[Company]],Dashboard!$B$8:$D$4338,3,FALSE)</f>
        <v>Computers, Phones &amp; Household Electronics</v>
      </c>
      <c r="D39" s="19" t="e" vm="6">
        <v>#VALUE!</v>
      </c>
      <c r="E39" s="1" t="str">
        <f t="array" aca="1" ref="E39" ca="1">_FV(Transactions!$D39,"Ticker symbol",TRUE)</f>
        <v>AAPL</v>
      </c>
      <c r="F39" s="75" t="s">
        <v>14</v>
      </c>
      <c r="G39">
        <v>173</v>
      </c>
      <c r="H39" s="17">
        <v>244.6</v>
      </c>
      <c r="I39" s="10">
        <f>Transactions!$H39*Transactions!$G39</f>
        <v>42315.799999999996</v>
      </c>
      <c r="J39" s="10">
        <f>ABS(Table_1[[#This Row],[Transaction Amount]])*0.002</f>
        <v>84.631599999999992</v>
      </c>
      <c r="K39" s="10">
        <f>Table_1[[#This Row],[Transaction Amount]]-Table_1[[#This Row],[Transaction Cost]]</f>
        <v>42231.168399999995</v>
      </c>
      <c r="L39" s="1" t="s">
        <v>15</v>
      </c>
    </row>
    <row r="40" spans="1:12" ht="14.25" customHeight="1" x14ac:dyDescent="0.3">
      <c r="B40" s="9">
        <v>45702</v>
      </c>
      <c r="C40" s="9" t="str">
        <f ca="1">VLOOKUP(Table_1[[#This Row],[Company]],Dashboard!$B$8:$D$4338,3,FALSE)</f>
        <v>Oil &amp; Gas</v>
      </c>
      <c r="D40" s="30" t="e" vm="5">
        <v>#VALUE!</v>
      </c>
      <c r="E40" s="1" t="str">
        <f t="array" aca="1" ref="E40" ca="1">_FV(Transactions!$D40,"Ticker symbol",TRUE)</f>
        <v>CVX</v>
      </c>
      <c r="F40" s="75" t="s">
        <v>14</v>
      </c>
      <c r="G40">
        <v>259</v>
      </c>
      <c r="H40" s="17">
        <v>155.26499999999999</v>
      </c>
      <c r="I40" s="10">
        <f>Transactions!$H40*Transactions!$G40</f>
        <v>40213.634999999995</v>
      </c>
      <c r="J40" s="10">
        <f>ABS(Table_1[[#This Row],[Transaction Amount]])*0.002</f>
        <v>80.427269999999993</v>
      </c>
      <c r="K40" s="10">
        <f>Table_1[[#This Row],[Transaction Amount]]-Table_1[[#This Row],[Transaction Cost]]</f>
        <v>40133.207729999995</v>
      </c>
      <c r="L40" s="1" t="s">
        <v>15</v>
      </c>
    </row>
    <row r="41" spans="1:12" ht="14.25" customHeight="1" x14ac:dyDescent="0.3">
      <c r="B41" s="9">
        <v>45702</v>
      </c>
      <c r="C41" s="9" t="str">
        <f ca="1">VLOOKUP(Table_1[[#This Row],[Company]],Dashboard!$B$8:$D$4338,3,FALSE)</f>
        <v>Personal &amp; Household Products &amp; Services</v>
      </c>
      <c r="D41" s="30" t="e" vm="7">
        <v>#VALUE!</v>
      </c>
      <c r="E41" s="1" t="str">
        <f t="array" aca="1" ref="E41" ca="1">_FV(Transactions!$D41,"Ticker symbol",TRUE)</f>
        <v>PG</v>
      </c>
      <c r="F41" s="76" t="s">
        <v>16</v>
      </c>
      <c r="G41">
        <v>-235</v>
      </c>
      <c r="H41" s="17">
        <v>162.9</v>
      </c>
      <c r="I41" s="10">
        <f>Transactions!$H41*Transactions!$G41</f>
        <v>-38281.5</v>
      </c>
      <c r="J41" s="10">
        <f>ABS(Table_1[[#This Row],[Transaction Amount]])*0.002</f>
        <v>76.563000000000002</v>
      </c>
      <c r="K41" s="10">
        <f>Table_1[[#This Row],[Transaction Amount]]-Table_1[[#This Row],[Transaction Cost]]</f>
        <v>-38358.063000000002</v>
      </c>
      <c r="L41" s="1" t="s">
        <v>15</v>
      </c>
    </row>
    <row r="42" spans="1:12" ht="14.25" customHeight="1" x14ac:dyDescent="0.3">
      <c r="B42" s="9">
        <v>45702</v>
      </c>
      <c r="C42" s="9" t="str">
        <f ca="1">VLOOKUP(Table_1[[#This Row],[Company]],Dashboard!$B$8:$D$4338,3,FALSE)</f>
        <v>Chemicals</v>
      </c>
      <c r="D42" s="30" t="e" vm="8">
        <v>#VALUE!</v>
      </c>
      <c r="E42" s="1" t="str">
        <f t="array" aca="1" ref="E42" ca="1">_FV(Transactions!$D42,"Ticker symbol",TRUE)</f>
        <v>SHW</v>
      </c>
      <c r="F42" s="76" t="s">
        <v>16</v>
      </c>
      <c r="G42">
        <v>-110</v>
      </c>
      <c r="H42" s="17">
        <v>356.86</v>
      </c>
      <c r="I42" s="10">
        <f>Transactions!$H42*Transactions!$G42</f>
        <v>-39254.6</v>
      </c>
      <c r="J42" s="10">
        <f>ABS(Table_1[[#This Row],[Transaction Amount]])*0.002</f>
        <v>78.509199999999993</v>
      </c>
      <c r="K42" s="10">
        <f>Table_1[[#This Row],[Transaction Amount]]-Table_1[[#This Row],[Transaction Cost]]</f>
        <v>-39333.109199999999</v>
      </c>
      <c r="L42" s="1" t="s">
        <v>15</v>
      </c>
    </row>
    <row r="43" spans="1:12" ht="14.25" customHeight="1" x14ac:dyDescent="0.3">
      <c r="B43" s="9">
        <v>45702</v>
      </c>
      <c r="C43" s="9" t="str">
        <f ca="1">VLOOKUP(Table_1[[#This Row],[Company]],Dashboard!$B$8:$D$4338,3,FALSE)</f>
        <v>Insurance</v>
      </c>
      <c r="D43" s="30" t="e" vm="9">
        <v>#VALUE!</v>
      </c>
      <c r="E43" s="1" t="str">
        <f t="array" aca="1" ref="E43" ca="1">_FV(Transactions!$D43,"Ticker symbol",TRUE)</f>
        <v>TRV</v>
      </c>
      <c r="F43" s="76" t="s">
        <v>16</v>
      </c>
      <c r="G43">
        <v>-161</v>
      </c>
      <c r="H43" s="17">
        <v>238.31</v>
      </c>
      <c r="I43" s="10">
        <f>Transactions!$H43*Transactions!$G43</f>
        <v>-38367.910000000003</v>
      </c>
      <c r="J43" s="10">
        <f>ABS(Table_1[[#This Row],[Transaction Amount]])*0.002</f>
        <v>76.735820000000004</v>
      </c>
      <c r="K43" s="10">
        <f>Table_1[[#This Row],[Transaction Amount]]-Table_1[[#This Row],[Transaction Cost]]</f>
        <v>-38444.645820000005</v>
      </c>
      <c r="L43" s="1" t="s">
        <v>15</v>
      </c>
    </row>
    <row r="44" spans="1:12" ht="14.25" customHeight="1" x14ac:dyDescent="0.3">
      <c r="B44" s="9">
        <v>45702</v>
      </c>
      <c r="C44" s="9" t="str">
        <f ca="1">VLOOKUP(Table_1[[#This Row],[Company]],Dashboard!$B$8:$D$4338,3,FALSE)</f>
        <v>Banking Services</v>
      </c>
      <c r="D44" s="30" t="e" vm="2">
        <v>#VALUE!</v>
      </c>
      <c r="E44" s="1" t="str">
        <f t="array" aca="1" ref="E44" ca="1">_FV(Transactions!$D44,"Ticker symbol",TRUE)</f>
        <v>AXP</v>
      </c>
      <c r="F44" s="76" t="s">
        <v>16</v>
      </c>
      <c r="G44">
        <v>-125</v>
      </c>
      <c r="H44" s="17">
        <v>311.04000000000002</v>
      </c>
      <c r="I44" s="10">
        <f>Transactions!$H44*Transactions!$G44</f>
        <v>-38880</v>
      </c>
      <c r="J44" s="10">
        <f>ABS(Table_1[[#This Row],[Transaction Amount]])*0.002</f>
        <v>77.760000000000005</v>
      </c>
      <c r="K44" s="10">
        <f>Table_1[[#This Row],[Transaction Amount]]-Table_1[[#This Row],[Transaction Cost]]</f>
        <v>-38957.760000000002</v>
      </c>
      <c r="L44" s="1" t="s">
        <v>15</v>
      </c>
    </row>
    <row r="45" spans="1:12" ht="14.25" customHeight="1" x14ac:dyDescent="0.3">
      <c r="A45" s="54" t="s">
        <v>26</v>
      </c>
      <c r="B45" s="9">
        <v>45702</v>
      </c>
      <c r="C45" s="9" t="str">
        <f ca="1">VLOOKUP(Table_1[[#This Row],[Company]],Dashboard!$B$8:$D$4338,3,FALSE)</f>
        <v>Computers, Phones &amp; Household Electronics</v>
      </c>
      <c r="D45" s="30" t="e" vm="6">
        <v>#VALUE!</v>
      </c>
      <c r="E45" s="1" t="str">
        <f t="array" aca="1" ref="E45" ca="1">_FV(Transactions!$D45,"Ticker symbol",TRUE)</f>
        <v>AAPL</v>
      </c>
      <c r="F45" s="76" t="s">
        <v>14</v>
      </c>
      <c r="G45">
        <v>163</v>
      </c>
      <c r="H45" s="17">
        <v>244.6</v>
      </c>
      <c r="I45" s="10">
        <f>Transactions!$H45*Transactions!$G45</f>
        <v>39869.799999999996</v>
      </c>
      <c r="J45" s="10">
        <f>ABS(Table_1[[#This Row],[Transaction Amount]])*0.002</f>
        <v>79.739599999999996</v>
      </c>
      <c r="K45" s="10">
        <f>Table_1[[#This Row],[Transaction Amount]]-Table_1[[#This Row],[Transaction Cost]]</f>
        <v>39790.060399999995</v>
      </c>
      <c r="L45" s="1" t="s">
        <v>15</v>
      </c>
    </row>
    <row r="46" spans="1:12" ht="14.25" customHeight="1" x14ac:dyDescent="0.3">
      <c r="B46" s="9">
        <v>45702</v>
      </c>
      <c r="C46" s="9" t="str">
        <f ca="1">VLOOKUP(Table_1[[#This Row],[Company]],Dashboard!$B$8:$D$4338,3,FALSE)</f>
        <v>Oil &amp; Gas</v>
      </c>
      <c r="D46" s="32" t="e" vm="5">
        <v>#VALUE!</v>
      </c>
      <c r="E46" s="33" t="str">
        <f t="array" aca="1" ref="E46" ca="1">_FV(Transactions!$D46,"Ticker symbol",TRUE)</f>
        <v>CVX</v>
      </c>
      <c r="F46" s="76" t="s">
        <v>14</v>
      </c>
      <c r="G46">
        <v>257</v>
      </c>
      <c r="H46" s="17">
        <v>155.26499999999999</v>
      </c>
      <c r="I46" s="10">
        <f>Transactions!$H46*Transactions!$G46</f>
        <v>39903.104999999996</v>
      </c>
      <c r="J46" s="10">
        <f>ABS(Table_1[[#This Row],[Transaction Amount]])*0.002</f>
        <v>79.806209999999993</v>
      </c>
      <c r="K46" s="10">
        <f>Table_1[[#This Row],[Transaction Amount]]-Table_1[[#This Row],[Transaction Cost]]</f>
        <v>39823.298789999993</v>
      </c>
      <c r="L46" s="1" t="s">
        <v>15</v>
      </c>
    </row>
    <row r="47" spans="1:12" ht="14.25" customHeight="1" x14ac:dyDescent="0.3">
      <c r="B47" s="9">
        <v>45702</v>
      </c>
      <c r="C47" s="9" t="str">
        <f ca="1">VLOOKUP(Table_1[[#This Row],[Company]],Dashboard!$B$8:$D$4338,3,FALSE)</f>
        <v>Telecommunications Services</v>
      </c>
      <c r="D47" s="30" t="e" vm="30">
        <v>#VALUE!</v>
      </c>
      <c r="E47" s="1" t="str">
        <f t="array" aca="1" ref="E47" ca="1">_FV(Transactions!$D47,"Ticker symbol",TRUE)</f>
        <v>VZ</v>
      </c>
      <c r="F47" s="76" t="s">
        <v>14</v>
      </c>
      <c r="G47">
        <v>975</v>
      </c>
      <c r="H47" s="17">
        <v>40.99</v>
      </c>
      <c r="I47" s="10">
        <f>Transactions!$H47*Transactions!$G47</f>
        <v>39965.25</v>
      </c>
      <c r="J47" s="10">
        <f>ABS(Table_1[[#This Row],[Transaction Amount]])*0.002</f>
        <v>79.930499999999995</v>
      </c>
      <c r="K47" s="10">
        <f>Table_1[[#This Row],[Transaction Amount]]-Table_1[[#This Row],[Transaction Cost]]</f>
        <v>39885.319499999998</v>
      </c>
      <c r="L47" s="1" t="s">
        <v>15</v>
      </c>
    </row>
    <row r="48" spans="1:12" ht="14.25" customHeight="1" x14ac:dyDescent="0.3">
      <c r="B48" s="9">
        <v>45702</v>
      </c>
      <c r="C48" s="9" t="str">
        <f ca="1">VLOOKUP(Table_1[[#This Row],[Company]],Dashboard!$B$8:$D$4338,3,FALSE)</f>
        <v>Semiconductors &amp; Semiconductor Equipment</v>
      </c>
      <c r="D48" s="30" t="e" vm="18">
        <v>#VALUE!</v>
      </c>
      <c r="E48" s="1" t="str">
        <f t="array" aca="1" ref="E48" ca="1">_FV(Transactions!$D48,"Ticker symbol",TRUE)</f>
        <v>NVDA</v>
      </c>
      <c r="F48" s="76" t="s">
        <v>14</v>
      </c>
      <c r="G48">
        <v>288</v>
      </c>
      <c r="H48" s="17">
        <v>138.85</v>
      </c>
      <c r="I48" s="10">
        <f>Transactions!$H48*Transactions!$G48</f>
        <v>39988.799999999996</v>
      </c>
      <c r="J48" s="10">
        <f>ABS(Table_1[[#This Row],[Transaction Amount]])*0.002</f>
        <v>79.977599999999995</v>
      </c>
      <c r="K48" s="10">
        <f>Table_1[[#This Row],[Transaction Amount]]-Table_1[[#This Row],[Transaction Cost]]</f>
        <v>39908.822399999997</v>
      </c>
      <c r="L48" s="1" t="s">
        <v>15</v>
      </c>
    </row>
    <row r="49" spans="1:12" ht="14.25" customHeight="1" x14ac:dyDescent="0.3">
      <c r="B49" s="9">
        <v>45702</v>
      </c>
      <c r="C49" s="9" t="str">
        <f ca="1">VLOOKUP(Table_1[[#This Row],[Company]],Dashboard!$B$8:$D$4338,3,FALSE)</f>
        <v>Personal &amp; Household Products &amp; Services</v>
      </c>
      <c r="D49" s="30" t="e" vm="7">
        <v>#VALUE!</v>
      </c>
      <c r="E49" s="1" t="str">
        <f t="array" aca="1" ref="E49" ca="1">_FV(Transactions!$D49,"Ticker symbol",TRUE)</f>
        <v>PG</v>
      </c>
      <c r="F49" s="76" t="s">
        <v>16</v>
      </c>
      <c r="G49">
        <v>-245</v>
      </c>
      <c r="H49" s="17">
        <v>162.9</v>
      </c>
      <c r="I49" s="10">
        <f>Transactions!$H49*Transactions!$G49</f>
        <v>-39910.5</v>
      </c>
      <c r="J49" s="10">
        <f>ABS(Table_1[[#This Row],[Transaction Amount]])*0.002</f>
        <v>79.820999999999998</v>
      </c>
      <c r="K49" s="10">
        <f>Table_1[[#This Row],[Transaction Amount]]-Table_1[[#This Row],[Transaction Cost]]</f>
        <v>-39990.321000000004</v>
      </c>
      <c r="L49" s="1" t="s">
        <v>15</v>
      </c>
    </row>
    <row r="50" spans="1:12" ht="14.25" customHeight="1" x14ac:dyDescent="0.3">
      <c r="B50" s="9">
        <v>45702</v>
      </c>
      <c r="C50" s="9" t="str">
        <f ca="1">VLOOKUP(Table_1[[#This Row],[Company]],Dashboard!$B$8:$D$4338,3,FALSE)</f>
        <v>Chemicals</v>
      </c>
      <c r="D50" s="30" t="e" vm="8">
        <v>#VALUE!</v>
      </c>
      <c r="E50" s="1" t="str">
        <f t="array" aca="1" ref="E50" ca="1">_FV(Transactions!$D50,"Ticker symbol",TRUE)</f>
        <v>SHW</v>
      </c>
      <c r="F50" s="76" t="s">
        <v>16</v>
      </c>
      <c r="G50">
        <v>-112</v>
      </c>
      <c r="H50" s="17">
        <v>356.86</v>
      </c>
      <c r="I50" s="10">
        <f>Transactions!$H50*Transactions!$G50</f>
        <v>-39968.32</v>
      </c>
      <c r="J50" s="10">
        <f>ABS(Table_1[[#This Row],[Transaction Amount]])*0.002</f>
        <v>79.936639999999997</v>
      </c>
      <c r="K50" s="10">
        <f>Table_1[[#This Row],[Transaction Amount]]-Table_1[[#This Row],[Transaction Cost]]</f>
        <v>-40048.25664</v>
      </c>
      <c r="L50" s="1" t="s">
        <v>15</v>
      </c>
    </row>
    <row r="51" spans="1:12" ht="14.25" customHeight="1" x14ac:dyDescent="0.3">
      <c r="B51" s="9">
        <v>45702</v>
      </c>
      <c r="C51" s="9" t="str">
        <f ca="1">VLOOKUP(Table_1[[#This Row],[Company]],Dashboard!$B$8:$D$4338,3,FALSE)</f>
        <v>Insurance</v>
      </c>
      <c r="D51" s="30" t="e" vm="9">
        <v>#VALUE!</v>
      </c>
      <c r="E51" s="1" t="str">
        <f t="array" aca="1" ref="E51" ca="1">_FV(Transactions!$D51,"Ticker symbol",TRUE)</f>
        <v>TRV</v>
      </c>
      <c r="F51" s="76" t="s">
        <v>16</v>
      </c>
      <c r="G51">
        <v>-167</v>
      </c>
      <c r="H51" s="17">
        <v>238.31</v>
      </c>
      <c r="I51" s="10">
        <f>Transactions!$H51*Transactions!$G51</f>
        <v>-39797.769999999997</v>
      </c>
      <c r="J51" s="10">
        <f>ABS(Table_1[[#This Row],[Transaction Amount]])*0.002</f>
        <v>79.59554</v>
      </c>
      <c r="K51" s="10">
        <f>Table_1[[#This Row],[Transaction Amount]]-Table_1[[#This Row],[Transaction Cost]]</f>
        <v>-39877.365539999999</v>
      </c>
      <c r="L51" s="1" t="s">
        <v>15</v>
      </c>
    </row>
    <row r="52" spans="1:12" ht="14.25" customHeight="1" x14ac:dyDescent="0.3">
      <c r="B52" s="9">
        <v>45709</v>
      </c>
      <c r="C52" s="9" t="str">
        <f ca="1">VLOOKUP(Table_1[[#This Row],[Company]],Dashboard!$B$8:$D$4338,3,FALSE)</f>
        <v>Banking Services</v>
      </c>
      <c r="D52" s="79" t="e" vm="10">
        <v>#VALUE!</v>
      </c>
      <c r="E52" s="1" t="str">
        <f t="array" aca="1" ref="E52" ca="1">_FV(Transactions!$D52,"Ticker symbol",TRUE)</f>
        <v>JPM</v>
      </c>
      <c r="F52" s="76" t="s">
        <v>16</v>
      </c>
      <c r="G52">
        <v>-143</v>
      </c>
      <c r="H52" s="17">
        <v>264.24</v>
      </c>
      <c r="I52" s="10">
        <f>Transactions!$H52*Transactions!$G52</f>
        <v>-37786.32</v>
      </c>
      <c r="J52" s="10">
        <f>ABS(Table_1[[#This Row],[Transaction Amount]])*0.002</f>
        <v>75.572640000000007</v>
      </c>
      <c r="K52" s="10">
        <f>Table_1[[#This Row],[Transaction Amount]]-Table_1[[#This Row],[Transaction Cost]]</f>
        <v>-37861.892639999998</v>
      </c>
      <c r="L52" s="1" t="s">
        <v>15</v>
      </c>
    </row>
    <row r="53" spans="1:12" ht="14.25" customHeight="1" x14ac:dyDescent="0.3">
      <c r="B53" s="9">
        <v>45709</v>
      </c>
      <c r="C53" s="9" t="str">
        <f ca="1">VLOOKUP(Table_1[[#This Row],[Company]],Dashboard!$B$8:$D$4338,3,FALSE)</f>
        <v>Aerospace &amp; Defense</v>
      </c>
      <c r="D53" s="79" t="e" vm="13">
        <v>#VALUE!</v>
      </c>
      <c r="E53" s="1" t="str">
        <f t="array" aca="1" ref="E53" ca="1">_FV(Transactions!$D53,"Ticker symbol",TRUE)</f>
        <v>BA</v>
      </c>
      <c r="F53" s="76" t="s">
        <v>16</v>
      </c>
      <c r="G53">
        <v>-218</v>
      </c>
      <c r="H53" s="17">
        <v>264.24</v>
      </c>
      <c r="I53" s="10">
        <f>Transactions!$H53*Transactions!$G53</f>
        <v>-57604.32</v>
      </c>
      <c r="J53" s="10">
        <f>ABS(Table_1[[#This Row],[Transaction Amount]])*0.002</f>
        <v>115.20864</v>
      </c>
      <c r="K53" s="10">
        <f>Table_1[[#This Row],[Transaction Amount]]-Table_1[[#This Row],[Transaction Cost]]</f>
        <v>-57719.528639999997</v>
      </c>
      <c r="L53" s="1" t="s">
        <v>15</v>
      </c>
    </row>
    <row r="54" spans="1:12" ht="14.25" customHeight="1" x14ac:dyDescent="0.3">
      <c r="B54" s="9">
        <v>45709</v>
      </c>
      <c r="C54" s="9" t="str">
        <f ca="1">VLOOKUP(Table_1[[#This Row],[Company]],Dashboard!$B$8:$D$4338,3,FALSE)</f>
        <v>Consumer Goods Conglomerates</v>
      </c>
      <c r="D54" s="79" t="e" vm="12">
        <v>#VALUE!</v>
      </c>
      <c r="E54" s="1" t="str">
        <f t="array" aca="1" ref="E54" ca="1">_FV(Transactions!$D54,"Ticker symbol",TRUE)</f>
        <v>MMM</v>
      </c>
      <c r="F54" s="76" t="s">
        <v>16</v>
      </c>
      <c r="G54">
        <v>-263</v>
      </c>
      <c r="H54" s="17">
        <v>144.91</v>
      </c>
      <c r="I54" s="10">
        <f>Transactions!$H54*Transactions!$G54</f>
        <v>-38111.33</v>
      </c>
      <c r="J54" s="10">
        <f>ABS(Table_1[[#This Row],[Transaction Amount]])*0.002</f>
        <v>76.222660000000005</v>
      </c>
      <c r="K54" s="10">
        <f>Table_1[[#This Row],[Transaction Amount]]-Table_1[[#This Row],[Transaction Cost]]</f>
        <v>-38187.552660000001</v>
      </c>
      <c r="L54" s="1" t="s">
        <v>15</v>
      </c>
    </row>
    <row r="55" spans="1:12" ht="14.25" customHeight="1" x14ac:dyDescent="0.3">
      <c r="B55" s="9">
        <v>45709</v>
      </c>
      <c r="C55" s="9" t="str">
        <f ca="1">VLOOKUP(Table_1[[#This Row],[Company]],Dashboard!$B$8:$D$4338,3,FALSE)</f>
        <v>Investment Banking &amp; Investment Services</v>
      </c>
      <c r="D55" s="79" t="e" vm="11">
        <v>#VALUE!</v>
      </c>
      <c r="E55" s="1" t="str">
        <f t="array" aca="1" ref="E55" ca="1">_FV(Transactions!$D55,"Ticker symbol",TRUE)</f>
        <v>GS</v>
      </c>
      <c r="F55" s="76" t="s">
        <v>16</v>
      </c>
      <c r="G55">
        <v>-60</v>
      </c>
      <c r="H55" s="17">
        <v>625.6</v>
      </c>
      <c r="I55" s="10">
        <f>Transactions!$H55*Transactions!$G55</f>
        <v>-37536</v>
      </c>
      <c r="J55" s="10">
        <f>ABS(Table_1[[#This Row],[Transaction Amount]])*0.002</f>
        <v>75.072000000000003</v>
      </c>
      <c r="K55" s="10">
        <f>Table_1[[#This Row],[Transaction Amount]]-Table_1[[#This Row],[Transaction Cost]]</f>
        <v>-37611.072</v>
      </c>
      <c r="L55" s="1" t="s">
        <v>15</v>
      </c>
    </row>
    <row r="56" spans="1:12" ht="14.25" customHeight="1" x14ac:dyDescent="0.3">
      <c r="B56" s="9">
        <v>45709</v>
      </c>
      <c r="C56" s="9" t="str">
        <f ca="1">VLOOKUP(Table_1[[#This Row],[Company]],Dashboard!$B$8:$D$4338,3,FALSE)</f>
        <v>Food &amp; Drug Retailing</v>
      </c>
      <c r="D56" s="79" t="e" vm="15">
        <v>#VALUE!</v>
      </c>
      <c r="E56" s="1" t="str">
        <f t="array" aca="1" ref="E56" ca="1">_FV(Transactions!$D56,"Ticker symbol",TRUE)</f>
        <v>WMT</v>
      </c>
      <c r="F56" s="76" t="s">
        <v>16</v>
      </c>
      <c r="G56">
        <f>-390-421</f>
        <v>-811</v>
      </c>
      <c r="H56" s="17">
        <v>625.6</v>
      </c>
      <c r="I56" s="10">
        <f>Transactions!$H56*Transactions!$G56</f>
        <v>-507361.60000000003</v>
      </c>
      <c r="J56" s="10">
        <f>ABS(Table_1[[#This Row],[Transaction Amount]])*0.002</f>
        <v>1014.7232000000001</v>
      </c>
      <c r="K56" s="10">
        <f>Table_1[[#This Row],[Transaction Amount]]-Table_1[[#This Row],[Transaction Cost]]</f>
        <v>-508376.32320000004</v>
      </c>
      <c r="L56" s="1" t="s">
        <v>15</v>
      </c>
    </row>
    <row r="57" spans="1:12" ht="14.25" customHeight="1" x14ac:dyDescent="0.3">
      <c r="B57" s="9">
        <v>45709</v>
      </c>
      <c r="C57" s="9" t="str">
        <f ca="1">VLOOKUP(Table_1[[#This Row],[Company]],Dashboard!$B$8:$D$4338,3,FALSE)</f>
        <v>Textiles &amp; Apparel</v>
      </c>
      <c r="D57" s="79" t="e" vm="14">
        <v>#VALUE!</v>
      </c>
      <c r="E57" s="1" t="str">
        <f t="array" aca="1" ref="E57" ca="1">_FV(Transactions!$D57,"Ticker symbol",TRUE)</f>
        <v>NKE</v>
      </c>
      <c r="F57" s="82" t="s">
        <v>14</v>
      </c>
      <c r="G57">
        <f>575+522</f>
        <v>1097</v>
      </c>
      <c r="H57" s="17">
        <v>76.5</v>
      </c>
      <c r="I57" s="10">
        <f>Transactions!$H57*Transactions!$G57</f>
        <v>83920.5</v>
      </c>
      <c r="J57" s="10">
        <f>ABS(Table_1[[#This Row],[Transaction Amount]])*0.002</f>
        <v>167.84100000000001</v>
      </c>
      <c r="K57" s="10">
        <f>Table_1[[#This Row],[Transaction Amount]]-Table_1[[#This Row],[Transaction Cost]]</f>
        <v>83752.659</v>
      </c>
      <c r="L57" s="1" t="s">
        <v>15</v>
      </c>
    </row>
    <row r="58" spans="1:12" ht="14.25" customHeight="1" x14ac:dyDescent="0.3">
      <c r="A58" s="17"/>
      <c r="B58" s="9">
        <v>45709</v>
      </c>
      <c r="C58" s="9" t="str">
        <f ca="1">VLOOKUP(Table_1[[#This Row],[Company]],Dashboard!$B$8:$D$4338,3,FALSE)</f>
        <v>Personal &amp; Household Products &amp; Services</v>
      </c>
      <c r="D58" s="79" t="e" vm="7">
        <v>#VALUE!</v>
      </c>
      <c r="E58" s="1" t="str">
        <f t="array" aca="1" ref="E58" ca="1">_FV(Transactions!$D58,"Ticker symbol",TRUE)</f>
        <v>PG</v>
      </c>
      <c r="F58" s="82" t="s">
        <v>14</v>
      </c>
      <c r="G58">
        <v>234</v>
      </c>
      <c r="H58" s="17">
        <v>170.23</v>
      </c>
      <c r="I58" s="10">
        <f>Transactions!$H58*Transactions!$G58</f>
        <v>39833.82</v>
      </c>
      <c r="J58" s="84">
        <f>ABS(Table_1[[#This Row],[Transaction Amount]])*0.002</f>
        <v>79.667640000000006</v>
      </c>
      <c r="K58" s="84">
        <f>Table_1[[#This Row],[Transaction Amount]]-Table_1[[#This Row],[Transaction Cost]]</f>
        <v>39754.15236</v>
      </c>
      <c r="L58" s="1" t="s">
        <v>15</v>
      </c>
    </row>
    <row r="59" spans="1:12" ht="14.25" customHeight="1" x14ac:dyDescent="0.3">
      <c r="B59" s="9">
        <v>45709</v>
      </c>
      <c r="C59" s="9" t="str">
        <f ca="1">VLOOKUP(Table_1[[#This Row],[Company]],Dashboard!$B$8:$D$4338,3,FALSE)</f>
        <v>Diversified Retail</v>
      </c>
      <c r="D59" s="79" t="e" vm="22">
        <v>#VALUE!</v>
      </c>
      <c r="E59" s="1" t="str">
        <f t="array" aca="1" ref="E59" ca="1">_FV(Transactions!$D59,"Ticker symbol",TRUE)</f>
        <v>AMZN</v>
      </c>
      <c r="F59" s="82" t="s">
        <v>16</v>
      </c>
      <c r="G59">
        <v>421</v>
      </c>
      <c r="H59" s="17">
        <v>216.58</v>
      </c>
      <c r="I59" s="10">
        <f>Transactions!$H59*Transactions!$G59</f>
        <v>91180.180000000008</v>
      </c>
      <c r="J59" s="10">
        <f>ABS(Table_1[[#This Row],[Transaction Amount]])*0.002</f>
        <v>182.36036000000001</v>
      </c>
      <c r="K59" s="10">
        <f>Table_1[[#This Row],[Transaction Amount]]-Table_1[[#This Row],[Transaction Cost]]</f>
        <v>90997.819640000002</v>
      </c>
      <c r="L59" s="1" t="s">
        <v>15</v>
      </c>
    </row>
    <row r="60" spans="1:12" ht="14.25" customHeight="1" x14ac:dyDescent="0.3">
      <c r="B60" s="9">
        <v>45709</v>
      </c>
      <c r="C60" s="9" t="str">
        <f ca="1">VLOOKUP(Table_1[[#This Row],[Company]],Dashboard!$B$8:$D$4338,3,FALSE)</f>
        <v>Media &amp; Publishing</v>
      </c>
      <c r="D60" s="79" t="e" vm="3">
        <v>#VALUE!</v>
      </c>
      <c r="E60" s="1" t="str">
        <f t="array" aca="1" ref="E60" ca="1">_FV(Transactions!$D60,"Ticker symbol",TRUE)</f>
        <v>DIS</v>
      </c>
      <c r="F60" s="82" t="s">
        <v>16</v>
      </c>
      <c r="G60">
        <v>368</v>
      </c>
      <c r="H60" s="17">
        <v>108.66</v>
      </c>
      <c r="I60" s="10">
        <f>Transactions!$H60*Transactions!$G60</f>
        <v>39986.879999999997</v>
      </c>
      <c r="J60" s="10">
        <f>ABS(Table_1[[#This Row],[Transaction Amount]])*0.002</f>
        <v>79.973759999999999</v>
      </c>
      <c r="K60" s="10">
        <f>Table_1[[#This Row],[Transaction Amount]]-Table_1[[#This Row],[Transaction Cost]]</f>
        <v>39906.906239999997</v>
      </c>
      <c r="L60" s="1" t="s">
        <v>15</v>
      </c>
    </row>
    <row r="61" spans="1:12" ht="14.25" customHeight="1" x14ac:dyDescent="0.3">
      <c r="B61" s="9">
        <v>45709</v>
      </c>
      <c r="C61" s="9" t="str">
        <f ca="1">VLOOKUP(Table_1[[#This Row],[Company]],Dashboard!$B$8:$D$4338,3,FALSE)</f>
        <v>Banking Services</v>
      </c>
      <c r="D61" s="79" t="e" vm="2">
        <v>#VALUE!</v>
      </c>
      <c r="E61" s="1" t="str">
        <f t="array" aca="1" ref="E61" ca="1">_FV(Transactions!$D61,"Ticker symbol",TRUE)</f>
        <v>AXP</v>
      </c>
      <c r="F61" s="82" t="s">
        <v>16</v>
      </c>
      <c r="G61">
        <v>135</v>
      </c>
      <c r="H61" s="17">
        <v>295.39999999999998</v>
      </c>
      <c r="I61" s="10">
        <f>Transactions!$H61*Transactions!$G61</f>
        <v>39879</v>
      </c>
      <c r="J61" s="10">
        <f>ABS(Table_1[[#This Row],[Transaction Amount]])*0.002</f>
        <v>79.757999999999996</v>
      </c>
      <c r="K61" s="10">
        <f>Table_1[[#This Row],[Transaction Amount]]-Table_1[[#This Row],[Transaction Cost]]</f>
        <v>39799.241999999998</v>
      </c>
      <c r="L61" s="1" t="s">
        <v>15</v>
      </c>
    </row>
    <row r="62" spans="1:12" ht="14.25" customHeight="1" x14ac:dyDescent="0.3">
      <c r="B62" s="9">
        <v>45709</v>
      </c>
      <c r="C62" s="9" t="str">
        <f ca="1">VLOOKUP(Table_1[[#This Row],[Company]],Dashboard!$B$8:$D$4338,3,FALSE)</f>
        <v>Specialty Retailers</v>
      </c>
      <c r="D62" s="79" t="e" vm="23">
        <v>#VALUE!</v>
      </c>
      <c r="E62" s="1" t="str">
        <f t="array" aca="1" ref="E62" ca="1">_FV(Transactions!$D62,"Ticker symbol",TRUE)</f>
        <v>HD</v>
      </c>
      <c r="F62" s="82" t="s">
        <v>16</v>
      </c>
      <c r="G62">
        <v>103</v>
      </c>
      <c r="H62" s="17">
        <v>385.3</v>
      </c>
      <c r="I62" s="10">
        <f>Transactions!$H62*Transactions!$G62</f>
        <v>39685.9</v>
      </c>
      <c r="J62" s="10">
        <f>ABS(Table_1[[#This Row],[Transaction Amount]])*0.002</f>
        <v>79.371800000000007</v>
      </c>
      <c r="K62" s="10">
        <f>Table_1[[#This Row],[Transaction Amount]]-Table_1[[#This Row],[Transaction Cost]]</f>
        <v>39606.528200000001</v>
      </c>
      <c r="L62" s="1" t="s">
        <v>15</v>
      </c>
    </row>
    <row r="63" spans="1:12" ht="14.25" customHeight="1" x14ac:dyDescent="0.3">
      <c r="B63" s="97">
        <v>45712</v>
      </c>
      <c r="C63" s="97" t="str">
        <f ca="1">VLOOKUP(D63,Dashboard!$B$8:$D$47,3,FALSE)</f>
        <v>Software &amp; IT Services</v>
      </c>
      <c r="D63" s="98" t="e" vm="1">
        <v>#VALUE!</v>
      </c>
      <c r="E63" s="99" t="str">
        <f t="array" aca="1" ref="E63" ca="1">_FV(Transactions!$D63,"Ticker symbol",TRUE)</f>
        <v>IBM</v>
      </c>
      <c r="F63" s="100" t="s">
        <v>16</v>
      </c>
      <c r="G63" s="95">
        <v>-156</v>
      </c>
      <c r="H63" s="101">
        <v>252.44</v>
      </c>
      <c r="I63" s="102">
        <f>Transactions!$H63*Transactions!$G63</f>
        <v>-39380.639999999999</v>
      </c>
      <c r="J63" s="102">
        <f>ABS(I63)*0.002</f>
        <v>78.761279999999999</v>
      </c>
      <c r="K63" s="102">
        <f>I63-J63</f>
        <v>-39459.401279999998</v>
      </c>
      <c r="L63" s="99" t="s">
        <v>15</v>
      </c>
    </row>
    <row r="64" spans="1:12" ht="14.25" customHeight="1" x14ac:dyDescent="0.3">
      <c r="B64" s="97">
        <v>45712</v>
      </c>
      <c r="C64" s="97" t="str">
        <f ca="1">VLOOKUP(D64,Dashboard!$B$8:$D$47,3,FALSE)</f>
        <v>Pharmaceuticals</v>
      </c>
      <c r="D64" s="103" t="e" vm="16">
        <v>#VALUE!</v>
      </c>
      <c r="E64" s="99" t="str">
        <f t="array" aca="1" ref="E64" ca="1">_FV(Transactions!$D64,"Ticker symbol",TRUE)</f>
        <v>MRK</v>
      </c>
      <c r="F64" s="100" t="s">
        <v>14</v>
      </c>
      <c r="G64" s="95">
        <v>452</v>
      </c>
      <c r="H64" s="101">
        <v>92.25</v>
      </c>
      <c r="I64" s="102">
        <f>Transactions!$H64*Transactions!$G64</f>
        <v>41697</v>
      </c>
      <c r="J64" s="102">
        <f>ABS(I64)*0.002</f>
        <v>83.394000000000005</v>
      </c>
      <c r="K64" s="102">
        <f>I64-J64</f>
        <v>41613.606</v>
      </c>
      <c r="L64" s="99" t="s">
        <v>15</v>
      </c>
    </row>
    <row r="65" spans="2:12" ht="14.25" customHeight="1" x14ac:dyDescent="0.3">
      <c r="B65" s="97">
        <v>45712</v>
      </c>
      <c r="C65" s="97" t="str">
        <f ca="1">VLOOKUP(D65,Dashboard!$B$8:$D$47,3,FALSE)</f>
        <v>Consumer Goods Conglomerates</v>
      </c>
      <c r="D65" s="103" t="e" vm="17">
        <v>#VALUE!</v>
      </c>
      <c r="E65" s="99" t="str">
        <f t="array" aca="1" ref="E65" ca="1">_FV(Transactions!$D65,"Ticker symbol",TRUE)</f>
        <v>HON</v>
      </c>
      <c r="F65" s="100" t="s">
        <v>14</v>
      </c>
      <c r="G65" s="95">
        <v>192</v>
      </c>
      <c r="H65" s="101">
        <v>212.89</v>
      </c>
      <c r="I65" s="102">
        <f>Transactions!$H65*Transactions!$G65</f>
        <v>40874.879999999997</v>
      </c>
      <c r="J65" s="102">
        <f>ABS(I65)*0.002</f>
        <v>81.749759999999995</v>
      </c>
      <c r="K65" s="102">
        <f>I65-J65</f>
        <v>40793.130239999999</v>
      </c>
      <c r="L65" s="99" t="s">
        <v>15</v>
      </c>
    </row>
    <row r="66" spans="2:12" ht="14.25" customHeight="1" x14ac:dyDescent="0.3">
      <c r="B66" s="97">
        <v>45712</v>
      </c>
      <c r="C66" s="97" t="str">
        <f ca="1">VLOOKUP(D66,Dashboard!$B$8:$D$47,3,FALSE)</f>
        <v>Semiconductors &amp; Semiconductor Equipment</v>
      </c>
      <c r="D66" s="98" t="e" vm="18">
        <v>#VALUE!</v>
      </c>
      <c r="E66" s="99" t="str">
        <f t="array" aca="1" ref="E66" ca="1">_FV(Transactions!$D66,"Ticker symbol",TRUE)</f>
        <v>NVDA</v>
      </c>
      <c r="F66" s="100" t="s">
        <v>16</v>
      </c>
      <c r="G66" s="68">
        <v>-608</v>
      </c>
      <c r="H66" s="101">
        <v>124.80500000000001</v>
      </c>
      <c r="I66" s="102">
        <f>Transactions!$H66*Transactions!$G66</f>
        <v>-75881.440000000002</v>
      </c>
      <c r="J66" s="102">
        <f>ABS(I66)*0.002</f>
        <v>151.76288</v>
      </c>
      <c r="K66" s="102">
        <f>I66-J66</f>
        <v>-76033.202879999997</v>
      </c>
      <c r="L66" s="99" t="s">
        <v>15</v>
      </c>
    </row>
    <row r="67" spans="2:12" ht="14.25" customHeight="1" x14ac:dyDescent="0.3">
      <c r="B67" s="97">
        <v>45712</v>
      </c>
      <c r="C67" s="97" t="str">
        <f ca="1">VLOOKUP(D67,Dashboard!$B$8:$D$47,3,FALSE)</f>
        <v>Aerospace &amp; Defense</v>
      </c>
      <c r="D67" s="98" t="e" vm="13">
        <v>#VALUE!</v>
      </c>
      <c r="E67" s="99" t="str">
        <f t="array" aca="1" ref="E67" ca="1">_FV(Transactions!$D67,"Ticker symbol",TRUE)</f>
        <v>BA</v>
      </c>
      <c r="F67" s="100" t="s">
        <v>16</v>
      </c>
      <c r="G67" s="68">
        <v>-229</v>
      </c>
      <c r="H67" s="101">
        <v>174.63</v>
      </c>
      <c r="I67" s="102">
        <f>Transactions!$H67*Transactions!$G67</f>
        <v>-39990.269999999997</v>
      </c>
      <c r="J67" s="102">
        <f>ABS(I67)*0.002</f>
        <v>79.980539999999991</v>
      </c>
      <c r="K67" s="102">
        <f>I67-J67</f>
        <v>-40070.250539999994</v>
      </c>
      <c r="L67" s="99" t="s">
        <v>15</v>
      </c>
    </row>
    <row r="68" spans="2:12" ht="14.25" customHeight="1" x14ac:dyDescent="0.3">
      <c r="B68" s="97">
        <v>45712</v>
      </c>
      <c r="C68" s="97" t="str">
        <f ca="1">VLOOKUP(D68,Dashboard!$B$8:$D$47,3,FALSE)</f>
        <v>Consumer Goods Conglomerates</v>
      </c>
      <c r="D68" s="103" t="e" vm="12">
        <v>#VALUE!</v>
      </c>
      <c r="E68" s="99" t="str">
        <f t="array" aca="1" ref="E68" ca="1">_FV(Transactions!$D68,"Ticker symbol",TRUE)</f>
        <v>MMM</v>
      </c>
      <c r="F68" s="100" t="s">
        <v>14</v>
      </c>
      <c r="G68" s="95">
        <v>257</v>
      </c>
      <c r="H68" s="101">
        <v>155.12</v>
      </c>
      <c r="I68" s="102">
        <f>Transactions!$H68*Transactions!$G68</f>
        <v>39865.840000000004</v>
      </c>
      <c r="J68" s="102">
        <f>ABS(I68)*0.002</f>
        <v>79.731680000000011</v>
      </c>
      <c r="K68" s="102">
        <f>I68-J68</f>
        <v>39786.108320000007</v>
      </c>
      <c r="L68" s="99" t="s">
        <v>15</v>
      </c>
    </row>
    <row r="69" spans="2:12" ht="14.25" customHeight="1" x14ac:dyDescent="0.3">
      <c r="B69" s="97">
        <v>45712</v>
      </c>
      <c r="C69" s="97" t="str">
        <f ca="1">VLOOKUP(D69,Dashboard!$B$8:$D$47,3,FALSE)</f>
        <v>Food &amp; Drug Retailing</v>
      </c>
      <c r="D69" s="103" t="e" vm="15">
        <v>#VALUE!</v>
      </c>
      <c r="E69" s="99" t="str">
        <f t="array" aca="1" ref="E69" ca="1">_FV(Transactions!$D69,"Ticker symbol",TRUE)</f>
        <v>WMT</v>
      </c>
      <c r="F69" s="100" t="s">
        <v>14</v>
      </c>
      <c r="G69" s="95">
        <v>826</v>
      </c>
      <c r="H69" s="101">
        <v>98.61</v>
      </c>
      <c r="I69" s="102">
        <f>Transactions!$H69*Transactions!$G69</f>
        <v>81451.86</v>
      </c>
      <c r="J69" s="102">
        <f>ABS(I69)*0.002</f>
        <v>162.90371999999999</v>
      </c>
      <c r="K69" s="102">
        <f>I69-J69</f>
        <v>81288.956279999999</v>
      </c>
      <c r="L69" s="99" t="s">
        <v>15</v>
      </c>
    </row>
    <row r="70" spans="2:12" ht="14.25" customHeight="1" x14ac:dyDescent="0.3">
      <c r="B70" s="97">
        <v>45712</v>
      </c>
      <c r="C70" s="97" t="str">
        <f ca="1">VLOOKUP(D70,Dashboard!$B$8:$D$47,3,FALSE)</f>
        <v>Media &amp; Publishing</v>
      </c>
      <c r="D70" s="103" t="e" vm="3">
        <v>#VALUE!</v>
      </c>
      <c r="E70" s="99" t="str">
        <f t="array" aca="1" ref="E70" ca="1">_FV(Transactions!$D70,"Ticker symbol",TRUE)</f>
        <v>DIS</v>
      </c>
      <c r="F70" s="100" t="s">
        <v>14</v>
      </c>
      <c r="G70" s="95">
        <v>719</v>
      </c>
      <c r="H70" s="101">
        <v>113.8</v>
      </c>
      <c r="I70" s="102">
        <f>Transactions!$H70*Transactions!$G70</f>
        <v>81822.2</v>
      </c>
      <c r="J70" s="102">
        <f>ABS(I70)*0.002</f>
        <v>163.64439999999999</v>
      </c>
      <c r="K70" s="102">
        <f>I70-J70</f>
        <v>81658.555599999992</v>
      </c>
      <c r="L70" s="99" t="s">
        <v>15</v>
      </c>
    </row>
    <row r="71" spans="2:12" ht="14.25" customHeight="1" x14ac:dyDescent="0.3">
      <c r="B71" s="97">
        <v>45712</v>
      </c>
      <c r="C71" s="97" t="str">
        <f ca="1">VLOOKUP(D71,Dashboard!$B$8:$D$47,3,FALSE)</f>
        <v>Chemicals</v>
      </c>
      <c r="D71" s="103" t="e" vm="8">
        <v>#VALUE!</v>
      </c>
      <c r="E71" s="99" t="str">
        <f t="array" aca="1" ref="E71" ca="1">_FV(Transactions!$D71,"Ticker symbol",TRUE)</f>
        <v>SHW</v>
      </c>
      <c r="F71" s="100" t="s">
        <v>14</v>
      </c>
      <c r="G71" s="95">
        <v>222</v>
      </c>
      <c r="H71" s="101">
        <v>362.27</v>
      </c>
      <c r="I71" s="102">
        <f>Transactions!$H71*Transactions!$G71</f>
        <v>80423.94</v>
      </c>
      <c r="J71" s="102">
        <f>ABS(I71)*0.002</f>
        <v>160.84788</v>
      </c>
      <c r="K71" s="102">
        <f>I71-J71</f>
        <v>80263.092120000001</v>
      </c>
      <c r="L71" s="99" t="s">
        <v>15</v>
      </c>
    </row>
    <row r="72" spans="2:12" ht="14.25" customHeight="1" x14ac:dyDescent="0.3">
      <c r="B72" s="97">
        <v>45712</v>
      </c>
      <c r="C72" s="97" t="str">
        <f ca="1">VLOOKUP(D72,Dashboard!$B$8:$D$47,3,FALSE)</f>
        <v>Insurance</v>
      </c>
      <c r="D72" s="103" t="e" vm="9">
        <v>#VALUE!</v>
      </c>
      <c r="E72" s="99" t="str">
        <f t="array" aca="1" ref="E72" ca="1">_FV(Transactions!$D72,"Ticker symbol",TRUE)</f>
        <v>TRV</v>
      </c>
      <c r="F72" s="100" t="s">
        <v>14</v>
      </c>
      <c r="G72" s="95">
        <v>321</v>
      </c>
      <c r="H72" s="101">
        <v>258.49</v>
      </c>
      <c r="I72" s="102">
        <f>Transactions!$H72*Transactions!$G72</f>
        <v>82975.290000000008</v>
      </c>
      <c r="J72" s="102">
        <f>ABS(I72)*0.002</f>
        <v>165.95058000000003</v>
      </c>
      <c r="K72" s="102">
        <f>I72-J72</f>
        <v>82809.339420000004</v>
      </c>
      <c r="L72" s="99" t="s">
        <v>15</v>
      </c>
    </row>
    <row r="73" spans="2:12" ht="14.25" customHeight="1" x14ac:dyDescent="0.3"/>
    <row r="74" spans="2:12" ht="14.25" customHeight="1" x14ac:dyDescent="0.3"/>
    <row r="75" spans="2:12" ht="14.25" customHeight="1" x14ac:dyDescent="0.3"/>
    <row r="76" spans="2:12" ht="14.25" customHeight="1" x14ac:dyDescent="0.3"/>
    <row r="77" spans="2:12" ht="14.25" customHeight="1" x14ac:dyDescent="0.3"/>
    <row r="78" spans="2:12" ht="14.25" customHeight="1" x14ac:dyDescent="0.3"/>
    <row r="79" spans="2:12" ht="14.25" customHeight="1" x14ac:dyDescent="0.3"/>
    <row r="80" spans="2:12"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sheetData>
  <phoneticPr fontId="16" type="noConversion"/>
  <pageMargins left="0.7" right="0.7" top="0.75" bottom="0.75" header="0" footer="0"/>
  <pageSetup orientation="landscape"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activity xmlns="a73d4695-d219-4a5e-88c5-c92faa0f5b0b"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D24EC77B650C3C4BA5360C2D45487E5E" ma:contentTypeVersion="6" ma:contentTypeDescription="Create a new document." ma:contentTypeScope="" ma:versionID="bbc4646843794ed6a31b64234e2278ca">
  <xsd:schema xmlns:xsd="http://www.w3.org/2001/XMLSchema" xmlns:xs="http://www.w3.org/2001/XMLSchema" xmlns:p="http://schemas.microsoft.com/office/2006/metadata/properties" xmlns:ns3="a73d4695-d219-4a5e-88c5-c92faa0f5b0b" targetNamespace="http://schemas.microsoft.com/office/2006/metadata/properties" ma:root="true" ma:fieldsID="6bb8df8608df37a83850cc81ab1d3b74" ns3:_="">
    <xsd:import namespace="a73d4695-d219-4a5e-88c5-c92faa0f5b0b"/>
    <xsd:element name="properties">
      <xsd:complexType>
        <xsd:sequence>
          <xsd:element name="documentManagement">
            <xsd:complexType>
              <xsd:all>
                <xsd:element ref="ns3:MediaServiceDateTaken" minOccurs="0"/>
                <xsd:element ref="ns3:MediaServiceMetadata" minOccurs="0"/>
                <xsd:element ref="ns3:MediaServiceFastMetadata" minOccurs="0"/>
                <xsd:element ref="ns3:MediaServiceSearchProperties" minOccurs="0"/>
                <xsd:element ref="ns3:MediaServiceObjectDetectorVersions" minOccurs="0"/>
                <xsd:element ref="ns3:_activit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73d4695-d219-4a5e-88c5-c92faa0f5b0b" elementFormDefault="qualified">
    <xsd:import namespace="http://schemas.microsoft.com/office/2006/documentManagement/types"/>
    <xsd:import namespace="http://schemas.microsoft.com/office/infopath/2007/PartnerControls"/>
    <xsd:element name="MediaServiceDateTaken" ma:index="8" nillable="true" ma:displayName="MediaServiceDateTaken" ma:hidden="true" ma:indexed="true" ma:internalName="MediaServiceDateTaken" ma:readOnly="true">
      <xsd:simpleType>
        <xsd:restriction base="dms:Text"/>
      </xsd:simpleType>
    </xsd:element>
    <xsd:element name="MediaServiceMetadata" ma:index="9" nillable="true" ma:displayName="MediaServiceMetadata" ma:hidden="true" ma:internalName="MediaServiceMetadata" ma:readOnly="true">
      <xsd:simpleType>
        <xsd:restriction base="dms:Note"/>
      </xsd:simpleType>
    </xsd:element>
    <xsd:element name="MediaServiceFastMetadata" ma:index="10" nillable="true" ma:displayName="MediaServiceFastMetadata" ma:hidden="true" ma:internalName="MediaServiceFastMetadata" ma:readOnly="true">
      <xsd:simpleType>
        <xsd:restriction base="dms:Note"/>
      </xsd:simpleType>
    </xsd:element>
    <xsd:element name="MediaServiceSearchProperties" ma:index="11" nillable="true" ma:displayName="MediaServiceSearchProperties" ma:hidden="true" ma:internalName="MediaServiceSearchProperties"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_activity" ma:index="13" nillable="true" ma:displayName="_activity" ma:hidden="true" ma:internalName="_activity">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653B62B-EB76-4755-ACB4-CCA01354AC3A}">
  <ds:schemaRefs>
    <ds:schemaRef ds:uri="http://schemas.microsoft.com/sharepoint/v3/contenttype/forms"/>
  </ds:schemaRefs>
</ds:datastoreItem>
</file>

<file path=customXml/itemProps2.xml><?xml version="1.0" encoding="utf-8"?>
<ds:datastoreItem xmlns:ds="http://schemas.openxmlformats.org/officeDocument/2006/customXml" ds:itemID="{8ABB6279-A2CA-457A-889C-AF974474C132}">
  <ds:schemaRefs>
    <ds:schemaRef ds:uri="a73d4695-d219-4a5e-88c5-c92faa0f5b0b"/>
    <ds:schemaRef ds:uri="http://schemas.microsoft.com/office/infopath/2007/PartnerControls"/>
    <ds:schemaRef ds:uri="http://purl.org/dc/elements/1.1/"/>
    <ds:schemaRef ds:uri="http://purl.org/dc/terms/"/>
    <ds:schemaRef ds:uri="http://schemas.microsoft.com/office/2006/documentManagement/types"/>
    <ds:schemaRef ds:uri="http://schemas.microsoft.com/office/2006/metadata/properties"/>
    <ds:schemaRef ds:uri="http://www.w3.org/XML/1998/namespace"/>
    <ds:schemaRef ds:uri="http://schemas.openxmlformats.org/package/2006/metadata/core-properties"/>
    <ds:schemaRef ds:uri="http://purl.org/dc/dcmitype/"/>
  </ds:schemaRefs>
</ds:datastoreItem>
</file>

<file path=customXml/itemProps3.xml><?xml version="1.0" encoding="utf-8"?>
<ds:datastoreItem xmlns:ds="http://schemas.openxmlformats.org/officeDocument/2006/customXml" ds:itemID="{9660CD80-D69B-4B05-92F2-D1CF45FAFA6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73d4695-d219-4a5e-88c5-c92faa0f5b0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Portfolio_Summary</vt:lpstr>
      <vt:lpstr>Dashboard</vt:lpstr>
      <vt:lpstr>Transactions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Quach</dc:creator>
  <cp:lastModifiedBy>Maanoj Gnanasegaran</cp:lastModifiedBy>
  <dcterms:created xsi:type="dcterms:W3CDTF">2022-04-28T23:28:49Z</dcterms:created>
  <dcterms:modified xsi:type="dcterms:W3CDTF">2025-03-01T03:39:56Z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0x010100D24EC77B650C3C4BA5360C2D45487E5E</vt:lpwstr>
  </property>
</Properties>
</file>