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Rutgers\Spring 2025\FinMod1\GroupProject\WeekEnding_21Feb2025\"/>
    </mc:Choice>
  </mc:AlternateContent>
  <xr:revisionPtr revIDLastSave="0" documentId="13_ncr:1_{C0B93A1E-99B3-4B99-94C5-C65614537F25}" xr6:coauthVersionLast="47" xr6:coauthVersionMax="47" xr10:uidLastSave="{00000000-0000-0000-0000-000000000000}"/>
  <bookViews>
    <workbookView xWindow="-108" yWindow="-108" windowWidth="23256" windowHeight="13176" xr2:uid="{00000000-000D-0000-FFFF-FFFF00000000}"/>
  </bookViews>
  <sheets>
    <sheet name="Portfolio_Summary" sheetId="5" r:id="rId1"/>
    <sheet name="Dashboard" sheetId="2" r:id="rId2"/>
    <sheet name="Transactions" sheetId="3" r:id="rId3"/>
  </sheets>
  <definedNames>
    <definedName name="_xlnm._FilterDatabase" localSheetId="1" hidden="1">Dashboard!$A$7:$V$37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5" l="1"/>
  <c r="I63" i="3"/>
  <c r="I62" i="3"/>
  <c r="E62" i="3" a="1"/>
  <c r="E62" i="3" s="1"/>
  <c r="G38" i="2"/>
  <c r="L38" i="2" a="1"/>
  <c r="L38" i="2" s="1"/>
  <c r="K38" i="2" a="1"/>
  <c r="K38" i="2" s="1"/>
  <c r="I38" i="2" a="1"/>
  <c r="I38" i="2" s="1"/>
  <c r="H38" i="2" a="1"/>
  <c r="H38" i="2" s="1"/>
  <c r="D38" i="2" a="1"/>
  <c r="D38" i="2" s="1"/>
  <c r="C62" i="3" s="1"/>
  <c r="C38" i="2" a="1"/>
  <c r="C38" i="2" s="1"/>
  <c r="G37" i="2"/>
  <c r="L37" i="2" a="1"/>
  <c r="L37" i="2" s="1"/>
  <c r="K37" i="2" a="1"/>
  <c r="K37" i="2" s="1"/>
  <c r="I37" i="2" a="1"/>
  <c r="I37" i="2" s="1"/>
  <c r="H37" i="2" a="1"/>
  <c r="H37" i="2" s="1"/>
  <c r="D37" i="2" a="1"/>
  <c r="D37" i="2" s="1"/>
  <c r="C37" i="2" a="1"/>
  <c r="C37" i="2" s="1"/>
  <c r="I61" i="3"/>
  <c r="E61" i="3" a="1"/>
  <c r="E61" i="3" s="1"/>
  <c r="G36" i="2"/>
  <c r="L36" i="2" a="1"/>
  <c r="L36" i="2" s="1"/>
  <c r="K36" i="2" a="1"/>
  <c r="K36" i="2" s="1"/>
  <c r="I36" i="2" a="1"/>
  <c r="I36" i="2" s="1"/>
  <c r="H36" i="2" a="1"/>
  <c r="H36" i="2" s="1"/>
  <c r="D36" i="2" a="1"/>
  <c r="D36" i="2" s="1"/>
  <c r="C36" i="2" a="1"/>
  <c r="C36" i="2" s="1"/>
  <c r="I60" i="3"/>
  <c r="E60" i="3" a="1"/>
  <c r="E60" i="3" s="1"/>
  <c r="C3" i="3"/>
  <c r="L35" i="2" a="1"/>
  <c r="L35" i="2" s="1"/>
  <c r="K35" i="2" a="1"/>
  <c r="K35" i="2" s="1"/>
  <c r="I35" i="2" a="1"/>
  <c r="I35" i="2" s="1"/>
  <c r="J35" i="2" s="1"/>
  <c r="H35" i="2" a="1"/>
  <c r="H35" i="2" s="1"/>
  <c r="G35" i="2"/>
  <c r="D35" i="2" a="1"/>
  <c r="D35" i="2" s="1"/>
  <c r="C59" i="3" s="1"/>
  <c r="C35" i="2" a="1"/>
  <c r="C35" i="2" s="1"/>
  <c r="I59" i="3"/>
  <c r="E59" i="3" a="1"/>
  <c r="E59" i="3" s="1"/>
  <c r="A58" i="3"/>
  <c r="G51" i="2"/>
  <c r="L51" i="2" a="1"/>
  <c r="L51" i="2" s="1"/>
  <c r="K51" i="2" a="1"/>
  <c r="K51" i="2" s="1"/>
  <c r="I51" i="2" a="1"/>
  <c r="I51" i="2" s="1"/>
  <c r="H51" i="2" a="1"/>
  <c r="H51" i="2" s="1"/>
  <c r="D51" i="2" a="1"/>
  <c r="D51" i="2" s="1"/>
  <c r="C51" i="2" a="1"/>
  <c r="C51" i="2" s="1"/>
  <c r="G56" i="3"/>
  <c r="C34" i="2" a="1"/>
  <c r="C34" i="2" s="1"/>
  <c r="D34" i="2" a="1"/>
  <c r="D34" i="2" s="1"/>
  <c r="G34" i="2"/>
  <c r="H34" i="2" a="1"/>
  <c r="H34" i="2" s="1"/>
  <c r="I34" i="2" a="1"/>
  <c r="I34" i="2" s="1"/>
  <c r="J34" i="2" s="1"/>
  <c r="K34" i="2" a="1"/>
  <c r="K34" i="2" s="1"/>
  <c r="L34" i="2" a="1"/>
  <c r="L34" i="2" s="1"/>
  <c r="I58" i="3"/>
  <c r="E58" i="3" a="1"/>
  <c r="E58" i="3" s="1"/>
  <c r="G57" i="3"/>
  <c r="L50" i="2" a="1"/>
  <c r="L50" i="2" s="1"/>
  <c r="K50" i="2" a="1"/>
  <c r="K50" i="2" s="1"/>
  <c r="I50" i="2" a="1"/>
  <c r="I50" i="2" s="1"/>
  <c r="J50" i="2" s="1"/>
  <c r="H50" i="2" a="1"/>
  <c r="H50" i="2" s="1"/>
  <c r="G50" i="2"/>
  <c r="D50" i="2" a="1"/>
  <c r="D50" i="2" s="1"/>
  <c r="C50" i="2" a="1"/>
  <c r="C50" i="2" s="1"/>
  <c r="I57" i="3"/>
  <c r="J8" i="2"/>
  <c r="E57" i="3" a="1"/>
  <c r="E57" i="3" s="1"/>
  <c r="I56" i="3"/>
  <c r="E56" i="3" a="1"/>
  <c r="E56" i="3" s="1"/>
  <c r="I55" i="3"/>
  <c r="E55" i="3" a="1"/>
  <c r="E55" i="3" s="1"/>
  <c r="I54" i="3"/>
  <c r="J54" i="3" s="1"/>
  <c r="K54" i="3" s="1"/>
  <c r="E54" i="3" a="1"/>
  <c r="E54" i="3" s="1"/>
  <c r="I53" i="3"/>
  <c r="E53" i="3" a="1"/>
  <c r="E53" i="3" s="1"/>
  <c r="I52" i="3"/>
  <c r="J52" i="3" s="1"/>
  <c r="K52" i="3" s="1"/>
  <c r="C20" i="2" a="1"/>
  <c r="C20" i="2" s="1"/>
  <c r="D20" i="2" a="1"/>
  <c r="D20" i="2" s="1"/>
  <c r="C52" i="3" s="1"/>
  <c r="G20" i="2"/>
  <c r="H20" i="2" a="1"/>
  <c r="H20" i="2" s="1"/>
  <c r="J20" i="2"/>
  <c r="K20" i="2" a="1"/>
  <c r="K20" i="2" s="1"/>
  <c r="L20" i="2" a="1"/>
  <c r="L20" i="2" s="1"/>
  <c r="E52" i="3" a="1"/>
  <c r="E52" i="3" s="1"/>
  <c r="J15" i="2"/>
  <c r="J16" i="2"/>
  <c r="J17" i="2"/>
  <c r="J18" i="2"/>
  <c r="J19" i="2"/>
  <c r="L49" i="2" a="1"/>
  <c r="L49" i="2" s="1"/>
  <c r="K49" i="2" a="1"/>
  <c r="K49" i="2" s="1"/>
  <c r="I49" i="2" a="1"/>
  <c r="I49" i="2" s="1"/>
  <c r="J49" i="2" s="1"/>
  <c r="H49" i="2" a="1"/>
  <c r="H49" i="2" s="1"/>
  <c r="L48" i="2" a="1"/>
  <c r="L48" i="2" s="1"/>
  <c r="K48" i="2" a="1"/>
  <c r="K48" i="2" s="1"/>
  <c r="I48" i="2" a="1"/>
  <c r="I48" i="2" s="1"/>
  <c r="J48" i="2" s="1"/>
  <c r="H48" i="2" a="1"/>
  <c r="H48" i="2" s="1"/>
  <c r="L47" i="2" a="1"/>
  <c r="L47" i="2" s="1"/>
  <c r="K47" i="2" a="1"/>
  <c r="K47" i="2" s="1"/>
  <c r="I47" i="2" a="1"/>
  <c r="I47" i="2" s="1"/>
  <c r="J47" i="2" s="1"/>
  <c r="H47" i="2" a="1"/>
  <c r="H47" i="2" s="1"/>
  <c r="L46" i="2" a="1"/>
  <c r="L46" i="2" s="1"/>
  <c r="K46" i="2" a="1"/>
  <c r="K46" i="2" s="1"/>
  <c r="I46" i="2" a="1"/>
  <c r="I46" i="2" s="1"/>
  <c r="J46" i="2" s="1"/>
  <c r="H46" i="2" a="1"/>
  <c r="H46" i="2" s="1"/>
  <c r="G49" i="2"/>
  <c r="G48" i="2"/>
  <c r="G47" i="2"/>
  <c r="G46" i="2"/>
  <c r="L23" i="2" a="1"/>
  <c r="L23" i="2" s="1"/>
  <c r="K23" i="2" a="1"/>
  <c r="K23" i="2" s="1"/>
  <c r="J23" i="2"/>
  <c r="H23" i="2" a="1"/>
  <c r="H23" i="2" s="1"/>
  <c r="G23" i="2"/>
  <c r="D23" i="2" a="1"/>
  <c r="D23" i="2" s="1"/>
  <c r="C53" i="3" s="1"/>
  <c r="C23" i="2" a="1"/>
  <c r="C23" i="2" s="1"/>
  <c r="L22" i="2" a="1"/>
  <c r="L22" i="2" s="1"/>
  <c r="K22" i="2" a="1"/>
  <c r="K22" i="2" s="1"/>
  <c r="J22" i="2"/>
  <c r="H22" i="2" a="1"/>
  <c r="H22" i="2" s="1"/>
  <c r="G22" i="2"/>
  <c r="D22" i="2" a="1"/>
  <c r="D22" i="2" s="1"/>
  <c r="C54" i="3" s="1"/>
  <c r="C22" i="2" a="1"/>
  <c r="C22" i="2" s="1"/>
  <c r="L45" i="2" a="1"/>
  <c r="L45" i="2" s="1"/>
  <c r="K45" i="2" a="1"/>
  <c r="K45" i="2" s="1"/>
  <c r="I45" i="2" a="1"/>
  <c r="I45" i="2" s="1"/>
  <c r="J45" i="2" s="1"/>
  <c r="H45" i="2" a="1"/>
  <c r="H45" i="2" s="1"/>
  <c r="G45" i="2"/>
  <c r="D45" i="2" a="1"/>
  <c r="D45" i="2" s="1"/>
  <c r="C34" i="3" s="1"/>
  <c r="C45" i="2" a="1"/>
  <c r="C45" i="2" s="1"/>
  <c r="L21" i="2" a="1"/>
  <c r="L21" i="2" s="1"/>
  <c r="K21" i="2" a="1"/>
  <c r="K21" i="2" s="1"/>
  <c r="J21" i="2"/>
  <c r="H21" i="2" a="1"/>
  <c r="H21" i="2" s="1"/>
  <c r="G21" i="2"/>
  <c r="D21" i="2" a="1"/>
  <c r="D21" i="2" s="1"/>
  <c r="C33" i="3" s="1"/>
  <c r="C21" i="2" a="1"/>
  <c r="C21" i="2" s="1"/>
  <c r="L44" i="2" a="1"/>
  <c r="L44" i="2" s="1"/>
  <c r="K44" i="2" a="1"/>
  <c r="K44" i="2" s="1"/>
  <c r="I44" i="2" a="1"/>
  <c r="I44" i="2" s="1"/>
  <c r="J44" i="2" s="1"/>
  <c r="H44" i="2" a="1"/>
  <c r="H44" i="2" s="1"/>
  <c r="G44" i="2"/>
  <c r="D44" i="2" a="1"/>
  <c r="D44" i="2" s="1"/>
  <c r="C32" i="3" s="1"/>
  <c r="C44" i="2" a="1"/>
  <c r="C44" i="2" s="1"/>
  <c r="L43" i="2" a="1"/>
  <c r="L43" i="2" s="1"/>
  <c r="K43" i="2" a="1"/>
  <c r="K43" i="2" s="1"/>
  <c r="I43" i="2" a="1"/>
  <c r="I43" i="2" s="1"/>
  <c r="J43" i="2" s="1"/>
  <c r="H43" i="2" a="1"/>
  <c r="H43" i="2" s="1"/>
  <c r="G43" i="2"/>
  <c r="D43" i="2" a="1"/>
  <c r="D43" i="2" s="1"/>
  <c r="C43" i="2" a="1"/>
  <c r="C43" i="2" s="1"/>
  <c r="L42" i="2" a="1"/>
  <c r="L42" i="2" s="1"/>
  <c r="K42" i="2" a="1"/>
  <c r="K42" i="2" s="1"/>
  <c r="I42" i="2" a="1"/>
  <c r="I42" i="2" s="1"/>
  <c r="J42" i="2" s="1"/>
  <c r="H42" i="2" a="1"/>
  <c r="H42" i="2" s="1"/>
  <c r="G42" i="2"/>
  <c r="D42" i="2" a="1"/>
  <c r="D42" i="2" s="1"/>
  <c r="C29" i="3" s="1"/>
  <c r="C42" i="2" a="1"/>
  <c r="C42" i="2" s="1"/>
  <c r="L41" i="2" a="1"/>
  <c r="L41" i="2" s="1"/>
  <c r="K41" i="2" a="1"/>
  <c r="K41" i="2" s="1"/>
  <c r="I41" i="2" a="1"/>
  <c r="I41" i="2" s="1"/>
  <c r="J41" i="2" s="1"/>
  <c r="H41" i="2" a="1"/>
  <c r="H41" i="2" s="1"/>
  <c r="G41" i="2"/>
  <c r="D41" i="2" a="1"/>
  <c r="D41" i="2" s="1"/>
  <c r="C28" i="3" s="1"/>
  <c r="C41" i="2" a="1"/>
  <c r="C41" i="2" s="1"/>
  <c r="L40" i="2" a="1"/>
  <c r="L40" i="2" s="1"/>
  <c r="K40" i="2" a="1"/>
  <c r="K40" i="2" s="1"/>
  <c r="I40" i="2" a="1"/>
  <c r="I40" i="2" s="1"/>
  <c r="J40" i="2" s="1"/>
  <c r="H40" i="2" a="1"/>
  <c r="H40" i="2" s="1"/>
  <c r="G40" i="2"/>
  <c r="D40" i="2" a="1"/>
  <c r="D40" i="2" s="1"/>
  <c r="C27" i="3" s="1"/>
  <c r="C40" i="2" a="1"/>
  <c r="C40" i="2" s="1"/>
  <c r="L39" i="2" a="1"/>
  <c r="L39" i="2" s="1"/>
  <c r="K39" i="2" a="1"/>
  <c r="K39" i="2" s="1"/>
  <c r="I39" i="2" a="1"/>
  <c r="I39" i="2" s="1"/>
  <c r="J39" i="2" s="1"/>
  <c r="H39" i="2" a="1"/>
  <c r="H39" i="2" s="1"/>
  <c r="G39" i="2"/>
  <c r="D39" i="2" a="1"/>
  <c r="D39" i="2" s="1"/>
  <c r="C25" i="3" s="1"/>
  <c r="C39" i="2" a="1"/>
  <c r="C39" i="2" s="1"/>
  <c r="L25" i="2" a="1"/>
  <c r="L25" i="2" s="1"/>
  <c r="K25" i="2" a="1"/>
  <c r="K25" i="2" s="1"/>
  <c r="J25" i="2"/>
  <c r="H25" i="2" a="1"/>
  <c r="H25" i="2" s="1"/>
  <c r="G25" i="2"/>
  <c r="D25" i="2" a="1"/>
  <c r="D25" i="2" s="1"/>
  <c r="C23" i="3" s="1"/>
  <c r="C25" i="2" a="1"/>
  <c r="C25" i="2" s="1"/>
  <c r="L33" i="2" a="1"/>
  <c r="L33" i="2" s="1"/>
  <c r="K33" i="2" a="1"/>
  <c r="K33" i="2" s="1"/>
  <c r="L32" i="2" a="1"/>
  <c r="L32" i="2" s="1"/>
  <c r="K32" i="2" a="1"/>
  <c r="K32" i="2" s="1"/>
  <c r="L24" i="2" a="1"/>
  <c r="L24" i="2" s="1"/>
  <c r="K24" i="2" a="1"/>
  <c r="K24" i="2" s="1"/>
  <c r="I33" i="2" a="1"/>
  <c r="I33" i="2" s="1"/>
  <c r="J33" i="2" s="1"/>
  <c r="I32" i="2" a="1"/>
  <c r="I32" i="2" s="1"/>
  <c r="J32" i="2" s="1"/>
  <c r="H33" i="2" a="1"/>
  <c r="H33" i="2" s="1"/>
  <c r="H32" i="2" a="1"/>
  <c r="H32" i="2" s="1"/>
  <c r="G33" i="2"/>
  <c r="G32" i="2"/>
  <c r="J24" i="2"/>
  <c r="H24" i="2" a="1"/>
  <c r="H24" i="2" s="1"/>
  <c r="G24" i="2"/>
  <c r="D24" i="2" a="1"/>
  <c r="D24" i="2" s="1"/>
  <c r="C57" i="3" s="1"/>
  <c r="C24" i="2" a="1"/>
  <c r="C24" i="2" s="1"/>
  <c r="L31" i="2" a="1"/>
  <c r="L31" i="2" s="1"/>
  <c r="K31" i="2" a="1"/>
  <c r="K31" i="2" s="1"/>
  <c r="I31" i="2" a="1"/>
  <c r="I31" i="2" s="1"/>
  <c r="J31" i="2" s="1"/>
  <c r="H31" i="2" a="1"/>
  <c r="H31" i="2" s="1"/>
  <c r="G31" i="2"/>
  <c r="D31" i="2" a="1"/>
  <c r="D31" i="2" s="1"/>
  <c r="C21" i="3" s="1"/>
  <c r="C31" i="2" a="1"/>
  <c r="C31" i="2" s="1"/>
  <c r="L30" i="2" a="1"/>
  <c r="L30" i="2" s="1"/>
  <c r="K30" i="2" a="1"/>
  <c r="K30" i="2" s="1"/>
  <c r="I30" i="2" a="1"/>
  <c r="I30" i="2" s="1"/>
  <c r="J30" i="2" s="1"/>
  <c r="H30" i="2" a="1"/>
  <c r="H30" i="2" s="1"/>
  <c r="G30" i="2"/>
  <c r="D30" i="2" a="1"/>
  <c r="D30" i="2" s="1"/>
  <c r="C20" i="3" s="1"/>
  <c r="C30" i="2" a="1"/>
  <c r="C30" i="2" s="1"/>
  <c r="L29" i="2" a="1"/>
  <c r="L29" i="2" s="1"/>
  <c r="K29" i="2" a="1"/>
  <c r="K29" i="2" s="1"/>
  <c r="I29" i="2" a="1"/>
  <c r="I29" i="2" s="1"/>
  <c r="J29" i="2" s="1"/>
  <c r="H29" i="2" a="1"/>
  <c r="H29" i="2" s="1"/>
  <c r="G29" i="2"/>
  <c r="D29" i="2" a="1"/>
  <c r="D29" i="2" s="1"/>
  <c r="C19" i="3" s="1"/>
  <c r="C29" i="2" a="1"/>
  <c r="C29" i="2" s="1"/>
  <c r="L28" i="2" a="1"/>
  <c r="L28" i="2" s="1"/>
  <c r="K28" i="2" a="1"/>
  <c r="K28" i="2" s="1"/>
  <c r="I28" i="2" a="1"/>
  <c r="I28" i="2" s="1"/>
  <c r="J28" i="2" s="1"/>
  <c r="H28" i="2" a="1"/>
  <c r="H28" i="2" s="1"/>
  <c r="G28" i="2"/>
  <c r="D28" i="2" a="1"/>
  <c r="D28" i="2" s="1"/>
  <c r="C17" i="3" s="1"/>
  <c r="C28" i="2" a="1"/>
  <c r="C28" i="2" s="1"/>
  <c r="L27" i="2" a="1"/>
  <c r="L27" i="2" s="1"/>
  <c r="K27" i="2" a="1"/>
  <c r="K27" i="2" s="1"/>
  <c r="I27" i="2" a="1"/>
  <c r="I27" i="2" s="1"/>
  <c r="J27" i="2" s="1"/>
  <c r="H27" i="2" a="1"/>
  <c r="H27" i="2" s="1"/>
  <c r="G27" i="2"/>
  <c r="D27" i="2" a="1"/>
  <c r="D27" i="2" s="1"/>
  <c r="C16" i="3" s="1"/>
  <c r="C27" i="2" a="1"/>
  <c r="C27" i="2" s="1"/>
  <c r="L26" i="2" a="1"/>
  <c r="L26" i="2" s="1"/>
  <c r="K26" i="2" a="1"/>
  <c r="K26" i="2" s="1"/>
  <c r="I26" i="2" a="1"/>
  <c r="I26" i="2" s="1"/>
  <c r="J26" i="2" s="1"/>
  <c r="H26" i="2" a="1"/>
  <c r="H26" i="2" s="1"/>
  <c r="G26" i="2"/>
  <c r="D26" i="2" a="1"/>
  <c r="D26" i="2" s="1"/>
  <c r="C26" i="2" a="1"/>
  <c r="C26" i="2" s="1"/>
  <c r="L19" i="2" a="1"/>
  <c r="L19" i="2" s="1"/>
  <c r="K19" i="2" a="1"/>
  <c r="K19" i="2" s="1"/>
  <c r="H19" i="2" a="1"/>
  <c r="H19" i="2" s="1"/>
  <c r="G19" i="2"/>
  <c r="D19" i="2" a="1"/>
  <c r="D19" i="2" s="1"/>
  <c r="C19" i="2" a="1"/>
  <c r="C19" i="2" s="1"/>
  <c r="L18" i="2" a="1"/>
  <c r="L18" i="2" s="1"/>
  <c r="K18" i="2" a="1"/>
  <c r="K18" i="2" s="1"/>
  <c r="H18" i="2" a="1"/>
  <c r="H18" i="2" s="1"/>
  <c r="G18" i="2"/>
  <c r="D18" i="2" a="1"/>
  <c r="D18" i="2" s="1"/>
  <c r="C18" i="2" a="1"/>
  <c r="C18" i="2" s="1"/>
  <c r="L17" i="2" a="1"/>
  <c r="L17" i="2" s="1"/>
  <c r="K17" i="2" a="1"/>
  <c r="K17" i="2" s="1"/>
  <c r="H17" i="2" a="1"/>
  <c r="H17" i="2" s="1"/>
  <c r="G17" i="2"/>
  <c r="D17" i="2" a="1"/>
  <c r="D17" i="2" s="1"/>
  <c r="C17" i="2" a="1"/>
  <c r="C17" i="2" s="1"/>
  <c r="L16" i="2" a="1"/>
  <c r="L16" i="2" s="1"/>
  <c r="K16" i="2" a="1"/>
  <c r="K16" i="2" s="1"/>
  <c r="H16" i="2" a="1"/>
  <c r="H16" i="2" s="1"/>
  <c r="G16" i="2"/>
  <c r="D16" i="2" a="1"/>
  <c r="D16" i="2" s="1"/>
  <c r="C41" i="3" s="1"/>
  <c r="C16" i="2" a="1"/>
  <c r="C16" i="2" s="1"/>
  <c r="L15" i="2" a="1"/>
  <c r="L15" i="2" s="1"/>
  <c r="K15" i="2" a="1"/>
  <c r="K15" i="2" s="1"/>
  <c r="H15" i="2" a="1"/>
  <c r="H15" i="2" s="1"/>
  <c r="G15" i="2"/>
  <c r="D15" i="2" a="1"/>
  <c r="D15" i="2" s="1"/>
  <c r="C15" i="2" a="1"/>
  <c r="C15" i="2" s="1"/>
  <c r="L14" i="2" a="1"/>
  <c r="L14" i="2" s="1"/>
  <c r="K14" i="2" a="1"/>
  <c r="K14" i="2" s="1"/>
  <c r="I14" i="2" a="1"/>
  <c r="I14" i="2" s="1"/>
  <c r="J14" i="2" s="1"/>
  <c r="H14" i="2" a="1"/>
  <c r="H14" i="2" s="1"/>
  <c r="G14" i="2"/>
  <c r="D14" i="2" a="1"/>
  <c r="D14" i="2" s="1"/>
  <c r="C39" i="3" s="1"/>
  <c r="C14" i="2" a="1"/>
  <c r="C14" i="2" s="1"/>
  <c r="L13" i="2" a="1"/>
  <c r="L13" i="2" s="1"/>
  <c r="K13" i="2" a="1"/>
  <c r="K13" i="2" s="1"/>
  <c r="J13" i="2"/>
  <c r="H13" i="2" a="1"/>
  <c r="H13" i="2" s="1"/>
  <c r="G13" i="2"/>
  <c r="D13" i="2" a="1"/>
  <c r="D13" i="2" s="1"/>
  <c r="C13" i="3" s="1"/>
  <c r="C13" i="2" a="1"/>
  <c r="C13" i="2" s="1"/>
  <c r="L12" i="2" a="1"/>
  <c r="L12" i="2" s="1"/>
  <c r="K12" i="2" a="1"/>
  <c r="K12" i="2" s="1"/>
  <c r="J12" i="2"/>
  <c r="H12" i="2" a="1"/>
  <c r="H12" i="2" s="1"/>
  <c r="G12" i="2"/>
  <c r="D12" i="2" a="1"/>
  <c r="D12" i="2" s="1"/>
  <c r="C15" i="3" s="1"/>
  <c r="C12" i="2" a="1"/>
  <c r="C12" i="2" s="1"/>
  <c r="L11" i="2" a="1"/>
  <c r="L11" i="2" s="1"/>
  <c r="K11" i="2" a="1"/>
  <c r="K11" i="2" s="1"/>
  <c r="J11" i="2"/>
  <c r="H11" i="2" a="1"/>
  <c r="H11" i="2" s="1"/>
  <c r="G11" i="2"/>
  <c r="D11" i="2" a="1"/>
  <c r="D11" i="2" s="1"/>
  <c r="C11" i="3" s="1"/>
  <c r="C11" i="2" a="1"/>
  <c r="C11" i="2" s="1"/>
  <c r="L10" i="2" a="1"/>
  <c r="L10" i="2" s="1"/>
  <c r="K10" i="2" a="1"/>
  <c r="K10" i="2" s="1"/>
  <c r="J10" i="2"/>
  <c r="H10" i="2" a="1"/>
  <c r="H10" i="2" s="1"/>
  <c r="G10" i="2"/>
  <c r="D10" i="2" a="1"/>
  <c r="D10" i="2" s="1"/>
  <c r="C10" i="2" a="1"/>
  <c r="C10" i="2" s="1"/>
  <c r="L9" i="2" a="1"/>
  <c r="L9" i="2" s="1"/>
  <c r="K9" i="2" a="1"/>
  <c r="K9" i="2" s="1"/>
  <c r="J9" i="2"/>
  <c r="H9" i="2" a="1"/>
  <c r="H9" i="2" s="1"/>
  <c r="G9" i="2"/>
  <c r="D9" i="2" a="1"/>
  <c r="D9" i="2" s="1"/>
  <c r="C9" i="3" s="1"/>
  <c r="C9" i="2" a="1"/>
  <c r="C9" i="2" s="1"/>
  <c r="C10" i="3" l="1"/>
  <c r="C60" i="3"/>
  <c r="C61" i="3"/>
  <c r="C49" i="3"/>
  <c r="C38" i="3"/>
  <c r="C22" i="3"/>
  <c r="C8" i="3"/>
  <c r="C36" i="3"/>
  <c r="C24" i="3"/>
  <c r="C6" i="3"/>
  <c r="J62" i="3"/>
  <c r="K62" i="3" s="1"/>
  <c r="J38" i="2"/>
  <c r="J37" i="2"/>
  <c r="J61" i="3"/>
  <c r="K61" i="3" s="1"/>
  <c r="C7" i="3"/>
  <c r="C40" i="3"/>
  <c r="C5" i="3"/>
  <c r="C4" i="3"/>
  <c r="C56" i="3"/>
  <c r="C18" i="3"/>
  <c r="C46" i="3"/>
  <c r="C30" i="3"/>
  <c r="C14" i="3"/>
  <c r="C45" i="3"/>
  <c r="C31" i="3"/>
  <c r="C12" i="3"/>
  <c r="C55" i="3"/>
  <c r="C44" i="3"/>
  <c r="C58" i="3"/>
  <c r="C26" i="3"/>
  <c r="J36" i="2"/>
  <c r="J60" i="3"/>
  <c r="K60" i="3" s="1"/>
  <c r="J59" i="3"/>
  <c r="K59" i="3" s="1"/>
  <c r="J51" i="2"/>
  <c r="J58" i="3"/>
  <c r="K58" i="3" s="1"/>
  <c r="J57" i="3"/>
  <c r="K57" i="3" s="1"/>
  <c r="J56" i="3"/>
  <c r="K56" i="3" s="1"/>
  <c r="J55" i="3"/>
  <c r="K55" i="3" s="1"/>
  <c r="J53" i="3"/>
  <c r="K53" i="3" s="1"/>
  <c r="B2" i="5" l="1" a="1"/>
  <c r="B2" i="5" s="1"/>
  <c r="D33" i="2" a="1"/>
  <c r="D33" i="2" s="1"/>
  <c r="C33" i="2" a="1"/>
  <c r="C33" i="2" s="1"/>
  <c r="D32" i="2" a="1"/>
  <c r="D32" i="2" s="1"/>
  <c r="C32" i="2" a="1"/>
  <c r="C32" i="2" s="1"/>
  <c r="I51" i="3"/>
  <c r="J51" i="3" s="1"/>
  <c r="I50" i="3"/>
  <c r="J50" i="3" s="1"/>
  <c r="I49" i="3"/>
  <c r="J49" i="3" s="1"/>
  <c r="D49" i="2" a="1"/>
  <c r="D49" i="2" s="1"/>
  <c r="C48" i="3" s="1"/>
  <c r="C49" i="2" a="1"/>
  <c r="C49" i="2" s="1"/>
  <c r="D48" i="2" a="1"/>
  <c r="D48" i="2" s="1"/>
  <c r="C47" i="3" s="1"/>
  <c r="C48" i="2" a="1"/>
  <c r="C48" i="2" s="1"/>
  <c r="D47" i="2" a="1"/>
  <c r="D47" i="2" s="1"/>
  <c r="C47" i="2" a="1"/>
  <c r="C47" i="2" s="1"/>
  <c r="D46" i="2" a="1"/>
  <c r="D46" i="2" s="1"/>
  <c r="C46" i="2" a="1"/>
  <c r="C46" i="2" s="1"/>
  <c r="I45" i="3"/>
  <c r="J45" i="3" s="1"/>
  <c r="I46" i="3"/>
  <c r="J46" i="3" s="1"/>
  <c r="I47" i="3"/>
  <c r="J47" i="3" s="1"/>
  <c r="I48" i="3"/>
  <c r="J48" i="3" s="1"/>
  <c r="C42" i="3" l="1"/>
  <c r="C50" i="3"/>
  <c r="C35" i="3"/>
  <c r="C43" i="3"/>
  <c r="C51" i="3"/>
  <c r="C37" i="3"/>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C2" i="5"/>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3"/>
        </ext>
      </extLst>
    </bk>
    <bk>
      <extLst>
        <ext uri="{3e2802c4-a4d2-4d8b-9148-e3be6c30e623}">
          <xlrd:rvb i="99"/>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<sst xmlns="http://schemas.openxmlformats.org/spreadsheetml/2006/main" count="156" uniqueCount="33">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</sst>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ont>
    <font>
      <sz val="11"/>
      <color rgb="FF00B050"/>
      <name val="Calibri"/>
      <family val="2"/>
      <scheme val="minor"/>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6" fillId="0" borderId="12"/>
    <xf numFmtId="0" fontId="3" fillId="0" borderId="12"/>
    <xf numFmtId="0" fontId="3" fillId="0" borderId="12"/>
  </cellStyleXfs>
  <cellXfs count="103">
    <xf numFmtId="0" fontId="0" fillId="0" borderId="0" xfId="0"/>
    <xf numFmtId="0" fontId="9" fillId="0" borderId="0" xfId="0" applyFont="1"/>
    <xf numFmtId="0" fontId="7" fillId="3" borderId="1" xfId="0" applyFont="1" applyFill="1" applyBorder="1"/>
    <xf numFmtId="0" fontId="12" fillId="3" borderId="1" xfId="0" applyFont="1" applyFill="1" applyBorder="1" applyAlignment="1">
      <alignment horizontal="center" wrapText="1"/>
    </xf>
    <xf numFmtId="0" fontId="12" fillId="3" borderId="1" xfId="0" applyFont="1" applyFill="1" applyBorder="1" applyAlignment="1">
      <alignment horizontal="left" vertical="center"/>
    </xf>
    <xf numFmtId="164" fontId="13" fillId="3" borderId="1" xfId="0" applyNumberFormat="1" applyFont="1" applyFill="1" applyBorder="1" applyAlignment="1">
      <alignment horizontal="center" vertical="center"/>
    </xf>
    <xf numFmtId="165" fontId="13" fillId="3" borderId="1" xfId="0" applyNumberFormat="1" applyFont="1" applyFill="1" applyBorder="1" applyAlignment="1">
      <alignment horizontal="center" vertical="center"/>
    </xf>
    <xf numFmtId="0" fontId="8" fillId="2" borderId="11" xfId="0" applyFont="1" applyFill="1" applyBorder="1" applyAlignment="1">
      <alignment horizontal="left"/>
    </xf>
    <xf numFmtId="0" fontId="7" fillId="0" borderId="0" xfId="0" applyFont="1" applyAlignment="1">
      <alignment horizontal="center"/>
    </xf>
    <xf numFmtId="14" fontId="7" fillId="0" borderId="0" xfId="0" applyNumberFormat="1" applyFont="1"/>
    <xf numFmtId="7" fontId="7" fillId="0" borderId="0" xfId="0" applyNumberFormat="1" applyFont="1"/>
    <xf numFmtId="164" fontId="7" fillId="3" borderId="1" xfId="0" applyNumberFormat="1" applyFont="1" applyFill="1" applyBorder="1"/>
    <xf numFmtId="164" fontId="0" fillId="0" borderId="0" xfId="0" applyNumberFormat="1"/>
    <xf numFmtId="0" fontId="6" fillId="0" borderId="0" xfId="0" applyFont="1"/>
    <xf numFmtId="166" fontId="16" fillId="0" borderId="0" xfId="0" applyNumberFormat="1" applyFont="1"/>
    <xf numFmtId="0" fontId="0" fillId="0" borderId="0" xfId="0" applyAlignment="1">
      <alignment horizontal="center" vertical="top"/>
    </xf>
    <xf numFmtId="0" fontId="7" fillId="0" borderId="0" xfId="0" applyFont="1" applyAlignment="1">
      <alignment horizontal="center" vertical="top"/>
    </xf>
    <xf numFmtId="167" fontId="0" fillId="0" borderId="0" xfId="0" applyNumberFormat="1"/>
    <xf numFmtId="8" fontId="16" fillId="0" borderId="0" xfId="0" applyNumberFormat="1" applyFont="1"/>
    <xf numFmtId="0" fontId="5" fillId="0" borderId="0" xfId="0" applyFont="1"/>
    <xf numFmtId="14" fontId="18" fillId="0" borderId="0" xfId="0" applyNumberFormat="1" applyFont="1"/>
    <xf numFmtId="0" fontId="17" fillId="0" borderId="12" xfId="1" applyFont="1"/>
    <xf numFmtId="0" fontId="17" fillId="0" borderId="0" xfId="0" applyFont="1"/>
    <xf numFmtId="167" fontId="17" fillId="0" borderId="0" xfId="0" applyNumberFormat="1" applyFont="1"/>
    <xf numFmtId="7" fontId="18" fillId="0" borderId="0" xfId="0" applyNumberFormat="1" applyFont="1"/>
    <xf numFmtId="14" fontId="19" fillId="0" borderId="0" xfId="0" applyNumberFormat="1" applyFont="1"/>
    <xf numFmtId="0" fontId="20" fillId="0" borderId="12" xfId="1" applyFont="1"/>
    <xf numFmtId="0" fontId="20" fillId="0" borderId="0" xfId="0" applyFont="1"/>
    <xf numFmtId="167" fontId="20" fillId="0" borderId="0" xfId="0" applyNumberFormat="1" applyFont="1"/>
    <xf numFmtId="7" fontId="19" fillId="0" borderId="0" xfId="0" applyNumberFormat="1" applyFont="1"/>
    <xf numFmtId="0" fontId="4" fillId="0" borderId="0" xfId="0" applyFont="1"/>
    <xf numFmtId="14" fontId="11" fillId="0" borderId="0" xfId="0" applyNumberFormat="1" applyFont="1"/>
    <xf numFmtId="0" fontId="21" fillId="0" borderId="12" xfId="1" applyFont="1"/>
    <xf numFmtId="0" fontId="21" fillId="0" borderId="0" xfId="0" applyFont="1"/>
    <xf numFmtId="167" fontId="21" fillId="0" borderId="0" xfId="0" applyNumberFormat="1" applyFont="1"/>
    <xf numFmtId="7" fontId="11" fillId="0" borderId="0" xfId="0" applyNumberFormat="1" applyFont="1"/>
    <xf numFmtId="0" fontId="0" fillId="4" borderId="0" xfId="0" applyFill="1"/>
    <xf numFmtId="0" fontId="7" fillId="4" borderId="0" xfId="0" applyFont="1" applyFill="1" applyAlignment="1">
      <alignment horizontal="left"/>
    </xf>
    <xf numFmtId="164" fontId="7" fillId="4" borderId="0" xfId="0" applyNumberFormat="1" applyFont="1" applyFill="1" applyAlignment="1">
      <alignment horizontal="left"/>
    </xf>
    <xf numFmtId="44" fontId="7" fillId="4" borderId="0" xfId="0" applyNumberFormat="1" applyFont="1" applyFill="1" applyAlignment="1">
      <alignment horizontal="left"/>
    </xf>
    <xf numFmtId="165" fontId="7" fillId="4" borderId="0" xfId="0" applyNumberFormat="1" applyFont="1" applyFill="1" applyAlignment="1">
      <alignment horizontal="left"/>
    </xf>
    <xf numFmtId="167" fontId="7" fillId="4" borderId="0" xfId="0" applyNumberFormat="1" applyFont="1" applyFill="1" applyAlignment="1">
      <alignment horizontal="left"/>
    </xf>
    <xf numFmtId="0" fontId="0" fillId="5" borderId="0" xfId="0" applyFill="1"/>
    <xf numFmtId="0" fontId="7" fillId="5" borderId="0" xfId="0" applyFont="1" applyFill="1" applyAlignment="1">
      <alignment horizontal="left"/>
    </xf>
    <xf numFmtId="44" fontId="7" fillId="5" borderId="0" xfId="0" applyNumberFormat="1" applyFont="1" applyFill="1" applyAlignment="1">
      <alignment horizontal="left"/>
    </xf>
    <xf numFmtId="164" fontId="7" fillId="5" borderId="0" xfId="0" applyNumberFormat="1" applyFont="1" applyFill="1" applyAlignment="1">
      <alignment horizontal="left"/>
    </xf>
    <xf numFmtId="167" fontId="7" fillId="5" borderId="0" xfId="0" applyNumberFormat="1" applyFont="1" applyFill="1" applyAlignment="1">
      <alignment horizontal="left"/>
    </xf>
    <xf numFmtId="165" fontId="7" fillId="5" borderId="0" xfId="0" applyNumberFormat="1" applyFont="1" applyFill="1" applyAlignment="1">
      <alignment horizontal="left"/>
    </xf>
    <xf numFmtId="0" fontId="7" fillId="6" borderId="0" xfId="0" applyFont="1" applyFill="1" applyAlignment="1">
      <alignment horizontal="left"/>
    </xf>
    <xf numFmtId="0" fontId="0" fillId="6" borderId="0" xfId="0" applyFill="1"/>
    <xf numFmtId="44" fontId="7" fillId="6" borderId="0" xfId="0" applyNumberFormat="1" applyFont="1" applyFill="1" applyAlignment="1">
      <alignment horizontal="left"/>
    </xf>
    <xf numFmtId="164" fontId="7" fillId="6" borderId="0" xfId="0" applyNumberFormat="1" applyFont="1" applyFill="1" applyAlignment="1">
      <alignment horizontal="left"/>
    </xf>
    <xf numFmtId="167" fontId="7" fillId="6" borderId="0" xfId="0" applyNumberFormat="1" applyFont="1" applyFill="1" applyAlignment="1">
      <alignment horizontal="left"/>
    </xf>
    <xf numFmtId="165" fontId="7" fillId="6" borderId="0" xfId="0" applyNumberFormat="1" applyFont="1" applyFill="1" applyAlignment="1">
      <alignment horizontal="left"/>
    </xf>
    <xf numFmtId="0" fontId="3" fillId="0" borderId="0" xfId="0" applyFont="1"/>
    <xf numFmtId="0" fontId="0" fillId="7" borderId="0" xfId="0" applyFill="1"/>
    <xf numFmtId="0" fontId="14" fillId="7" borderId="12" xfId="0" applyFont="1" applyFill="1" applyBorder="1" applyAlignment="1">
      <alignment horizontal="left"/>
    </xf>
    <xf numFmtId="0" fontId="7" fillId="7" borderId="0" xfId="0" applyFont="1" applyFill="1" applyAlignment="1">
      <alignment horizontal="left"/>
    </xf>
    <xf numFmtId="10" fontId="7" fillId="7" borderId="0" xfId="0" applyNumberFormat="1" applyFont="1" applyFill="1" applyAlignment="1">
      <alignment horizontal="right"/>
    </xf>
    <xf numFmtId="164" fontId="7" fillId="7" borderId="0" xfId="0" applyNumberFormat="1" applyFont="1" applyFill="1" applyAlignment="1">
      <alignment horizontal="left"/>
    </xf>
    <xf numFmtId="44" fontId="7" fillId="7" borderId="0" xfId="0" applyNumberFormat="1" applyFont="1" applyFill="1" applyAlignment="1">
      <alignment horizontal="left"/>
    </xf>
    <xf numFmtId="165" fontId="7" fillId="7" borderId="0" xfId="0" applyNumberFormat="1" applyFont="1" applyFill="1" applyAlignment="1">
      <alignment horizontal="left"/>
    </xf>
    <xf numFmtId="0" fontId="12" fillId="3" borderId="12" xfId="2" applyFont="1" applyFill="1" applyAlignment="1">
      <alignment horizontal="center" wrapText="1"/>
    </xf>
    <xf numFmtId="0" fontId="12" fillId="3" borderId="12" xfId="3" applyFont="1" applyFill="1" applyAlignment="1">
      <alignment horizontal="center" wrapText="1"/>
    </xf>
    <xf numFmtId="0" fontId="8" fillId="2" borderId="11" xfId="3" applyFont="1" applyFill="1" applyBorder="1" applyAlignment="1">
      <alignment horizontal="left"/>
    </xf>
    <xf numFmtId="164" fontId="8" fillId="2" borderId="11" xfId="3" applyNumberFormat="1" applyFont="1" applyFill="1" applyBorder="1" applyAlignment="1">
      <alignment horizontal="left"/>
    </xf>
    <xf numFmtId="0" fontId="2" fillId="4" borderId="0" xfId="0" applyFont="1" applyFill="1"/>
    <xf numFmtId="166" fontId="11" fillId="4" borderId="0" xfId="0" applyNumberFormat="1" applyFont="1" applyFill="1"/>
    <xf numFmtId="44" fontId="11" fillId="4" borderId="0" xfId="0" applyNumberFormat="1" applyFont="1" applyFill="1"/>
    <xf numFmtId="0" fontId="3" fillId="8" borderId="0" xfId="0" applyFont="1" applyFill="1"/>
    <xf numFmtId="0" fontId="0" fillId="8" borderId="0" xfId="0" applyFill="1"/>
    <xf numFmtId="167" fontId="0" fillId="8" borderId="0" xfId="0" applyNumberFormat="1" applyFill="1"/>
    <xf numFmtId="0" fontId="7" fillId="0" borderId="0" xfId="0" applyFont="1" applyAlignment="1">
      <alignment horizontal="left" vertical="top"/>
    </xf>
    <xf numFmtId="0" fontId="19" fillId="0" borderId="0" xfId="0" applyFont="1" applyAlignment="1">
      <alignment horizontal="left" vertical="top"/>
    </xf>
    <xf numFmtId="0" fontId="18" fillId="0" borderId="0" xfId="0" applyFont="1" applyAlignment="1">
      <alignment horizontal="left" vertical="top"/>
    </xf>
    <xf numFmtId="0" fontId="11" fillId="0" borderId="0" xfId="0" applyFont="1" applyAlignment="1">
      <alignment horizontal="left" vertical="top"/>
    </xf>
    <xf numFmtId="0" fontId="20"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xf>
    <xf numFmtId="0" fontId="20" fillId="0" borderId="0" xfId="0" applyFont="1" applyAlignment="1">
      <alignment horizontal="left" vertical="center"/>
    </xf>
    <xf numFmtId="0" fontId="17" fillId="0" borderId="0" xfId="0" applyFont="1" applyAlignment="1">
      <alignment horizontal="left" vertical="center"/>
    </xf>
    <xf numFmtId="0" fontId="10" fillId="3" borderId="2" xfId="0" applyFont="1" applyFill="1" applyBorder="1" applyAlignment="1">
      <alignment horizontal="center" vertical="center"/>
    </xf>
    <xf numFmtId="0" fontId="11" fillId="0" borderId="3" xfId="0" applyFont="1" applyBorder="1"/>
    <xf numFmtId="0" fontId="11" fillId="0" borderId="4" xfId="0" applyFont="1" applyBorder="1"/>
    <xf numFmtId="0" fontId="11" fillId="0" borderId="5" xfId="0" applyFont="1" applyBorder="1"/>
    <xf numFmtId="0" fontId="11" fillId="0" borderId="6" xfId="0" applyFont="1" applyBorder="1"/>
    <xf numFmtId="0" fontId="11" fillId="0" borderId="7" xfId="0" applyFont="1" applyBorder="1"/>
    <xf numFmtId="0" fontId="12" fillId="3" borderId="8" xfId="0" applyFont="1" applyFill="1" applyBorder="1" applyAlignment="1">
      <alignment horizontal="center"/>
    </xf>
    <xf numFmtId="0" fontId="11" fillId="0" borderId="9" xfId="0" applyFont="1" applyBorder="1"/>
    <xf numFmtId="0" fontId="11" fillId="0" borderId="10" xfId="0" applyFont="1" applyBorder="1"/>
    <xf numFmtId="0" fontId="1" fillId="0" borderId="0" xfId="0" applyFont="1"/>
    <xf numFmtId="0" fontId="2" fillId="4" borderId="12" xfId="0" applyFont="1" applyFill="1" applyBorder="1"/>
    <xf numFmtId="0" fontId="6" fillId="5" borderId="0" xfId="1" applyFill="1" applyBorder="1"/>
    <xf numFmtId="0" fontId="2" fillId="4" borderId="0" xfId="0" applyFont="1" applyFill="1" applyBorder="1"/>
    <xf numFmtId="0" fontId="1" fillId="0" borderId="0" xfId="0" applyFont="1" applyAlignment="1">
      <alignment horizontal="left" vertical="top"/>
    </xf>
    <xf numFmtId="164" fontId="0" fillId="7" borderId="0" xfId="0" applyNumberFormat="1" applyFill="1"/>
    <xf numFmtId="0" fontId="1" fillId="8" borderId="0" xfId="0" applyFont="1" applyFill="1"/>
    <xf numFmtId="7" fontId="22" fillId="0" borderId="0" xfId="0" applyNumberFormat="1" applyFont="1"/>
    <xf numFmtId="0" fontId="1" fillId="5" borderId="0" xfId="1" applyFont="1" applyFill="1" applyBorder="1"/>
    <xf numFmtId="0" fontId="23" fillId="0" borderId="0" xfId="0" applyFont="1"/>
    <xf numFmtId="7" fontId="0" fillId="0" borderId="0" xfId="0" applyNumberFormat="1"/>
    <xf numFmtId="0" fontId="0" fillId="0" borderId="0" xfId="0" applyAlignment="1">
      <alignment horizontal="left" vertical="top"/>
    </xf>
    <xf numFmtId="0" fontId="6" fillId="5" borderId="12" xfId="1" applyFill="1" applyBorder="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25">
    <dxf>
      <fill>
        <patternFill patternType="solid">
          <fgColor rgb="FFE2EFDA"/>
          <bgColor rgb="FF000000"/>
        </patternFill>
      </fill>
    </dxf>
    <dxf>
      <fill>
        <patternFill patternType="solid">
          <fgColor rgb="FFE2EFDA"/>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C9C9"/>
          <bgColor rgb="FF000000"/>
        </patternFill>
      </fill>
    </dxf>
    <dxf>
      <fill>
        <patternFill patternType="solid">
          <fgColor rgb="FFFFC9C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1" formatCode="&quot;$&quot;#,##0.00_);\(&quot;$&quot;#,##0.0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alignment horizontal="left" vertical="top" textRotation="0" wrapText="0"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24"/>
      <tableStyleElement type="firstRowStripe" dxfId="23"/>
      <tableStyleElement type="secondRowStripe" dxfId="22"/>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0.72609999999999997</v>
    <v>-3.26</v>
    <v>-2.2950000000000002E-4</v>
    <v>-1.2314E-2</v>
    <v>-0.06</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One New Orchard Road, ARMONK, NY, 10504 US</v>
    <v>264.83</v>
    <v>3</v>
    <v>Software &amp; IT Services</v>
    <v>Stock</v>
    <v>45710.041324003905</v>
    <v>4</v>
    <v>261.10000000000002</v>
    <v>241776200748</v>
    <v>INTERNATIONAL BUSINESS MACHINES CORPORATION</v>
    <v>INTERNATIONAL BUSINESS MACHINES CORPORATION</v>
    <v>263.84500000000003</v>
    <v>37.918700000000001</v>
    <v>264.74</v>
    <v>261.48</v>
    <v>261.42</v>
    <v>924645100</v>
    <v>IBM</v>
    <v>INTERNATIONAL BUSINESS MACHINES CORPORATION (XNYS:IBM)</v>
    <v>5667874</v>
    <v>5173823</v>
    <v>1911</v>
  </rv>
  <rv s="4">
    <v>5</v>
  </rv>
  <rv s="0">
    <v>https://www.bing.com/financeapi/forcetrigger?t=a1o2lh&amp;q=XNYS%3aAXP&amp;form=skydnc</v>
    <v>Learn more on Bing</v>
  </rv>
  <rv s="5">
    <v>en-US</v>
    <v>a1o2lh</v>
    <v>268435456</v>
    <v>1</v>
    <v>Powered by Refinitiv</v>
    <v>7</v>
    <v>AMERICAN EXPRESS COMPANY (XNYS:AXP)</v>
    <v>8</v>
    <v>9</v>
    <v>Finance</v>
    <v>5</v>
    <v>326.27499999999998</v>
    <v>209.1</v>
    <v>1.2051000000000001</v>
    <v>-8.4600000000000009</v>
    <v>1.6930000000000001E-3</v>
    <v>-2.7841999999999999E-2</v>
    <v>0.5</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304.94</v>
    <v>Banking Services</v>
    <v>Stock</v>
    <v>45710.041327152343</v>
    <v>7</v>
    <v>293.8528</v>
    <v>207527982339</v>
    <v>AMERICAN EXPRESS COMPANY</v>
    <v>AMERICAN EXPRESS COMPANY</v>
    <v>304.94</v>
    <v>21.0852</v>
    <v>303.86</v>
    <v>295.39999999999998</v>
    <v>295.89999999999998</v>
    <v>702532100</v>
    <v>AXP</v>
    <v>AMERICAN EXPRESS COMPANY (XNYS:AXP)</v>
    <v>3280197</v>
    <v>2523828</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123.74</v>
    <v>83.91</v>
    <v>1.4184000000000001</v>
    <v>-1.89</v>
    <v>-1.1949999999999999E-3</v>
    <v>-1.7096E-2</v>
    <v>-0.1298</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111.76</v>
    <v>12</v>
    <v>Media &amp; Publishing</v>
    <v>Stock</v>
    <v>45710.041516272657</v>
    <v>13</v>
    <v>107.92</v>
    <v>196434352740</v>
    <v>THE WALT DISNEY COMPANY</v>
    <v>THE WALT DISNEY COMPANY</v>
    <v>111</v>
    <v>35.281500000000001</v>
    <v>110.55</v>
    <v>108.66</v>
    <v>108.53019999999999</v>
    <v>1807789000</v>
    <v>DIS</v>
    <v>THE WALT DISNEY COMPANY (XNYS:DIS)</v>
    <v>9082075</v>
    <v>8693958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10</v>
    <v>468.35</v>
    <v>385.58</v>
    <v>0.90790000000000004</v>
    <v>-7.84</v>
    <v>-4.6539999999999998E-4</v>
    <v>-1.8839999999999999E-2</v>
    <v>-0.19</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418.048</v>
    <v>18</v>
    <v>Software &amp; IT Services</v>
    <v>Stock</v>
    <v>45710.041662685158</v>
    <v>19</v>
    <v>407.89</v>
    <v>3035220510780</v>
    <v>MICROSOFT CORPORATION</v>
    <v>MICROSOFT CORPORATION</v>
    <v>417.33499999999998</v>
    <v>32.888399999999997</v>
    <v>416.13</v>
    <v>408.29</v>
    <v>408.02</v>
    <v>7433982000</v>
    <v>MSFT</v>
    <v>MICROSOFT CORPORATION (XNAS:MSFT)</v>
    <v>27524799</v>
    <v>23840583</v>
    <v>1993</v>
  </rv>
  <rv s="4">
    <v>20</v>
  </rv>
  <rv s="0">
    <v>https://www.bing.com/financeapi/forcetrigger?t=a1qlz2&amp;q=XNYS%3aCVX&amp;form=skydnc</v>
    <v>Learn more on Bing</v>
  </rv>
  <rv s="5">
    <v>en-US</v>
    <v>a1qlz2</v>
    <v>268435456</v>
    <v>1</v>
    <v>Powered by Refinitiv</v>
    <v>7</v>
    <v>CHEVRON CORPORATION (XNYS:CVX)</v>
    <v>8</v>
    <v>9</v>
    <v>Finance</v>
    <v>5</v>
    <v>167.11</v>
    <v>135.3672</v>
    <v>1.0763</v>
    <v>-1.87</v>
    <v>-3.2180000000000002E-4</v>
    <v>-1.1776999999999999E-2</v>
    <v>-5.0500000000000003E-2</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1400 SMITH STREET, HOUSTON, TX, 77002 US</v>
    <v>158.94999999999999</v>
    <v>Oil &amp; Gas</v>
    <v>Stock</v>
    <v>45710.041365450779</v>
    <v>22</v>
    <v>156.82</v>
    <v>281999519720</v>
    <v>CHEVRON CORPORATION</v>
    <v>CHEVRON CORPORATION</v>
    <v>158.13</v>
    <v>16.179300000000001</v>
    <v>158.79</v>
    <v>156.91999999999999</v>
    <v>156.86949999999999</v>
    <v>1797091000</v>
    <v>CVX</v>
    <v>CHEVRON CORPORATION (XNYS:CVX)</v>
    <v>6689815</v>
    <v>7195872</v>
    <v>1926</v>
  </rv>
  <rv s="4">
    <v>23</v>
  </rv>
  <rv s="0">
    <v>https://www.bing.com/financeapi/forcetrigger?t=a1mou2&amp;q=XNAS%3aAAPL&amp;form=skydnc</v>
    <v>Learn more on Bing</v>
  </rv>
  <rv s="5">
    <v>en-US</v>
    <v>a1mou2</v>
    <v>268435456</v>
    <v>1</v>
    <v>Powered by Refinitiv</v>
    <v>7</v>
    <v>APPLE INC. (XNAS:AAPL)</v>
    <v>8</v>
    <v>9</v>
    <v>Finance</v>
    <v>5</v>
    <v>260.10000000000002</v>
    <v>164.07499999999999</v>
    <v>1.1842999999999999</v>
    <v>-0.28000000000000003</v>
    <v>-2.1180000000000001E-3</v>
    <v>-1.139E-3</v>
    <v>-0.52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248.69</v>
    <v>Computers, Phones &amp; Household Electronics</v>
    <v>Stock</v>
    <v>45710.041610428125</v>
    <v>25</v>
    <v>245.22</v>
    <v>3696761000000</v>
    <v>APPLE INC.</v>
    <v>APPLE INC.</v>
    <v>245.95</v>
    <v>35.307099999999998</v>
    <v>245.83</v>
    <v>245.55</v>
    <v>245.03</v>
    <v>15037870000</v>
    <v>AAPL</v>
    <v>APPLE INC. (XNAS:AAPL)</v>
    <v>53197431</v>
    <v>55894351</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0.40989999999999999</v>
    <v>3.02</v>
    <v>4.6999999999999999E-4</v>
    <v>1.8061000000000001E-2</v>
    <v>0.08</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170.54910000000001</v>
    <v>Personal &amp; Household Products &amp; Services</v>
    <v>Stock</v>
    <v>45710.038282372654</v>
    <v>28</v>
    <v>165.92</v>
    <v>399164155960</v>
    <v>THE PROCTER &amp; GAMBLE COMPANY</v>
    <v>THE PROCTER &amp; GAMBLE COMPANY</v>
    <v>167.44</v>
    <v>27.1218</v>
    <v>167.21</v>
    <v>170.23</v>
    <v>170.31</v>
    <v>2344852000</v>
    <v>PG</v>
    <v>THE PROCTER &amp; GAMBLE COMPANY (XNYS:PG)</v>
    <v>9813720</v>
    <v>7393091</v>
    <v>1905</v>
  </rv>
  <rv s="4">
    <v>29</v>
  </rv>
  <rv s="0">
    <v>https://www.bing.com/financeapi/forcetrigger?t=a22xk2&amp;q=XNYS%3aSHW&amp;form=skydnc</v>
    <v>Learn more on Bing</v>
  </rv>
  <rv s="5">
    <v>en-US</v>
    <v>a22xk2</v>
    <v>268435456</v>
    <v>1</v>
    <v>Powered by Refinitiv</v>
    <v>7</v>
    <v>THE SHERWIN-WILLIAMS COMPANY (XNYS:SHW)</v>
    <v>8</v>
    <v>9</v>
    <v>Finance</v>
    <v>10</v>
    <v>400.42</v>
    <v>282.08999999999997</v>
    <v>1.236</v>
    <v>-5.34</v>
    <v>-1.6250000000000001E-3</v>
    <v>-1.5256E-2</v>
    <v>-0.56000000000000005</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353.15499999999997</v>
    <v>Chemicals</v>
    <v>Stock</v>
    <v>45710.035166087502</v>
    <v>31</v>
    <v>342.32</v>
    <v>86808795444</v>
    <v>THE SHERWIN-WILLIAMS COMPANY</v>
    <v>THE SHERWIN-WILLIAMS COMPANY</v>
    <v>352.73</v>
    <v>32.665799999999997</v>
    <v>350.02</v>
    <v>344.68</v>
    <v>344.01</v>
    <v>251853300</v>
    <v>SHW</v>
    <v>THE SHERWIN-WILLIAMS COMPANY (XNYS:SHW)</v>
    <v>2871814</v>
    <v>1601667</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0.63090000000000002</v>
    <v>-1.21</v>
    <v>1.9580000000000001E-3</v>
    <v>-5.0160000000000005E-3</v>
    <v>0.47</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242.76</v>
    <v>Insurance</v>
    <v>Stock</v>
    <v>45710.000000010936</v>
    <v>34</v>
    <v>238.69</v>
    <v>54421185798</v>
    <v>The Travelers Companies, Inc.</v>
    <v>The Travelers Companies, Inc.</v>
    <v>242.43</v>
    <v>11.177199999999999</v>
    <v>241.24</v>
    <v>240.03</v>
    <v>240.5</v>
    <v>226726600</v>
    <v>TRV</v>
    <v>The Travelers Companies, Inc. (XNYS:TRV)</v>
    <v>1250701</v>
    <v>1324464</v>
    <v>1853</v>
  </rv>
  <rv s="4">
    <v>35</v>
  </rv>
  <rv s="0">
    <v>https://www.bing.com/financeapi/forcetrigger?t=a1waa2&amp;q=XNYS%3aJPM&amp;form=skydnc</v>
    <v>Learn more on Bing</v>
  </rv>
  <rv s="5">
    <v>en-US</v>
    <v>a1waa2</v>
    <v>268435456</v>
    <v>1</v>
    <v>Powered by Refinitiv</v>
    <v>7</v>
    <v>JPMORGAN CHASE &amp; CO. (XNYS:JPM)</v>
    <v>8</v>
    <v>9</v>
    <v>Finance</v>
    <v>5</v>
    <v>280.25</v>
    <v>178.52</v>
    <v>1.0901000000000001</v>
    <v>-2.56</v>
    <v>-3.4059999999999998E-4</v>
    <v>-9.5949999999999994E-3</v>
    <v>-0.09</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269.19549999999998</v>
    <v>Banking Services</v>
    <v>Stock</v>
    <v>45710.041607904684</v>
    <v>37</v>
    <v>262.83999999999997</v>
    <v>738843049440</v>
    <v>JPMORGAN CHASE &amp; CO.</v>
    <v>JPMORGAN CHASE &amp; CO.</v>
    <v>268.32</v>
    <v>13.379200000000001</v>
    <v>266.8</v>
    <v>264.24</v>
    <v>264.14999999999998</v>
    <v>2796106000</v>
    <v>JPM</v>
    <v>JPMORGAN CHASE &amp; CO. (XNYS:JPM)</v>
    <v>12835566</v>
    <v>9212153</v>
    <v>1968</v>
  </rv>
  <rv s="4">
    <v>38</v>
  </rv>
  <rv s="0">
    <v>https://www.bing.com/financeapi/forcetrigger?t=a1u7xm&amp;q=XNYS%3aGS&amp;form=skydnc</v>
    <v>Learn more on Bing</v>
  </rv>
  <rv s="5">
    <v>en-US</v>
    <v>a1u7xm</v>
    <v>268435456</v>
    <v>1</v>
    <v>Powered by Refinitiv</v>
    <v>7</v>
    <v>THE GOLDMAN SACHS GROUP, INC. (XNYS:GS)</v>
    <v>8</v>
    <v>9</v>
    <v>Finance</v>
    <v>5</v>
    <v>672.19</v>
    <v>381.26299999999998</v>
    <v>1.3595999999999999</v>
    <v>-16.66</v>
    <v>-4.3159999999999997E-4</v>
    <v>-2.5939999999999998E-2</v>
    <v>-0.27</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647.5</v>
    <v>Investment Banking &amp; Investment Services</v>
    <v>Stock</v>
    <v>45710.041354582812</v>
    <v>40</v>
    <v>623.43499999999995</v>
    <v>196381970880</v>
    <v>THE GOLDMAN SACHS GROUP, INC.</v>
    <v>THE GOLDMAN SACHS GROUP, INC.</v>
    <v>644.75</v>
    <v>15.4291</v>
    <v>642.26</v>
    <v>625.6</v>
    <v>625.33000000000004</v>
    <v>313909800</v>
    <v>GS</v>
    <v>THE GOLDMAN SACHS GROUP, INC. (XNYS:GS)</v>
    <v>3000779</v>
    <v>2701901</v>
    <v>1998</v>
  </rv>
  <rv s="4">
    <v>41</v>
  </rv>
  <rv s="0">
    <v>https://www.bing.com/financeapi/forcetrigger?t=a1xroc&amp;q=XNYS%3aMMM&amp;form=skydnc</v>
    <v>Learn more on Bing</v>
  </rv>
  <rv s="5">
    <v>en-US</v>
    <v>a1xroc</v>
    <v>268435456</v>
    <v>1</v>
    <v>Powered by Refinitiv</v>
    <v>7</v>
    <v>3M COMPANY (XNYS:MMM)</v>
    <v>8</v>
    <v>9</v>
    <v>Finance</v>
    <v>10</v>
    <v>155</v>
    <v>75.645099999999999</v>
    <v>0.9607</v>
    <v>-4.17</v>
    <v>-3.3110000000000001E-3</v>
    <v>-2.7972E-2</v>
    <v>-0.48</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149.535</v>
    <v>Consumer Goods Conglomerates</v>
    <v>Stock</v>
    <v>45710.040522441406</v>
    <v>43</v>
    <v>144.56</v>
    <v>78671639000</v>
    <v>3M COMPANY</v>
    <v>3M COMPANY</v>
    <v>149.08000000000001</v>
    <v>19.971599999999999</v>
    <v>149.08000000000001</v>
    <v>144.91</v>
    <v>144.5</v>
    <v>542900000</v>
    <v>MMM</v>
    <v>3M COMPANY (XNYS:MMM)</v>
    <v>4278667</v>
    <v>3959134</v>
    <v>1929</v>
  </rv>
  <rv s="4">
    <v>44</v>
  </rv>
  <rv s="0">
    <v>https://www.bing.com/financeapi/forcetrigger?t=a1o4ec&amp;q=XNYS%3aBA&amp;form=skydnc</v>
    <v>Learn more on Bing</v>
  </rv>
  <rv s="6">
    <v>en-US</v>
    <v>a1o4ec</v>
    <v>268435456</v>
    <v>1</v>
    <v>Powered by Refinitiv</v>
    <v>11</v>
    <v>THE BOEING COMPANY (XNYS:BA)</v>
    <v>8</v>
    <v>12</v>
    <v>Finance</v>
    <v>10</v>
    <v>208.1</v>
    <v>137.03</v>
    <v>1.5307999999999999</v>
    <v>-3.47</v>
    <v>3.3869999999999999E-4</v>
    <v>-1.9184E-2</v>
    <v>0.06</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182.2</v>
    <v>Aerospace &amp; Defense</v>
    <v>Stock</v>
    <v>45710.041651099222</v>
    <v>46</v>
    <v>174.71</v>
    <v>133070699304</v>
    <v>THE BOEING COMPANY</v>
    <v>THE BOEING COMPANY</v>
    <v>181.28</v>
    <v>180.88</v>
    <v>177.41</v>
    <v>177.21</v>
    <v>750074400</v>
    <v>BA</v>
    <v>THE BOEING COMPANY (XNYS:BA)</v>
    <v>8980339</v>
    <v>7525751</v>
    <v>1934</v>
  </rv>
  <rv s="4">
    <v>47</v>
  </rv>
  <rv s="0">
    <v>https://www.bing.com/financeapi/forcetrigger?t=a1yjxm&amp;q=XNYS%3aNKE&amp;form=skydnc</v>
    <v>Learn more on Bing</v>
  </rv>
  <rv s="5">
    <v>en-US</v>
    <v>a1yjxm</v>
    <v>268435456</v>
    <v>1</v>
    <v>Powered by Refinitiv</v>
    <v>7</v>
    <v>NIKE, INC. (XNYS:NKE)</v>
    <v>8</v>
    <v>9</v>
    <v>Finance</v>
    <v>5</v>
    <v>106.62</v>
    <v>68.62</v>
    <v>1.0313000000000001</v>
    <v>-0.73</v>
    <v>-2.222E-3</v>
    <v>-9.4520000000000003E-3</v>
    <v>-0.17</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77.989999999999995</v>
    <v>Textiles &amp; Apparel</v>
    <v>Stock</v>
    <v>45710.041446353905</v>
    <v>49</v>
    <v>75.86</v>
    <v>113153215500</v>
    <v>NIKE, INC.</v>
    <v>NIKE, INC.</v>
    <v>77.400000000000006</v>
    <v>23.631499999999999</v>
    <v>77.23</v>
    <v>76.5</v>
    <v>76.33</v>
    <v>1479127000</v>
    <v>NKE</v>
    <v>NIKE, INC. (XNYS:NKE)</v>
    <v>12823389</v>
    <v>13262686</v>
    <v>1969</v>
  </rv>
  <rv s="4">
    <v>50</v>
  </rv>
  <rv s="0">
    <v>https://www.bing.com/financeapi/forcetrigger?t=a25ya2&amp;q=XNYS%3aWMT&amp;form=skydnc</v>
    <v>Learn more on Bing</v>
  </rv>
  <rv s="5">
    <v>en-US</v>
    <v>a25ya2</v>
    <v>268435456</v>
    <v>1</v>
    <v>Powered by Refinitiv</v>
    <v>7</v>
    <v>WALMART INC. (XNYS:WMT)</v>
    <v>8</v>
    <v>9</v>
    <v>Finance</v>
    <v>10</v>
    <v>105.3</v>
    <v>57.599899999999998</v>
    <v>0.53700000000000003</v>
    <v>-2.42</v>
    <v>1.688E-3</v>
    <v>-2.4895E-2</v>
    <v>0.16</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96.85</v>
    <v>Food &amp; Drug Retailing</v>
    <v>Stock</v>
    <v>45710.041546226559</v>
    <v>52</v>
    <v>94.114999999999995</v>
    <v>761484658940</v>
    <v>WALMART INC.</v>
    <v>WALMART INC.</v>
    <v>96.53</v>
    <v>39.412100000000002</v>
    <v>97.21</v>
    <v>94.79</v>
    <v>94.94</v>
    <v>8033386000</v>
    <v>WMT</v>
    <v>WALMART INC. (XNYS:WMT)</v>
    <v>35014806</v>
    <v>17005709</v>
    <v>1969</v>
  </rv>
  <rv s="4">
    <v>53</v>
  </rv>
  <rv s="0">
    <v>https://www.bing.com/financeapi/forcetrigger?t=a24xlh&amp;q=XNYS%3aUNH&amp;form=skydnc</v>
    <v>Learn more on Bing</v>
  </rv>
  <rv s="5">
    <v>en-US</v>
    <v>a24xlh</v>
    <v>268435456</v>
    <v>1</v>
    <v>Powered by Refinitiv</v>
    <v>7</v>
    <v>UNITEDHEALTH GROUP INCORPORATED (XNYS:UNH)</v>
    <v>8</v>
    <v>9</v>
    <v>Finance</v>
    <v>5</v>
    <v>630.73</v>
    <v>436.38</v>
    <v>0.61299999999999999</v>
    <v>-36</v>
    <v>-9.0050000000000004E-4</v>
    <v>-7.1653000000000008E-2</v>
    <v>-0.42</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1 HEALTH DRIVE, EDEN PRAIRIE, MN, 55344 US</v>
    <v>469.7</v>
    <v>Healthcare Providers &amp; Services</v>
    <v>Stock</v>
    <v>45710.041643888282</v>
    <v>55</v>
    <v>438.5</v>
    <v>429239003206</v>
    <v>UNITEDHEALTH GROUP INCORPORATED</v>
    <v>UNITEDHEALTH GROUP INCORPORATED</v>
    <v>439.55</v>
    <v>30.081499999999998</v>
    <v>502.42</v>
    <v>466.42</v>
    <v>466</v>
    <v>920284300</v>
    <v>UNH</v>
    <v>UNITEDHEALTH GROUP INCORPORATED (XNYS:UNH)</v>
    <v>19864874</v>
    <v>4314731</v>
    <v>2015</v>
  </rv>
  <rv s="4">
    <v>56</v>
  </rv>
  <rv s="0">
    <v>https://www.bing.com/financeapi/forcetrigger?t=a1qc1h&amp;q=XNYS%3aCRM&amp;form=skydnc</v>
    <v>Learn more on Bing</v>
  </rv>
  <rv s="5">
    <v>en-US</v>
    <v>a1qc1h</v>
    <v>268435456</v>
    <v>1</v>
    <v>Powered by Refinitiv</v>
    <v>7</v>
    <v>SALESFORCE, INC. (XNYS:CRM)</v>
    <v>8</v>
    <v>9</v>
    <v>Finance</v>
    <v>10</v>
    <v>369</v>
    <v>212</v>
    <v>1.3355999999999999</v>
    <v>-8.5299999999999994</v>
    <v>6.4560000000000005E-5</v>
    <v>-2.6787999999999999E-2</v>
    <v>0.02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318.97000000000003</v>
    <v>Software &amp; IT Services</v>
    <v>Stock</v>
    <v>45710.041583633596</v>
    <v>58</v>
    <v>306.86</v>
    <v>296574300000</v>
    <v>SALESFORCE, INC.</v>
    <v>SALESFORCE, INC.</v>
    <v>318.97000000000003</v>
    <v>50.9587</v>
    <v>318.43</v>
    <v>309.89999999999998</v>
    <v>309.82</v>
    <v>957000000</v>
    <v>CRM</v>
    <v>SALESFORCE, INC. (XNYS:CRM)</v>
    <v>7353214</v>
    <v>6598074</v>
    <v>1999</v>
  </rv>
  <rv s="4">
    <v>59</v>
  </rv>
  <rv s="0">
    <v>https://www.bing.com/financeapi/forcetrigger?t=a1xxmw&amp;q=XNYS%3aMRK&amp;form=skydnc</v>
    <v>Learn more on Bing</v>
  </rv>
  <rv s="5">
    <v>en-US</v>
    <v>a1xxmw</v>
    <v>268435456</v>
    <v>1</v>
    <v>Powered by Refinitiv</v>
    <v>7</v>
    <v>MERCK &amp; CO., INC. (XNYS:MRK)</v>
    <v>8</v>
    <v>9</v>
    <v>Finance</v>
    <v>10</v>
    <v>134.63</v>
    <v>81.040000000000006</v>
    <v>0.35510000000000003</v>
    <v>1.82</v>
    <v>-1.7879999999999999E-3</v>
    <v>2.0756999999999998E-2</v>
    <v>-0.16</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89.53</v>
    <v>Pharmaceuticals</v>
    <v>Stock</v>
    <v>45710.041317626565</v>
    <v>61</v>
    <v>87.01</v>
    <v>226402422000</v>
    <v>MERCK &amp; CO., INC.</v>
    <v>MERCK &amp; CO., INC.</v>
    <v>88</v>
    <v>13.291</v>
    <v>87.68</v>
    <v>89.5</v>
    <v>89.34</v>
    <v>2529636000</v>
    <v>MRK</v>
    <v>MERCK &amp; CO., INC. (XNYS:MRK)</v>
    <v>15678892</v>
    <v>17237497</v>
    <v>1970</v>
  </rv>
  <rv s="4">
    <v>62</v>
  </rv>
  <rv s="0">
    <v>https://www.bing.com/financeapi/forcetrigger?t=a1p7zr&amp;q=XNYS%3aCAT&amp;form=skydnc</v>
    <v>Learn more on Bing</v>
  </rv>
  <rv s="5">
    <v>en-US</v>
    <v>a1p7zr</v>
    <v>268435456</v>
    <v>1</v>
    <v>Powered by Refinitiv</v>
    <v>7</v>
    <v>CATERPILLAR INC. (XNYS:CAT)</v>
    <v>8</v>
    <v>9</v>
    <v>Finance</v>
    <v>5</v>
    <v>418.5</v>
    <v>307.05</v>
    <v>1.1266</v>
    <v>-9.11</v>
    <v>1.323E-3</v>
    <v>-2.6092000000000001E-2</v>
    <v>0.45</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352</v>
    <v>Machinery, Equipment &amp; Components</v>
    <v>Stock</v>
    <v>45710.041138483597</v>
    <v>64</v>
    <v>337.59890000000001</v>
    <v>162515997280</v>
    <v>CATERPILLAR INC.</v>
    <v>CATERPILLAR INC.</v>
    <v>350.53</v>
    <v>15.4061</v>
    <v>349.15</v>
    <v>340.04</v>
    <v>340.49</v>
    <v>477932000</v>
    <v>CAT</v>
    <v>CATERPILLAR INC. (XNYS:CAT)</v>
    <v>3225242</v>
    <v>2515244</v>
    <v>1986</v>
  </rv>
  <rv s="4">
    <v>65</v>
  </rv>
  <rv s="0">
    <v>https://www.bing.com/financeapi/forcetrigger?t=a1ut3m&amp;q=XNAS%3aHON&amp;form=skydnc</v>
    <v>Learn more on Bing</v>
  </rv>
  <rv s="5">
    <v>en-US</v>
    <v>a1ut3m</v>
    <v>268435456</v>
    <v>1</v>
    <v>Powered by Refinitiv</v>
    <v>7</v>
    <v>HONEYWELL INTERNATIONAL INCORPORATION (XNAS:HON)</v>
    <v>8</v>
    <v>9</v>
    <v>Finance</v>
    <v>5</v>
    <v>242.77</v>
    <v>189.75</v>
    <v>1.0645</v>
    <v>0.59</v>
    <v>-3.2560000000000002E-3</v>
    <v>2.7920000000000002E-3</v>
    <v>-0.69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212.5</v>
    <v>Consumer Goods Conglomerates</v>
    <v>Stock</v>
    <v>45710.038360566403</v>
    <v>67</v>
    <v>209.4</v>
    <v>137743748084</v>
    <v>HONEYWELL INTERNATIONAL INCORPORATION</v>
    <v>HONEYWELL INTERNATIONAL INCORPORATION</v>
    <v>211.16</v>
    <v>24.1098</v>
    <v>211.35</v>
    <v>211.94</v>
    <v>211.25</v>
    <v>649918600</v>
    <v>HON</v>
    <v>HONEYWELL INTERNATIONAL INCORPORATION (XNAS:HON)</v>
    <v>6222122</v>
    <v>4324925</v>
    <v>1985</v>
  </rv>
  <rv s="4">
    <v>68</v>
  </rv>
  <rv s="0">
    <v>https://www.bing.com/financeapi/forcetrigger?t=a1nhlh&amp;q=XNAS%3aAMZN&amp;form=skydnc</v>
    <v>Learn more on Bing</v>
  </rv>
  <rv s="5">
    <v>en-US</v>
    <v>a1nhlh</v>
    <v>268435456</v>
    <v>1</v>
    <v>Powered by Refinitiv</v>
    <v>7</v>
    <v>AMAZON.COM, INC. (XNAS:AMZN)</v>
    <v>8</v>
    <v>9</v>
    <v>Finance</v>
    <v>5</v>
    <v>242.52</v>
    <v>151.61000000000001</v>
    <v>1.1761999999999999</v>
    <v>-6.3</v>
    <v>0</v>
    <v>-2.8265999999999999E-2</v>
    <v>0</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223.31</v>
    <v>Diversified Retail</v>
    <v>Stock</v>
    <v>45710.041653425782</v>
    <v>70</v>
    <v>214.74</v>
    <v>2295256363400</v>
    <v>AMAZON.COM, INC.</v>
    <v>AMAZON.COM, INC.</v>
    <v>223.28</v>
    <v>39.219200000000001</v>
    <v>222.88</v>
    <v>216.58</v>
    <v>216.58</v>
    <v>10597730000</v>
    <v>AMZN</v>
    <v>AMAZON.COM, INC. (XNAS:AMZN)</v>
    <v>55323850</v>
    <v>36520475</v>
    <v>1996</v>
  </rv>
  <rv s="4">
    <v>71</v>
  </rv>
  <rv s="0">
    <v>https://www.bing.com/financeapi/forcetrigger?t=a1uj52&amp;q=XNYS%3aHD&amp;form=skydnc</v>
    <v>Learn more on Bing</v>
  </rv>
  <rv s="5">
    <v>en-US</v>
    <v>a1uj52</v>
    <v>268435456</v>
    <v>1</v>
    <v>Powered by Refinitiv</v>
    <v>7</v>
    <v>THE HOME DEPOT, INC. (XNYS:HD)</v>
    <v>8</v>
    <v>9</v>
    <v>Finance</v>
    <v>5</v>
    <v>439.37</v>
    <v>323.77</v>
    <v>1.0866</v>
    <v>-9.34</v>
    <v>-5.1909999999999999E-4</v>
    <v>-2.3666999999999997E-2</v>
    <v>-0.2</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397.815</v>
    <v>Specialty Retailers</v>
    <v>Stock</v>
    <v>45710.041303946091</v>
    <v>73</v>
    <v>383.9</v>
    <v>382742609780</v>
    <v>THE HOME DEPOT, INC.</v>
    <v>THE HOME DEPOT, INC.</v>
    <v>396.4</v>
    <v>26.172999999999998</v>
    <v>394.64</v>
    <v>385.3</v>
    <v>385.1</v>
    <v>993362600</v>
    <v>HD</v>
    <v>THE HOME DEPOT, INC. (XNYS:HD)</v>
    <v>5286976</v>
    <v>2961446</v>
    <v>1978</v>
  </rv>
  <rv s="4">
    <v>74</v>
  </rv>
  <rv s="0">
    <v>https://www.bing.com/financeapi/forcetrigger?t=a256cw&amp;q=XNYS%3aV&amp;form=skydnc</v>
    <v>Learn more on Bing</v>
  </rv>
  <rv s="5">
    <v>en-US</v>
    <v>a256cw</v>
    <v>268435456</v>
    <v>1</v>
    <v>Powered by Refinitiv</v>
    <v>7</v>
    <v>VISA INC. (XNYS:V)</v>
    <v>8</v>
    <v>9</v>
    <v>Finance</v>
    <v>5</v>
    <v>357.15</v>
    <v>252.7</v>
    <v>0.96230000000000004</v>
    <v>-1.96</v>
    <v>-2.152E-4</v>
    <v>-5.5920000000000006E-3</v>
    <v>-7.4999999999999997E-2</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353.32</v>
    <v>Software &amp; IT Services</v>
    <v>Stock</v>
    <v>45710.041585543753</v>
    <v>76</v>
    <v>347.48</v>
    <v>680880191810</v>
    <v>VISA INC.</v>
    <v>VISA INC.</v>
    <v>350.49</v>
    <v>35.111800000000002</v>
    <v>350.49</v>
    <v>348.53</v>
    <v>348.45499999999998</v>
    <v>1953577000</v>
    <v>V</v>
    <v>VISA INC. (XNYS:V)</v>
    <v>6924127</v>
    <v>5642304</v>
    <v>2007</v>
  </rv>
  <rv s="4">
    <v>77</v>
  </rv>
  <rv s="0">
    <v>https://www.bing.com/financeapi/forcetrigger?t=a1w8ec&amp;q=XNYS%3aJNJ&amp;form=skydnc</v>
    <v>Learn more on Bing</v>
  </rv>
  <rv s="5">
    <v>en-US</v>
    <v>a1w8ec</v>
    <v>268435456</v>
    <v>1</v>
    <v>Powered by Refinitiv</v>
    <v>7</v>
    <v>JOHNSON &amp; JOHNSON (XNYS:JNJ)</v>
    <v>8</v>
    <v>9</v>
    <v>Finance</v>
    <v>5</v>
    <v>168.85</v>
    <v>140.68</v>
    <v>0.47949999999999998</v>
    <v>2.62</v>
    <v>-5.5449999999999998E-4</v>
    <v>1.6407999999999999E-2</v>
    <v>-0.09</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138100</v>
    <v>New York Stock Exchange</v>
    <v>XNYS</v>
    <v>XNYS</v>
    <v>One Johnson &amp; Johnson Plaza, NEW BRUNSWICK, NJ, 08933 US</v>
    <v>163.51</v>
    <v>Pharmaceuticals</v>
    <v>Stock</v>
    <v>45710.041641793752</v>
    <v>79</v>
    <v>159.28</v>
    <v>390756239100</v>
    <v>JOHNSON &amp; JOHNSON</v>
    <v>JOHNSON &amp; JOHNSON</v>
    <v>159.88</v>
    <v>28.000599999999999</v>
    <v>159.68</v>
    <v>162.30000000000001</v>
    <v>162.21</v>
    <v>2407617000</v>
    <v>JNJ</v>
    <v>JOHNSON &amp; JOHNSON (XNYS:JNJ)</v>
    <v>12546930</v>
    <v>9145522</v>
    <v>1887</v>
  </rv>
  <rv s="4">
    <v>80</v>
  </rv>
  <rv s="0">
    <v>https://www.bing.com/financeapi/forcetrigger?t=a1wljc&amp;q=XNYS%3aKO&amp;form=skydnc</v>
    <v>Learn more on Bing</v>
  </rv>
  <rv s="5">
    <v>en-US</v>
    <v>a1wljc</v>
    <v>268435456</v>
    <v>1</v>
    <v>Powered by Refinitiv</v>
    <v>7</v>
    <v>THE COCA-COLA COMPANY (XNYS:KO)</v>
    <v>8</v>
    <v>9</v>
    <v>Finance</v>
    <v>5</v>
    <v>73.53</v>
    <v>57.93</v>
    <v>0.59770000000000001</v>
    <v>1.31</v>
    <v>-9.8109999999999994E-4</v>
    <v>1.8704000000000002E-2</v>
    <v>-7.0000000000000007E-2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71.599999999999994</v>
    <v>Beverages</v>
    <v>Stock</v>
    <v>45710.041657846872</v>
    <v>82</v>
    <v>70.13</v>
    <v>306947700000</v>
    <v>THE COCA-COLA COMPANY</v>
    <v>THE COCA-COLA COMPANY</v>
    <v>70.319999999999993</v>
    <v>28.993500000000001</v>
    <v>70.040000000000006</v>
    <v>71.349999999999994</v>
    <v>71.28</v>
    <v>4302000000</v>
    <v>KO</v>
    <v>THE COCA-COLA COMPANY (XNYS:KO)</v>
    <v>21662252</v>
    <v>16832831</v>
    <v>1919</v>
  </rv>
  <rv s="4">
    <v>83</v>
  </rv>
  <rv s="0">
    <v>https://www.bing.com/financeapi/forcetrigger?t=a1qe5r&amp;q=XNAS%3aCSCO&amp;form=skydnc</v>
    <v>Learn more on Bing</v>
  </rv>
  <rv s="5">
    <v>en-US</v>
    <v>a1qe5r</v>
    <v>268435456</v>
    <v>1</v>
    <v>Powered by Refinitiv</v>
    <v>7</v>
    <v>CISCO SYSTEMS, INC. (XNAS:CSCO)</v>
    <v>8</v>
    <v>9</v>
    <v>Finance</v>
    <v>10</v>
    <v>66.5</v>
    <v>44.5</v>
    <v>0.78879999999999995</v>
    <v>-0.69</v>
    <v>-1.5630000000000001E-6</v>
    <v>-1.0669999999999999E-2</v>
    <v>-1E-4</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64.959999999999994</v>
    <v>Communications &amp; Networking</v>
    <v>Stock</v>
    <v>45710.039622846874</v>
    <v>85</v>
    <v>63.88</v>
    <v>254531122160</v>
    <v>CISCO SYSTEMS, INC.</v>
    <v>CISCO SYSTEMS, INC.</v>
    <v>64.680000000000007</v>
    <v>28.035599999999999</v>
    <v>64.67</v>
    <v>63.98</v>
    <v>63.979900000000001</v>
    <v>3978292000</v>
    <v>CSCO</v>
    <v>CISCO SYSTEMS, INC. (XNAS:CSCO)</v>
    <v>18905792</v>
    <v>20596800</v>
    <v>2021</v>
  </rv>
  <rv s="4">
    <v>86</v>
  </rv>
  <rv s="0">
    <v>http://en.wikipedia.org/wiki/McDonald's</v>
    <v>Wikipedia</v>
  </rv>
  <rv s="1">
    <v>0</v>
    <v>88</v>
  </rv>
  <rv s="2">
    <v>6</v>
    <v>https://www.bing.com/th?id=AMMS_7d8255243964a8970376f8dd41121106&amp;qlt=95</v>
    <v>89</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317.89999999999998</v>
    <v>243.53</v>
    <v>0.7198</v>
    <v>1.76</v>
    <v>-2.6249999999999998E-4</v>
    <v>5.8079999999999998E-3</v>
    <v>-0.08</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305.95999999999998</v>
    <v>90</v>
    <v>Hotels &amp; Entertainment Services</v>
    <v>Stock</v>
    <v>45710.038548750003</v>
    <v>91</v>
    <v>301.58999999999997</v>
    <v>218432850757</v>
    <v>MCDONALD'S CORPORATION</v>
    <v>MCDONALD'S CORPORATION</v>
    <v>303.92</v>
    <v>26.755600000000001</v>
    <v>303.05</v>
    <v>304.81</v>
    <v>304.73</v>
    <v>716619700</v>
    <v>MCD</v>
    <v>MCDONALD'S CORPORATION (XNYS:MCD)</v>
    <v>3036654</v>
    <v>3272040</v>
    <v>1964</v>
  </rv>
  <rv s="4">
    <v>92</v>
  </rv>
  <rv s="0">
    <v>http://en.wikipedia.org/wiki/Amgen</v>
    <v>Wikipedia</v>
  </rv>
  <rv s="1">
    <v>0</v>
    <v>94</v>
  </rv>
  <rv s="2">
    <v>6</v>
    <v>https://www.bing.com/th?id=AMMS_7651d2e878d4df4bb82a200be2db03e3&amp;qlt=95</v>
    <v>95</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0.53890000000000005</v>
    <v>5.08</v>
    <v>-4.9830000000000004E-3</v>
    <v>1.7051E-2</v>
    <v>-1.51</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305.33</v>
    <v>96</v>
    <v>Pharmaceuticals</v>
    <v>Stock</v>
    <v>45710.036690693749</v>
    <v>97</v>
    <v>297.19</v>
    <v>162778487050</v>
    <v>AMGEN INC.</v>
    <v>AMGEN INC.</v>
    <v>299.23</v>
    <v>39.468899999999998</v>
    <v>297.93</v>
    <v>303.01</v>
    <v>301.5</v>
    <v>537205000</v>
    <v>AMGN</v>
    <v>AMGEN INC. (XNAS:AMGN)</v>
    <v>3261422</v>
    <v>3134014</v>
    <v>1986</v>
  </rv>
  <rv s="4">
    <v>98</v>
  </rv>
  <rv s="0">
    <v>https://www.bing.com/financeapi/forcetrigger?t=a25obh&amp;q=XNYS%3aVZ&amp;form=skydnc</v>
    <v>Learn more on Bing</v>
  </rv>
  <rv s="5">
    <v>en-US</v>
    <v>a25obh</v>
    <v>268435456</v>
    <v>1</v>
    <v>Powered by Refinitiv</v>
    <v>7</v>
    <v>VERIZON COMMUNICATIONS INC. (XNYS:VZ)</v>
    <v>8</v>
    <v>9</v>
    <v>Finance</v>
    <v>10</v>
    <v>45.36</v>
    <v>37.585000000000001</v>
    <v>0.41520000000000001</v>
    <v>0.31</v>
    <v>9.3549999999999992E-4</v>
    <v>7.2960000000000004E-3</v>
    <v>0.04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99600</v>
    <v>New York Stock Exchange</v>
    <v>XNYS</v>
    <v>XNYS</v>
    <v>1095 Avenue Of The Americas, NEW YORK, NY, 10036 US</v>
    <v>43.23</v>
    <v>Telecommunications Services</v>
    <v>Stock</v>
    <v>45710.041492916404</v>
    <v>100</v>
    <v>42.17</v>
    <v>180175331200</v>
    <v>VERIZON COMMUNICATIONS INC.</v>
    <v>VERIZON COMMUNICATIONS INC.</v>
    <v>42.43</v>
    <v>10.325900000000001</v>
    <v>42.49</v>
    <v>42.8</v>
    <v>42.8</v>
    <v>4209704000</v>
    <v>VZ</v>
    <v>VERIZON COMMUNICATIONS INC. (XNYS:VZ)</v>
    <v>25465139</v>
    <v>23123515</v>
    <v>1983</v>
  </rv>
  <rv s="4">
    <v>101</v>
  </rv>
  <rv s="0">
    <v>https://www.bing.com/financeapi/forcetrigger?t=a1yv52&amp;q=XNAS%3aNVDA&amp;form=skydnc</v>
    <v>Learn more on Bing</v>
  </rv>
  <rv s="5">
    <v>en-US</v>
    <v>a1yv52</v>
    <v>268435456</v>
    <v>1</v>
    <v>Powered by Refinitiv</v>
    <v>7</v>
    <v>NVIDIA CORPORATION (XNAS:NVDA)</v>
    <v>8</v>
    <v>9</v>
    <v>Finance</v>
    <v>5</v>
    <v>153.13</v>
    <v>66.248000000000005</v>
    <v>1.7687999999999999</v>
    <v>-5.68</v>
    <v>4.2399999999999998E-3</v>
    <v>-4.054E-2</v>
    <v>0.56999999999999995</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141.46</v>
    <v>Semiconductors &amp; Semiconductor Equipment</v>
    <v>Stock</v>
    <v>45710.041661249998</v>
    <v>103</v>
    <v>134.03</v>
    <v>3292190700000</v>
    <v>NVIDIA CORPORATION</v>
    <v>NVIDIA CORPORATION</v>
    <v>140.04</v>
    <v>53.238900000000001</v>
    <v>140.11000000000001</v>
    <v>134.43</v>
    <v>135</v>
    <v>24490000000</v>
    <v>NVDA</v>
    <v>NVIDIA CORPORATION (XNAS:NVDA)</v>
    <v>228217585</v>
    <v>276831739</v>
    <v>1998</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 Last Sale</v>
      <v>GMT</v>
      <v>Real-Time Nasdaq Last Sale</v>
      <v>from close</v>
      <v>from close</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3" totalsRowCount="1">
  <tableColumns count="11">
    <tableColumn id="1" xr3:uid="{00000000-0010-0000-0000-000001000000}" name="Date"/>
    <tableColumn id="12" xr3:uid="{93591377-A093-4BE4-A6CE-B0A087E9DEE3}" name="Sector" dataDxfId="18" totalsRowDxfId="17">
      <calculatedColumnFormula>VLOOKUP(Table_1[[#This Row],[Company]],Dashboard!$B$8:$D$4344,3,FALSE)</calculatedColumnFormula>
    </tableColumn>
    <tableColumn id="2" xr3:uid="{00000000-0010-0000-0000-000002000000}" name="Company"/>
    <tableColumn id="3" xr3:uid="{00000000-0010-0000-0000-000003000000}" name="Ticker"/>
    <tableColumn id="4" xr3:uid="{00000000-0010-0000-0000-000004000000}" name="Transaction Type" dataDxfId="21" totalsRowDxfId="16"/>
    <tableColumn id="5" xr3:uid="{00000000-0010-0000-0000-000005000000}" name="Units"/>
    <tableColumn id="6" xr3:uid="{00000000-0010-0000-0000-000006000000}" name="Entry Price"/>
    <tableColumn id="7" xr3:uid="{00000000-0010-0000-0000-000007000000}" name="Transaction Amount" totalsRowFunction="custom" totalsRowDxfId="15">
      <totalsRowFormula>SUM(I60:I62)</totalsRowFormula>
    </tableColumn>
    <tableColumn id="9" xr3:uid="{616C1E63-255C-4DE8-8D15-3E1FECBBBB19}" name="Transaction Cost" dataDxfId="20" totalsRowDxfId="14">
      <calculatedColumnFormula>Table_1[[#This Row],[Transaction Amount]]*0.002</calculatedColumnFormula>
    </tableColumn>
    <tableColumn id="10" xr3:uid="{68916593-1081-45E0-8B06-AE64845CAE61}" name="Total Transaction" dataDxfId="19" totalsRowDxfId="13">
      <calculatedColumnFormula>Table_1[[#This Row],[Transaction Amount]]-Table_1[[#This Row],[Transaction Cost]]</calculatedColumnFormula>
    </tableColumn>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tabSelected="1" zoomScale="76" zoomScaleNormal="145" workbookViewId="0">
      <selection activeCell="F2" sqref="F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3" t="s">
        <v>27</v>
      </c>
      <c r="B1" s="63" t="s">
        <v>30</v>
      </c>
      <c r="C1" s="62" t="s">
        <v>29</v>
      </c>
      <c r="D1" s="62" t="s">
        <v>28</v>
      </c>
      <c r="E1" s="62" t="s">
        <v>32</v>
      </c>
    </row>
    <row r="2" spans="1:5" ht="21" x14ac:dyDescent="0.3">
      <c r="A2" s="5">
        <v>989990.31</v>
      </c>
      <c r="B2" s="5" cm="1">
        <f t="array" aca="1" ref="B2" ca="1">A2+D2-SUM(ABS(Transactions!J52:J57))</f>
        <v>997782.08633696148</v>
      </c>
      <c r="C2" s="6">
        <f ca="1">B2-A2</f>
        <v>7791.7763369614258</v>
      </c>
      <c r="D2" s="5">
        <f ca="1">SUM(Dashboard!J20:J2534)+Dashboard!J8</f>
        <v>9316.416476961509</v>
      </c>
      <c r="E2" s="5">
        <v>5865.15</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15"/>
  <sheetViews>
    <sheetView showGridLines="0" topLeftCell="A21" zoomScale="87" zoomScaleNormal="100" workbookViewId="0">
      <selection activeCell="M7" sqref="M7"/>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81"/>
      <c r="C2" s="82"/>
      <c r="D2" s="82"/>
      <c r="E2" s="83"/>
      <c r="F2" s="3"/>
      <c r="G2" s="3"/>
      <c r="H2" s="3"/>
      <c r="I2" s="3"/>
      <c r="J2" s="2"/>
      <c r="K2" s="2"/>
      <c r="L2" s="4"/>
      <c r="M2" s="2"/>
      <c r="N2" s="2"/>
      <c r="O2" s="2"/>
      <c r="P2" s="2"/>
      <c r="Q2" s="2"/>
      <c r="R2" s="2"/>
      <c r="S2" s="2"/>
      <c r="T2" s="2"/>
      <c r="U2" s="2"/>
      <c r="V2" s="2"/>
    </row>
    <row r="3" spans="1:22" ht="30.75" customHeight="1" x14ac:dyDescent="0.3">
      <c r="A3" s="2"/>
      <c r="B3" s="84"/>
      <c r="C3" s="85"/>
      <c r="D3" s="85"/>
      <c r="E3" s="86"/>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87" t="s">
        <v>0</v>
      </c>
      <c r="C6" s="88"/>
      <c r="D6" s="88"/>
      <c r="E6" s="88"/>
      <c r="F6" s="88"/>
      <c r="G6" s="88"/>
      <c r="H6" s="88"/>
      <c r="I6" s="88"/>
      <c r="J6" s="88"/>
      <c r="K6" s="88"/>
      <c r="L6" s="89"/>
    </row>
    <row r="7" spans="1:22" ht="14.25" customHeight="1" x14ac:dyDescent="0.3">
      <c r="B7" s="64" t="s">
        <v>22</v>
      </c>
      <c r="C7" s="64" t="s">
        <v>2</v>
      </c>
      <c r="D7" s="64" t="s">
        <v>3</v>
      </c>
      <c r="E7" s="64" t="s">
        <v>4</v>
      </c>
      <c r="F7" s="64" t="s">
        <v>24</v>
      </c>
      <c r="G7" s="64" t="s">
        <v>6</v>
      </c>
      <c r="H7" s="64" t="s">
        <v>5</v>
      </c>
      <c r="I7" s="65" t="s">
        <v>25</v>
      </c>
      <c r="J7" s="64" t="s">
        <v>7</v>
      </c>
      <c r="K7" s="7" t="s">
        <v>8</v>
      </c>
      <c r="L7" s="7" t="s">
        <v>9</v>
      </c>
      <c r="M7" s="12"/>
      <c r="N7" s="12"/>
    </row>
    <row r="8" spans="1:22" s="55" customFormat="1" ht="14.25" customHeight="1" x14ac:dyDescent="0.3">
      <c r="B8" s="56" t="s">
        <v>20</v>
      </c>
      <c r="C8" s="57" t="s">
        <v>21</v>
      </c>
      <c r="D8" s="57" t="s">
        <v>23</v>
      </c>
      <c r="E8" s="57"/>
      <c r="F8" s="58">
        <v>4.3099999999999999E-2</v>
      </c>
      <c r="G8" s="59">
        <v>904627.34000000008</v>
      </c>
      <c r="H8" s="59">
        <v>687077.42</v>
      </c>
      <c r="I8" s="60"/>
      <c r="J8" s="61">
        <f>(1+F8/52)*H8-H8</f>
        <v>569.48147696151864</v>
      </c>
      <c r="K8" s="61" t="s">
        <v>21</v>
      </c>
      <c r="L8" s="61" t="s">
        <v>21</v>
      </c>
      <c r="M8" s="95"/>
    </row>
    <row r="9" spans="1:22" s="36" customFormat="1" ht="14.25" customHeight="1" x14ac:dyDescent="0.3">
      <c r="B9" s="93" t="e" vm="1">
        <v>#VALUE!</v>
      </c>
      <c r="C9" s="37" t="str" cm="1">
        <f t="array" aca="1" ref="C9" ca="1">_FV(B9,"Ticker symbol",TRUE)</f>
        <v>IBM</v>
      </c>
      <c r="D9" s="37" t="str" cm="1">
        <f t="array" aca="1" ref="D9" ca="1">_FV(B9,"Industry")</f>
        <v>Software &amp; IT Services</v>
      </c>
      <c r="E9" s="67">
        <v>782</v>
      </c>
      <c r="F9" s="68">
        <v>255.7</v>
      </c>
      <c r="G9" s="38">
        <f>F9*E9</f>
        <v>199957.4</v>
      </c>
      <c r="H9" s="39" cm="1">
        <f t="array" aca="1" ref="H9" ca="1">_FV(B9,"Price")</f>
        <v>261.48</v>
      </c>
      <c r="I9" s="41">
        <v>252.34</v>
      </c>
      <c r="J9" s="40">
        <f>(I9-F9)*E9</f>
        <v>-2627.5199999999886</v>
      </c>
      <c r="K9" s="40" cm="1">
        <f t="array" aca="1" ref="K9" ca="1">_FV(B9,"52 week high",TRUE)</f>
        <v>265.72000000000003</v>
      </c>
      <c r="L9" s="40" cm="1">
        <f t="array" aca="1" ref="L9" ca="1">_FV(B9,"52 week low",TRUE)</f>
        <v>162.62</v>
      </c>
    </row>
    <row r="10" spans="1:22" s="36" customFormat="1" ht="14.25" customHeight="1" x14ac:dyDescent="0.3">
      <c r="B10" s="93" t="e" vm="2">
        <v>#VALUE!</v>
      </c>
      <c r="C10" s="37" t="str" cm="1">
        <f t="array" aca="1" ref="C10" ca="1">_FV(B10,"Ticker symbol",TRUE)</f>
        <v>AXP</v>
      </c>
      <c r="D10" s="37" t="str" cm="1">
        <f t="array" aca="1" ref="D10" ca="1">_FV(B10,"Industry")</f>
        <v>Banking Services</v>
      </c>
      <c r="E10" s="67">
        <v>315</v>
      </c>
      <c r="F10" s="68">
        <v>317.45</v>
      </c>
      <c r="G10" s="38">
        <f>F10*E10</f>
        <v>99996.75</v>
      </c>
      <c r="H10" s="39" cm="1">
        <f t="array" aca="1" ref="H10" ca="1">_FV(B10,"Price")</f>
        <v>295.39999999999998</v>
      </c>
      <c r="I10" s="41">
        <v>316.77</v>
      </c>
      <c r="J10" s="40">
        <f>(I10-F10)*E10</f>
        <v>-214.20000000000215</v>
      </c>
      <c r="K10" s="40" cm="1">
        <f t="array" aca="1" ref="K10" ca="1">_FV(B10,"52 week high",TRUE)</f>
        <v>326.27499999999998</v>
      </c>
      <c r="L10" s="40" cm="1">
        <f t="array" aca="1" ref="L10" ca="1">_FV(B10,"52 week low",TRUE)</f>
        <v>209.1</v>
      </c>
    </row>
    <row r="11" spans="1:22" s="36" customFormat="1" ht="14.25" customHeight="1" x14ac:dyDescent="0.3">
      <c r="B11" s="93" t="e" vm="3">
        <v>#VALUE!</v>
      </c>
      <c r="C11" s="37" t="str" cm="1">
        <f t="array" aca="1" ref="C11" ca="1">_FV(B11,"Ticker symbol",TRUE)</f>
        <v>DIS</v>
      </c>
      <c r="D11" s="37" t="str" cm="1">
        <f t="array" aca="1" ref="D11" ca="1">_FV(B11,"Industry")</f>
        <v>Media &amp; Publishing</v>
      </c>
      <c r="E11" s="67">
        <v>1769</v>
      </c>
      <c r="F11" s="68">
        <v>113.06</v>
      </c>
      <c r="G11" s="38">
        <f>F11*E11</f>
        <v>200003.14</v>
      </c>
      <c r="H11" s="39" cm="1">
        <f t="array" aca="1" ref="H11" ca="1">_FV(B11,"Price")</f>
        <v>108.66</v>
      </c>
      <c r="I11" s="41">
        <v>110.86</v>
      </c>
      <c r="J11" s="40">
        <f>(I11-F11)*E11</f>
        <v>-3891.8000000000052</v>
      </c>
      <c r="K11" s="40" cm="1">
        <f t="array" aca="1" ref="K11" ca="1">_FV(B11,"52 week high",TRUE)</f>
        <v>123.74</v>
      </c>
      <c r="L11" s="40" cm="1">
        <f t="array" aca="1" ref="L11" ca="1">_FV(B11,"52 week low",TRUE)</f>
        <v>83.91</v>
      </c>
    </row>
    <row r="12" spans="1:22" s="36" customFormat="1" ht="14.25" customHeight="1" x14ac:dyDescent="0.3">
      <c r="B12" s="93" t="e" vm="4">
        <v>#VALUE!</v>
      </c>
      <c r="C12" s="37" t="str" cm="1">
        <f t="array" aca="1" ref="C12" ca="1">_FV(B12,"Ticker symbol",TRUE)</f>
        <v>MSFT</v>
      </c>
      <c r="D12" s="37" t="str" cm="1">
        <f t="array" aca="1" ref="D12" ca="1">_FV(B12,"Industry")</f>
        <v>Software &amp; IT Services</v>
      </c>
      <c r="E12" s="67">
        <v>-241</v>
      </c>
      <c r="F12" s="68">
        <v>415.06</v>
      </c>
      <c r="G12" s="38">
        <f>F12*E12</f>
        <v>-100029.46</v>
      </c>
      <c r="H12" s="39" cm="1">
        <f t="array" aca="1" ref="H12" ca="1">_FV(B12,"Price")</f>
        <v>408.29</v>
      </c>
      <c r="I12" s="41">
        <v>409.75</v>
      </c>
      <c r="J12" s="40">
        <f>(I12-F12)*E12</f>
        <v>1279.7100000000005</v>
      </c>
      <c r="K12" s="40" cm="1">
        <f t="array" aca="1" ref="K12" ca="1">_FV(B12,"52 week high",TRUE)</f>
        <v>468.35</v>
      </c>
      <c r="L12" s="40" cm="1">
        <f t="array" aca="1" ref="L12" ca="1">_FV(B12,"52 week low",TRUE)</f>
        <v>385.58</v>
      </c>
    </row>
    <row r="13" spans="1:22" s="36" customFormat="1" ht="14.25" customHeight="1" x14ac:dyDescent="0.3">
      <c r="B13" s="93" t="e" vm="5">
        <v>#VALUE!</v>
      </c>
      <c r="C13" s="37" t="str" cm="1">
        <f t="array" aca="1" ref="C13" ca="1">_FV(B13,"Ticker symbol",TRUE)</f>
        <v>CVX</v>
      </c>
      <c r="D13" s="37" t="str" cm="1">
        <f t="array" aca="1" ref="D13" ca="1">_FV(B13,"Industry")</f>
        <v>Oil &amp; Gas</v>
      </c>
      <c r="E13" s="67">
        <v>-2681</v>
      </c>
      <c r="F13" s="68">
        <v>149.19</v>
      </c>
      <c r="G13" s="38">
        <f>F13*E13</f>
        <v>-399978.39</v>
      </c>
      <c r="H13" s="39" cm="1">
        <f t="array" aca="1" ref="H13" ca="1">_FV(B13,"Price")</f>
        <v>156.91999999999999</v>
      </c>
      <c r="I13" s="41">
        <v>152.62</v>
      </c>
      <c r="J13" s="40">
        <f>(I13-F13)*E13</f>
        <v>-9195.8300000000181</v>
      </c>
      <c r="K13" s="40" cm="1">
        <f t="array" aca="1" ref="K13" ca="1">_FV(B13,"52 week high",TRUE)</f>
        <v>167.11</v>
      </c>
      <c r="L13" s="40" cm="1">
        <f t="array" aca="1" ref="L13" ca="1">_FV(B13,"52 week low",TRUE)</f>
        <v>135.3672</v>
      </c>
    </row>
    <row r="14" spans="1:22" s="36" customFormat="1" ht="14.25" customHeight="1" x14ac:dyDescent="0.3">
      <c r="B14" s="93" t="e" vm="6">
        <v>#VALUE!</v>
      </c>
      <c r="C14" s="37" t="str" cm="1">
        <f t="array" aca="1" ref="C14" ca="1">_FV(B14,"Ticker symbol",TRUE)</f>
        <v>AAPL</v>
      </c>
      <c r="D14" s="37" t="str" cm="1">
        <f t="array" aca="1" ref="D14" ca="1">_FV(B14,"Industry")</f>
        <v>Computers, Phones &amp; Household Electronics</v>
      </c>
      <c r="E14" s="67">
        <v>-173</v>
      </c>
      <c r="F14" s="68">
        <v>227.63</v>
      </c>
      <c r="G14" s="38">
        <f>E14*F14</f>
        <v>-39379.99</v>
      </c>
      <c r="H14" s="39" cm="1">
        <f t="array" aca="1" ref="H14" ca="1">_FV(B14,"Price")</f>
        <v>245.55</v>
      </c>
      <c r="I14" s="41" cm="1">
        <f t="array" aca="1" ref="I14" ca="1">_FV(B14,"Price")</f>
        <v>245.55</v>
      </c>
      <c r="J14" s="40">
        <f ca="1">(I14-F14)*E14</f>
        <v>-3100.1600000000026</v>
      </c>
      <c r="K14" s="40" cm="1">
        <f t="array" aca="1" ref="K14" ca="1">_FV(B14,"52 week high",TRUE)</f>
        <v>260.10000000000002</v>
      </c>
      <c r="L14" s="40" cm="1">
        <f t="array" aca="1" ref="L14" ca="1">_FV(B14,"52 week low",TRUE)</f>
        <v>164.07499999999999</v>
      </c>
    </row>
    <row r="15" spans="1:22" s="36" customFormat="1" ht="14.25" customHeight="1" x14ac:dyDescent="0.3">
      <c r="B15" s="93" t="e" vm="5">
        <v>#VALUE!</v>
      </c>
      <c r="C15" s="37" t="str" cm="1">
        <f t="array" aca="1" ref="C15" ca="1">_FV(B15,"Ticker symbol",TRUE)</f>
        <v>CVX</v>
      </c>
      <c r="D15" s="37" t="str" cm="1">
        <f t="array" aca="1" ref="D15" ca="1">_FV(B15,"Industry")</f>
        <v>Oil &amp; Gas</v>
      </c>
      <c r="E15" s="67">
        <v>-259</v>
      </c>
      <c r="F15" s="68">
        <v>152.62</v>
      </c>
      <c r="G15" s="38">
        <f>E15*F15</f>
        <v>-39528.58</v>
      </c>
      <c r="H15" s="39" cm="1">
        <f t="array" aca="1" ref="H15" ca="1">_FV(B15,"Price")</f>
        <v>156.91999999999999</v>
      </c>
      <c r="I15" s="41">
        <v>155.27000000000001</v>
      </c>
      <c r="J15" s="40">
        <f>(I15-F15)*E15</f>
        <v>-686.3500000000015</v>
      </c>
      <c r="K15" s="40" cm="1">
        <f t="array" aca="1" ref="K15" ca="1">_FV(B15,"52 week high",TRUE)</f>
        <v>167.11</v>
      </c>
      <c r="L15" s="40" cm="1">
        <f t="array" aca="1" ref="L15" ca="1">_FV(B15,"52 week low",TRUE)</f>
        <v>135.3672</v>
      </c>
    </row>
    <row r="16" spans="1:22" s="36" customFormat="1" ht="14.25" customHeight="1" x14ac:dyDescent="0.3">
      <c r="B16" s="66" t="e" vm="7">
        <v>#VALUE!</v>
      </c>
      <c r="C16" s="37" t="str" cm="1">
        <f t="array" aca="1" ref="C16" ca="1">_FV(B16,"Ticker symbol",TRUE)</f>
        <v>PG</v>
      </c>
      <c r="D16" s="37" t="str" cm="1">
        <f t="array" aca="1" ref="D16" ca="1">_FV(B16,"Industry")</f>
        <v>Personal &amp; Household Products &amp; Services</v>
      </c>
      <c r="E16" s="67">
        <v>235</v>
      </c>
      <c r="F16" s="68">
        <v>167.97</v>
      </c>
      <c r="G16" s="38">
        <f>E16*F16</f>
        <v>39472.949999999997</v>
      </c>
      <c r="H16" s="39" cm="1">
        <f t="array" aca="1" ref="H16" ca="1">_FV(B16,"Price")</f>
        <v>170.23</v>
      </c>
      <c r="I16" s="41">
        <v>162.9</v>
      </c>
      <c r="J16" s="40">
        <f>(I16-F16)*E16</f>
        <v>-1191.4499999999985</v>
      </c>
      <c r="K16" s="40" cm="1">
        <f t="array" aca="1" ref="K16" ca="1">_FV(B16,"52 week high",TRUE)</f>
        <v>180.43</v>
      </c>
      <c r="L16" s="40" cm="1">
        <f t="array" aca="1" ref="L16" ca="1">_FV(B16,"52 week low",TRUE)</f>
        <v>153.52000000000001</v>
      </c>
    </row>
    <row r="17" spans="1:22" s="36" customFormat="1" ht="14.25" customHeight="1" x14ac:dyDescent="0.3">
      <c r="B17" s="93" t="e" vm="2">
        <v>#VALUE!</v>
      </c>
      <c r="C17" s="37" t="str" cm="1">
        <f t="array" aca="1" ref="C17" ca="1">_FV(B17,"Ticker symbol",TRUE)</f>
        <v>AXP</v>
      </c>
      <c r="D17" s="37" t="str" cm="1">
        <f t="array" aca="1" ref="D17" ca="1">_FV(B17,"Industry")</f>
        <v>Banking Services</v>
      </c>
      <c r="E17" s="67">
        <v>125</v>
      </c>
      <c r="F17" s="68">
        <v>316.77</v>
      </c>
      <c r="G17" s="38">
        <f>E17*F17</f>
        <v>39596.25</v>
      </c>
      <c r="H17" s="39" cm="1">
        <f t="array" aca="1" ref="H17" ca="1">_FV(B17,"Price")</f>
        <v>295.39999999999998</v>
      </c>
      <c r="I17" s="41">
        <v>311.04000000000002</v>
      </c>
      <c r="J17" s="40">
        <f>(I17-F17)*E17</f>
        <v>-716.24999999999523</v>
      </c>
      <c r="K17" s="40" cm="1">
        <f t="array" aca="1" ref="K17" ca="1">_FV(B17,"52 week high",TRUE)</f>
        <v>326.27499999999998</v>
      </c>
      <c r="L17" s="40" cm="1">
        <f t="array" aca="1" ref="L17" ca="1">_FV(B17,"52 week low",TRUE)</f>
        <v>209.1</v>
      </c>
    </row>
    <row r="18" spans="1:22" s="36" customFormat="1" ht="14.25" customHeight="1" x14ac:dyDescent="0.3">
      <c r="B18" s="66" t="e" vm="8">
        <v>#VALUE!</v>
      </c>
      <c r="C18" s="37" t="str" cm="1">
        <f t="array" aca="1" ref="C18" ca="1">_FV(B18,"Ticker symbol",TRUE)</f>
        <v>SHW</v>
      </c>
      <c r="D18" s="37" t="str" cm="1">
        <f t="array" aca="1" ref="D18" ca="1">_FV(B18,"Industry")</f>
        <v>Chemicals</v>
      </c>
      <c r="E18" s="67">
        <v>110</v>
      </c>
      <c r="F18" s="68">
        <v>360.57</v>
      </c>
      <c r="G18" s="38">
        <f>E18*F18</f>
        <v>39662.699999999997</v>
      </c>
      <c r="H18" s="39" cm="1">
        <f t="array" aca="1" ref="H18" ca="1">_FV(B18,"Price")</f>
        <v>344.68</v>
      </c>
      <c r="I18" s="41">
        <v>356.86</v>
      </c>
      <c r="J18" s="40">
        <f>(I18-F18)*E18</f>
        <v>-408.09999999999775</v>
      </c>
      <c r="K18" s="40" cm="1">
        <f t="array" aca="1" ref="K18" ca="1">_FV(B18,"52 week high",TRUE)</f>
        <v>400.42</v>
      </c>
      <c r="L18" s="40" cm="1">
        <f t="array" aca="1" ref="L18" ca="1">_FV(B18,"52 week low",TRUE)</f>
        <v>282.08999999999997</v>
      </c>
    </row>
    <row r="19" spans="1:22" s="36" customFormat="1" ht="14.25" customHeight="1" x14ac:dyDescent="0.3">
      <c r="B19" s="66" t="e" vm="9">
        <v>#VALUE!</v>
      </c>
      <c r="C19" s="37" t="str" cm="1">
        <f t="array" aca="1" ref="C19" ca="1">_FV(B19,"Ticker symbol",TRUE)</f>
        <v>TRV</v>
      </c>
      <c r="D19" s="37" t="str" cm="1">
        <f t="array" aca="1" ref="D19" ca="1">_FV(B19,"Industry")</f>
        <v>Insurance</v>
      </c>
      <c r="E19" s="67">
        <v>161</v>
      </c>
      <c r="F19" s="68">
        <v>245.19</v>
      </c>
      <c r="G19" s="38">
        <f>E19*F19</f>
        <v>39475.589999999997</v>
      </c>
      <c r="H19" s="39" cm="1">
        <f t="array" aca="1" ref="H19" ca="1">_FV(B19,"Price")</f>
        <v>240.03</v>
      </c>
      <c r="I19" s="41">
        <v>238.31</v>
      </c>
      <c r="J19" s="40">
        <f>(I19-F19)*E19</f>
        <v>-1107.6799999999994</v>
      </c>
      <c r="K19" s="40" cm="1">
        <f t="array" aca="1" ref="K19" ca="1">_FV(B19,"52 week high",TRUE)</f>
        <v>269.55500000000001</v>
      </c>
      <c r="L19" s="40" cm="1">
        <f t="array" aca="1" ref="L19" ca="1">_FV(B19,"52 week low",TRUE)</f>
        <v>200.21</v>
      </c>
    </row>
    <row r="20" spans="1:22" s="49" customFormat="1" ht="14.25" customHeight="1" x14ac:dyDescent="0.3">
      <c r="A20" s="36"/>
      <c r="B20" s="91" t="e" vm="10">
        <v>#VALUE!</v>
      </c>
      <c r="C20" s="37" t="str" cm="1">
        <f t="array" aca="1" ref="C20" ca="1">_FV(B20,"Ticker symbol",TRUE)</f>
        <v>JPM</v>
      </c>
      <c r="D20" s="37" t="str" cm="1">
        <f t="array" aca="1" ref="D20" ca="1">_FV(B20,"Industry")</f>
        <v>Banking Services</v>
      </c>
      <c r="E20" s="67">
        <v>143</v>
      </c>
      <c r="F20" s="68">
        <v>275.8</v>
      </c>
      <c r="G20" s="38">
        <f>E20*F20</f>
        <v>39439.4</v>
      </c>
      <c r="H20" s="39" cm="1">
        <f t="array" aca="1" ref="H20" ca="1">_FV(B20,"Price")</f>
        <v>264.24</v>
      </c>
      <c r="I20" s="41">
        <v>264.24</v>
      </c>
      <c r="J20" s="40">
        <f>(I20-F20)*E20</f>
        <v>-1653.0800000000004</v>
      </c>
      <c r="K20" s="40" cm="1">
        <f t="array" aca="1" ref="K20" ca="1">_FV(B20,"52 week high",TRUE)</f>
        <v>280.25</v>
      </c>
      <c r="L20" s="40" cm="1">
        <f t="array" aca="1" ref="L20" ca="1">_FV(B20,"52 week low",TRUE)</f>
        <v>178.52</v>
      </c>
      <c r="M20" s="36"/>
      <c r="N20" s="36"/>
      <c r="O20" s="36"/>
      <c r="P20" s="36"/>
      <c r="Q20" s="36"/>
      <c r="R20" s="36"/>
      <c r="S20" s="36"/>
      <c r="T20" s="36"/>
      <c r="U20" s="36"/>
      <c r="V20" s="36"/>
    </row>
    <row r="21" spans="1:22" s="49" customFormat="1" ht="14.25" customHeight="1" x14ac:dyDescent="0.3">
      <c r="A21" s="36"/>
      <c r="B21" s="91" t="e" vm="11">
        <v>#VALUE!</v>
      </c>
      <c r="C21" s="37" t="str" cm="1">
        <f t="array" aca="1" ref="C21" ca="1">_FV(B21,"Ticker symbol",TRUE)</f>
        <v>GS</v>
      </c>
      <c r="D21" s="37" t="str" cm="1">
        <f t="array" aca="1" ref="D21" ca="1">_FV(B21,"Industry")</f>
        <v>Investment Banking &amp; Investment Services</v>
      </c>
      <c r="E21" s="67">
        <v>60</v>
      </c>
      <c r="F21" s="68">
        <v>655.9</v>
      </c>
      <c r="G21" s="38">
        <f>E21*F21</f>
        <v>39354</v>
      </c>
      <c r="H21" s="39" cm="1">
        <f t="array" aca="1" ref="H21" ca="1">_FV(B21,"Price")</f>
        <v>625.6</v>
      </c>
      <c r="I21" s="41">
        <v>625.6</v>
      </c>
      <c r="J21" s="40">
        <f>(I21-F21)*E21</f>
        <v>-1817.9999999999973</v>
      </c>
      <c r="K21" s="40" cm="1">
        <f t="array" aca="1" ref="K21" ca="1">_FV(B21,"52 week high",TRUE)</f>
        <v>672.19</v>
      </c>
      <c r="L21" s="40" cm="1">
        <f t="array" aca="1" ref="L21" ca="1">_FV(B21,"52 week low",TRUE)</f>
        <v>381.26299999999998</v>
      </c>
      <c r="M21" s="36"/>
      <c r="N21" s="36"/>
      <c r="O21" s="36"/>
      <c r="P21" s="36"/>
      <c r="Q21" s="36"/>
      <c r="R21" s="36"/>
      <c r="S21" s="36"/>
      <c r="T21" s="36"/>
      <c r="U21" s="36"/>
      <c r="V21" s="36"/>
    </row>
    <row r="22" spans="1:22" s="49" customFormat="1" ht="14.25" customHeight="1" x14ac:dyDescent="0.3">
      <c r="A22" s="36"/>
      <c r="B22" s="91" t="e" vm="12">
        <v>#VALUE!</v>
      </c>
      <c r="C22" s="37" t="str" cm="1">
        <f t="array" aca="1" ref="C22" ca="1">_FV(B22,"Ticker symbol",TRUE)</f>
        <v>MMM</v>
      </c>
      <c r="D22" s="37" t="str" cm="1">
        <f t="array" aca="1" ref="D22" ca="1">_FV(B22,"Industry")</f>
        <v>Consumer Goods Conglomerates</v>
      </c>
      <c r="E22" s="67">
        <v>263</v>
      </c>
      <c r="F22" s="68">
        <v>149.87</v>
      </c>
      <c r="G22" s="38">
        <f>E22*F22</f>
        <v>39415.81</v>
      </c>
      <c r="H22" s="39" cm="1">
        <f t="array" aca="1" ref="H22" ca="1">_FV(B22,"Price")</f>
        <v>144.91</v>
      </c>
      <c r="I22" s="41">
        <v>144.91</v>
      </c>
      <c r="J22" s="40">
        <f>(I22-F22)*E22</f>
        <v>-1304.4800000000021</v>
      </c>
      <c r="K22" s="40" cm="1">
        <f t="array" aca="1" ref="K22" ca="1">_FV(B22,"52 week high",TRUE)</f>
        <v>155</v>
      </c>
      <c r="L22" s="40" cm="1">
        <f t="array" aca="1" ref="L22" ca="1">_FV(B22,"52 week low",TRUE)</f>
        <v>75.645099999999999</v>
      </c>
      <c r="M22" s="36"/>
      <c r="N22" s="36"/>
      <c r="O22" s="36"/>
      <c r="P22" s="36"/>
      <c r="Q22" s="36"/>
      <c r="R22" s="36"/>
      <c r="S22" s="36"/>
      <c r="T22" s="36"/>
      <c r="U22" s="36"/>
      <c r="V22" s="36"/>
    </row>
    <row r="23" spans="1:22" s="49" customFormat="1" ht="14.25" customHeight="1" x14ac:dyDescent="0.3">
      <c r="A23" s="36"/>
      <c r="B23" s="91" t="e" vm="13">
        <v>#VALUE!</v>
      </c>
      <c r="C23" s="37" t="str" cm="1">
        <f t="array" aca="1" ref="C23" ca="1">_FV(B23,"Ticker symbol",TRUE)</f>
        <v>BA</v>
      </c>
      <c r="D23" s="37" t="str" cm="1">
        <f t="array" aca="1" ref="D23" ca="1">_FV(B23,"Industry")</f>
        <v>Aerospace &amp; Defense</v>
      </c>
      <c r="E23" s="67">
        <v>218</v>
      </c>
      <c r="F23" s="68">
        <v>181.49</v>
      </c>
      <c r="G23" s="38">
        <f>E23*F23</f>
        <v>39564.82</v>
      </c>
      <c r="H23" s="39" cm="1">
        <f t="array" aca="1" ref="H23" ca="1">_FV(B23,"Price")</f>
        <v>177.41</v>
      </c>
      <c r="I23" s="41">
        <v>177.41</v>
      </c>
      <c r="J23" s="40">
        <f>(I23-F23)*E23</f>
        <v>-889.44000000000278</v>
      </c>
      <c r="K23" s="40" cm="1">
        <f t="array" aca="1" ref="K23" ca="1">_FV(B23,"52 week high",TRUE)</f>
        <v>208.1</v>
      </c>
      <c r="L23" s="40" cm="1">
        <f t="array" aca="1" ref="L23" ca="1">_FV(B23,"52 week low",TRUE)</f>
        <v>137.03</v>
      </c>
      <c r="M23" s="36"/>
      <c r="N23" s="36"/>
      <c r="O23" s="36"/>
      <c r="P23" s="36"/>
      <c r="Q23" s="36"/>
      <c r="R23" s="36"/>
      <c r="S23" s="36"/>
      <c r="T23" s="36"/>
      <c r="U23" s="36"/>
      <c r="V23" s="36"/>
    </row>
    <row r="24" spans="1:22" s="49" customFormat="1" ht="14.25" customHeight="1" x14ac:dyDescent="0.3">
      <c r="A24" s="36"/>
      <c r="B24" s="91" t="e" vm="14">
        <v>#VALUE!</v>
      </c>
      <c r="C24" s="37" t="str" cm="1">
        <f t="array" aca="1" ref="C24" ca="1">_FV(B24,"Ticker symbol",TRUE)</f>
        <v>NKE</v>
      </c>
      <c r="D24" s="37" t="str" cm="1">
        <f t="array" aca="1" ref="D24" ca="1">_FV(B24,"Industry")</f>
        <v>Textiles &amp; Apparel</v>
      </c>
      <c r="E24" s="67">
        <v>-575</v>
      </c>
      <c r="F24" s="68">
        <v>68.680000000000007</v>
      </c>
      <c r="G24" s="38">
        <f>E24*F24</f>
        <v>-39491.000000000007</v>
      </c>
      <c r="H24" s="39" cm="1">
        <f t="array" aca="1" ref="H24" ca="1">_FV(B24,"Price")</f>
        <v>76.5</v>
      </c>
      <c r="I24" s="41">
        <v>76.5</v>
      </c>
      <c r="J24" s="40">
        <f>(I24-F24)*E24</f>
        <v>-4496.4999999999964</v>
      </c>
      <c r="K24" s="40" cm="1">
        <f t="array" aca="1" ref="K24" ca="1">_FV(B24,"52 week high",TRUE)</f>
        <v>106.62</v>
      </c>
      <c r="L24" s="40" cm="1">
        <f t="array" aca="1" ref="L24" ca="1">_FV(B24,"52 week low",TRUE)</f>
        <v>68.62</v>
      </c>
      <c r="M24" s="36"/>
      <c r="N24" s="36"/>
      <c r="O24" s="36"/>
      <c r="P24" s="36"/>
      <c r="Q24" s="36"/>
      <c r="R24" s="36"/>
      <c r="S24" s="36"/>
      <c r="T24" s="36"/>
      <c r="U24" s="36"/>
      <c r="V24" s="36"/>
    </row>
    <row r="25" spans="1:22" s="49" customFormat="1" ht="14.25" customHeight="1" x14ac:dyDescent="0.3">
      <c r="A25" s="36"/>
      <c r="B25" s="91" t="e" vm="15">
        <v>#VALUE!</v>
      </c>
      <c r="C25" s="37" t="str" cm="1">
        <f t="array" aca="1" ref="C25" ca="1">_FV(B25,"Ticker symbol",TRUE)</f>
        <v>WMT</v>
      </c>
      <c r="D25" s="37" t="str" cm="1">
        <f t="array" aca="1" ref="D25" ca="1">_FV(B25,"Industry")</f>
        <v>Food &amp; Drug Retailing</v>
      </c>
      <c r="E25" s="67">
        <v>390</v>
      </c>
      <c r="F25" s="68">
        <v>101.15</v>
      </c>
      <c r="G25" s="38">
        <f>E25*F25</f>
        <v>39448.5</v>
      </c>
      <c r="H25" s="39" cm="1">
        <f t="array" aca="1" ref="H25" ca="1">_FV(B25,"Price")</f>
        <v>94.79</v>
      </c>
      <c r="I25" s="41">
        <v>94.79</v>
      </c>
      <c r="J25" s="40">
        <f>(I25-F25)*E25</f>
        <v>-2480.3999999999996</v>
      </c>
      <c r="K25" s="40" cm="1">
        <f t="array" aca="1" ref="K25" ca="1">_FV(B25,"52 week high",TRUE)</f>
        <v>105.3</v>
      </c>
      <c r="L25" s="40" cm="1">
        <f t="array" aca="1" ref="L25" ca="1">_FV(B25,"52 week low",TRUE)</f>
        <v>57.599899999999998</v>
      </c>
      <c r="M25" s="36"/>
      <c r="N25" s="36"/>
      <c r="O25" s="36"/>
      <c r="P25" s="36"/>
      <c r="Q25" s="36"/>
      <c r="R25" s="36"/>
      <c r="S25" s="36"/>
      <c r="T25" s="36"/>
      <c r="U25" s="36"/>
      <c r="V25" s="36"/>
    </row>
    <row r="26" spans="1:22" s="49" customFormat="1" ht="14.25" customHeight="1" x14ac:dyDescent="0.3">
      <c r="A26" s="42"/>
      <c r="B26" s="102" t="e" vm="4">
        <v>#VALUE!</v>
      </c>
      <c r="C26" s="43" t="str" cm="1">
        <f t="array" aca="1" ref="C26" ca="1">_FV(B26,"Ticker symbol",TRUE)</f>
        <v>MSFT</v>
      </c>
      <c r="D26" s="43" t="str" cm="1">
        <f t="array" aca="1" ref="D26" ca="1">_FV(B26,"Industry")</f>
        <v>Software &amp; IT Services</v>
      </c>
      <c r="E26" s="42">
        <v>-96</v>
      </c>
      <c r="F26" s="44">
        <v>409.75</v>
      </c>
      <c r="G26" s="45">
        <f>E26*F26</f>
        <v>-39336</v>
      </c>
      <c r="H26" s="44" cm="1">
        <f t="array" aca="1" ref="H26" ca="1">_FV(B26,"Price")</f>
        <v>408.29</v>
      </c>
      <c r="I26" s="46" cm="1">
        <f t="array" aca="1" ref="I26" ca="1">_FV(B26,"Price")</f>
        <v>408.29</v>
      </c>
      <c r="J26" s="47">
        <f ca="1">(I26-F26)*E26</f>
        <v>140.15999999999804</v>
      </c>
      <c r="K26" s="47" cm="1">
        <f t="array" aca="1" ref="K26" ca="1">_FV(B26,"52 week high",TRUE)</f>
        <v>468.35</v>
      </c>
      <c r="L26" s="47" cm="1">
        <f t="array" aca="1" ref="L26" ca="1">_FV(B26,"52 week low",TRUE)</f>
        <v>385.58</v>
      </c>
      <c r="M26" s="42"/>
      <c r="N26" s="42"/>
      <c r="O26" s="42"/>
      <c r="P26" s="42"/>
      <c r="Q26" s="42"/>
      <c r="R26" s="42"/>
      <c r="S26" s="42"/>
      <c r="T26" s="42"/>
      <c r="U26" s="42"/>
      <c r="V26" s="42"/>
    </row>
    <row r="27" spans="1:22" s="49" customFormat="1" ht="14.25" customHeight="1" x14ac:dyDescent="0.3">
      <c r="A27" s="42"/>
      <c r="B27" s="102" t="e" vm="16">
        <v>#VALUE!</v>
      </c>
      <c r="C27" s="43" t="str" cm="1">
        <f t="array" aca="1" ref="C27" ca="1">_FV(B27,"Ticker symbol",TRUE)</f>
        <v>UNH</v>
      </c>
      <c r="D27" s="43" t="str" cm="1">
        <f t="array" aca="1" ref="D27" ca="1">_FV(B27,"Industry")</f>
        <v>Healthcare Providers &amp; Services</v>
      </c>
      <c r="E27" s="42">
        <v>-75</v>
      </c>
      <c r="F27" s="44">
        <v>527.03</v>
      </c>
      <c r="G27" s="45">
        <f>E27*F27</f>
        <v>-39527.25</v>
      </c>
      <c r="H27" s="44" cm="1">
        <f t="array" aca="1" ref="H27" ca="1">_FV(B27,"Price")</f>
        <v>466.42</v>
      </c>
      <c r="I27" s="46" cm="1">
        <f t="array" aca="1" ref="I27" ca="1">_FV(B27,"Price")</f>
        <v>466.42</v>
      </c>
      <c r="J27" s="47">
        <f ca="1">(I27-F27)*E27</f>
        <v>4545.7499999999964</v>
      </c>
      <c r="K27" s="47" cm="1">
        <f t="array" aca="1" ref="K27" ca="1">_FV(B27,"52 week high",TRUE)</f>
        <v>630.73</v>
      </c>
      <c r="L27" s="47" cm="1">
        <f t="array" aca="1" ref="L27" ca="1">_FV(B27,"52 week low",TRUE)</f>
        <v>436.38</v>
      </c>
      <c r="M27" s="42"/>
      <c r="N27" s="42"/>
      <c r="O27" s="42"/>
      <c r="P27" s="42"/>
      <c r="Q27" s="42"/>
      <c r="R27" s="42"/>
      <c r="S27" s="42"/>
      <c r="T27" s="42"/>
      <c r="U27" s="42"/>
      <c r="V27" s="42"/>
    </row>
    <row r="28" spans="1:22" s="49" customFormat="1" ht="14.25" customHeight="1" x14ac:dyDescent="0.3">
      <c r="A28" s="42"/>
      <c r="B28" s="102" t="e" vm="17">
        <v>#VALUE!</v>
      </c>
      <c r="C28" s="43" t="str" cm="1">
        <f t="array" aca="1" ref="C28" ca="1">_FV(B28,"Ticker symbol",TRUE)</f>
        <v>CRM</v>
      </c>
      <c r="D28" s="43" t="str" cm="1">
        <f t="array" aca="1" ref="D28" ca="1">_FV(B28,"Industry")</f>
        <v>Software &amp; IT Services</v>
      </c>
      <c r="E28" s="42">
        <v>-121</v>
      </c>
      <c r="F28" s="44">
        <v>325.83</v>
      </c>
      <c r="G28" s="45">
        <f>E28*F28</f>
        <v>-39425.43</v>
      </c>
      <c r="H28" s="44" cm="1">
        <f t="array" aca="1" ref="H28" ca="1">_FV(B28,"Price")</f>
        <v>309.89999999999998</v>
      </c>
      <c r="I28" s="46" cm="1">
        <f t="array" aca="1" ref="I28" ca="1">_FV(B28,"Price")</f>
        <v>309.89999999999998</v>
      </c>
      <c r="J28" s="47">
        <f ca="1">(I28-F28)*E28</f>
        <v>1927.5300000000009</v>
      </c>
      <c r="K28" s="47" cm="1">
        <f t="array" aca="1" ref="K28" ca="1">_FV(B28,"52 week high",TRUE)</f>
        <v>369</v>
      </c>
      <c r="L28" s="47" cm="1">
        <f t="array" aca="1" ref="L28" ca="1">_FV(B28,"52 week low",TRUE)</f>
        <v>212</v>
      </c>
      <c r="M28" s="42"/>
      <c r="N28" s="42"/>
      <c r="O28" s="42"/>
      <c r="P28" s="42"/>
      <c r="Q28" s="42"/>
      <c r="R28" s="42"/>
      <c r="S28" s="42"/>
      <c r="T28" s="42"/>
      <c r="U28" s="42"/>
      <c r="V28" s="42"/>
    </row>
    <row r="29" spans="1:22" s="49" customFormat="1" ht="14.25" customHeight="1" x14ac:dyDescent="0.3">
      <c r="A29" s="42"/>
      <c r="B29" s="92" t="e" vm="18">
        <v>#VALUE!</v>
      </c>
      <c r="C29" s="43" t="str" cm="1">
        <f t="array" aca="1" ref="C29" ca="1">_FV(B29,"Ticker symbol",TRUE)</f>
        <v>MRK</v>
      </c>
      <c r="D29" s="43" t="str" cm="1">
        <f t="array" aca="1" ref="D29" ca="1">_FV(B29,"Industry")</f>
        <v>Pharmaceuticals</v>
      </c>
      <c r="E29" s="42">
        <v>-452</v>
      </c>
      <c r="F29" s="44">
        <v>87.28</v>
      </c>
      <c r="G29" s="45">
        <f>E29*F29</f>
        <v>-39450.559999999998</v>
      </c>
      <c r="H29" s="44" cm="1">
        <f t="array" aca="1" ref="H29" ca="1">_FV(B29,"Price")</f>
        <v>89.5</v>
      </c>
      <c r="I29" s="46" cm="1">
        <f t="array" aca="1" ref="I29" ca="1">_FV(B29,"Price")</f>
        <v>89.5</v>
      </c>
      <c r="J29" s="47">
        <f ca="1">(I29-F29)*E29</f>
        <v>-1003.4399999999995</v>
      </c>
      <c r="K29" s="47" cm="1">
        <f t="array" aca="1" ref="K29" ca="1">_FV(B29,"52 week high",TRUE)</f>
        <v>134.63</v>
      </c>
      <c r="L29" s="47" cm="1">
        <f t="array" aca="1" ref="L29" ca="1">_FV(B29,"52 week low",TRUE)</f>
        <v>81.040000000000006</v>
      </c>
      <c r="M29" s="42"/>
      <c r="N29" s="42"/>
      <c r="O29" s="42"/>
      <c r="P29" s="42"/>
      <c r="Q29" s="42"/>
      <c r="R29" s="42"/>
      <c r="S29" s="42"/>
      <c r="T29" s="42"/>
      <c r="U29" s="42"/>
      <c r="V29" s="42"/>
    </row>
    <row r="30" spans="1:22" s="49" customFormat="1" ht="14.25" customHeight="1" x14ac:dyDescent="0.3">
      <c r="A30" s="42"/>
      <c r="B30" s="102" t="e" vm="19">
        <v>#VALUE!</v>
      </c>
      <c r="C30" s="43" t="str" cm="1">
        <f t="array" aca="1" ref="C30" ca="1">_FV(B30,"Ticker symbol",TRUE)</f>
        <v>CAT</v>
      </c>
      <c r="D30" s="43" t="str" cm="1">
        <f t="array" aca="1" ref="D30" ca="1">_FV(B30,"Industry")</f>
        <v>Machinery, Equipment &amp; Components</v>
      </c>
      <c r="E30" s="42">
        <v>-109</v>
      </c>
      <c r="F30" s="44">
        <v>363.88</v>
      </c>
      <c r="G30" s="45">
        <f>E30*F30</f>
        <v>-39662.92</v>
      </c>
      <c r="H30" s="44" cm="1">
        <f t="array" aca="1" ref="H30" ca="1">_FV(B30,"Price")</f>
        <v>340.04</v>
      </c>
      <c r="I30" s="46" cm="1">
        <f t="array" aca="1" ref="I30" ca="1">_FV(B30,"Price")</f>
        <v>340.04</v>
      </c>
      <c r="J30" s="47">
        <f ca="1">(I30-F30)*E30</f>
        <v>2598.5599999999972</v>
      </c>
      <c r="K30" s="47" cm="1">
        <f t="array" aca="1" ref="K30" ca="1">_FV(B30,"52 week high",TRUE)</f>
        <v>418.5</v>
      </c>
      <c r="L30" s="47" cm="1">
        <f t="array" aca="1" ref="L30" ca="1">_FV(B30,"52 week low",TRUE)</f>
        <v>307.05</v>
      </c>
      <c r="M30" s="42"/>
      <c r="N30" s="42"/>
      <c r="O30" s="42"/>
      <c r="P30" s="42"/>
      <c r="Q30" s="42"/>
      <c r="R30" s="42"/>
      <c r="S30" s="42"/>
      <c r="T30" s="42"/>
      <c r="U30" s="42"/>
      <c r="V30" s="42"/>
    </row>
    <row r="31" spans="1:22" s="49" customFormat="1" ht="14.25" customHeight="1" x14ac:dyDescent="0.3">
      <c r="A31" s="42"/>
      <c r="B31" s="92" t="e" vm="20">
        <v>#VALUE!</v>
      </c>
      <c r="C31" s="43" t="str" cm="1">
        <f t="array" aca="1" ref="C31" ca="1">_FV(B31,"Ticker symbol",TRUE)</f>
        <v>HON</v>
      </c>
      <c r="D31" s="43" t="str" cm="1">
        <f t="array" aca="1" ref="D31" ca="1">_FV(B31,"Industry")</f>
        <v>Consumer Goods Conglomerates</v>
      </c>
      <c r="E31" s="42">
        <v>-192</v>
      </c>
      <c r="F31" s="44">
        <v>205.52</v>
      </c>
      <c r="G31" s="45">
        <f>E31*F31</f>
        <v>-39459.840000000004</v>
      </c>
      <c r="H31" s="44" cm="1">
        <f t="array" aca="1" ref="H31" ca="1">_FV(B31,"Price")</f>
        <v>211.94</v>
      </c>
      <c r="I31" s="46" cm="1">
        <f t="array" aca="1" ref="I31" ca="1">_FV(B31,"Price")</f>
        <v>211.94</v>
      </c>
      <c r="J31" s="47">
        <f ca="1">(I31-F31)*E31</f>
        <v>-1232.6399999999976</v>
      </c>
      <c r="K31" s="47" cm="1">
        <f t="array" aca="1" ref="K31" ca="1">_FV(B31,"52 week high",TRUE)</f>
        <v>242.77</v>
      </c>
      <c r="L31" s="47" cm="1">
        <f t="array" aca="1" ref="L31" ca="1">_FV(B31,"52 week low",TRUE)</f>
        <v>189.75</v>
      </c>
      <c r="M31" s="42"/>
      <c r="N31" s="42"/>
      <c r="O31" s="42"/>
      <c r="P31" s="42"/>
      <c r="Q31" s="42"/>
      <c r="R31" s="42"/>
      <c r="S31" s="42"/>
      <c r="T31" s="42"/>
      <c r="U31" s="42"/>
      <c r="V31" s="42"/>
    </row>
    <row r="32" spans="1:22" s="49" customFormat="1" ht="14.25" customHeight="1" x14ac:dyDescent="0.3">
      <c r="A32" s="42"/>
      <c r="B32" s="92" t="e" vm="8">
        <v>#VALUE!</v>
      </c>
      <c r="C32" s="43" t="str" cm="1">
        <f t="array" aca="1" ref="C32" ca="1">_FV(B32,"Ticker symbol",TRUE)</f>
        <v>SHW</v>
      </c>
      <c r="D32" s="43" t="str" cm="1">
        <f t="array" aca="1" ref="D32" ca="1">_FV(B32,"Industry")</f>
        <v>Chemicals</v>
      </c>
      <c r="E32" s="42">
        <v>-112</v>
      </c>
      <c r="F32" s="44">
        <v>356.86</v>
      </c>
      <c r="G32" s="45">
        <f>E32*F32</f>
        <v>-39968.32</v>
      </c>
      <c r="H32" s="44" cm="1">
        <f t="array" aca="1" ref="H32" ca="1">_FV(B32,"Price")</f>
        <v>344.68</v>
      </c>
      <c r="I32" s="46" cm="1">
        <f t="array" aca="1" ref="I32" ca="1">_FV(B32,"Price")</f>
        <v>344.68</v>
      </c>
      <c r="J32" s="47">
        <f ca="1">(I32-F32)*E32</f>
        <v>1364.1600000000008</v>
      </c>
      <c r="K32" s="47" cm="1">
        <f t="array" aca="1" ref="K32" ca="1">_FV(B32,"52 week high",TRUE)</f>
        <v>400.42</v>
      </c>
      <c r="L32" s="47" cm="1">
        <f t="array" aca="1" ref="L32" ca="1">_FV(B32,"52 week low",TRUE)</f>
        <v>282.08999999999997</v>
      </c>
      <c r="M32" s="42"/>
      <c r="N32" s="42"/>
      <c r="O32" s="42"/>
      <c r="P32" s="42"/>
      <c r="Q32" s="42"/>
      <c r="R32" s="42"/>
      <c r="S32" s="42"/>
      <c r="T32" s="42"/>
      <c r="U32" s="42"/>
      <c r="V32" s="42"/>
    </row>
    <row r="33" spans="1:22" s="49" customFormat="1" ht="14.25" customHeight="1" x14ac:dyDescent="0.3">
      <c r="A33" s="42"/>
      <c r="B33" s="102" t="e" vm="9">
        <v>#VALUE!</v>
      </c>
      <c r="C33" s="43" t="str" cm="1">
        <f t="array" aca="1" ref="C33" ca="1">_FV(B33,"Ticker symbol",TRUE)</f>
        <v>TRV</v>
      </c>
      <c r="D33" s="43" t="str" cm="1">
        <f t="array" aca="1" ref="D33" ca="1">_FV(B33,"Industry")</f>
        <v>Insurance</v>
      </c>
      <c r="E33" s="42">
        <v>-167</v>
      </c>
      <c r="F33" s="44">
        <v>238.31</v>
      </c>
      <c r="G33" s="45">
        <f>E33*F33</f>
        <v>-39797.769999999997</v>
      </c>
      <c r="H33" s="44" cm="1">
        <f t="array" aca="1" ref="H33" ca="1">_FV(B33,"Price")</f>
        <v>240.03</v>
      </c>
      <c r="I33" s="46" cm="1">
        <f t="array" aca="1" ref="I33" ca="1">_FV(B33,"Price")</f>
        <v>240.03</v>
      </c>
      <c r="J33" s="47">
        <f ca="1">(I33-F33)*E33</f>
        <v>-287.23999999999978</v>
      </c>
      <c r="K33" s="47" cm="1">
        <f t="array" aca="1" ref="K33" ca="1">_FV(B33,"52 week high",TRUE)</f>
        <v>269.55500000000001</v>
      </c>
      <c r="L33" s="47" cm="1">
        <f t="array" aca="1" ref="L33" ca="1">_FV(B33,"52 week low",TRUE)</f>
        <v>200.21</v>
      </c>
      <c r="M33" s="42"/>
      <c r="N33" s="42"/>
      <c r="O33" s="42"/>
      <c r="P33" s="42"/>
      <c r="Q33" s="42"/>
      <c r="R33" s="42"/>
      <c r="S33" s="42"/>
      <c r="T33" s="42"/>
      <c r="U33" s="42"/>
      <c r="V33" s="42"/>
    </row>
    <row r="34" spans="1:22" s="49" customFormat="1" ht="14.25" customHeight="1" x14ac:dyDescent="0.3">
      <c r="A34" s="42"/>
      <c r="B34" s="98" t="e" vm="15">
        <v>#VALUE!</v>
      </c>
      <c r="C34" s="43" t="str" cm="1">
        <f t="array" aca="1" ref="C34" ca="1">_FV(B34,"Ticker symbol",TRUE)</f>
        <v>WMT</v>
      </c>
      <c r="D34" s="43" t="str" cm="1">
        <f t="array" aca="1" ref="D34" ca="1">_FV(B34,"Industry")</f>
        <v>Food &amp; Drug Retailing</v>
      </c>
      <c r="E34" s="42">
        <v>-421</v>
      </c>
      <c r="F34" s="44">
        <v>94.79</v>
      </c>
      <c r="G34" s="45">
        <f>E34*F34</f>
        <v>-39906.590000000004</v>
      </c>
      <c r="H34" s="44" cm="1">
        <f t="array" aca="1" ref="H34" ca="1">_FV(B34,"Price")</f>
        <v>94.79</v>
      </c>
      <c r="I34" s="46" cm="1">
        <f t="array" aca="1" ref="I34" ca="1">_FV(B34,"Price")</f>
        <v>94.79</v>
      </c>
      <c r="J34" s="47">
        <f ca="1">(I34-F34)*E34</f>
        <v>0</v>
      </c>
      <c r="K34" s="47" cm="1">
        <f t="array" aca="1" ref="K34" ca="1">_FV(B34,"52 week high",TRUE)</f>
        <v>105.3</v>
      </c>
      <c r="L34" s="47" cm="1">
        <f t="array" aca="1" ref="L34" ca="1">_FV(B34,"52 week low",TRUE)</f>
        <v>57.599899999999998</v>
      </c>
      <c r="M34" s="42"/>
      <c r="N34" s="42"/>
      <c r="O34" s="42"/>
      <c r="P34" s="42"/>
      <c r="Q34" s="42"/>
      <c r="R34" s="42"/>
      <c r="S34" s="42"/>
      <c r="T34" s="42"/>
      <c r="U34" s="42"/>
      <c r="V34" s="42"/>
    </row>
    <row r="35" spans="1:22" s="49" customFormat="1" ht="14.25" customHeight="1" x14ac:dyDescent="0.3">
      <c r="A35" s="42"/>
      <c r="B35" s="98" t="e" vm="21">
        <v>#VALUE!</v>
      </c>
      <c r="C35" s="43" t="str" cm="1">
        <f t="array" aca="1" ref="C35" ca="1">_FV(B35,"Ticker symbol",TRUE)</f>
        <v>AMZN</v>
      </c>
      <c r="D35" s="43" t="str" cm="1">
        <f t="array" aca="1" ref="D35" ca="1">_FV(B35,"Industry")</f>
        <v>Diversified Retail</v>
      </c>
      <c r="E35" s="42">
        <v>-184</v>
      </c>
      <c r="F35" s="44">
        <v>216.58</v>
      </c>
      <c r="G35" s="45">
        <f>E35*F35</f>
        <v>-39850.720000000001</v>
      </c>
      <c r="H35" s="44" cm="1">
        <f t="array" aca="1" ref="H35" ca="1">_FV(B35,"Price")</f>
        <v>216.58</v>
      </c>
      <c r="I35" s="46" cm="1">
        <f t="array" aca="1" ref="I35" ca="1">_FV(B35,"Price")</f>
        <v>216.58</v>
      </c>
      <c r="J35" s="47">
        <f ca="1">(I35-F35)*E35</f>
        <v>0</v>
      </c>
      <c r="K35" s="47" cm="1">
        <f t="array" aca="1" ref="K35" ca="1">_FV(B35,"52 week high",TRUE)</f>
        <v>242.52</v>
      </c>
      <c r="L35" s="47" cm="1">
        <f t="array" aca="1" ref="L35" ca="1">_FV(B35,"52 week low",TRUE)</f>
        <v>151.61000000000001</v>
      </c>
      <c r="M35" s="42"/>
      <c r="N35" s="42"/>
      <c r="O35" s="42"/>
      <c r="P35" s="42"/>
      <c r="Q35" s="42"/>
      <c r="R35" s="42"/>
      <c r="S35" s="42"/>
      <c r="T35" s="42"/>
      <c r="U35" s="42"/>
      <c r="V35" s="42"/>
    </row>
    <row r="36" spans="1:22" s="49" customFormat="1" ht="14.25" customHeight="1" x14ac:dyDescent="0.3">
      <c r="A36" s="42"/>
      <c r="B36" s="98" t="e" vm="3">
        <v>#VALUE!</v>
      </c>
      <c r="C36" s="43" t="str" cm="1">
        <f t="array" aca="1" ref="C36" ca="1">_FV(B36,"Ticker symbol",TRUE)</f>
        <v>DIS</v>
      </c>
      <c r="D36" s="43" t="str" cm="1">
        <f t="array" aca="1" ref="D36" ca="1">_FV(B36,"Industry")</f>
        <v>Media &amp; Publishing</v>
      </c>
      <c r="E36" s="42">
        <v>-368</v>
      </c>
      <c r="F36" s="44">
        <v>108.66</v>
      </c>
      <c r="G36" s="45">
        <f>E36*F36</f>
        <v>-39986.879999999997</v>
      </c>
      <c r="H36" s="44" cm="1">
        <f t="array" aca="1" ref="H36" ca="1">_FV(B36,"Price")</f>
        <v>108.66</v>
      </c>
      <c r="I36" s="46" cm="1">
        <f t="array" aca="1" ref="I36" ca="1">_FV(B36,"Price")</f>
        <v>108.66</v>
      </c>
      <c r="J36" s="47">
        <f ca="1">(I36-F36)*E36</f>
        <v>0</v>
      </c>
      <c r="K36" s="47" cm="1">
        <f t="array" aca="1" ref="K36" ca="1">_FV(B36,"52 week high",TRUE)</f>
        <v>123.74</v>
      </c>
      <c r="L36" s="47" cm="1">
        <f t="array" aca="1" ref="L36" ca="1">_FV(B36,"52 week low",TRUE)</f>
        <v>83.91</v>
      </c>
      <c r="M36" s="42"/>
      <c r="N36" s="42"/>
      <c r="O36" s="42"/>
      <c r="P36" s="42"/>
      <c r="Q36" s="42"/>
      <c r="R36" s="42"/>
      <c r="S36" s="42"/>
      <c r="T36" s="42"/>
      <c r="U36" s="42"/>
      <c r="V36" s="42"/>
    </row>
    <row r="37" spans="1:22" s="36" customFormat="1" ht="14.25" customHeight="1" x14ac:dyDescent="0.3">
      <c r="A37" s="42"/>
      <c r="B37" s="98" t="e" vm="2">
        <v>#VALUE!</v>
      </c>
      <c r="C37" s="43" t="str" cm="1">
        <f t="array" aca="1" ref="C37" ca="1">_FV(B37,"Ticker symbol",TRUE)</f>
        <v>AXP</v>
      </c>
      <c r="D37" s="43" t="str" cm="1">
        <f t="array" aca="1" ref="D37" ca="1">_FV(B37,"Industry")</f>
        <v>Banking Services</v>
      </c>
      <c r="E37" s="42">
        <v>-135</v>
      </c>
      <c r="F37" s="44">
        <v>295.39999999999998</v>
      </c>
      <c r="G37" s="45">
        <f>E37*F37</f>
        <v>-39879</v>
      </c>
      <c r="H37" s="44" cm="1">
        <f t="array" aca="1" ref="H37" ca="1">_FV(B37,"Price")</f>
        <v>295.39999999999998</v>
      </c>
      <c r="I37" s="46" cm="1">
        <f t="array" aca="1" ref="I37" ca="1">_FV(B37,"Price")</f>
        <v>295.39999999999998</v>
      </c>
      <c r="J37" s="47">
        <f ca="1">(I37-F37)*E37</f>
        <v>0</v>
      </c>
      <c r="K37" s="47" cm="1">
        <f t="array" aca="1" ref="K37" ca="1">_FV(B37,"52 week high",TRUE)</f>
        <v>326.27499999999998</v>
      </c>
      <c r="L37" s="47" cm="1">
        <f t="array" aca="1" ref="L37" ca="1">_FV(B37,"52 week low",TRUE)</f>
        <v>209.1</v>
      </c>
      <c r="M37" s="42"/>
      <c r="N37" s="42"/>
      <c r="O37" s="42"/>
      <c r="P37" s="42"/>
      <c r="Q37" s="42"/>
      <c r="R37" s="42"/>
      <c r="S37" s="42"/>
      <c r="T37" s="42"/>
      <c r="U37" s="42"/>
      <c r="V37" s="42"/>
    </row>
    <row r="38" spans="1:22" s="49" customFormat="1" ht="14.25" customHeight="1" x14ac:dyDescent="0.3">
      <c r="A38" s="42"/>
      <c r="B38" s="98" t="e" vm="22">
        <v>#VALUE!</v>
      </c>
      <c r="C38" s="43" t="str" cm="1">
        <f t="array" aca="1" ref="C38" ca="1">_FV(B38,"Ticker symbol",TRUE)</f>
        <v>HD</v>
      </c>
      <c r="D38" s="43" t="str" cm="1">
        <f t="array" aca="1" ref="D38" ca="1">_FV(B38,"Industry")</f>
        <v>Specialty Retailers</v>
      </c>
      <c r="E38" s="42">
        <v>-103</v>
      </c>
      <c r="F38" s="44">
        <v>385.3</v>
      </c>
      <c r="G38" s="45">
        <f>E38*F38</f>
        <v>-39685.9</v>
      </c>
      <c r="H38" s="44" cm="1">
        <f t="array" aca="1" ref="H38" ca="1">_FV(B38,"Price")</f>
        <v>385.3</v>
      </c>
      <c r="I38" s="46" cm="1">
        <f t="array" aca="1" ref="I38" ca="1">_FV(B38,"Price")</f>
        <v>385.3</v>
      </c>
      <c r="J38" s="47">
        <f ca="1">(I38-F38)*E38</f>
        <v>0</v>
      </c>
      <c r="K38" s="47" cm="1">
        <f t="array" aca="1" ref="K38" ca="1">_FV(B38,"52 week high",TRUE)</f>
        <v>439.37</v>
      </c>
      <c r="L38" s="47" cm="1">
        <f t="array" aca="1" ref="L38" ca="1">_FV(B38,"52 week low",TRUE)</f>
        <v>323.77</v>
      </c>
      <c r="M38" s="42"/>
      <c r="N38" s="42"/>
      <c r="O38" s="42"/>
      <c r="P38" s="42"/>
      <c r="Q38" s="42"/>
      <c r="R38" s="42"/>
      <c r="S38" s="42"/>
      <c r="T38" s="42"/>
      <c r="U38" s="42"/>
      <c r="V38" s="42"/>
    </row>
    <row r="39" spans="1:22" s="36" customFormat="1" ht="14.25" customHeight="1" x14ac:dyDescent="0.3">
      <c r="A39" s="49"/>
      <c r="B39" s="69" t="e" vm="23">
        <v>#VALUE!</v>
      </c>
      <c r="C39" s="48" t="str" cm="1">
        <f t="array" aca="1" ref="C39" ca="1">_FV(B39,"Ticker symbol",TRUE)</f>
        <v>V</v>
      </c>
      <c r="D39" s="48" t="str" cm="1">
        <f t="array" aca="1" ref="D39" ca="1">_FV(B39,"Industry")</f>
        <v>Software &amp; IT Services</v>
      </c>
      <c r="E39" s="70">
        <v>113</v>
      </c>
      <c r="F39" s="71">
        <v>348.02</v>
      </c>
      <c r="G39" s="51">
        <f>E39*F39</f>
        <v>39326.259999999995</v>
      </c>
      <c r="H39" s="50" cm="1">
        <f t="array" aca="1" ref="H39" ca="1">_FV(B39,"Price")</f>
        <v>348.53</v>
      </c>
      <c r="I39" s="52" cm="1">
        <f t="array" aca="1" ref="I39" ca="1">_FV(B39,"Price")</f>
        <v>348.53</v>
      </c>
      <c r="J39" s="53">
        <f ca="1">(I39-F39)*E39</f>
        <v>57.629999999998972</v>
      </c>
      <c r="K39" s="53" cm="1">
        <f t="array" aca="1" ref="K39" ca="1">_FV(B39,"52 week high",TRUE)</f>
        <v>357.15</v>
      </c>
      <c r="L39" s="53" cm="1">
        <f t="array" aca="1" ref="L39" ca="1">_FV(B39,"52 week low",TRUE)</f>
        <v>252.7</v>
      </c>
      <c r="M39" s="49"/>
      <c r="N39" s="49"/>
      <c r="O39" s="49"/>
      <c r="P39" s="49"/>
      <c r="Q39" s="49"/>
      <c r="R39" s="49"/>
      <c r="S39" s="49"/>
      <c r="T39" s="49"/>
      <c r="U39" s="49"/>
      <c r="V39" s="49"/>
    </row>
    <row r="40" spans="1:22" s="36" customFormat="1" ht="14.25" customHeight="1" x14ac:dyDescent="0.3">
      <c r="A40" s="49"/>
      <c r="B40" s="69" t="e" vm="24">
        <v>#VALUE!</v>
      </c>
      <c r="C40" s="48" t="str" cm="1">
        <f t="array" aca="1" ref="C40" ca="1">_FV(B40,"Ticker symbol",TRUE)</f>
        <v>JNJ</v>
      </c>
      <c r="D40" s="48" t="str" cm="1">
        <f t="array" aca="1" ref="D40" ca="1">_FV(B40,"Industry")</f>
        <v>Pharmaceuticals</v>
      </c>
      <c r="E40" s="70">
        <v>258</v>
      </c>
      <c r="F40" s="71">
        <v>153.12</v>
      </c>
      <c r="G40" s="51">
        <f>E40*F40</f>
        <v>39504.959999999999</v>
      </c>
      <c r="H40" s="50" cm="1">
        <f t="array" aca="1" ref="H40" ca="1">_FV(B40,"Price")</f>
        <v>162.30000000000001</v>
      </c>
      <c r="I40" s="52" cm="1">
        <f t="array" aca="1" ref="I40" ca="1">_FV(B40,"Price")</f>
        <v>162.30000000000001</v>
      </c>
      <c r="J40" s="53">
        <f ca="1">(I40-F40)*E40</f>
        <v>2368.4400000000019</v>
      </c>
      <c r="K40" s="53" cm="1">
        <f t="array" aca="1" ref="K40" ca="1">_FV(B40,"52 week high",TRUE)</f>
        <v>168.85</v>
      </c>
      <c r="L40" s="53" cm="1">
        <f t="array" aca="1" ref="L40" ca="1">_FV(B40,"52 week low",TRUE)</f>
        <v>140.68</v>
      </c>
      <c r="M40" s="49"/>
      <c r="N40" s="49"/>
      <c r="O40" s="49"/>
      <c r="P40" s="49"/>
      <c r="Q40" s="49"/>
      <c r="R40" s="49"/>
      <c r="S40" s="49"/>
      <c r="T40" s="49"/>
      <c r="U40" s="49"/>
      <c r="V40" s="49"/>
    </row>
    <row r="41" spans="1:22" s="49" customFormat="1" ht="14.25" customHeight="1" x14ac:dyDescent="0.3">
      <c r="B41" s="69" t="e" vm="25">
        <v>#VALUE!</v>
      </c>
      <c r="C41" s="48" t="str" cm="1">
        <f t="array" aca="1" ref="C41" ca="1">_FV(B41,"Ticker symbol",TRUE)</f>
        <v>KO</v>
      </c>
      <c r="D41" s="48" t="str" cm="1">
        <f t="array" aca="1" ref="D41" ca="1">_FV(B41,"Industry")</f>
        <v>Beverages</v>
      </c>
      <c r="E41" s="70">
        <v>618</v>
      </c>
      <c r="F41" s="71">
        <v>63.84</v>
      </c>
      <c r="G41" s="51">
        <f>E41*F41</f>
        <v>39453.120000000003</v>
      </c>
      <c r="H41" s="50" cm="1">
        <f t="array" aca="1" ref="H41" ca="1">_FV(B41,"Price")</f>
        <v>71.349999999999994</v>
      </c>
      <c r="I41" s="52" cm="1">
        <f t="array" aca="1" ref="I41" ca="1">_FV(B41,"Price")</f>
        <v>71.349999999999994</v>
      </c>
      <c r="J41" s="53">
        <f ca="1">(I41-F41)*E41</f>
        <v>4641.1799999999948</v>
      </c>
      <c r="K41" s="53" cm="1">
        <f t="array" aca="1" ref="K41" ca="1">_FV(B41,"52 week high",TRUE)</f>
        <v>73.53</v>
      </c>
      <c r="L41" s="53" cm="1">
        <f t="array" aca="1" ref="L41" ca="1">_FV(B41,"52 week low",TRUE)</f>
        <v>57.93</v>
      </c>
    </row>
    <row r="42" spans="1:22" s="49" customFormat="1" ht="14.25" customHeight="1" x14ac:dyDescent="0.3">
      <c r="B42" s="69" t="e" vm="26">
        <v>#VALUE!</v>
      </c>
      <c r="C42" s="48" t="str" cm="1">
        <f t="array" aca="1" ref="C42" ca="1">_FV(B42,"Ticker symbol",TRUE)</f>
        <v>CSCO</v>
      </c>
      <c r="D42" s="48" t="str" cm="1">
        <f t="array" aca="1" ref="D42" ca="1">_FV(B42,"Industry")</f>
        <v>Communications &amp; Networking</v>
      </c>
      <c r="E42" s="70">
        <v>634</v>
      </c>
      <c r="F42" s="71">
        <v>62.27</v>
      </c>
      <c r="G42" s="51">
        <f>E42*F42</f>
        <v>39479.18</v>
      </c>
      <c r="H42" s="50" cm="1">
        <f t="array" aca="1" ref="H42" ca="1">_FV(B42,"Price")</f>
        <v>63.98</v>
      </c>
      <c r="I42" s="52" cm="1">
        <f t="array" aca="1" ref="I42" ca="1">_FV(B42,"Price")</f>
        <v>63.98</v>
      </c>
      <c r="J42" s="53">
        <f ca="1">(I42-F42)*E42</f>
        <v>1084.139999999996</v>
      </c>
      <c r="K42" s="53" cm="1">
        <f t="array" aca="1" ref="K42" ca="1">_FV(B42,"52 week high",TRUE)</f>
        <v>66.5</v>
      </c>
      <c r="L42" s="53" cm="1">
        <f t="array" aca="1" ref="L42" ca="1">_FV(B42,"52 week low",TRUE)</f>
        <v>44.5</v>
      </c>
    </row>
    <row r="43" spans="1:22" s="49" customFormat="1" ht="14.25" customHeight="1" x14ac:dyDescent="0.3">
      <c r="B43" s="69" t="e" vm="1">
        <v>#VALUE!</v>
      </c>
      <c r="C43" s="48" t="str" cm="1">
        <f t="array" aca="1" ref="C43" ca="1">_FV(B43,"Ticker symbol",TRUE)</f>
        <v>IBM</v>
      </c>
      <c r="D43" s="48" t="str" cm="1">
        <f t="array" aca="1" ref="D43" ca="1">_FV(B43,"Industry")</f>
        <v>Software &amp; IT Services</v>
      </c>
      <c r="E43" s="70">
        <v>156</v>
      </c>
      <c r="F43" s="71">
        <v>252.34</v>
      </c>
      <c r="G43" s="51">
        <f>E43*F43</f>
        <v>39365.040000000001</v>
      </c>
      <c r="H43" s="50" cm="1">
        <f t="array" aca="1" ref="H43" ca="1">_FV(B43,"Price")</f>
        <v>261.48</v>
      </c>
      <c r="I43" s="52" cm="1">
        <f t="array" aca="1" ref="I43" ca="1">_FV(B43,"Price")</f>
        <v>261.48</v>
      </c>
      <c r="J43" s="53">
        <f ca="1">(I43-F43)*E43</f>
        <v>1425.8400000000024</v>
      </c>
      <c r="K43" s="53" cm="1">
        <f t="array" aca="1" ref="K43" ca="1">_FV(B43,"52 week high",TRUE)</f>
        <v>265.72000000000003</v>
      </c>
      <c r="L43" s="53" cm="1">
        <f t="array" aca="1" ref="L43" ca="1">_FV(B43,"52 week low",TRUE)</f>
        <v>162.62</v>
      </c>
    </row>
    <row r="44" spans="1:22" s="49" customFormat="1" ht="14.25" customHeight="1" x14ac:dyDescent="0.3">
      <c r="B44" s="69" t="e" vm="27">
        <v>#VALUE!</v>
      </c>
      <c r="C44" s="48" t="str" cm="1">
        <f t="array" aca="1" ref="C44" ca="1">_FV(B44,"Ticker symbol",TRUE)</f>
        <v>MCD</v>
      </c>
      <c r="D44" s="48" t="str" cm="1">
        <f t="array" aca="1" ref="D44" ca="1">_FV(B44,"Industry")</f>
        <v>Hotels &amp; Entertainment Services</v>
      </c>
      <c r="E44" s="70">
        <v>134</v>
      </c>
      <c r="F44" s="71">
        <v>294.3</v>
      </c>
      <c r="G44" s="51">
        <f>E44*F44</f>
        <v>39436.200000000004</v>
      </c>
      <c r="H44" s="50" cm="1">
        <f t="array" aca="1" ref="H44" ca="1">_FV(B44,"Price")</f>
        <v>304.81</v>
      </c>
      <c r="I44" s="52" cm="1">
        <f t="array" aca="1" ref="I44" ca="1">_FV(B44,"Price")</f>
        <v>304.81</v>
      </c>
      <c r="J44" s="53">
        <f ca="1">(I44-F44)*E44</f>
        <v>1408.3399999999988</v>
      </c>
      <c r="K44" s="53" cm="1">
        <f t="array" aca="1" ref="K44" ca="1">_FV(B44,"52 week high",TRUE)</f>
        <v>317.89999999999998</v>
      </c>
      <c r="L44" s="53" cm="1">
        <f t="array" aca="1" ref="L44" ca="1">_FV(B44,"52 week low",TRUE)</f>
        <v>243.53</v>
      </c>
    </row>
    <row r="45" spans="1:22" s="49" customFormat="1" ht="14.25" customHeight="1" x14ac:dyDescent="0.3">
      <c r="B45" s="69" t="e" vm="28">
        <v>#VALUE!</v>
      </c>
      <c r="C45" s="48" t="str" cm="1">
        <f t="array" aca="1" ref="C45" ca="1">_FV(B45,"Ticker symbol",TRUE)</f>
        <v>AMGN</v>
      </c>
      <c r="D45" s="48" t="str" cm="1">
        <f t="array" aca="1" ref="D45" ca="1">_FV(B45,"Industry")</f>
        <v>Pharmaceuticals</v>
      </c>
      <c r="E45" s="70">
        <v>135</v>
      </c>
      <c r="F45" s="71">
        <v>293.54000000000002</v>
      </c>
      <c r="G45" s="51">
        <f>E45*F45</f>
        <v>39627.9</v>
      </c>
      <c r="H45" s="50" cm="1">
        <f t="array" aca="1" ref="H45" ca="1">_FV(B45,"Price")</f>
        <v>303.01</v>
      </c>
      <c r="I45" s="52" cm="1">
        <f t="array" aca="1" ref="I45" ca="1">_FV(B45,"Price")</f>
        <v>303.01</v>
      </c>
      <c r="J45" s="53">
        <f ca="1">(I45-F45)*E45</f>
        <v>1278.449999999996</v>
      </c>
      <c r="K45" s="53" cm="1">
        <f t="array" aca="1" ref="K45" ca="1">_FV(B45,"52 week high",TRUE)</f>
        <v>346.85</v>
      </c>
      <c r="L45" s="53" cm="1">
        <f t="array" aca="1" ref="L45" ca="1">_FV(B45,"52 week low",TRUE)</f>
        <v>253.3</v>
      </c>
    </row>
    <row r="46" spans="1:22" s="49" customFormat="1" ht="14.25" customHeight="1" x14ac:dyDescent="0.3">
      <c r="B46" s="69" t="e" vm="6">
        <v>#VALUE!</v>
      </c>
      <c r="C46" s="48" t="str" cm="1">
        <f t="array" aca="1" ref="C46" ca="1">_FV(B46,"Ticker symbol",TRUE)</f>
        <v>AAPL</v>
      </c>
      <c r="D46" s="48" t="str" cm="1">
        <f t="array" aca="1" ref="D46" ca="1">_FV(B46,"Industry")</f>
        <v>Computers, Phones &amp; Household Electronics</v>
      </c>
      <c r="E46" s="70">
        <v>163</v>
      </c>
      <c r="F46" s="71">
        <v>244.6</v>
      </c>
      <c r="G46" s="51">
        <f>E46*F46</f>
        <v>39869.799999999996</v>
      </c>
      <c r="H46" s="50" cm="1">
        <f t="array" aca="1" ref="H46" ca="1">_FV(B46,"Price")</f>
        <v>245.55</v>
      </c>
      <c r="I46" s="52" cm="1">
        <f t="array" aca="1" ref="I46" ca="1">_FV(B46,"Price")</f>
        <v>245.55</v>
      </c>
      <c r="J46" s="53">
        <f ca="1">(I46-F46)*E46</f>
        <v>154.85000000000278</v>
      </c>
      <c r="K46" s="53" cm="1">
        <f t="array" aca="1" ref="K46" ca="1">_FV(B46,"52 week high",TRUE)</f>
        <v>260.10000000000002</v>
      </c>
      <c r="L46" s="53" cm="1">
        <f t="array" aca="1" ref="L46" ca="1">_FV(B46,"52 week low",TRUE)</f>
        <v>164.07499999999999</v>
      </c>
    </row>
    <row r="47" spans="1:22" s="49" customFormat="1" ht="14.25" customHeight="1" x14ac:dyDescent="0.3">
      <c r="B47" s="69" t="e" vm="5">
        <v>#VALUE!</v>
      </c>
      <c r="C47" s="48" t="str" cm="1">
        <f t="array" aca="1" ref="C47" ca="1">_FV(B47,"Ticker symbol",TRUE)</f>
        <v>CVX</v>
      </c>
      <c r="D47" s="48" t="str" cm="1">
        <f t="array" aca="1" ref="D47" ca="1">_FV(B47,"Industry")</f>
        <v>Oil &amp; Gas</v>
      </c>
      <c r="E47" s="70">
        <v>257</v>
      </c>
      <c r="F47" s="71">
        <v>155.26499999999999</v>
      </c>
      <c r="G47" s="51">
        <f>E47*F47</f>
        <v>39903.104999999996</v>
      </c>
      <c r="H47" s="50" cm="1">
        <f t="array" aca="1" ref="H47" ca="1">_FV(B47,"Price")</f>
        <v>156.91999999999999</v>
      </c>
      <c r="I47" s="52" cm="1">
        <f t="array" aca="1" ref="I47" ca="1">_FV(B47,"Price")</f>
        <v>156.91999999999999</v>
      </c>
      <c r="J47" s="53">
        <f ca="1">(I47-F47)*E47</f>
        <v>425.33500000000026</v>
      </c>
      <c r="K47" s="53" cm="1">
        <f t="array" aca="1" ref="K47" ca="1">_FV(B47,"52 week high",TRUE)</f>
        <v>167.11</v>
      </c>
      <c r="L47" s="53" cm="1">
        <f t="array" aca="1" ref="L47" ca="1">_FV(B47,"52 week low",TRUE)</f>
        <v>135.3672</v>
      </c>
    </row>
    <row r="48" spans="1:22" s="49" customFormat="1" ht="14.25" customHeight="1" x14ac:dyDescent="0.3">
      <c r="B48" s="69" t="e" vm="29">
        <v>#VALUE!</v>
      </c>
      <c r="C48" s="48" t="str" cm="1">
        <f t="array" aca="1" ref="C48" ca="1">_FV(B48,"Ticker symbol",TRUE)</f>
        <v>VZ</v>
      </c>
      <c r="D48" s="48" t="str" cm="1">
        <f t="array" aca="1" ref="D48" ca="1">_FV(B48,"Industry")</f>
        <v>Telecommunications Services</v>
      </c>
      <c r="E48" s="70">
        <v>975</v>
      </c>
      <c r="F48" s="71">
        <v>40.99</v>
      </c>
      <c r="G48" s="51">
        <f>E48*F48</f>
        <v>39965.25</v>
      </c>
      <c r="H48" s="50" cm="1">
        <f t="array" aca="1" ref="H48" ca="1">_FV(B48,"Price")</f>
        <v>42.8</v>
      </c>
      <c r="I48" s="52" cm="1">
        <f t="array" aca="1" ref="I48" ca="1">_FV(B48,"Price")</f>
        <v>42.8</v>
      </c>
      <c r="J48" s="53">
        <f ca="1">(I48-F48)*E48</f>
        <v>1764.7499999999952</v>
      </c>
      <c r="K48" s="53" cm="1">
        <f t="array" aca="1" ref="K48" ca="1">_FV(B48,"52 week high",TRUE)</f>
        <v>45.36</v>
      </c>
      <c r="L48" s="53" cm="1">
        <f t="array" aca="1" ref="L48" ca="1">_FV(B48,"52 week low",TRUE)</f>
        <v>37.585000000000001</v>
      </c>
    </row>
    <row r="49" spans="2:12" s="49" customFormat="1" ht="14.25" customHeight="1" x14ac:dyDescent="0.3">
      <c r="B49" s="69" t="e" vm="30">
        <v>#VALUE!</v>
      </c>
      <c r="C49" s="48" t="str" cm="1">
        <f t="array" aca="1" ref="C49" ca="1">_FV(B49,"Ticker symbol",TRUE)</f>
        <v>NVDA</v>
      </c>
      <c r="D49" s="48" t="str" cm="1">
        <f t="array" aca="1" ref="D49" ca="1">_FV(B49,"Industry")</f>
        <v>Semiconductors &amp; Semiconductor Equipment</v>
      </c>
      <c r="E49" s="70">
        <v>288</v>
      </c>
      <c r="F49" s="71">
        <v>138.85</v>
      </c>
      <c r="G49" s="51">
        <f>E49*F49</f>
        <v>39988.799999999996</v>
      </c>
      <c r="H49" s="50" cm="1">
        <f t="array" aca="1" ref="H49" ca="1">_FV(B49,"Price")</f>
        <v>134.43</v>
      </c>
      <c r="I49" s="52" cm="1">
        <f t="array" aca="1" ref="I49" ca="1">_FV(B49,"Price")</f>
        <v>134.43</v>
      </c>
      <c r="J49" s="53">
        <f ca="1">(I49-F49)*E49</f>
        <v>-1272.9599999999964</v>
      </c>
      <c r="K49" s="53" cm="1">
        <f t="array" aca="1" ref="K49" ca="1">_FV(B49,"52 week high",TRUE)</f>
        <v>153.13</v>
      </c>
      <c r="L49" s="53" cm="1">
        <f t="array" aca="1" ref="L49" ca="1">_FV(B49,"52 week low",TRUE)</f>
        <v>66.248000000000005</v>
      </c>
    </row>
    <row r="50" spans="2:12" s="49" customFormat="1" ht="14.25" customHeight="1" x14ac:dyDescent="0.3">
      <c r="B50" s="96" t="e" vm="14">
        <v>#VALUE!</v>
      </c>
      <c r="C50" s="48" t="str" cm="1">
        <f t="array" aca="1" ref="C50" ca="1">_FV(B50,"Ticker symbol",TRUE)</f>
        <v>NKE</v>
      </c>
      <c r="D50" s="48" t="str" cm="1">
        <f t="array" aca="1" ref="D50" ca="1">_FV(B50,"Industry")</f>
        <v>Textiles &amp; Apparel</v>
      </c>
      <c r="E50" s="70">
        <v>522</v>
      </c>
      <c r="F50" s="71">
        <v>76.5</v>
      </c>
      <c r="G50" s="51">
        <f>E50*F50</f>
        <v>39933</v>
      </c>
      <c r="H50" s="50" cm="1">
        <f t="array" aca="1" ref="H50" ca="1">_FV(B50,"Price")</f>
        <v>76.5</v>
      </c>
      <c r="I50" s="52" cm="1">
        <f t="array" aca="1" ref="I50" ca="1">_FV(B50,"Price")</f>
        <v>76.5</v>
      </c>
      <c r="J50" s="53">
        <f ca="1">(I50-F50)*E50</f>
        <v>0</v>
      </c>
      <c r="K50" s="53" cm="1">
        <f t="array" aca="1" ref="K50" ca="1">_FV(B50,"52 week high",TRUE)</f>
        <v>106.62</v>
      </c>
      <c r="L50" s="53" cm="1">
        <f t="array" aca="1" ref="L50" ca="1">_FV(B50,"52 week low",TRUE)</f>
        <v>68.62</v>
      </c>
    </row>
    <row r="51" spans="2:12" s="49" customFormat="1" ht="14.25" customHeight="1" x14ac:dyDescent="0.3">
      <c r="B51" s="96" t="e" vm="7">
        <v>#VALUE!</v>
      </c>
      <c r="C51" s="48" t="str" cm="1">
        <f t="array" aca="1" ref="C51" ca="1">_FV(B51,"Ticker symbol",TRUE)</f>
        <v>PG</v>
      </c>
      <c r="D51" s="48" t="str" cm="1">
        <f t="array" aca="1" ref="D51" ca="1">_FV(B51,"Industry")</f>
        <v>Personal &amp; Household Products &amp; Services</v>
      </c>
      <c r="E51" s="70">
        <v>234</v>
      </c>
      <c r="F51" s="71">
        <v>170.23</v>
      </c>
      <c r="G51" s="51">
        <f>E51*F51</f>
        <v>39833.82</v>
      </c>
      <c r="H51" s="50" cm="1">
        <f t="array" aca="1" ref="H51" ca="1">_FV(B51,"Price")</f>
        <v>170.23</v>
      </c>
      <c r="I51" s="52" cm="1">
        <f t="array" aca="1" ref="I51" ca="1">_FV(B51,"Price")</f>
        <v>170.23</v>
      </c>
      <c r="J51" s="53">
        <f ca="1">(I51-F51)*E51</f>
        <v>0</v>
      </c>
      <c r="K51" s="53" cm="1">
        <f t="array" aca="1" ref="K51" ca="1">_FV(B51,"52 week high",TRUE)</f>
        <v>180.43</v>
      </c>
      <c r="L51" s="53" cm="1">
        <f t="array" aca="1" ref="L51" ca="1">_FV(B51,"52 week low",TRUE)</f>
        <v>153.52000000000001</v>
      </c>
    </row>
    <row r="52" spans="2:12" ht="14.25" customHeight="1" x14ac:dyDescent="0.3">
      <c r="E52" s="90"/>
    </row>
    <row r="53" spans="2:12" ht="14.25" customHeight="1" x14ac:dyDescent="0.3"/>
    <row r="54" spans="2:12" ht="14.25" customHeight="1" x14ac:dyDescent="0.3"/>
    <row r="55" spans="2:12" ht="14.25" customHeight="1" x14ac:dyDescent="0.3"/>
    <row r="56" spans="2:12" ht="14.25" customHeight="1" x14ac:dyDescent="0.3"/>
    <row r="57" spans="2:12" ht="14.25" customHeight="1" x14ac:dyDescent="0.3"/>
    <row r="58" spans="2:12" ht="14.25" customHeight="1" x14ac:dyDescent="0.3"/>
    <row r="59" spans="2:12" ht="14.25" customHeight="1" x14ac:dyDescent="0.3"/>
    <row r="60" spans="2:12" ht="14.25" customHeight="1" x14ac:dyDescent="0.3"/>
    <row r="61" spans="2:12" ht="14.25" customHeight="1" x14ac:dyDescent="0.3"/>
    <row r="62" spans="2:12" ht="14.25" customHeight="1" x14ac:dyDescent="0.3"/>
    <row r="63" spans="2:12" ht="14.25" customHeight="1" x14ac:dyDescent="0.3"/>
    <row r="64" spans="2:12"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sheetData>
  <autoFilter ref="A7:V37" xr:uid="{00000000-0001-0000-0100-000000000000}">
    <sortState xmlns:xlrd2="http://schemas.microsoft.com/office/spreadsheetml/2017/richdata2" ref="A8:V51">
      <sortCondition sortBy="cellColor" ref="F7:F37" dxfId="1"/>
    </sortState>
  </autoFilter>
  <mergeCells count="2">
    <mergeCell ref="B2:E3"/>
    <mergeCell ref="B6:L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5"/>
  <sheetViews>
    <sheetView showGridLines="0" topLeftCell="A36" workbookViewId="0">
      <selection activeCell="I63" sqref="I63"/>
    </sheetView>
  </sheetViews>
  <sheetFormatPr defaultColWidth="14.44140625" defaultRowHeight="15" customHeight="1" x14ac:dyDescent="0.3"/>
  <cols>
    <col min="1" max="1" width="11.109375" bestFit="1" customWidth="1"/>
    <col min="2" max="3" width="9.5546875" customWidth="1"/>
    <col min="4" max="4" width="39.5546875" customWidth="1"/>
    <col min="5" max="5" width="8.44140625" customWidth="1"/>
    <col min="6" max="6" width="17.44140625" style="15" customWidth="1"/>
    <col min="7" max="7" width="8.10937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VLOOKUP(Table_1[[#This Row],[Company]],Dashboard!$B$8:$D$4344,3,FALSE)</f>
        <v>U.S. Treasury</v>
      </c>
      <c r="D3" s="13" t="s">
        <v>20</v>
      </c>
      <c r="E3" s="1" t="s">
        <v>21</v>
      </c>
      <c r="F3" s="72"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VLOOKUP(Table_1[[#This Row],[Company]],Dashboard!$B$8:$D$4344,3,FALSE)</f>
        <v>Software &amp; IT Services</v>
      </c>
      <c r="D4" s="1" t="e" vm="1">
        <v>#VALUE!</v>
      </c>
      <c r="E4" s="1" t="str">
        <f t="array" aca="1" ref="E4" ca="1">_FV(Transactions!$D4,"Ticker symbol",TRUE)</f>
        <v>IBM</v>
      </c>
      <c r="F4" s="72"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VLOOKUP(Table_1[[#This Row],[Company]],Dashboard!$B$8:$D$4344,3,FALSE)</f>
        <v>Banking Services</v>
      </c>
      <c r="D5" s="1" t="e" vm="2">
        <v>#VALUE!</v>
      </c>
      <c r="E5" s="1" t="str">
        <f t="array" aca="1" ref="E5" ca="1">_FV(Transactions!$D5,"Ticker symbol",TRUE)</f>
        <v>AXP</v>
      </c>
      <c r="F5" s="72"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VLOOKUP(Table_1[[#This Row],[Company]],Dashboard!$B$8:$D$4344,3,FALSE)</f>
        <v>Media &amp; Publishing</v>
      </c>
      <c r="D6" s="1" t="e" vm="3">
        <v>#VALUE!</v>
      </c>
      <c r="E6" s="1" t="str">
        <f t="array" aca="1" ref="E6" ca="1">_FV(Transactions!$D6,"Ticker symbol",TRUE)</f>
        <v>DIS</v>
      </c>
      <c r="F6" s="72"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VLOOKUP(Table_1[[#This Row],[Company]],Dashboard!$B$8:$D$4344,3,FALSE)</f>
        <v>Software &amp; IT Services</v>
      </c>
      <c r="D7" s="1" t="e" vm="4">
        <v>#VALUE!</v>
      </c>
      <c r="E7" s="1" t="str">
        <f t="array" aca="1" ref="E7" ca="1">_FV(Transactions!$D7,"Ticker symbol",TRUE)</f>
        <v>MSFT</v>
      </c>
      <c r="F7" s="72"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VLOOKUP(Table_1[[#This Row],[Company]],Dashboard!$B$8:$D$4344,3,FALSE)</f>
        <v>Oil &amp; Gas</v>
      </c>
      <c r="D8" s="1" t="e" vm="5">
        <v>#VALUE!</v>
      </c>
      <c r="E8" s="1" t="str">
        <f t="array" aca="1" ref="E8" ca="1">_FV(Transactions!$D8,"Ticker symbol",TRUE)</f>
        <v>CVX</v>
      </c>
      <c r="F8" s="72"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VLOOKUP(Table_1[[#This Row],[Company]],Dashboard!$B$8:$D$4344,3,FALSE)</f>
        <v>Software &amp; IT Services</v>
      </c>
      <c r="D9" s="1" t="e" vm="1">
        <v>#VALUE!</v>
      </c>
      <c r="E9" s="1" t="str">
        <f t="array" aca="1" ref="E9" ca="1">_FV(Transactions!$D9,"Ticker symbol",TRUE)</f>
        <v>IBM</v>
      </c>
      <c r="F9" s="72"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VLOOKUP(Table_1[[#This Row],[Company]],Dashboard!$B$8:$D$4344,3,FALSE)</f>
        <v>Banking Services</v>
      </c>
      <c r="D10" s="1" t="e" vm="2">
        <v>#VALUE!</v>
      </c>
      <c r="E10" s="1" t="str">
        <f t="array" aca="1" ref="E10" ca="1">_FV(Transactions!$D10,"Ticker symbol",TRUE)</f>
        <v>AXP</v>
      </c>
      <c r="F10" s="72"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VLOOKUP(Table_1[[#This Row],[Company]],Dashboard!$B$8:$D$4344,3,FALSE)</f>
        <v>Media &amp; Publishing</v>
      </c>
      <c r="D11" s="1" t="e" vm="3">
        <v>#VALUE!</v>
      </c>
      <c r="E11" s="1" t="str">
        <f t="array" aca="1" ref="E11" ca="1">_FV(Transactions!$D11,"Ticker symbol",TRUE)</f>
        <v>DIS</v>
      </c>
      <c r="F11" s="72"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VLOOKUP(Table_1[[#This Row],[Company]],Dashboard!$B$8:$D$4344,3,FALSE)</f>
        <v>Software &amp; IT Services</v>
      </c>
      <c r="D12" s="1" t="e" vm="4">
        <v>#VALUE!</v>
      </c>
      <c r="E12" s="1" t="str">
        <f t="array" aca="1" ref="E12" ca="1">_FV(Transactions!$D12,"Ticker symbol",TRUE)</f>
        <v>MSFT</v>
      </c>
      <c r="F12" s="72"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VLOOKUP(Table_1[[#This Row],[Company]],Dashboard!$B$8:$D$4344,3,FALSE)</f>
        <v>Oil &amp; Gas</v>
      </c>
      <c r="D13" s="1" t="e" vm="5">
        <v>#VALUE!</v>
      </c>
      <c r="E13" s="1" t="str">
        <f t="array" aca="1" ref="E13" ca="1">_FV(Transactions!$D13,"Ticker symbol",TRUE)</f>
        <v>CVX</v>
      </c>
      <c r="F13" s="72"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VLOOKUP(Table_1[[#This Row],[Company]],Dashboard!$B$8:$D$4344,3,FALSE)</f>
        <v>Computers, Phones &amp; Household Electronics</v>
      </c>
      <c r="D14" s="26" t="e" vm="6">
        <v>#VALUE!</v>
      </c>
      <c r="E14" s="27" t="str">
        <f t="array" aca="1" ref="E14" ca="1">_FV(Transactions!$D14,"Ticker symbol",TRUE)</f>
        <v>AAPL</v>
      </c>
      <c r="F14" s="79"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VLOOKUP(Table_1[[#This Row],[Company]],Dashboard!$B$8:$D$4344,3,FALSE)</f>
        <v>Software &amp; IT Services</v>
      </c>
      <c r="D15" s="21" t="e" vm="4">
        <v>#VALUE!</v>
      </c>
      <c r="E15" s="22" t="str">
        <f t="array" aca="1" ref="E15" ca="1">_FV(Transactions!$D15,"Ticker symbol",TRUE)</f>
        <v>MSFT</v>
      </c>
      <c r="F15" s="80"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str">
        <f ca="1">VLOOKUP(Table_1[[#This Row],[Company]],Dashboard!$B$8:$D$4344,3,FALSE)</f>
        <v>Healthcare Providers &amp; Services</v>
      </c>
      <c r="D16" s="21" t="e" vm="16">
        <v>#VALUE!</v>
      </c>
      <c r="E16" s="22" t="str">
        <f t="array" aca="1" ref="E16" ca="1">_FV(Transactions!$D16,"Ticker symbol",TRUE)</f>
        <v>UNH</v>
      </c>
      <c r="F16" s="80"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str">
        <f ca="1">VLOOKUP(Table_1[[#This Row],[Company]],Dashboard!$B$8:$D$4344,3,FALSE)</f>
        <v>Software &amp; IT Services</v>
      </c>
      <c r="D17" s="21" t="e" vm="17">
        <v>#VALUE!</v>
      </c>
      <c r="E17" s="22" t="str">
        <f t="array" aca="1" ref="E17" ca="1">_FV(Transactions!$D17,"Ticker symbol",TRUE)</f>
        <v>CRM</v>
      </c>
      <c r="F17" s="80"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VLOOKUP(Table_1[[#This Row],[Company]],Dashboard!$B$8:$D$4344,3,FALSE)</f>
        <v>Oil &amp; Gas</v>
      </c>
      <c r="D18" s="26" t="e" vm="5">
        <v>#VALUE!</v>
      </c>
      <c r="E18" s="27" t="str">
        <f t="array" aca="1" ref="E18" ca="1">_FV(Transactions!$D18,"Ticker symbol",TRUE)</f>
        <v>CVX</v>
      </c>
      <c r="F18" s="79"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VLOOKUP(Table_1[[#This Row],[Company]],Dashboard!$B$8:$D$4344,3,FALSE)</f>
        <v>Pharmaceuticals</v>
      </c>
      <c r="D19" s="21" t="e" vm="18">
        <v>#VALUE!</v>
      </c>
      <c r="E19" s="22" t="str">
        <f t="array" aca="1" ref="E19" ca="1">_FV(Transactions!$D19,"Ticker symbol",TRUE)</f>
        <v>MRK</v>
      </c>
      <c r="F19" s="80"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VLOOKUP(Table_1[[#This Row],[Company]],Dashboard!$B$8:$D$4344,3,FALSE)</f>
        <v>Machinery, Equipment &amp; Components</v>
      </c>
      <c r="D20" s="21" t="e" vm="19">
        <v>#VALUE!</v>
      </c>
      <c r="E20" s="22" t="str">
        <f t="array" aca="1" ref="E20" ca="1">_FV(Transactions!$D20,"Ticker symbol",TRUE)</f>
        <v>CAT</v>
      </c>
      <c r="F20" s="80"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20" t="str">
        <f ca="1">VLOOKUP(Table_1[[#This Row],[Company]],Dashboard!$B$8:$D$4344,3,FALSE)</f>
        <v>Consumer Goods Conglomerates</v>
      </c>
      <c r="D21" s="21" t="e" vm="20">
        <v>#VALUE!</v>
      </c>
      <c r="E21" s="22" t="str">
        <f t="array" aca="1" ref="E21" ca="1">_FV(Transactions!$D21,"Ticker symbol",TRUE)</f>
        <v>HON</v>
      </c>
      <c r="F21" s="80"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VLOOKUP(Table_1[[#This Row],[Company]],Dashboard!$B$8:$D$4344,3,FALSE)</f>
        <v>Textiles &amp; Apparel</v>
      </c>
      <c r="D22" s="21" t="e" vm="14">
        <v>#VALUE!</v>
      </c>
      <c r="E22" s="22" t="str">
        <f t="array" aca="1" ref="E22" ca="1">_FV(Transactions!$D22,"Ticker symbol",TRUE)</f>
        <v>NKE</v>
      </c>
      <c r="F22" s="80"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VLOOKUP(Table_1[[#This Row],[Company]],Dashboard!$B$8:$D$4344,3,FALSE)</f>
        <v>Food &amp; Drug Retailing</v>
      </c>
      <c r="D23" s="26" t="e" vm="15">
        <v>#VALUE!</v>
      </c>
      <c r="E23" s="27" t="str">
        <f t="array" aca="1" ref="E23" ca="1">_FV(Transactions!$D23,"Ticker symbol",TRUE)</f>
        <v>WMT</v>
      </c>
      <c r="F23" s="73"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VLOOKUP(Table_1[[#This Row],[Company]],Dashboard!$B$8:$D$4344,3,FALSE)</f>
        <v>Banking Services</v>
      </c>
      <c r="D24" s="26" t="e" vm="10">
        <v>#VALUE!</v>
      </c>
      <c r="E24" s="27" t="str">
        <f t="array" aca="1" ref="E24" ca="1">_FV(Transactions!$D24,"Ticker symbol",TRUE)</f>
        <v>JPM</v>
      </c>
      <c r="F24" s="73"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str">
        <f ca="1">VLOOKUP(Table_1[[#This Row],[Company]],Dashboard!$B$8:$D$4344,3,FALSE)</f>
        <v>Software &amp; IT Services</v>
      </c>
      <c r="D25" s="26" t="e" vm="23">
        <v>#VALUE!</v>
      </c>
      <c r="E25" s="27" t="str">
        <f t="array" aca="1" ref="E25" ca="1">_FV(Transactions!$D25,"Ticker symbol",TRUE)</f>
        <v>V</v>
      </c>
      <c r="F25" s="73"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VLOOKUP(Table_1[[#This Row],[Company]],Dashboard!$B$8:$D$4344,3,FALSE)</f>
        <v>Personal &amp; Household Products &amp; Services</v>
      </c>
      <c r="D26" s="21" t="e" vm="7">
        <v>#VALUE!</v>
      </c>
      <c r="E26" s="22" t="str">
        <f t="array" aca="1" ref="E26" ca="1">_FV(Transactions!$D26,"Ticker symbol",TRUE)</f>
        <v>PG</v>
      </c>
      <c r="F26" s="74"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25" t="str">
        <f ca="1">VLOOKUP(Table_1[[#This Row],[Company]],Dashboard!$B$8:$D$4344,3,FALSE)</f>
        <v>Pharmaceuticals</v>
      </c>
      <c r="D27" s="26" t="e" vm="24">
        <v>#VALUE!</v>
      </c>
      <c r="E27" s="27" t="str">
        <f t="array" aca="1" ref="E27" ca="1">_FV(Transactions!$D27,"Ticker symbol",TRUE)</f>
        <v>JNJ</v>
      </c>
      <c r="F27" s="73"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25" t="str">
        <f ca="1">VLOOKUP(Table_1[[#This Row],[Company]],Dashboard!$B$8:$D$4344,3,FALSE)</f>
        <v>Beverages</v>
      </c>
      <c r="D28" s="26" t="e" vm="25">
        <v>#VALUE!</v>
      </c>
      <c r="E28" s="27" t="str">
        <f t="array" aca="1" ref="E28" ca="1">_FV(Transactions!$D28,"Ticker symbol",TRUE)</f>
        <v>KO</v>
      </c>
      <c r="F28" s="73"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25" t="str">
        <f ca="1">VLOOKUP(Table_1[[#This Row],[Company]],Dashboard!$B$8:$D$4344,3,FALSE)</f>
        <v>Communications &amp; Networking</v>
      </c>
      <c r="D29" s="26" t="e" vm="26">
        <v>#VALUE!</v>
      </c>
      <c r="E29" s="27" t="str">
        <f t="array" aca="1" ref="E29" ca="1">_FV(Transactions!$D29,"Ticker symbol",TRUE)</f>
        <v>CSCO</v>
      </c>
      <c r="F29" s="73"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VLOOKUP(Table_1[[#This Row],[Company]],Dashboard!$B$8:$D$4344,3,FALSE)</f>
        <v>Software &amp; IT Services</v>
      </c>
      <c r="D30" s="26" t="e" vm="1">
        <v>#VALUE!</v>
      </c>
      <c r="E30" s="27" t="str">
        <f t="array" aca="1" ref="E30" ca="1">_FV(Transactions!$D30,"Ticker symbol",TRUE)</f>
        <v>IBM</v>
      </c>
      <c r="F30" s="73"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VLOOKUP(Table_1[[#This Row],[Company]],Dashboard!$B$8:$D$4344,3,FALSE)</f>
        <v>Banking Services</v>
      </c>
      <c r="D31" s="32" t="e" vm="2">
        <v>#VALUE!</v>
      </c>
      <c r="E31" s="33" t="str">
        <f t="array" aca="1" ref="E31" ca="1">_FV(Transactions!$D31,"Ticker symbol",TRUE)</f>
        <v>AXP</v>
      </c>
      <c r="F31" s="75"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str">
        <f ca="1">VLOOKUP(Table_1[[#This Row],[Company]],Dashboard!$B$8:$D$4344,3,FALSE)</f>
        <v>Hotels &amp; Entertainment Services</v>
      </c>
      <c r="D32" s="26" t="e" vm="27">
        <v>#VALUE!</v>
      </c>
      <c r="E32" s="27" t="str">
        <f t="array" aca="1" ref="E32" ca="1">_FV(Transactions!$D32,"Ticker symbol",TRUE)</f>
        <v>MCD</v>
      </c>
      <c r="F32" s="73"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VLOOKUP(Table_1[[#This Row],[Company]],Dashboard!$B$8:$D$4344,3,FALSE)</f>
        <v>Investment Banking &amp; Investment Services</v>
      </c>
      <c r="D33" s="26" t="e" vm="11">
        <v>#VALUE!</v>
      </c>
      <c r="E33" s="27" t="str">
        <f t="array" aca="1" ref="E33" ca="1">_FV(Transactions!$D33,"Ticker symbol",TRUE)</f>
        <v>GS</v>
      </c>
      <c r="F33" s="73"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25" t="str">
        <f ca="1">VLOOKUP(Table_1[[#This Row],[Company]],Dashboard!$B$8:$D$4344,3,FALSE)</f>
        <v>Pharmaceuticals</v>
      </c>
      <c r="D34" s="26" t="e" vm="28">
        <v>#VALUE!</v>
      </c>
      <c r="E34" s="27" t="str">
        <f t="array" aca="1" ref="E34" ca="1">_FV(Transactions!$D34,"Ticker symbol",TRUE)</f>
        <v>AMGN</v>
      </c>
      <c r="F34" s="73"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VLOOKUP(Table_1[[#This Row],[Company]],Dashboard!$B$8:$D$4344,3,FALSE)</f>
        <v>Chemicals</v>
      </c>
      <c r="D35" s="21" t="e" vm="8">
        <v>#VALUE!</v>
      </c>
      <c r="E35" s="22" t="str">
        <f t="array" aca="1" ref="E35" ca="1">_FV(Transactions!$D35,"Ticker symbol",TRUE)</f>
        <v>SHW</v>
      </c>
      <c r="F35" s="74"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VLOOKUP(Table_1[[#This Row],[Company]],Dashboard!$B$8:$D$4344,3,FALSE)</f>
        <v>Consumer Goods Conglomerates</v>
      </c>
      <c r="D36" s="26" t="e" vm="12">
        <v>#VALUE!</v>
      </c>
      <c r="E36" s="27" t="str">
        <f t="array" aca="1" ref="E36" ca="1">_FV(Transactions!$D36,"Ticker symbol",TRUE)</f>
        <v>MMM</v>
      </c>
      <c r="F36" s="73"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VLOOKUP(Table_1[[#This Row],[Company]],Dashboard!$B$8:$D$4344,3,FALSE)</f>
        <v>Insurance</v>
      </c>
      <c r="D37" s="21" t="e" vm="9">
        <v>#VALUE!</v>
      </c>
      <c r="E37" s="22" t="str">
        <f t="array" aca="1" ref="E37" ca="1">_FV(Transactions!$D37,"Ticker symbol",TRUE)</f>
        <v>TRV</v>
      </c>
      <c r="F37" s="74"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VLOOKUP(Table_1[[#This Row],[Company]],Dashboard!$B$8:$D$4344,3,FALSE)</f>
        <v>Aerospace &amp; Defense</v>
      </c>
      <c r="D38" s="27" t="e" vm="13">
        <v>#VALUE!</v>
      </c>
      <c r="E38" s="27" t="str">
        <f t="array" aca="1" ref="E38" ca="1">_FV(Transactions!$D38,"Ticker symbol",TRUE)</f>
        <v>BA</v>
      </c>
      <c r="F38" s="76"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VLOOKUP(Table_1[[#This Row],[Company]],Dashboard!$B$8:$D$4344,3,FALSE)</f>
        <v>Computers, Phones &amp; Household Electronics</v>
      </c>
      <c r="D39" s="19" t="e" vm="6">
        <v>#VALUE!</v>
      </c>
      <c r="E39" s="1" t="str">
        <f t="array" aca="1" ref="E39" ca="1">_FV(Transactions!$D39,"Ticker symbol",TRUE)</f>
        <v>AAPL</v>
      </c>
      <c r="F39" s="77"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VLOOKUP(Table_1[[#This Row],[Company]],Dashboard!$B$8:$D$4344,3,FALSE)</f>
        <v>Oil &amp; Gas</v>
      </c>
      <c r="D40" s="30" t="e" vm="5">
        <v>#VALUE!</v>
      </c>
      <c r="E40" s="1" t="str">
        <f t="array" aca="1" ref="E40" ca="1">_FV(Transactions!$D40,"Ticker symbol",TRUE)</f>
        <v>CVX</v>
      </c>
      <c r="F40" s="77"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VLOOKUP(Table_1[[#This Row],[Company]],Dashboard!$B$8:$D$4344,3,FALSE)</f>
        <v>Personal &amp; Household Products &amp; Services</v>
      </c>
      <c r="D41" s="30" t="e" vm="7">
        <v>#VALUE!</v>
      </c>
      <c r="E41" s="1" t="str">
        <f t="array" aca="1" ref="E41" ca="1">_FV(Transactions!$D41,"Ticker symbol",TRUE)</f>
        <v>PG</v>
      </c>
      <c r="F41" s="78"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VLOOKUP(Table_1[[#This Row],[Company]],Dashboard!$B$8:$D$4344,3,FALSE)</f>
        <v>Chemicals</v>
      </c>
      <c r="D42" s="30" t="e" vm="8">
        <v>#VALUE!</v>
      </c>
      <c r="E42" s="1" t="str">
        <f t="array" aca="1" ref="E42" ca="1">_FV(Transactions!$D42,"Ticker symbol",TRUE)</f>
        <v>SHW</v>
      </c>
      <c r="F42" s="78"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VLOOKUP(Table_1[[#This Row],[Company]],Dashboard!$B$8:$D$4344,3,FALSE)</f>
        <v>Insurance</v>
      </c>
      <c r="D43" s="30" t="e" vm="9">
        <v>#VALUE!</v>
      </c>
      <c r="E43" s="1" t="str">
        <f t="array" aca="1" ref="E43" ca="1">_FV(Transactions!$D43,"Ticker symbol",TRUE)</f>
        <v>TRV</v>
      </c>
      <c r="F43" s="78"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VLOOKUP(Table_1[[#This Row],[Company]],Dashboard!$B$8:$D$4344,3,FALSE)</f>
        <v>Banking Services</v>
      </c>
      <c r="D44" s="30" t="e" vm="2">
        <v>#VALUE!</v>
      </c>
      <c r="E44" s="1" t="str">
        <f t="array" aca="1" ref="E44" ca="1">_FV(Transactions!$D44,"Ticker symbol",TRUE)</f>
        <v>AXP</v>
      </c>
      <c r="F44" s="78"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4" t="s">
        <v>26</v>
      </c>
      <c r="B45" s="9">
        <v>45702</v>
      </c>
      <c r="C45" s="9" t="str">
        <f ca="1">VLOOKUP(Table_1[[#This Row],[Company]],Dashboard!$B$8:$D$4344,3,FALSE)</f>
        <v>Computers, Phones &amp; Household Electronics</v>
      </c>
      <c r="D45" s="30" t="e" vm="6">
        <v>#VALUE!</v>
      </c>
      <c r="E45" s="1" t="str">
        <f t="array" aca="1" ref="E45" ca="1">_FV(Transactions!$D45,"Ticker symbol",TRUE)</f>
        <v>AAPL</v>
      </c>
      <c r="F45" s="78"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VLOOKUP(Table_1[[#This Row],[Company]],Dashboard!$B$8:$D$4344,3,FALSE)</f>
        <v>Oil &amp; Gas</v>
      </c>
      <c r="D46" s="32" t="e" vm="5">
        <v>#VALUE!</v>
      </c>
      <c r="E46" s="33" t="str">
        <f t="array" aca="1" ref="E46" ca="1">_FV(Transactions!$D46,"Ticker symbol",TRUE)</f>
        <v>CVX</v>
      </c>
      <c r="F46" s="78"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9" t="str">
        <f ca="1">VLOOKUP(Table_1[[#This Row],[Company]],Dashboard!$B$8:$D$4344,3,FALSE)</f>
        <v>Telecommunications Services</v>
      </c>
      <c r="D47" s="30" t="e" vm="29">
        <v>#VALUE!</v>
      </c>
      <c r="E47" s="1" t="str">
        <f t="array" aca="1" ref="E47" ca="1">_FV(Transactions!$D47,"Ticker symbol",TRUE)</f>
        <v>VZ</v>
      </c>
      <c r="F47" s="78"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VLOOKUP(Table_1[[#This Row],[Company]],Dashboard!$B$8:$D$4344,3,FALSE)</f>
        <v>Semiconductors &amp; Semiconductor Equipment</v>
      </c>
      <c r="D48" s="30" t="e" vm="30">
        <v>#VALUE!</v>
      </c>
      <c r="E48" s="1" t="str">
        <f t="array" aca="1" ref="E48" ca="1">_FV(Transactions!$D48,"Ticker symbol",TRUE)</f>
        <v>NVDA</v>
      </c>
      <c r="F48" s="78"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VLOOKUP(Table_1[[#This Row],[Company]],Dashboard!$B$8:$D$4344,3,FALSE)</f>
        <v>Personal &amp; Household Products &amp; Services</v>
      </c>
      <c r="D49" s="30" t="e" vm="7">
        <v>#VALUE!</v>
      </c>
      <c r="E49" s="1" t="str">
        <f t="array" aca="1" ref="E49" ca="1">_FV(Transactions!$D49,"Ticker symbol",TRUE)</f>
        <v>PG</v>
      </c>
      <c r="F49" s="78"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VLOOKUP(Table_1[[#This Row],[Company]],Dashboard!$B$8:$D$4344,3,FALSE)</f>
        <v>Chemicals</v>
      </c>
      <c r="D50" s="30" t="e" vm="8">
        <v>#VALUE!</v>
      </c>
      <c r="E50" s="1" t="str">
        <f t="array" aca="1" ref="E50" ca="1">_FV(Transactions!$D50,"Ticker symbol",TRUE)</f>
        <v>SHW</v>
      </c>
      <c r="F50" s="78"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VLOOKUP(Table_1[[#This Row],[Company]],Dashboard!$B$8:$D$4344,3,FALSE)</f>
        <v>Insurance</v>
      </c>
      <c r="D51" s="30" t="e" vm="9">
        <v>#VALUE!</v>
      </c>
      <c r="E51" s="1" t="str">
        <f t="array" aca="1" ref="E51" ca="1">_FV(Transactions!$D51,"Ticker symbol",TRUE)</f>
        <v>TRV</v>
      </c>
      <c r="F51" s="78"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VLOOKUP(Table_1[[#This Row],[Company]],Dashboard!$B$8:$D$4344,3,FALSE)</f>
        <v>Banking Services</v>
      </c>
      <c r="D52" s="90" t="e" vm="10">
        <v>#VALUE!</v>
      </c>
      <c r="E52" s="1" t="str">
        <f t="array" aca="1" ref="E52" ca="1">_FV(Transactions!$D52,"Ticker symbol",TRUE)</f>
        <v>JPM</v>
      </c>
      <c r="F52" s="78"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VLOOKUP(Table_1[[#This Row],[Company]],Dashboard!$B$8:$D$4344,3,FALSE)</f>
        <v>Aerospace &amp; Defense</v>
      </c>
      <c r="D53" s="90" t="e" vm="13">
        <v>#VALUE!</v>
      </c>
      <c r="E53" s="1" t="str">
        <f t="array" aca="1" ref="E53" ca="1">_FV(Transactions!$D53,"Ticker symbol",TRUE)</f>
        <v>BA</v>
      </c>
      <c r="F53" s="78"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VLOOKUP(Table_1[[#This Row],[Company]],Dashboard!$B$8:$D$4344,3,FALSE)</f>
        <v>Consumer Goods Conglomerates</v>
      </c>
      <c r="D54" s="90" t="e" vm="12">
        <v>#VALUE!</v>
      </c>
      <c r="E54" s="1" t="str">
        <f t="array" aca="1" ref="E54" ca="1">_FV(Transactions!$D54,"Ticker symbol",TRUE)</f>
        <v>MMM</v>
      </c>
      <c r="F54" s="78"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VLOOKUP(Table_1[[#This Row],[Company]],Dashboard!$B$8:$D$4344,3,FALSE)</f>
        <v>Investment Banking &amp; Investment Services</v>
      </c>
      <c r="D55" s="90" t="e" vm="11">
        <v>#VALUE!</v>
      </c>
      <c r="E55" s="1" t="str">
        <f t="array" aca="1" ref="E55" ca="1">_FV(Transactions!$D55,"Ticker symbol",TRUE)</f>
        <v>GS</v>
      </c>
      <c r="F55" s="78"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VLOOKUP(Table_1[[#This Row],[Company]],Dashboard!$B$8:$D$4344,3,FALSE)</f>
        <v>Food &amp; Drug Retailing</v>
      </c>
      <c r="D56" s="90" t="e" vm="15">
        <v>#VALUE!</v>
      </c>
      <c r="E56" s="1" t="str">
        <f t="array" aca="1" ref="E56" ca="1">_FV(Transactions!$D56,"Ticker symbol",TRUE)</f>
        <v>WMT</v>
      </c>
      <c r="F56" s="78"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VLOOKUP(Table_1[[#This Row],[Company]],Dashboard!$B$8:$D$4344,3,FALSE)</f>
        <v>Textiles &amp; Apparel</v>
      </c>
      <c r="D57" s="90" t="e" vm="14">
        <v>#VALUE!</v>
      </c>
      <c r="E57" s="1" t="str">
        <f t="array" aca="1" ref="E57" ca="1">_FV(Transactions!$D57,"Ticker symbol",TRUE)</f>
        <v>NKE</v>
      </c>
      <c r="F57" s="94"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f>234*Table_1[[#This Row],[Entry Price]]</f>
        <v>39833.82</v>
      </c>
      <c r="B58" s="9">
        <v>45709</v>
      </c>
      <c r="C58" s="9" t="str">
        <f ca="1">VLOOKUP(Table_1[[#This Row],[Company]],Dashboard!$B$8:$D$4344,3,FALSE)</f>
        <v>Personal &amp; Household Products &amp; Services</v>
      </c>
      <c r="D58" s="99" t="e" vm="7">
        <v>#VALUE!</v>
      </c>
      <c r="E58" s="1" t="str">
        <f t="array" aca="1" ref="E58" ca="1">_FV(Transactions!$D58,"Ticker symbol",TRUE)</f>
        <v>PG</v>
      </c>
      <c r="F58" s="94" t="s">
        <v>14</v>
      </c>
      <c r="G58">
        <v>234</v>
      </c>
      <c r="H58" s="17">
        <v>170.23</v>
      </c>
      <c r="I58" s="10">
        <f>Transactions!$H58*Transactions!$G58</f>
        <v>39833.82</v>
      </c>
      <c r="J58" s="97">
        <f>ABS(Table_1[[#This Row],[Transaction Amount]])*0.002</f>
        <v>79.667640000000006</v>
      </c>
      <c r="K58" s="97">
        <f>Table_1[[#This Row],[Transaction Amount]]-Table_1[[#This Row],[Transaction Cost]]</f>
        <v>39754.15236</v>
      </c>
      <c r="L58" s="1" t="s">
        <v>15</v>
      </c>
    </row>
    <row r="59" spans="1:12" ht="14.25" customHeight="1" x14ac:dyDescent="0.3">
      <c r="B59" s="9">
        <v>45709</v>
      </c>
      <c r="C59" s="9" t="str">
        <f ca="1">VLOOKUP(Table_1[[#This Row],[Company]],Dashboard!$B$8:$D$4344,3,FALSE)</f>
        <v>Diversified Retail</v>
      </c>
      <c r="D59" s="22" t="e" vm="21">
        <v>#VALUE!</v>
      </c>
      <c r="E59" s="1" t="str">
        <f t="array" aca="1" ref="E59" ca="1">_FV(Transactions!$D59,"Ticker symbol",TRUE)</f>
        <v>AMZN</v>
      </c>
      <c r="F59" s="94"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VLOOKUP(Table_1[[#This Row],[Company]],Dashboard!$B$8:$D$4344,3,FALSE)</f>
        <v>Media &amp; Publishing</v>
      </c>
      <c r="D60" s="22" t="e" vm="3">
        <v>#VALUE!</v>
      </c>
      <c r="E60" s="1" t="str">
        <f t="array" aca="1" ref="E60" ca="1">_FV(Transactions!$D60,"Ticker symbol",TRUE)</f>
        <v>DIS</v>
      </c>
      <c r="F60" s="94"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VLOOKUP(Table_1[[#This Row],[Company]],Dashboard!$B$8:$D$4344,3,FALSE)</f>
        <v>Banking Services</v>
      </c>
      <c r="D61" s="22" t="e" vm="2">
        <v>#VALUE!</v>
      </c>
      <c r="E61" s="1" t="str">
        <f t="array" aca="1" ref="E61" ca="1">_FV(Transactions!$D61,"Ticker symbol",TRUE)</f>
        <v>AXP</v>
      </c>
      <c r="F61" s="94"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str">
        <f ca="1">VLOOKUP(Table_1[[#This Row],[Company]],Dashboard!$B$8:$D$4344,3,FALSE)</f>
        <v>Specialty Retailers</v>
      </c>
      <c r="D62" s="22" t="e" vm="22">
        <v>#VALUE!</v>
      </c>
      <c r="E62" s="1" t="str">
        <f t="array" aca="1" ref="E62" ca="1">_FV(Transactions!$D62,"Ticker symbol",TRUE)</f>
        <v>HD</v>
      </c>
      <c r="F62" s="94"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C63" s="9"/>
      <c r="F63" s="101"/>
      <c r="I63" s="100">
        <f>SUM(I60:I62)</f>
        <v>119551.78</v>
      </c>
      <c r="J63" s="10"/>
      <c r="K63" s="10"/>
    </row>
    <row r="64" spans="1:12"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sheetData>
  <phoneticPr fontId="15"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3.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Portfolio_Summary</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Maanoj Gnanasegaran</cp:lastModifiedBy>
  <dcterms:created xsi:type="dcterms:W3CDTF">2022-04-28T23:28:49Z</dcterms:created>
  <dcterms:modified xsi:type="dcterms:W3CDTF">2025-02-22T05:57:17Z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