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2E7261FD-D591-466C-A84A-6A2AEAC5A530}" xr6:coauthVersionLast="47" xr6:coauthVersionMax="47" xr10:uidLastSave="{00000000-0000-0000-0000-000000000000}"/>
  <bookViews>
    <workbookView xWindow="-108" yWindow="-108" windowWidth="23256" windowHeight="13176"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C18" i="3"/>
  <c r="C21" i="3"/>
  <c r="C24" i="3"/>
  <c r="C25" i="3"/>
  <c r="C30" i="3"/>
  <c r="J8" i="2"/>
  <c r="L44" i="2" a="1"/>
  <c r="L44" i="2" s="1"/>
  <c r="K44" i="2" a="1"/>
  <c r="K44" i="2" s="1"/>
  <c r="I44" i="2" a="1"/>
  <c r="I44" i="2" s="1"/>
  <c r="J44" i="2" s="1"/>
  <c r="H44" i="2" a="1"/>
  <c r="H44" i="2" s="1"/>
  <c r="L43" i="2" a="1"/>
  <c r="L43" i="2" s="1"/>
  <c r="K43" i="2" a="1"/>
  <c r="K43" i="2" s="1"/>
  <c r="I43" i="2" a="1"/>
  <c r="I43" i="2" s="1"/>
  <c r="J43" i="2" s="1"/>
  <c r="H43" i="2" a="1"/>
  <c r="H43" i="2" s="1"/>
  <c r="L42" i="2" a="1"/>
  <c r="L42" i="2" s="1"/>
  <c r="K42" i="2" a="1"/>
  <c r="K42" i="2" s="1"/>
  <c r="I42" i="2" a="1"/>
  <c r="I42" i="2" s="1"/>
  <c r="J42" i="2" s="1"/>
  <c r="H42" i="2" a="1"/>
  <c r="H42" i="2" s="1"/>
  <c r="L41" i="2" a="1"/>
  <c r="L41" i="2" s="1"/>
  <c r="K41" i="2" a="1"/>
  <c r="K41" i="2" s="1"/>
  <c r="I41" i="2" a="1"/>
  <c r="I41" i="2" s="1"/>
  <c r="J41" i="2" s="1"/>
  <c r="H41" i="2" a="1"/>
  <c r="H41" i="2" s="1"/>
  <c r="G44" i="2"/>
  <c r="G43" i="2"/>
  <c r="G42" i="2"/>
  <c r="G41" i="2"/>
  <c r="L40" i="2" a="1"/>
  <c r="L40" i="2" s="1"/>
  <c r="K40" i="2" a="1"/>
  <c r="K40" i="2" s="1"/>
  <c r="I40" i="2" a="1"/>
  <c r="I40" i="2" s="1"/>
  <c r="J40" i="2" s="1"/>
  <c r="H40" i="2" a="1"/>
  <c r="H40" i="2" s="1"/>
  <c r="G40" i="2"/>
  <c r="D40" i="2" a="1"/>
  <c r="D40" i="2" s="1"/>
  <c r="C38" i="3" s="1"/>
  <c r="C40" i="2" a="1"/>
  <c r="C40" i="2" s="1"/>
  <c r="L39" i="2" a="1"/>
  <c r="L39" i="2" s="1"/>
  <c r="K39" i="2" a="1"/>
  <c r="K39" i="2" s="1"/>
  <c r="I39" i="2" a="1"/>
  <c r="I39" i="2" s="1"/>
  <c r="J39" i="2" s="1"/>
  <c r="H39" i="2" a="1"/>
  <c r="H39" i="2" s="1"/>
  <c r="G39" i="2"/>
  <c r="D39" i="2" a="1"/>
  <c r="D39" i="2" s="1"/>
  <c r="C36" i="3" s="1"/>
  <c r="C39" i="2" a="1"/>
  <c r="C39" i="2" s="1"/>
  <c r="L38" i="2" a="1"/>
  <c r="L38" i="2" s="1"/>
  <c r="K38" i="2" a="1"/>
  <c r="K38" i="2" s="1"/>
  <c r="I38" i="2" a="1"/>
  <c r="I38" i="2" s="1"/>
  <c r="J38" i="2" s="1"/>
  <c r="H38" i="2" a="1"/>
  <c r="H38" i="2" s="1"/>
  <c r="G38" i="2"/>
  <c r="D38" i="2" a="1"/>
  <c r="D38" i="2" s="1"/>
  <c r="C34" i="3" s="1"/>
  <c r="C38" i="2" a="1"/>
  <c r="C38" i="2" s="1"/>
  <c r="L37" i="2" a="1"/>
  <c r="L37" i="2" s="1"/>
  <c r="K37" i="2" a="1"/>
  <c r="K37" i="2" s="1"/>
  <c r="I37" i="2" a="1"/>
  <c r="I37" i="2" s="1"/>
  <c r="J37" i="2" s="1"/>
  <c r="H37" i="2" a="1"/>
  <c r="H37" i="2" s="1"/>
  <c r="G37" i="2"/>
  <c r="D37" i="2" a="1"/>
  <c r="D37" i="2" s="1"/>
  <c r="C33" i="3" s="1"/>
  <c r="C37" i="2" a="1"/>
  <c r="C37" i="2" s="1"/>
  <c r="L36" i="2" a="1"/>
  <c r="L36" i="2" s="1"/>
  <c r="K36" i="2" a="1"/>
  <c r="K36" i="2" s="1"/>
  <c r="I36" i="2" a="1"/>
  <c r="I36" i="2" s="1"/>
  <c r="J36" i="2" s="1"/>
  <c r="H36" i="2" a="1"/>
  <c r="H36" i="2" s="1"/>
  <c r="G36" i="2"/>
  <c r="D36" i="2" a="1"/>
  <c r="D36" i="2" s="1"/>
  <c r="C32" i="3" s="1"/>
  <c r="C36" i="2" a="1"/>
  <c r="C36" i="2" s="1"/>
  <c r="L35" i="2" a="1"/>
  <c r="L35" i="2" s="1"/>
  <c r="K35" i="2" a="1"/>
  <c r="K35" i="2" s="1"/>
  <c r="I35" i="2" a="1"/>
  <c r="I35" i="2" s="1"/>
  <c r="J35" i="2" s="1"/>
  <c r="H35" i="2" a="1"/>
  <c r="H35" i="2" s="1"/>
  <c r="G35" i="2"/>
  <c r="D35" i="2" a="1"/>
  <c r="D35" i="2" s="1"/>
  <c r="C35" i="2" a="1"/>
  <c r="C35" i="2" s="1"/>
  <c r="L34" i="2" a="1"/>
  <c r="L34" i="2" s="1"/>
  <c r="K34" i="2" a="1"/>
  <c r="K34" i="2" s="1"/>
  <c r="I34" i="2" a="1"/>
  <c r="I34" i="2" s="1"/>
  <c r="J34" i="2" s="1"/>
  <c r="H34" i="2" a="1"/>
  <c r="H34" i="2" s="1"/>
  <c r="G34" i="2"/>
  <c r="D34" i="2" a="1"/>
  <c r="D34" i="2" s="1"/>
  <c r="C29" i="3" s="1"/>
  <c r="C34" i="2" a="1"/>
  <c r="C34" i="2" s="1"/>
  <c r="L33" i="2" a="1"/>
  <c r="L33" i="2" s="1"/>
  <c r="K33" i="2" a="1"/>
  <c r="K33" i="2" s="1"/>
  <c r="I33" i="2" a="1"/>
  <c r="I33" i="2" s="1"/>
  <c r="J33" i="2" s="1"/>
  <c r="H33" i="2" a="1"/>
  <c r="H33" i="2" s="1"/>
  <c r="G33" i="2"/>
  <c r="D33" i="2" a="1"/>
  <c r="D33" i="2" s="1"/>
  <c r="C28" i="3" s="1"/>
  <c r="C33" i="2" a="1"/>
  <c r="C33" i="2" s="1"/>
  <c r="L32" i="2" a="1"/>
  <c r="L32" i="2" s="1"/>
  <c r="K32" i="2" a="1"/>
  <c r="K32" i="2" s="1"/>
  <c r="I32" i="2" a="1"/>
  <c r="I32" i="2" s="1"/>
  <c r="J32" i="2" s="1"/>
  <c r="H32" i="2" a="1"/>
  <c r="H32" i="2" s="1"/>
  <c r="G32" i="2"/>
  <c r="D32" i="2" a="1"/>
  <c r="D32" i="2" s="1"/>
  <c r="C27" i="3" s="1"/>
  <c r="C32" i="2" a="1"/>
  <c r="C32" i="2" s="1"/>
  <c r="L31" i="2" a="1"/>
  <c r="L31" i="2" s="1"/>
  <c r="K31" i="2" a="1"/>
  <c r="K31" i="2" s="1"/>
  <c r="I31" i="2" a="1"/>
  <c r="I31" i="2" s="1"/>
  <c r="J31" i="2" s="1"/>
  <c r="H31" i="2" a="1"/>
  <c r="H31" i="2" s="1"/>
  <c r="G31" i="2"/>
  <c r="D31" i="2" a="1"/>
  <c r="D31" i="2" s="1"/>
  <c r="C31" i="2" a="1"/>
  <c r="C31" i="2" s="1"/>
  <c r="L30" i="2" a="1"/>
  <c r="L30" i="2" s="1"/>
  <c r="K30" i="2" a="1"/>
  <c r="K30" i="2" s="1"/>
  <c r="I30" i="2" a="1"/>
  <c r="I30" i="2" s="1"/>
  <c r="J30" i="2" s="1"/>
  <c r="H30" i="2" a="1"/>
  <c r="H30" i="2" s="1"/>
  <c r="G30" i="2"/>
  <c r="D30" i="2" a="1"/>
  <c r="D30" i="2" s="1"/>
  <c r="C30" i="2" a="1"/>
  <c r="C30" i="2" s="1"/>
  <c r="L29" i="2" a="1"/>
  <c r="L29" i="2" s="1"/>
  <c r="K29" i="2" a="1"/>
  <c r="K29" i="2" s="1"/>
  <c r="I29" i="2" a="1"/>
  <c r="I29" i="2" s="1"/>
  <c r="J29" i="2" s="1"/>
  <c r="H29" i="2" a="1"/>
  <c r="H29" i="2" s="1"/>
  <c r="G29" i="2"/>
  <c r="D29" i="2" a="1"/>
  <c r="D29" i="2" s="1"/>
  <c r="C23" i="3" s="1"/>
  <c r="C29" i="2" a="1"/>
  <c r="C29" i="2" s="1"/>
  <c r="L28" i="2" a="1"/>
  <c r="L28" i="2" s="1"/>
  <c r="K28" i="2" a="1"/>
  <c r="K28" i="2" s="1"/>
  <c r="L27" i="2" a="1"/>
  <c r="L27" i="2" s="1"/>
  <c r="K27" i="2" a="1"/>
  <c r="K27" i="2" s="1"/>
  <c r="L26" i="2" a="1"/>
  <c r="L26" i="2" s="1"/>
  <c r="K26" i="2" a="1"/>
  <c r="K26" i="2" s="1"/>
  <c r="I28" i="2" a="1"/>
  <c r="I28" i="2" s="1"/>
  <c r="J28" i="2" s="1"/>
  <c r="I27" i="2" a="1"/>
  <c r="I27" i="2" s="1"/>
  <c r="J27" i="2" s="1"/>
  <c r="H28" i="2" a="1"/>
  <c r="H28" i="2" s="1"/>
  <c r="H27" i="2" a="1"/>
  <c r="H27" i="2" s="1"/>
  <c r="G28" i="2"/>
  <c r="G27" i="2"/>
  <c r="I26" i="2" a="1"/>
  <c r="I26" i="2" s="1"/>
  <c r="J26" i="2" s="1"/>
  <c r="H26" i="2" a="1"/>
  <c r="H26" i="2" s="1"/>
  <c r="G26" i="2"/>
  <c r="D26" i="2" a="1"/>
  <c r="D26" i="2" s="1"/>
  <c r="C22" i="3" s="1"/>
  <c r="C26" i="2" a="1"/>
  <c r="C26" i="2" s="1"/>
  <c r="L25" i="2" a="1"/>
  <c r="L25" i="2" s="1"/>
  <c r="K25" i="2" a="1"/>
  <c r="K25" i="2" s="1"/>
  <c r="I25" i="2" a="1"/>
  <c r="I25" i="2" s="1"/>
  <c r="J25" i="2" s="1"/>
  <c r="H25" i="2" a="1"/>
  <c r="H25" i="2" s="1"/>
  <c r="G25" i="2"/>
  <c r="D25" i="2" a="1"/>
  <c r="D25" i="2" s="1"/>
  <c r="C25" i="2" a="1"/>
  <c r="C25" i="2" s="1"/>
  <c r="L24" i="2" a="1"/>
  <c r="L24" i="2" s="1"/>
  <c r="K24" i="2" a="1"/>
  <c r="K24" i="2" s="1"/>
  <c r="I24" i="2" a="1"/>
  <c r="I24" i="2" s="1"/>
  <c r="J24" i="2" s="1"/>
  <c r="H24" i="2" a="1"/>
  <c r="H24" i="2" s="1"/>
  <c r="G24" i="2"/>
  <c r="D24" i="2" a="1"/>
  <c r="D24" i="2" s="1"/>
  <c r="C20" i="3" s="1"/>
  <c r="C24" i="2" a="1"/>
  <c r="C24" i="2" s="1"/>
  <c r="L23" i="2" a="1"/>
  <c r="L23" i="2" s="1"/>
  <c r="K23" i="2" a="1"/>
  <c r="K23" i="2" s="1"/>
  <c r="I23" i="2" a="1"/>
  <c r="I23" i="2" s="1"/>
  <c r="J23" i="2" s="1"/>
  <c r="H23" i="2" a="1"/>
  <c r="H23" i="2" s="1"/>
  <c r="G23" i="2"/>
  <c r="D23" i="2" a="1"/>
  <c r="D23" i="2" s="1"/>
  <c r="C19" i="3" s="1"/>
  <c r="C23" i="2" a="1"/>
  <c r="C23" i="2" s="1"/>
  <c r="L22" i="2" a="1"/>
  <c r="L22" i="2" s="1"/>
  <c r="K22" i="2" a="1"/>
  <c r="K22" i="2" s="1"/>
  <c r="I22" i="2" a="1"/>
  <c r="I22" i="2" s="1"/>
  <c r="J22" i="2" s="1"/>
  <c r="H22" i="2" a="1"/>
  <c r="H22" i="2" s="1"/>
  <c r="G22" i="2"/>
  <c r="D22" i="2" a="1"/>
  <c r="D22" i="2" s="1"/>
  <c r="C17" i="3" s="1"/>
  <c r="C22" i="2" a="1"/>
  <c r="C22" i="2" s="1"/>
  <c r="L21" i="2" a="1"/>
  <c r="L21" i="2" s="1"/>
  <c r="K21" i="2" a="1"/>
  <c r="K21" i="2" s="1"/>
  <c r="I21" i="2" a="1"/>
  <c r="I21" i="2" s="1"/>
  <c r="J21" i="2" s="1"/>
  <c r="H21" i="2" a="1"/>
  <c r="H21" i="2" s="1"/>
  <c r="G21" i="2"/>
  <c r="D21" i="2" a="1"/>
  <c r="D21" i="2" s="1"/>
  <c r="C16" i="3" s="1"/>
  <c r="C21" i="2" a="1"/>
  <c r="C21" i="2" s="1"/>
  <c r="L20" i="2" a="1"/>
  <c r="L20" i="2" s="1"/>
  <c r="K20" i="2" a="1"/>
  <c r="K20" i="2" s="1"/>
  <c r="I20" i="2" a="1"/>
  <c r="I20" i="2" s="1"/>
  <c r="J20" i="2" s="1"/>
  <c r="H20" i="2" a="1"/>
  <c r="H20" i="2" s="1"/>
  <c r="G20" i="2"/>
  <c r="D20" i="2" a="1"/>
  <c r="D20" i="2" s="1"/>
  <c r="C20" i="2" a="1"/>
  <c r="C20" i="2" s="1"/>
  <c r="L19" i="2" a="1"/>
  <c r="L19" i="2" s="1"/>
  <c r="K19" i="2" a="1"/>
  <c r="K19" i="2" s="1"/>
  <c r="I19" i="2" a="1"/>
  <c r="I19" i="2" s="1"/>
  <c r="J19" i="2" s="1"/>
  <c r="H19" i="2" a="1"/>
  <c r="H19" i="2" s="1"/>
  <c r="G19" i="2"/>
  <c r="D19" i="2" a="1"/>
  <c r="D19" i="2" s="1"/>
  <c r="C51" i="3" s="1"/>
  <c r="C19" i="2" a="1"/>
  <c r="C19" i="2" s="1"/>
  <c r="L18" i="2" a="1"/>
  <c r="L18" i="2" s="1"/>
  <c r="K18" i="2" a="1"/>
  <c r="K18" i="2" s="1"/>
  <c r="I18" i="2" a="1"/>
  <c r="I18" i="2" s="1"/>
  <c r="J18" i="2" s="1"/>
  <c r="H18" i="2" a="1"/>
  <c r="H18" i="2" s="1"/>
  <c r="G18" i="2"/>
  <c r="D18" i="2" a="1"/>
  <c r="D18" i="2" s="1"/>
  <c r="C35" i="3" s="1"/>
  <c r="C18" i="2" a="1"/>
  <c r="C18" i="2" s="1"/>
  <c r="L17" i="2" a="1"/>
  <c r="L17" i="2" s="1"/>
  <c r="K17" i="2" a="1"/>
  <c r="K17" i="2" s="1"/>
  <c r="I17" i="2" a="1"/>
  <c r="I17" i="2" s="1"/>
  <c r="J17" i="2" s="1"/>
  <c r="H17" i="2" a="1"/>
  <c r="H17" i="2" s="1"/>
  <c r="G17" i="2"/>
  <c r="D17" i="2" a="1"/>
  <c r="D17" i="2" s="1"/>
  <c r="C17" i="2" a="1"/>
  <c r="C17" i="2" s="1"/>
  <c r="L16" i="2" a="1"/>
  <c r="L16" i="2" s="1"/>
  <c r="K16" i="2" a="1"/>
  <c r="K16" i="2" s="1"/>
  <c r="I16" i="2" a="1"/>
  <c r="I16" i="2" s="1"/>
  <c r="J16" i="2" s="1"/>
  <c r="H16" i="2" a="1"/>
  <c r="H16" i="2" s="1"/>
  <c r="G16" i="2"/>
  <c r="D16" i="2" a="1"/>
  <c r="D16" i="2" s="1"/>
  <c r="C26" i="3" s="1"/>
  <c r="C16" i="2" a="1"/>
  <c r="C16" i="2" s="1"/>
  <c r="L15" i="2" a="1"/>
  <c r="L15" i="2" s="1"/>
  <c r="K15" i="2" a="1"/>
  <c r="K15" i="2" s="1"/>
  <c r="I15" i="2" a="1"/>
  <c r="I15" i="2" s="1"/>
  <c r="J15" i="2" s="1"/>
  <c r="H15" i="2" a="1"/>
  <c r="H15" i="2" s="1"/>
  <c r="G15" i="2"/>
  <c r="D15" i="2" a="1"/>
  <c r="D15" i="2" s="1"/>
  <c r="C15" i="2" a="1"/>
  <c r="C15" i="2" s="1"/>
  <c r="L14" i="2" a="1"/>
  <c r="L14" i="2" s="1"/>
  <c r="K14" i="2" a="1"/>
  <c r="K14" i="2" s="1"/>
  <c r="I14" i="2" a="1"/>
  <c r="I14" i="2" s="1"/>
  <c r="J14" i="2" s="1"/>
  <c r="H14" i="2" a="1"/>
  <c r="H14" i="2" s="1"/>
  <c r="G14" i="2"/>
  <c r="D14" i="2" a="1"/>
  <c r="D14" i="2" s="1"/>
  <c r="C39" i="3" s="1"/>
  <c r="C14" i="2" a="1"/>
  <c r="C14" i="2" s="1"/>
  <c r="L13" i="2" a="1"/>
  <c r="L13" i="2" s="1"/>
  <c r="K13" i="2" a="1"/>
  <c r="K13" i="2" s="1"/>
  <c r="J13" i="2"/>
  <c r="H13" i="2" a="1"/>
  <c r="H13" i="2" s="1"/>
  <c r="G13" i="2"/>
  <c r="D13" i="2" a="1"/>
  <c r="D13" i="2" s="1"/>
  <c r="C13" i="3" s="1"/>
  <c r="C13" i="2" a="1"/>
  <c r="C13" i="2" s="1"/>
  <c r="L12" i="2" a="1"/>
  <c r="L12" i="2" s="1"/>
  <c r="K12" i="2" a="1"/>
  <c r="K12" i="2" s="1"/>
  <c r="J12" i="2"/>
  <c r="H12" i="2" a="1"/>
  <c r="H12" i="2" s="1"/>
  <c r="G12" i="2"/>
  <c r="D12" i="2" a="1"/>
  <c r="D12" i="2" s="1"/>
  <c r="C7" i="3" s="1"/>
  <c r="C12" i="2" a="1"/>
  <c r="C12" i="2" s="1"/>
  <c r="L11" i="2" a="1"/>
  <c r="L11" i="2" s="1"/>
  <c r="K11" i="2" a="1"/>
  <c r="K11" i="2" s="1"/>
  <c r="J11" i="2"/>
  <c r="H11" i="2" a="1"/>
  <c r="H11" i="2" s="1"/>
  <c r="G11" i="2"/>
  <c r="D11" i="2" a="1"/>
  <c r="D11" i="2" s="1"/>
  <c r="C11" i="3" s="1"/>
  <c r="C11" i="2" a="1"/>
  <c r="C11" i="2" s="1"/>
  <c r="L10" i="2" a="1"/>
  <c r="L10" i="2" s="1"/>
  <c r="K10" i="2" a="1"/>
  <c r="K10" i="2" s="1"/>
  <c r="J10" i="2"/>
  <c r="H10" i="2" a="1"/>
  <c r="H10" i="2" s="1"/>
  <c r="G10" i="2"/>
  <c r="D10" i="2" a="1"/>
  <c r="D10" i="2" s="1"/>
  <c r="C5" i="3" s="1"/>
  <c r="C10" i="2" a="1"/>
  <c r="C10" i="2" s="1"/>
  <c r="L9" i="2" a="1"/>
  <c r="L9" i="2" s="1"/>
  <c r="K9" i="2" a="1"/>
  <c r="K9" i="2" s="1"/>
  <c r="J9" i="2"/>
  <c r="H9" i="2" a="1"/>
  <c r="H9" i="2" s="1"/>
  <c r="G9" i="2"/>
  <c r="D9" i="2" a="1"/>
  <c r="D9" i="2" s="1"/>
  <c r="C4" i="3" s="1"/>
  <c r="C9" i="2" a="1"/>
  <c r="C9" i="2" s="1"/>
  <c r="C31" i="3" l="1"/>
  <c r="C46" i="3"/>
  <c r="C15" i="3"/>
  <c r="C42" i="3"/>
  <c r="C10" i="3"/>
  <c r="C50" i="3"/>
  <c r="C40" i="3"/>
  <c r="C9" i="3"/>
  <c r="C8" i="3"/>
  <c r="C6" i="3"/>
  <c r="C14" i="3"/>
  <c r="C45" i="3"/>
  <c r="C44" i="3"/>
  <c r="C12" i="3"/>
  <c r="C43" i="3"/>
  <c r="C49" i="3"/>
  <c r="C41" i="3"/>
  <c r="C37" i="3"/>
  <c r="D2" i="5"/>
  <c r="D28" i="2" l="1" a="1"/>
  <c r="D28" i="2" s="1"/>
  <c r="C28" i="2" a="1"/>
  <c r="C28" i="2" s="1"/>
  <c r="D27" i="2" a="1"/>
  <c r="D27" i="2" s="1"/>
  <c r="C27" i="2" a="1"/>
  <c r="C27" i="2" s="1"/>
  <c r="I51" i="3"/>
  <c r="I50" i="3"/>
  <c r="I49" i="3"/>
  <c r="D44" i="2" a="1"/>
  <c r="D44" i="2" s="1"/>
  <c r="C48" i="3" s="1"/>
  <c r="C44" i="2" a="1"/>
  <c r="C44" i="2" s="1"/>
  <c r="D43" i="2" a="1"/>
  <c r="D43" i="2" s="1"/>
  <c r="C47" i="3" s="1"/>
  <c r="C43" i="2" a="1"/>
  <c r="C43" i="2" s="1"/>
  <c r="D42" i="2" a="1"/>
  <c r="D42" i="2" s="1"/>
  <c r="C42" i="2" a="1"/>
  <c r="C42" i="2" s="1"/>
  <c r="D41" i="2" a="1"/>
  <c r="D41" i="2" s="1"/>
  <c r="C41" i="2" a="1"/>
  <c r="C41" i="2" s="1"/>
  <c r="I45" i="3"/>
  <c r="I46" i="3"/>
  <c r="I47" i="3"/>
  <c r="I48" i="3"/>
  <c r="E46" i="3" l="1" a="1"/>
  <c r="E46" i="3" s="1"/>
  <c r="J46" i="3"/>
  <c r="K46" i="3" s="1"/>
  <c r="E44" i="3" a="1"/>
  <c r="E44" i="3" s="1"/>
  <c r="I44" i="3"/>
  <c r="E48" i="3" a="1"/>
  <c r="E48" i="3" s="1"/>
  <c r="J48" i="3"/>
  <c r="K48" i="3" s="1"/>
  <c r="E49" i="3" a="1"/>
  <c r="E49" i="3" s="1"/>
  <c r="E50" i="3" a="1"/>
  <c r="E50" i="3" s="1"/>
  <c r="E51" i="3" a="1"/>
  <c r="E51" i="3" s="1"/>
  <c r="E47" i="3" a="1"/>
  <c r="E47" i="3" s="1"/>
  <c r="J49" i="3"/>
  <c r="K49" i="3" s="1"/>
  <c r="J50" i="3"/>
  <c r="K50" i="3" s="1"/>
  <c r="J51" i="3"/>
  <c r="K51" i="3" s="1"/>
  <c r="E45" i="3" a="1"/>
  <c r="E45" i="3" s="1"/>
  <c r="J47" i="3"/>
  <c r="K47" i="3" s="1"/>
  <c r="J45" i="3"/>
  <c r="K45" i="3" s="1"/>
  <c r="J44" i="3" l="1"/>
  <c r="K44" i="3" s="1"/>
  <c r="E41" i="3" a="1"/>
  <c r="E41" i="3" s="1"/>
  <c r="I41" i="3"/>
  <c r="E42" i="3" a="1"/>
  <c r="E42" i="3" s="1"/>
  <c r="I42" i="3"/>
  <c r="E43" i="3" a="1"/>
  <c r="E43" i="3" s="1"/>
  <c r="I43" i="3"/>
  <c r="I40" i="3"/>
  <c r="E40" i="3" a="1"/>
  <c r="E40" i="3" s="1"/>
  <c r="I39" i="3"/>
  <c r="J39" i="3" s="1"/>
  <c r="E39" i="3" a="1"/>
  <c r="E39" i="3" s="1"/>
  <c r="I23" i="3"/>
  <c r="I24" i="3"/>
  <c r="I25" i="3"/>
  <c r="I28" i="3"/>
  <c r="I33" i="3"/>
  <c r="I34" i="3"/>
  <c r="I36" i="3"/>
  <c r="I37" i="3"/>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J43" i="3"/>
  <c r="K43" i="3" s="1"/>
  <c r="J41" i="3"/>
  <c r="K41" i="3" s="1"/>
  <c r="J42" i="3"/>
  <c r="K42" i="3" s="1"/>
  <c r="J40" i="3"/>
  <c r="K40" i="3" s="1"/>
  <c r="I21" i="3"/>
  <c r="I16" i="3"/>
  <c r="I22" i="3"/>
  <c r="I35" i="3"/>
  <c r="I32" i="3"/>
  <c r="I20" i="3"/>
  <c r="I31" i="3"/>
  <c r="I19" i="3"/>
  <c r="I30" i="3"/>
  <c r="I18" i="3"/>
  <c r="I29" i="3"/>
  <c r="I17" i="3"/>
  <c r="I14" i="3"/>
  <c r="I27" i="3"/>
  <c r="I15" i="3"/>
  <c r="I38" i="3"/>
  <c r="J38" i="3" s="1"/>
  <c r="K38" i="3" s="1"/>
  <c r="I26" i="3"/>
  <c r="B2" i="5" l="1" a="1"/>
  <c r="B2" i="5" s="1"/>
  <c r="C2" i="5" s="1"/>
  <c r="J14" i="3"/>
  <c r="K14" i="3" s="1"/>
  <c r="J15" i="3"/>
  <c r="K15" i="3" s="1"/>
  <c r="J16" i="3"/>
  <c r="K16" i="3" s="1"/>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37" i="3"/>
  <c r="E9" i="3" a="1"/>
  <c r="E9" i="3" s="1"/>
  <c r="I9" i="3"/>
  <c r="E10" i="3" a="1"/>
  <c r="E10" i="3" s="1"/>
  <c r="I10" i="3"/>
  <c r="E11" i="3" a="1"/>
  <c r="E11" i="3" s="1"/>
  <c r="I11" i="3"/>
  <c r="J11" i="3" s="1"/>
  <c r="E12" i="3" a="1"/>
  <c r="E12" i="3" s="1"/>
  <c r="I12" i="3"/>
  <c r="E13" i="3" a="1"/>
  <c r="E13" i="3" s="1"/>
  <c r="I13" i="3"/>
  <c r="I4" i="3"/>
  <c r="J4" i="3" s="1"/>
  <c r="I8" i="3"/>
  <c r="J8" i="3" s="1"/>
  <c r="E8" i="3" a="1"/>
  <c r="E8" i="3" s="1"/>
  <c r="I7" i="3"/>
  <c r="J7" i="3" s="1"/>
  <c r="E7" i="3" a="1"/>
  <c r="E7" i="3" s="1"/>
  <c r="I6" i="3"/>
  <c r="J6" i="3" s="1"/>
  <c r="K6" i="3" s="1"/>
  <c r="E6" i="3" a="1"/>
  <c r="E6" i="3" s="1"/>
  <c r="I5" i="3"/>
  <c r="J5" i="3" s="1"/>
  <c r="K5" i="3" s="1"/>
  <c r="E5" i="3" a="1"/>
  <c r="E5" i="3" s="1"/>
  <c r="E4" i="3" a="1"/>
  <c r="E4" i="3" s="1"/>
  <c r="I3" i="3"/>
  <c r="K3" i="3" s="1"/>
  <c r="K11" i="3" l="1"/>
  <c r="J12" i="3"/>
  <c r="K12" i="3" s="1"/>
  <c r="J10" i="3"/>
  <c r="K10" i="3" s="1"/>
  <c r="J9" i="3"/>
  <c r="K9" i="3" s="1"/>
  <c r="J13" i="3"/>
  <c r="K13" i="3" s="1"/>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8">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futureMetadata>
  <futureMetadata name="XLDAPR" count="1">
    <bk>
      <extLst>
        <ext uri="{bdbb8cdc-fa1e-496e-a857-3c3f30c029c3}">
          <xda:dynamicArrayProperties fDynamic="1" fCollapsed="0"/>
        </ext>
      </extLst>
    </bk>
  </futureMetadata>
  <cellMetadata count="1">
    <bk>
      <rc t="2" v="0"/>
    </bk>
  </cell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<sst xmlns="http://schemas.openxmlformats.org/spreadsheetml/2006/main" count="153" uniqueCount="37">
  <si>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</si>
  <si>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</si>
  <si>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</si>
  <si>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</si>
  <si>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</si>
  <si>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</si>
  <si>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</si>
  <si>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</si>
  <si>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</si>
  <si>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</si>
  <si>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</si>
  <si>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</si>
  <si>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</si>
  <si>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</si>
  <si>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</si>
  <si>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</si>
  <si>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</si>
  <si>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31/1/2025</t>
  </si>
  <si>
    <t>24/1/2025</t>
  </si>
  <si>
    <t>Transaction Cost</t>
  </si>
  <si>
    <t>Transaction Amount</t>
  </si>
  <si>
    <t>Total Transaction</t>
  </si>
  <si>
    <t>3 month Treasury Bill</t>
  </si>
  <si>
    <t>N/A</t>
  </si>
  <si>
    <t>Asset</t>
  </si>
  <si>
    <t>U.S. Treasury</t>
  </si>
  <si>
    <t>Entry Price</t>
  </si>
  <si>
    <t>Exit Price</t>
  </si>
  <si>
    <t>14/2/2025</t>
  </si>
  <si>
    <t>14/2/2026</t>
  </si>
  <si>
    <t>a</t>
  </si>
  <si>
    <t>Prev Week Portfolio Value</t>
  </si>
  <si>
    <t>This Week Profit</t>
  </si>
  <si>
    <t>$Portfolio Value Change</t>
  </si>
  <si>
    <t>Current Week Portfolio Value</t>
  </si>
  <si>
    <t>Sector</t>
  </si>
  <si>
    <t>Prev Week 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</si>
</sst>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5" fillId="0" borderId="12"/>
    <xf numFmtId="0" fontId="2" fillId="0" borderId="12"/>
    <xf numFmtId="0" fontId="2" fillId="0" borderId="12"/>
  </cellStyleXfs>
  <cellXfs count="91">
    <xf numFmtId="0" fontId="0" fillId="0" borderId="0" xfId="0"/>
    <xf numFmtId="0" fontId="8" fillId="0" borderId="0" xfId="0" applyFont="1"/>
    <xf numFmtId="0" fontId="6" fillId="3" borderId="1" xfId="0" applyFont="1" applyFill="1" applyBorder="1"/>
    <xf numFmtId="0" fontId="11" fillId="3" borderId="1" xfId="0" applyFont="1" applyFill="1" applyBorder="1" applyAlignment="1">
      <alignment horizontal="center" wrapText="1"/>
    </xf>
    <xf numFmtId="0" fontId="11" fillId="3" borderId="1" xfId="0" applyFont="1" applyFill="1" applyBorder="1" applyAlignment="1">
      <alignment horizontal="left" vertical="center"/>
    </xf>
    <xf numFmtId="164" fontId="12" fillId="3" borderId="1" xfId="0" applyNumberFormat="1" applyFont="1" applyFill="1" applyBorder="1" applyAlignment="1">
      <alignment horizontal="center" vertical="center"/>
    </xf>
    <xf numFmtId="165" fontId="12" fillId="3" borderId="1" xfId="0" applyNumberFormat="1" applyFont="1" applyFill="1" applyBorder="1" applyAlignment="1">
      <alignment horizontal="center" vertical="center"/>
    </xf>
    <xf numFmtId="0" fontId="7" fillId="2" borderId="11" xfId="0" applyFont="1" applyFill="1" applyBorder="1" applyAlignment="1">
      <alignment horizontal="left"/>
    </xf>
    <xf numFmtId="0" fontId="6" fillId="0" borderId="0" xfId="0" applyFont="1" applyAlignment="1">
      <alignment horizontal="center"/>
    </xf>
    <xf numFmtId="14" fontId="6" fillId="0" borderId="0" xfId="0" applyNumberFormat="1" applyFont="1"/>
    <xf numFmtId="7" fontId="6" fillId="0" borderId="0" xfId="0" applyNumberFormat="1" applyFont="1"/>
    <xf numFmtId="164" fontId="6" fillId="3" borderId="1" xfId="0" applyNumberFormat="1" applyFont="1" applyFill="1" applyBorder="1"/>
    <xf numFmtId="164" fontId="0" fillId="0" borderId="0" xfId="0" applyNumberFormat="1"/>
    <xf numFmtId="0" fontId="5" fillId="0" borderId="0" xfId="0" applyFont="1"/>
    <xf numFmtId="166" fontId="15" fillId="0" borderId="0" xfId="0" applyNumberFormat="1" applyFont="1"/>
    <xf numFmtId="0" fontId="0" fillId="0" borderId="0" xfId="0" applyAlignment="1">
      <alignment horizontal="center" vertical="top"/>
    </xf>
    <xf numFmtId="0" fontId="6" fillId="0" borderId="0" xfId="0" applyFont="1" applyAlignment="1">
      <alignment horizontal="center" vertical="top"/>
    </xf>
    <xf numFmtId="167" fontId="0" fillId="0" borderId="0" xfId="0" applyNumberFormat="1"/>
    <xf numFmtId="8" fontId="15" fillId="0" borderId="0" xfId="0" applyNumberFormat="1" applyFont="1"/>
    <xf numFmtId="0" fontId="4" fillId="0" borderId="0" xfId="0" applyFont="1"/>
    <xf numFmtId="14" fontId="17" fillId="0" borderId="0" xfId="0" applyNumberFormat="1" applyFont="1"/>
    <xf numFmtId="0" fontId="16" fillId="0" borderId="12" xfId="1" applyFont="1"/>
    <xf numFmtId="0" fontId="16" fillId="0" borderId="0" xfId="0" applyFont="1"/>
    <xf numFmtId="167" fontId="16" fillId="0" borderId="0" xfId="0" applyNumberFormat="1" applyFont="1"/>
    <xf numFmtId="7" fontId="17" fillId="0" borderId="0" xfId="0" applyNumberFormat="1" applyFont="1"/>
    <xf numFmtId="14" fontId="18" fillId="0" borderId="0" xfId="0" applyNumberFormat="1" applyFont="1"/>
    <xf numFmtId="0" fontId="19" fillId="0" borderId="12" xfId="1" applyFont="1"/>
    <xf numFmtId="0" fontId="19" fillId="0" borderId="0" xfId="0" applyFont="1"/>
    <xf numFmtId="167" fontId="19" fillId="0" borderId="0" xfId="0" applyNumberFormat="1" applyFont="1"/>
    <xf numFmtId="7" fontId="18" fillId="0" borderId="0" xfId="0" applyNumberFormat="1" applyFont="1"/>
    <xf numFmtId="0" fontId="3" fillId="0" borderId="0" xfId="0" applyFont="1"/>
    <xf numFmtId="14" fontId="10" fillId="0" borderId="0" xfId="0" applyNumberFormat="1" applyFont="1"/>
    <xf numFmtId="0" fontId="20" fillId="0" borderId="12" xfId="1" applyFont="1"/>
    <xf numFmtId="0" fontId="20" fillId="0" borderId="0" xfId="0" applyFont="1"/>
    <xf numFmtId="167" fontId="20" fillId="0" borderId="0" xfId="0" applyNumberFormat="1" applyFont="1"/>
    <xf numFmtId="7" fontId="10" fillId="0" borderId="0" xfId="0" applyNumberFormat="1" applyFont="1"/>
    <xf numFmtId="0" fontId="0" fillId="4" borderId="0" xfId="0" applyFill="1"/>
    <xf numFmtId="0" fontId="6" fillId="4" borderId="0" xfId="0" applyFont="1" applyFill="1" applyAlignment="1">
      <alignment horizontal="left"/>
    </xf>
    <xf numFmtId="164" fontId="6" fillId="4" borderId="0" xfId="0" applyNumberFormat="1" applyFont="1" applyFill="1" applyAlignment="1">
      <alignment horizontal="left"/>
    </xf>
    <xf numFmtId="44" fontId="6" fillId="4" borderId="0" xfId="0" applyNumberFormat="1" applyFont="1" applyFill="1" applyAlignment="1">
      <alignment horizontal="left"/>
    </xf>
    <xf numFmtId="165" fontId="6" fillId="4" borderId="0" xfId="0" applyNumberFormat="1" applyFont="1" applyFill="1" applyAlignment="1">
      <alignment horizontal="left"/>
    </xf>
    <xf numFmtId="167" fontId="6" fillId="4" borderId="0" xfId="0" applyNumberFormat="1" applyFont="1" applyFill="1" applyAlignment="1">
      <alignment horizontal="left"/>
    </xf>
    <xf numFmtId="0" fontId="0" fillId="5" borderId="0" xfId="0" applyFill="1"/>
    <xf numFmtId="0" fontId="6" fillId="5" borderId="0" xfId="0" applyFont="1" applyFill="1" applyAlignment="1">
      <alignment horizontal="left"/>
    </xf>
    <xf numFmtId="44" fontId="6" fillId="5" borderId="0" xfId="0" applyNumberFormat="1" applyFont="1" applyFill="1" applyAlignment="1">
      <alignment horizontal="left"/>
    </xf>
    <xf numFmtId="164" fontId="6" fillId="5" borderId="0" xfId="0" applyNumberFormat="1" applyFont="1" applyFill="1" applyAlignment="1">
      <alignment horizontal="left"/>
    </xf>
    <xf numFmtId="167" fontId="6" fillId="5" borderId="0" xfId="0" applyNumberFormat="1" applyFont="1" applyFill="1" applyAlignment="1">
      <alignment horizontal="left"/>
    </xf>
    <xf numFmtId="165" fontId="6" fillId="5" borderId="0" xfId="0" applyNumberFormat="1" applyFont="1" applyFill="1" applyAlignment="1">
      <alignment horizontal="left"/>
    </xf>
    <xf numFmtId="0" fontId="6" fillId="6" borderId="0" xfId="0" applyFont="1" applyFill="1" applyAlignment="1">
      <alignment horizontal="left"/>
    </xf>
    <xf numFmtId="0" fontId="0" fillId="6" borderId="0" xfId="0" applyFill="1"/>
    <xf numFmtId="44" fontId="6" fillId="6" borderId="0" xfId="0" applyNumberFormat="1" applyFont="1" applyFill="1" applyAlignment="1">
      <alignment horizontal="left"/>
    </xf>
    <xf numFmtId="164" fontId="6" fillId="6" borderId="0" xfId="0" applyNumberFormat="1" applyFont="1" applyFill="1" applyAlignment="1">
      <alignment horizontal="left"/>
    </xf>
    <xf numFmtId="167" fontId="6" fillId="6" borderId="0" xfId="0" applyNumberFormat="1" applyFont="1" applyFill="1" applyAlignment="1">
      <alignment horizontal="left"/>
    </xf>
    <xf numFmtId="165" fontId="6" fillId="6" borderId="0" xfId="0" applyNumberFormat="1" applyFont="1" applyFill="1" applyAlignment="1">
      <alignment horizontal="left"/>
    </xf>
    <xf numFmtId="0" fontId="5" fillId="5" borderId="12" xfId="1" applyFill="1"/>
    <xf numFmtId="0" fontId="2" fillId="0" borderId="0" xfId="0" applyFont="1"/>
    <xf numFmtId="0" fontId="0" fillId="7" borderId="0" xfId="0" applyFill="1"/>
    <xf numFmtId="0" fontId="13" fillId="7" borderId="12" xfId="0" applyFont="1" applyFill="1" applyBorder="1" applyAlignment="1">
      <alignment horizontal="left"/>
    </xf>
    <xf numFmtId="0" fontId="6" fillId="7" borderId="0" xfId="0" applyFont="1" applyFill="1" applyAlignment="1">
      <alignment horizontal="left"/>
    </xf>
    <xf numFmtId="10" fontId="6" fillId="7" borderId="0" xfId="0" applyNumberFormat="1" applyFont="1" applyFill="1" applyAlignment="1">
      <alignment horizontal="right"/>
    </xf>
    <xf numFmtId="164" fontId="6" fillId="7" borderId="0" xfId="0" applyNumberFormat="1" applyFont="1" applyFill="1" applyAlignment="1">
      <alignment horizontal="left"/>
    </xf>
    <xf numFmtId="44" fontId="6" fillId="7" borderId="0" xfId="0" applyNumberFormat="1" applyFont="1" applyFill="1" applyAlignment="1">
      <alignment horizontal="left"/>
    </xf>
    <xf numFmtId="165" fontId="6" fillId="7" borderId="0" xfId="0" applyNumberFormat="1" applyFont="1" applyFill="1" applyAlignment="1">
      <alignment horizontal="left"/>
    </xf>
    <xf numFmtId="0" fontId="11" fillId="3" borderId="12" xfId="2" applyFont="1" applyFill="1" applyAlignment="1">
      <alignment horizontal="center" wrapText="1"/>
    </xf>
    <xf numFmtId="0" fontId="11" fillId="3" borderId="12" xfId="3" applyFont="1" applyFill="1" applyAlignment="1">
      <alignment horizontal="center" wrapText="1"/>
    </xf>
    <xf numFmtId="0" fontId="7" fillId="2" borderId="11" xfId="3" applyFont="1" applyFill="1" applyBorder="1" applyAlignment="1">
      <alignment horizontal="left"/>
    </xf>
    <xf numFmtId="164" fontId="7" fillId="2" borderId="11" xfId="3" applyNumberFormat="1" applyFont="1" applyFill="1" applyBorder="1" applyAlignment="1">
      <alignment horizontal="left"/>
    </xf>
    <xf numFmtId="0" fontId="9" fillId="3" borderId="2" xfId="0" applyFont="1" applyFill="1" applyBorder="1" applyAlignment="1">
      <alignment horizontal="center" vertical="center"/>
    </xf>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7" xfId="0" applyFont="1" applyBorder="1"/>
    <xf numFmtId="0" fontId="11" fillId="3" borderId="8" xfId="0" applyFont="1" applyFill="1" applyBorder="1" applyAlignment="1">
      <alignment horizontal="center"/>
    </xf>
    <xf numFmtId="0" fontId="10" fillId="0" borderId="9" xfId="0" applyFont="1" applyBorder="1"/>
    <xf numFmtId="0" fontId="10" fillId="0" borderId="10" xfId="0" applyFont="1" applyBorder="1"/>
    <xf numFmtId="0" fontId="1" fillId="4" borderId="0" xfId="0" applyFont="1" applyFill="1"/>
    <xf numFmtId="166" fontId="10" fillId="4" borderId="0" xfId="0" applyNumberFormat="1" applyFont="1" applyFill="1"/>
    <xf numFmtId="44" fontId="10" fillId="4" borderId="0" xfId="0" applyNumberFormat="1" applyFont="1" applyFill="1"/>
    <xf numFmtId="0" fontId="2" fillId="8" borderId="0" xfId="0" applyFont="1" applyFill="1"/>
    <xf numFmtId="0" fontId="0" fillId="8" borderId="0" xfId="0" applyFill="1"/>
    <xf numFmtId="167" fontId="0" fillId="8" borderId="0" xfId="0" applyNumberFormat="1" applyFill="1"/>
    <xf numFmtId="0" fontId="6" fillId="0" borderId="0" xfId="0" applyFont="1" applyAlignment="1">
      <alignment horizontal="left" vertical="top"/>
    </xf>
    <xf numFmtId="0" fontId="18" fillId="0" borderId="0" xfId="0" applyFont="1" applyAlignment="1">
      <alignment horizontal="left" vertical="top"/>
    </xf>
    <xf numFmtId="0" fontId="17" fillId="0" borderId="0" xfId="0" applyFont="1" applyAlignment="1">
      <alignment horizontal="left" vertical="top"/>
    </xf>
    <xf numFmtId="0" fontId="10" fillId="0" borderId="0" xfId="0" applyFont="1" applyAlignment="1">
      <alignment horizontal="left" vertical="top"/>
    </xf>
    <xf numFmtId="0" fontId="19" fillId="0" borderId="0" xfId="0" applyFont="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0" fontId="19" fillId="0" borderId="0" xfId="0" applyFont="1" applyAlignment="1">
      <alignment horizontal="left" vertical="center"/>
    </xf>
    <xf numFmtId="0" fontId="16" fillId="0" borderId="0" xfId="0" applyFont="1" applyAlignment="1">
      <alignment horizontal="left" vertical="center"/>
    </xf>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10">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dxf>
    <dxf>
      <fill>
        <patternFill patternType="solid">
          <fgColor rgb="FFFFE699"/>
          <bgColor rgb="FF000000"/>
        </patternFill>
      </fill>
    </dxf>
    <dxf>
      <fill>
        <patternFill patternType="solid">
          <fgColor rgb="FFFFE699"/>
          <bgColor rgb="FF000000"/>
        </patternFill>
      </fill>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ill>
        <patternFill patternType="solid">
          <fgColor rgb="FFFFE699"/>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9"/>
      <tableStyleElement type="firstRowStripe" dxfId="8"/>
      <tableStyleElement type="secondRowStripe" dxfId="7"/>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0">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0.72619999999999996</v>
    <v>2.02</v>
    <v>-4.8989999999999997E-3</v>
    <v>7.7939999999999997E-3</v>
    <v>-1.28</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261.94</v>
    <v>3</v>
    <v>Software &amp; IT Services</v>
    <v>Stock</v>
    <v>45702.997280948439</v>
    <v>4</v>
    <v>257.91000000000003</v>
    <v>241591300000</v>
    <v>INTERNATIONAL BUSINESS MACHINES CORPORATION</v>
    <v>INTERNATIONAL BUSINESS MACHINES CORPORATION</v>
    <v>259</v>
    <v>37.879600000000003</v>
    <v>259.19</v>
    <v>261.20999999999998</v>
    <v>260</v>
    <v>924645100</v>
    <v>IBM</v>
    <v>INTERNATIONAL BUSINESS MACHINES CORPORATION (XNYS:IBM)</v>
    <v>3925277</v>
    <v>5037876</v>
    <v>1911</v>
  </rv>
  <rv s="4">
    <v>5</v>
  </rv>
  <rv s="0">
    <v>https://www.bing.com/financeapi/forcetrigger?t=a1o2lh&amp;q=XNYS%3aAXP&amp;form=skydnc</v>
    <v>Learn more on Bing</v>
  </rv>
  <rv s="5">
    <v>en-US</v>
    <v>a1o2lh</v>
    <v>268435456</v>
    <v>1</v>
    <v>Powered by Refinitiv</v>
    <v>7</v>
    <v>AMERICAN EXPRESS COMPANY (XNYS:AXP)</v>
    <v>8</v>
    <v>9</v>
    <v>Finance</v>
    <v>5</v>
    <v>326.27499999999998</v>
    <v>208.82429999999999</v>
    <v>1.2051000000000001</v>
    <v>3.54</v>
    <v>3.2150000000000002E-5</v>
    <v>1.1512E-2</v>
    <v>0.01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311.85000000000002</v>
    <v>Banking Services</v>
    <v>Stock</v>
    <v>45702.905461527342</v>
    <v>7</v>
    <v>307.42</v>
    <v>218515600000</v>
    <v>AMERICAN EXPRESS COMPANY</v>
    <v>AMERICAN EXPRESS COMPANY</v>
    <v>307.43</v>
    <v>22.201599999999999</v>
    <v>307.5</v>
    <v>311.04000000000002</v>
    <v>311.05</v>
    <v>702532100</v>
    <v>AXP</v>
    <v>AMERICAN EXPRESS COMPANY (XNYS:AXP)</v>
    <v>1725509</v>
    <v>2547519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1.4185000000000001</v>
    <v>0.79</v>
    <v>-1.178E-3</v>
    <v>7.2090000000000001E-3</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110.51</v>
    <v>12</v>
    <v>Media &amp; Publishing</v>
    <v>Stock</v>
    <v>45702.917716006254</v>
    <v>13</v>
    <v>109.59010000000001</v>
    <v>199543700000</v>
    <v>THE WALT DISNEY COMPANY</v>
    <v>THE WALT DISNEY COMPANY</v>
    <v>109.86</v>
    <v>35.840000000000003</v>
    <v>109.59</v>
    <v>110.38</v>
    <v>110.25</v>
    <v>1807789000</v>
    <v>DIS</v>
    <v>THE WALT DISNEY COMPANY (XNYS:DIS)</v>
    <v>5964541</v>
    <v>8697278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18</v>
    <v>Software &amp; IT Services</v>
    <v>Stock</v>
    <v>45702.997278425784</v>
    <v>19</v>
    <v>405.88</v>
    <v>3036261000000</v>
    <v>MICROSOFT CORPORATION</v>
    <v>MICROSOFT CORPORATION</v>
    <v>407.79</v>
    <v>32.899700000000003</v>
    <v>410.54</v>
    <v>408.43</v>
    <v>408.05</v>
    <v>7433982000</v>
    <v>MSFT</v>
    <v>MICROSOFT CORPORATION (XNAS:MSFT)</v>
    <v>22758464</v>
    <v>22960259</v>
    <v>1993</v>
  </rv>
  <rv s="4">
    <v>20</v>
  </rv>
  <rv s="0">
    <v>https://www.bing.com/financeapi/forcetrigger?t=a1qlz2&amp;q=XNYS%3aCVX&amp;form=skydnc</v>
    <v>Learn more on Bing</v>
  </rv>
  <rv s="5">
    <v>en-US</v>
    <v>a1qlz2</v>
    <v>268435456</v>
    <v>1</v>
    <v>Powered by Refinitiv</v>
    <v>7</v>
    <v>CHEVRON CORPORATION (XNYS:CVX)</v>
    <v>8</v>
    <v>9</v>
    <v>Finance</v>
    <v>5</v>
    <v>167.11</v>
    <v>135.3672</v>
    <v>1.0763</v>
    <v>1.095</v>
    <v>1.0040000000000001E-3</v>
    <v>7.1030000000000008E-3</v>
    <v>0.156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157.44999999999999</v>
    <v>Oil &amp; Gas</v>
    <v>Stock</v>
    <v>45702.955291330465</v>
    <v>22</v>
    <v>154.88</v>
    <v>279160200000</v>
    <v>CHEVRON CORPORATION</v>
    <v>CHEVRON CORPORATION</v>
    <v>155.08000000000001</v>
    <v>16.008700000000001</v>
    <v>154.16999999999999</v>
    <v>155.26499999999999</v>
    <v>155.49600000000001</v>
    <v>1797091000</v>
    <v>CVX</v>
    <v>CHEVRON CORPORATION (XNYS:CVX)</v>
    <v>5828805</v>
    <v>7768178</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25</v>
    <v>240.99</v>
    <v>3678264000000</v>
    <v>APPLE INC.</v>
    <v>APPLE INC.</v>
    <v>241.25</v>
    <v>35.130600000000001</v>
    <v>241.53</v>
    <v>244.6</v>
    <v>244.64</v>
    <v>15037870000</v>
    <v>AAPL</v>
    <v>APPLE INC. (XNAS:AAPL)</v>
    <v>40896227</v>
    <v>57260990</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28</v>
    <v>162.30000000000001</v>
    <v>381952900000</v>
    <v>THE PROCTER &amp; GAMBLE COMPANY</v>
    <v>THE PROCTER &amp; GAMBLE COMPANY</v>
    <v>169.79</v>
    <v>25.954000000000001</v>
    <v>171.02</v>
    <v>162.9</v>
    <v>162.8595</v>
    <v>2344852000</v>
    <v>PG</v>
    <v>THE PROCTER &amp; GAMBLE COMPANY (XNYS:PG)</v>
    <v>13179478</v>
    <v>7069178</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1.2359</v>
    <v>-4.2699999999999996</v>
    <v>1.5129999999999998E-3</v>
    <v>-1.1823999999999999E-2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45702.920059096876</v>
    <v>31</v>
    <v>356.32</v>
    <v>89876370000</v>
    <v>THE SHERWIN-WILLIAMS COMPANY</v>
    <v>THE SHERWIN-WILLIAMS COMPANY</v>
    <v>362.18</v>
    <v>33.834600000000002</v>
    <v>361.13</v>
    <v>356.86</v>
    <v>357.4</v>
    <v>251853300</v>
    <v>SHW</v>
    <v>THE SHERWIN-WILLIAMS COMPANY (XNYS:SHW)</v>
    <v>1871973</v>
    <v>1545189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0.63100000000000001</v>
    <v>-4.7</v>
    <v>2.7974000000000002E-2</v>
    <v>-1.9341000000000001E-2</v>
    <v>6.6662999999999997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242.44</v>
    <v>Insurance</v>
    <v>Stock</v>
    <v>45702.974853460153</v>
    <v>34</v>
    <v>236.96</v>
    <v>54028950000</v>
    <v>The Travelers Companies, Inc.</v>
    <v>The Travelers Companies, Inc.</v>
    <v>242.02</v>
    <v>11.097099999999999</v>
    <v>243.01</v>
    <v>238.31</v>
    <v>244.96629999999999</v>
    <v>226726600</v>
    <v>TRV</v>
    <v>The Travelers Companies, Inc. (XNYS:TRV)</v>
    <v>1348206</v>
    <v>1393306</v>
    <v>1853</v>
  </rv>
  <rv s="4">
    <v>35</v>
  </rv>
  <rv s="0">
    <v>https://www.bing.com/financeapi/forcetrigger?t=a24xlh&amp;q=XNYS%3aUNH&amp;form=skydnc</v>
    <v>Learn more on Bing</v>
  </rv>
  <rv s="5">
    <v>en-US</v>
    <v>a24xlh</v>
    <v>268435456</v>
    <v>1</v>
    <v>Powered by Refinitiv</v>
    <v>7</v>
    <v>UNITEDHEALTH GROUP INCORPORATED (XNYS:UNH)</v>
    <v>8</v>
    <v>9</v>
    <v>Finance</v>
    <v>5</v>
    <v>630.73</v>
    <v>436.38</v>
    <v>0.61299999999999999</v>
    <v>-7.83</v>
    <v>-4.0109999999999999E-4</v>
    <v>-1.4740999999999999E-2</v>
    <v>-0.21</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533.20000000000005</v>
    <v>Healthcare Providers &amp; Services</v>
    <v>Stock</v>
    <v>45702.997279883595</v>
    <v>37</v>
    <v>522.91</v>
    <v>481778100000</v>
    <v>UNITEDHEALTH GROUP INCORPORATED</v>
    <v>UNITEDHEALTH GROUP INCORPORATED</v>
    <v>529</v>
    <v>33.7532</v>
    <v>531.17999999999995</v>
    <v>523.35</v>
    <v>523.29999999999995</v>
    <v>920284300</v>
    <v>UNH</v>
    <v>UNITEDHEALTH GROUP INCORPORATED (XNYS:UNH)</v>
    <v>3705326</v>
    <v>4277561</v>
    <v>2015</v>
  </rv>
  <rv s="4">
    <v>38</v>
  </rv>
  <rv s="0">
    <v>https://www.bing.com/financeapi/forcetrigger?t=a1qc1h&amp;q=XNYS%3aCRM&amp;form=skydnc</v>
    <v>Learn more on Bing</v>
  </rv>
  <rv s="5">
    <v>en-US</v>
    <v>a1qc1h</v>
    <v>268435456</v>
    <v>1</v>
    <v>Powered by Refinitiv</v>
    <v>7</v>
    <v>SALESFORCE, INC. (XNYS:CRM)</v>
    <v>8</v>
    <v>9</v>
    <v>Finance</v>
    <v>10</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40</v>
    <v>322.62</v>
    <v>312498800000</v>
    <v>SALESFORCE, INC.</v>
    <v>SALESFORCE, INC.</v>
    <v>328.03</v>
    <v>53.694899999999997</v>
    <v>329.85</v>
    <v>326.54000000000002</v>
    <v>326.54000000000002</v>
    <v>957000000</v>
    <v>CRM</v>
    <v>SALESFORCE, INC. (XNYS:CRM)</v>
    <v>5879716</v>
    <v>6530055</v>
    <v>1999</v>
  </rv>
  <rv s="4">
    <v>41</v>
  </rv>
  <rv s="0">
    <v>https://www.bing.com/financeapi/forcetrigger?t=a1xxmw&amp;q=XNYS%3aMRK&amp;form=skydnc</v>
    <v>Learn more on Bing</v>
  </rv>
  <rv s="5">
    <v>en-US</v>
    <v>a1xxmw</v>
    <v>268435456</v>
    <v>1</v>
    <v>Powered by Refinitiv</v>
    <v>7</v>
    <v>MERCK &amp; CO., INC. (XNYS:MRK)</v>
    <v>8</v>
    <v>9</v>
    <v>Finance</v>
    <v>5</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43</v>
    <v>82.093900000000005</v>
    <v>209985100000</v>
    <v>MERCK &amp; CO., INC.</v>
    <v>MERCK &amp; CO., INC.</v>
    <v>84.415000000000006</v>
    <v>12.325699999999999</v>
    <v>84.42</v>
    <v>83</v>
    <v>83.0488</v>
    <v>2529636000</v>
    <v>MRK</v>
    <v>MERCK &amp; CO., INC. (XNYS:MRK)</v>
    <v>26778993</v>
    <v>15402122</v>
    <v>1970</v>
  </rv>
  <rv s="4">
    <v>44</v>
  </rv>
  <rv s="0">
    <v>https://www.bing.com/financeapi/forcetrigger?t=a1p7zr&amp;q=XNYS%3aCAT&amp;form=skydnc</v>
    <v>Learn more on Bing</v>
  </rv>
  <rv s="5">
    <v>en-US</v>
    <v>a1p7zr</v>
    <v>268435456</v>
    <v>1</v>
    <v>Powered by Refinitiv</v>
    <v>7</v>
    <v>CATERPILLAR INC. (XNYS:CAT)</v>
    <v>8</v>
    <v>9</v>
    <v>Finance</v>
    <v>5</v>
    <v>418.5</v>
    <v>307.05</v>
    <v>1.1267</v>
    <v>-0.35</v>
    <v>-8.4909999999999998E-5</v>
    <v>-9.8949999999999993E-4</v>
    <v>-0.03</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358.87619999999998</v>
    <v>Machinery, Equipment &amp; Components</v>
    <v>Stock</v>
    <v>45702.99728113359</v>
    <v>46</v>
    <v>352.8</v>
    <v>170583800000</v>
    <v>CATERPILLAR INC.</v>
    <v>CATERPILLAR INC.</v>
    <v>356.6</v>
    <v>16.010000000000002</v>
    <v>353.7</v>
    <v>353.35</v>
    <v>353.29</v>
    <v>482802500</v>
    <v>CAT</v>
    <v>CATERPILLAR INC. (XNYS:CAT)</v>
    <v>2045278</v>
    <v>2520431</v>
    <v>1986</v>
  </rv>
  <rv s="4">
    <v>47</v>
  </rv>
  <rv s="0">
    <v>https://www.bing.com/financeapi/forcetrigger?t=a1ut3m&amp;q=XNAS%3aHON&amp;form=skydnc</v>
    <v>Learn more on Bing</v>
  </rv>
  <rv s="5">
    <v>en-US</v>
    <v>a1ut3m</v>
    <v>268435456</v>
    <v>1</v>
    <v>Powered by Refinitiv</v>
    <v>7</v>
    <v>HONEYWELL INTERNATIONAL INCORPORATION (XNAS:HON)</v>
    <v>8</v>
    <v>9</v>
    <v>Finance</v>
    <v>5</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49</v>
    <v>201.54</v>
    <v>131837700000</v>
    <v>HONEYWELL INTERNATIONAL INCORPORATION</v>
    <v>HONEYWELL INTERNATIONAL INCORPORATION</v>
    <v>204.82</v>
    <v>23.275400000000001</v>
    <v>205.27</v>
    <v>202.75</v>
    <v>203.24</v>
    <v>650247400</v>
    <v>HON</v>
    <v>HONEYWELL INTERNATIONAL INCORPORATION (XNAS:HON)</v>
    <v>5351415</v>
    <v>4211723</v>
    <v>1985</v>
  </rv>
  <rv s="4">
    <v>50</v>
  </rv>
  <rv s="0">
    <v>https://www.bing.com/financeapi/forcetrigger?t=a1yjxm&amp;q=XNYS%3aNKE&amp;form=skydnc</v>
    <v>Learn more on Bing</v>
  </rv>
  <rv s="5">
    <v>en-US</v>
    <v>a1yjxm</v>
    <v>268435456</v>
    <v>1</v>
    <v>Powered by Refinitiv</v>
    <v>7</v>
    <v>NIKE, INC. (XNYS:NKE)</v>
    <v>8</v>
    <v>9</v>
    <v>Finance</v>
    <v>5</v>
    <v>107.34</v>
    <v>68.62</v>
    <v>1.0317000000000001</v>
    <v>-0.17</v>
    <v>8.2149999999999996E-4</v>
    <v>-2.3219999999999998E-3</v>
    <v>0.06</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45702.991162580467</v>
    <v>52</v>
    <v>72.34</v>
    <v>108035400000</v>
    <v>NIKE, INC.</v>
    <v>NIKE, INC.</v>
    <v>73.17</v>
    <v>22.5627</v>
    <v>73.209999999999994</v>
    <v>73.040000000000006</v>
    <v>73.099999999999994</v>
    <v>1479127000</v>
    <v>NKE</v>
    <v>NIKE, INC. (XNYS:NKE)</v>
    <v>9254379</v>
    <v>13121451</v>
    <v>1969</v>
  </rv>
  <rv s="4">
    <v>53</v>
  </rv>
  <rv s="0">
    <v>https://www.bing.com/financeapi/forcetrigger?t=a25ya2&amp;q=XNYS%3aWMT&amp;form=skydnc</v>
    <v>Learn more on Bing</v>
  </rv>
  <rv s="5">
    <v>en-US</v>
    <v>a25ya2</v>
    <v>268435456</v>
    <v>1</v>
    <v>Powered by Refinitiv</v>
    <v>7</v>
    <v>WALMART INC. (XNYS:WMT)</v>
    <v>8</v>
    <v>9</v>
    <v>Finance</v>
    <v>5</v>
    <v>105.3</v>
    <v>55.846600000000002</v>
    <v>0.53649999999999998</v>
    <v>-1.03</v>
    <v>1.0580000000000001E-3</v>
    <v>-9.8050000000000012E-3</v>
    <v>0.1101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105.3</v>
    <v>Food &amp; Drug Retailing</v>
    <v>Stock</v>
    <v>45702.997279015624</v>
    <v>55</v>
    <v>103.6</v>
    <v>835793500000</v>
    <v>WALMART INC.</v>
    <v>WALMART INC.</v>
    <v>105.3</v>
    <v>52.519399999999997</v>
    <v>105.05</v>
    <v>104.02</v>
    <v>104.15009999999999</v>
    <v>8033386000</v>
    <v>WMT</v>
    <v>WALMART INC. (XNYS:WMT)</v>
    <v>14109460</v>
    <v>15303511</v>
    <v>1969</v>
  </rv>
  <rv s="4">
    <v>56</v>
  </rv>
  <rv s="0">
    <v>https://www.bing.com/financeapi/forcetrigger?t=a1waa2&amp;q=XNYS%3aJPM&amp;form=skydnc</v>
    <v>Learn more on Bing</v>
  </rv>
  <rv s="5">
    <v>en-US</v>
    <v>a1waa2</v>
    <v>268435456</v>
    <v>1</v>
    <v>Powered by Refinitiv</v>
    <v>7</v>
    <v>JPMORGAN CHASE &amp; CO. (XNYS:JPM)</v>
    <v>8</v>
    <v>9</v>
    <v>Finance</v>
    <v>5</v>
    <v>279.23340000000002</v>
    <v>174.42</v>
    <v>1.0898000000000001</v>
    <v>0.27</v>
    <v>6.1459999999999998E-4</v>
    <v>9.7710000000000006E-4</v>
    <v>0.17</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279.23340000000002</v>
    <v>Banking Services</v>
    <v>Stock</v>
    <v>45702.997279930467</v>
    <v>58</v>
    <v>276.45</v>
    <v>778695000000</v>
    <v>JPMORGAN CHASE &amp; CO.</v>
    <v>JPMORGAN CHASE &amp; CO.</v>
    <v>277.37</v>
    <v>14.0046</v>
    <v>276.32</v>
    <v>276.58999999999997</v>
    <v>276.76</v>
    <v>2815340000</v>
    <v>JPM</v>
    <v>JPMORGAN CHASE &amp; CO. (XNYS:JPM)</v>
    <v>5688627</v>
    <v>9487452</v>
    <v>1968</v>
  </rv>
  <rv s="4">
    <v>59</v>
  </rv>
  <rv s="0">
    <v>https://www.bing.com/financeapi/forcetrigger?t=a256cw&amp;q=XNYS%3aV&amp;form=skydnc</v>
    <v>Learn more on Bing</v>
  </rv>
  <rv s="5">
    <v>en-US</v>
    <v>a256cw</v>
    <v>268435456</v>
    <v>1</v>
    <v>Powered by Refinitiv</v>
    <v>7</v>
    <v>VISA INC. (XNYS:V)</v>
    <v>8</v>
    <v>9</v>
    <v>Finance</v>
    <v>5</v>
    <v>356.08</v>
    <v>252.7</v>
    <v>0.96220000000000006</v>
    <v>-1.86</v>
    <v>1.8649999999999999E-3</v>
    <v>-5.2300000000000003E-3</v>
    <v>0.66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355.42989999999998</v>
    <v>Software &amp; IT Services</v>
    <v>Stock</v>
    <v>45702.997280832809</v>
    <v>61</v>
    <v>353.22</v>
    <v>691195000000</v>
    <v>VISA INC.</v>
    <v>VISA INC.</v>
    <v>354.43</v>
    <v>35.639699999999998</v>
    <v>355.63</v>
    <v>353.77</v>
    <v>354.47</v>
    <v>1953577000</v>
    <v>V</v>
    <v>VISA INC. (XNYS:V)</v>
    <v>5720285</v>
    <v>5846579</v>
    <v>2007</v>
  </rv>
  <rv s="4">
    <v>62</v>
  </rv>
  <rv s="0">
    <v>https://www.bing.com/financeapi/forcetrigger?t=a1w8ec&amp;q=XNYS%3aJNJ&amp;form=skydnc</v>
    <v>Learn more on Bing</v>
  </rv>
  <rv s="5">
    <v>en-US</v>
    <v>a1w8ec</v>
    <v>268435456</v>
    <v>1</v>
    <v>Powered by Refinitiv</v>
    <v>7</v>
    <v>JOHNSON &amp; JOHNSON (XNYS:JNJ)</v>
    <v>8</v>
    <v>9</v>
    <v>Finance</v>
    <v>5</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64</v>
    <v>156.06</v>
    <v>375949300000</v>
    <v>JOHNSON &amp; JOHNSON</v>
    <v>JOHNSON &amp; JOHNSON</v>
    <v>157.29</v>
    <v>26.931000000000001</v>
    <v>157.25</v>
    <v>156.1</v>
    <v>156.00120000000001</v>
    <v>2407617000</v>
    <v>JNJ</v>
    <v>JOHNSON &amp; JOHNSON (XNYS:JNJ)</v>
    <v>6411840</v>
    <v>9456480</v>
    <v>1887</v>
  </rv>
  <rv s="4">
    <v>65</v>
  </rv>
  <rv s="0">
    <v>https://www.bing.com/financeapi/forcetrigger?t=a1wljc&amp;q=XNYS%3aKO&amp;form=skydnc</v>
    <v>Learn more on Bing</v>
  </rv>
  <rv s="5">
    <v>en-US</v>
    <v>a1wljc</v>
    <v>268435456</v>
    <v>1</v>
    <v>Powered by Refinitiv</v>
    <v>7</v>
    <v>THE COCA-COLA COMPANY (XNYS:KO)</v>
    <v>8</v>
    <v>9</v>
    <v>Finance</v>
    <v>5</v>
    <v>73.53</v>
    <v>57.93</v>
    <v>0.59750000000000003</v>
    <v>-0.63</v>
    <v>-5.8080000000000002E-4</v>
    <v>-9.0650000000000001E-3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70.03</v>
    <v>Beverages</v>
    <v>Stock</v>
    <v>45702.894424536717</v>
    <v>67</v>
    <v>68.760000000000005</v>
    <v>296278800000</v>
    <v>THE COCA-COLA COMPANY</v>
    <v>THE COCA-COLA COMPANY</v>
    <v>69.364999999999995</v>
    <v>27.985700000000001</v>
    <v>69.5</v>
    <v>68.87</v>
    <v>68.83</v>
    <v>4302000000</v>
    <v>KO</v>
    <v>THE COCA-COLA COMPANY (XNYS:KO)</v>
    <v>20779090</v>
    <v>17062163</v>
    <v>1919</v>
  </rv>
  <rv s="4">
    <v>68</v>
  </rv>
  <rv s="0">
    <v>https://www.bing.com/financeapi/forcetrigger?t=a1qe5r&amp;q=XNAS%3aCSCO&amp;form=skydnc</v>
    <v>Learn more on Bing</v>
  </rv>
  <rv s="5">
    <v>en-US</v>
    <v>a1qe5r</v>
    <v>268435456</v>
    <v>1</v>
    <v>Powered by Refinitiv</v>
    <v>7</v>
    <v>CISCO SYSTEMS, INC. (XNAS:CSCO)</v>
    <v>8</v>
    <v>9</v>
    <v>Finance</v>
    <v>5</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70</v>
    <v>63.44</v>
    <v>258361500000</v>
    <v>CISCO SYSTEMS, INC.</v>
    <v>CISCO SYSTEMS, INC.</v>
    <v>63.79</v>
    <v>28.425599999999999</v>
    <v>63.84</v>
    <v>64.87</v>
    <v>64.95</v>
    <v>3982758000</v>
    <v>CSCO</v>
    <v>CISCO SYSTEMS, INC. (XNAS:CSCO)</v>
    <v>23693320</v>
    <v>20316380</v>
    <v>2021</v>
  </rv>
  <rv s="4">
    <v>71</v>
  </rv>
  <rv s="0">
    <v>http://en.wikipedia.org/wiki/McDonald's</v>
    <v>Wikipedia</v>
  </rv>
  <rv s="1">
    <v>0</v>
    <v>73</v>
  </rv>
  <rv s="2">
    <v>6</v>
    <v>https://www.bing.com/th?id=AMMS_7d8255243964a8970376f8dd41121106&amp;qlt=95</v>
    <v>74</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0.71950000000000003</v>
    <v>-1.64</v>
    <v>-1.9449999999999998E-4</v>
    <v>-5.2900000000000004E-3</v>
    <v>-0.06</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311</v>
    <v>75</v>
    <v>Hotels &amp; Entertainment Services</v>
    <v>Stock</v>
    <v>45702.917718020311</v>
    <v>76</v>
    <v>307.77999999999997</v>
    <v>221113000000</v>
    <v>MCDONALD'S CORPORATION</v>
    <v>MCDONALD'S CORPORATION</v>
    <v>310.2</v>
    <v>27.068899999999999</v>
    <v>310.02</v>
    <v>308.38</v>
    <v>308.49</v>
    <v>716619700</v>
    <v>MCD</v>
    <v>MCDONALD'S CORPORATION (XNYS:MCD)</v>
    <v>2674354</v>
    <v>3282043</v>
    <v>1964</v>
  </rv>
  <rv s="4">
    <v>77</v>
  </rv>
  <rv s="0">
    <v>https://www.bing.com/financeapi/forcetrigger?t=a1u7xm&amp;q=XNYS%3aGS&amp;form=skydnc</v>
    <v>Learn more on Bing</v>
  </rv>
  <rv s="5">
    <v>en-US</v>
    <v>a1u7xm</v>
    <v>268435456</v>
    <v>1</v>
    <v>Powered by Refinitiv</v>
    <v>7</v>
    <v>THE GOLDMAN SACHS GROUP, INC. (XNYS:GS)</v>
    <v>8</v>
    <v>9</v>
    <v>Finance</v>
    <v>5</v>
    <v>663.87</v>
    <v>375.77499999999998</v>
    <v>1.3593999999999999</v>
    <v>11.3</v>
    <v>0</v>
    <v>1.7413000000000001E-2</v>
    <v>0</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663.25990000000002</v>
    <v>Investment Banking &amp; Investment Services</v>
    <v>Stock</v>
    <v>45702.99727866875</v>
    <v>79</v>
    <v>650.32000000000005</v>
    <v>207353100000</v>
    <v>THE GOLDMAN SACHS GROUP, INC.</v>
    <v>THE GOLDMAN SACHS GROUP, INC.</v>
    <v>650.32000000000005</v>
    <v>16.2837</v>
    <v>648.95000000000005</v>
    <v>660.25</v>
    <v>660.55</v>
    <v>313909800</v>
    <v>GS</v>
    <v>THE GOLDMAN SACHS GROUP, INC. (XNYS:GS)</v>
    <v>2246279</v>
    <v>2619690</v>
    <v>1998</v>
  </rv>
  <rv s="4">
    <v>80</v>
  </rv>
  <rv s="0">
    <v>http://en.wikipedia.org/wiki/Amgen</v>
    <v>Wikipedia</v>
  </rv>
  <rv s="1">
    <v>0</v>
    <v>82</v>
  </rv>
  <rv s="2">
    <v>6</v>
    <v>https://www.bing.com/th?id=AMMS_7651d2e878d4df4bb82a200be2db03e3&amp;qlt=95</v>
    <v>83</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0.53900000000000003</v>
    <v>-3.43</v>
    <v>1.168E-3</v>
    <v>-1.1642999999999999E-2</v>
    <v>0.34</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295.16239999999999</v>
    <v>84</v>
    <v>Pharmaceuticals</v>
    <v>Stock</v>
    <v>45702.920077696093</v>
    <v>85</v>
    <v>290.45</v>
    <v>156352900000</v>
    <v>AMGEN INC.</v>
    <v>AMGEN INC.</v>
    <v>294.75</v>
    <v>38.583100000000002</v>
    <v>294.58999999999997</v>
    <v>291.16000000000003</v>
    <v>291.5</v>
    <v>537000000</v>
    <v>AMGN</v>
    <v>AMGEN INC. (XNAS:AMGN)</v>
    <v>2189386</v>
    <v>3212979</v>
    <v>1986</v>
  </rv>
  <rv s="4">
    <v>86</v>
  </rv>
  <rv s="0">
    <v>https://www.bing.com/financeapi/forcetrigger?t=a1xroc&amp;q=XNYS%3aMMM&amp;form=skydnc</v>
    <v>Learn more on Bing</v>
  </rv>
  <rv s="5">
    <v>en-US</v>
    <v>a1xroc</v>
    <v>268435456</v>
    <v>1</v>
    <v>Powered by Refinitiv</v>
    <v>7</v>
    <v>3M COMPANY (XNYS:MMM)</v>
    <v>8</v>
    <v>9</v>
    <v>Finance</v>
    <v>10</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88</v>
    <v>147.74</v>
    <v>80685800000</v>
    <v>3M COMPANY</v>
    <v>3M COMPANY</v>
    <v>147.88999999999999</v>
    <v>20.482900000000001</v>
    <v>147.99</v>
    <v>148.62</v>
    <v>147.66</v>
    <v>542900000</v>
    <v>MMM</v>
    <v>3M COMPANY (XNYS:MMM)</v>
    <v>2388382</v>
    <v>4268570</v>
    <v>1929</v>
  </rv>
  <rv s="4">
    <v>89</v>
  </rv>
  <rv s="0">
    <v>https://www.bing.com/financeapi/forcetrigger?t=a1o4ec&amp;q=XNYS%3aBA&amp;form=skydnc</v>
    <v>Learn more on Bing</v>
  </rv>
  <rv s="6">
    <v>en-US</v>
    <v>a1o4ec</v>
    <v>268435456</v>
    <v>1</v>
    <v>Powered by Refinitiv</v>
    <v>11</v>
    <v>THE BOEING COMPANY (XNYS:BA)</v>
    <v>8</v>
    <v>12</v>
    <v>Finance</v>
    <v>10</v>
    <v>208.1</v>
    <v>137.03</v>
    <v>1.5306</v>
    <v>-1.02</v>
    <v>1.789E-3</v>
    <v>-5.5000000000000005E-3</v>
    <v>0.33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186.82</v>
    <v>Aerospace &amp; Defense</v>
    <v>Stock</v>
    <v>45702.920252233591</v>
    <v>91</v>
    <v>183.57499999999999</v>
    <v>138328700000</v>
    <v>THE BOEING COMPANY</v>
    <v>THE BOEING COMPANY</v>
    <v>186.75</v>
    <v>185.44</v>
    <v>184.42</v>
    <v>184.75</v>
    <v>750074400</v>
    <v>BA</v>
    <v>THE BOEING COMPANY (XNYS:BA)</v>
    <v>5044712</v>
    <v>7508940</v>
    <v>1934</v>
  </rv>
  <rv s="4">
    <v>92</v>
  </rv>
  <rv s="0">
    <v>https://www.bing.com/financeapi/forcetrigger?t=a25obh&amp;q=XNYS%3aVZ&amp;form=skydnc</v>
    <v>Learn more on Bing</v>
  </rv>
  <rv s="5">
    <v>en-US</v>
    <v>a25obh</v>
    <v>268435456</v>
    <v>1</v>
    <v>Powered by Refinitiv</v>
    <v>7</v>
    <v>VERIZON COMMUNICATIONS INC. (XNYS:VZ)</v>
    <v>8</v>
    <v>9</v>
    <v>Finance</v>
    <v>10</v>
    <v>45.36</v>
    <v>37.585000000000001</v>
    <v>0.4153</v>
    <v>-0.05</v>
    <v>9.7579999999999997E-4</v>
    <v>-1.2180000000000001E-3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41.29</v>
    <v>Telecommunications Services</v>
    <v>Stock</v>
    <v>45702.917690937502</v>
    <v>94</v>
    <v>40.935000000000002</v>
    <v>172555800000</v>
    <v>VERIZON COMMUNICATIONS INC.</v>
    <v>VERIZON COMMUNICATIONS INC.</v>
    <v>41.14</v>
    <v>9.8893000000000004</v>
    <v>41.04</v>
    <v>40.99</v>
    <v>41.03</v>
    <v>4209704000</v>
    <v>VZ</v>
    <v>VERIZON COMMUNICATIONS INC. (XNYS:VZ)</v>
    <v>12438162</v>
    <v>23767791</v>
    <v>1983</v>
  </rv>
  <rv s="4">
    <v>95</v>
  </rv>
  <rv s="0">
    <v>https://www.bing.com/financeapi/forcetrigger?t=a1yv52&amp;q=XNAS%3aNVDA&amp;form=skydnc</v>
    <v>Learn more on Bing</v>
  </rv>
  <rv s="5">
    <v>en-US</v>
    <v>a1yv52</v>
    <v>268435456</v>
    <v>1</v>
    <v>Powered by Refinitiv</v>
    <v>7</v>
    <v>NVIDIA CORPORATION (XNAS:NVDA)</v>
    <v>8</v>
    <v>9</v>
    <v>Finance</v>
    <v>10</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97</v>
    <v>135.5</v>
    <v>3400437000000</v>
    <v>NVIDIA CORPORATION</v>
    <v>NVIDIA CORPORATION</v>
    <v>136.47999999999999</v>
    <v>54.710599999999999</v>
    <v>135.29</v>
    <v>138.85</v>
    <v>138.47999999999999</v>
    <v>24490000000</v>
    <v>NVDA</v>
    <v>NVIDIA CORPORATION (XNAS:NVDA)</v>
    <v>195479557</v>
    <v>281201983</v>
    <v>1998</v>
  </rv>
  <rv s="4">
    <v>98</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51">
  <tableColumns count="11">
    <tableColumn id="1" xr3:uid="{00000000-0010-0000-0000-000001000000}" name="Date"/>
    <tableColumn id="12" xr3:uid="{93591377-A093-4BE4-A6CE-B0A087E9DEE3}" name="Sector" dataDxfId="1">
      <calculatedColumnFormula>VLOOKUP(Table_1[[#This Row],[Company]],Dashboard!$B$8:$D$44,3,FALSE)</calculatedColumnFormula>
    </tableColumn>
    <tableColumn id="2" xr3:uid="{00000000-0010-0000-0000-000002000000}" name="Company"/>
    <tableColumn id="3" xr3:uid="{00000000-0010-0000-0000-000003000000}" name="Ticker"/>
    <tableColumn id="4" xr3:uid="{00000000-0010-0000-0000-000004000000}" name="Transaction Type" dataDxfId="0"/>
    <tableColumn id="5" xr3:uid="{00000000-0010-0000-0000-000005000000}" name="Units"/>
    <tableColumn id="6" xr3:uid="{00000000-0010-0000-0000-000006000000}" name="Entry Price"/>
    <tableColumn id="7" xr3:uid="{00000000-0010-0000-0000-000007000000}" name="Transaction Amount"/>
    <tableColumn id="9" xr3:uid="{616C1E63-255C-4DE8-8D15-3E1FECBBBB19}" name="Transaction Cost" dataDxfId="5">
      <calculatedColumnFormula>Table_1[[#This Row],[Transaction Amount]]*0.002</calculatedColumnFormula>
    </tableColumn>
    <tableColumn id="10" xr3:uid="{68916593-1081-45E0-8B06-AE64845CAE61}" name="Total Transaction" dataDxfId="4">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C2" sqref="C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4" t="s">
        <v>31</v>
      </c>
      <c r="B1" s="64" t="s">
        <v>34</v>
      </c>
      <c r="C1" s="63" t="s">
        <v>33</v>
      </c>
      <c r="D1" s="63" t="s">
        <v>32</v>
      </c>
      <c r="E1" s="63" t="s">
        <v>36</v>
      </c>
    </row>
    <row r="2" spans="1:5" ht="21" x14ac:dyDescent="0.3">
      <c r="A2" s="5">
        <v>985158.59</v>
      </c>
      <c r="B2" s="5" cm="1">
        <f t="array" aca="1" ref="B2" ca="1">A2+D2-SUM(ABS(Transactions!J39:J51))</f>
        <v>989990.31077238452</v>
      </c>
      <c r="C2" s="6">
        <f ca="1">B2-A2</f>
        <v>4831.7207723845495</v>
      </c>
      <c r="D2" s="5">
        <f ca="1">SUM(Dashboard!J14:J44)+Dashboard!J8</f>
        <v>5865.1547523845666</v>
      </c>
      <c r="E2" s="5">
        <v>-12869.64</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15"/>
  <sheetViews>
    <sheetView showGridLines="0" zoomScale="87" zoomScaleNormal="100" workbookViewId="0">
      <selection activeCell="B5" sqref="B5"/>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67"/>
      <c r="C2" s="68"/>
      <c r="D2" s="68"/>
      <c r="E2" s="69"/>
      <c r="F2" s="3"/>
      <c r="G2" s="3"/>
      <c r="H2" s="3"/>
      <c r="I2" s="3"/>
      <c r="J2" s="2"/>
      <c r="K2" s="2"/>
      <c r="L2" s="4"/>
      <c r="M2" s="2"/>
      <c r="N2" s="2"/>
      <c r="O2" s="2"/>
      <c r="P2" s="2"/>
      <c r="Q2" s="2"/>
      <c r="R2" s="2"/>
      <c r="S2" s="2"/>
      <c r="T2" s="2"/>
      <c r="U2" s="2"/>
      <c r="V2" s="2"/>
    </row>
    <row r="3" spans="1:22" ht="30.75" customHeight="1" x14ac:dyDescent="0.3">
      <c r="A3" s="2"/>
      <c r="B3" s="70"/>
      <c r="C3" s="71"/>
      <c r="D3" s="71"/>
      <c r="E3" s="7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row r="6" spans="1:22" ht="14.25" customHeight="1" x14ac:dyDescent="0.3">
      <c r="B6" s="73" t="s">
        <v>0</v>
      </c>
      <c r="C6" s="74"/>
      <c r="D6" s="74"/>
      <c r="E6" s="74"/>
      <c r="F6" s="74"/>
      <c r="G6" s="74"/>
      <c r="H6" s="74"/>
      <c r="I6" s="74"/>
      <c r="J6" s="74"/>
      <c r="K6" s="74"/>
      <c r="L6" s="75"/>
    </row>
    <row r="7" spans="1:22" ht="14.25" customHeight="1" x14ac:dyDescent="0.3">
      <c r="B7" s="65" t="s">
        <v>24</v>
      </c>
      <c r="C7" s="65" t="s">
        <v>2</v>
      </c>
      <c r="D7" s="65" t="s">
        <v>3</v>
      </c>
      <c r="E7" s="65" t="s">
        <v>4</v>
      </c>
      <c r="F7" s="65" t="s">
        <v>26</v>
      </c>
      <c r="G7" s="65" t="s">
        <v>6</v>
      </c>
      <c r="H7" s="65" t="s">
        <v>5</v>
      </c>
      <c r="I7" s="66" t="s">
        <v>27</v>
      </c>
      <c r="J7" s="65" t="s">
        <v>7</v>
      </c>
      <c r="K7" s="7" t="s">
        <v>8</v>
      </c>
      <c r="L7" s="7" t="s">
        <v>9</v>
      </c>
    </row>
    <row r="8" spans="1:22" s="56" customFormat="1" ht="14.25" customHeight="1" x14ac:dyDescent="0.3">
      <c r="B8" s="57" t="s">
        <v>22</v>
      </c>
      <c r="C8" s="58" t="s">
        <v>23</v>
      </c>
      <c r="D8" s="58" t="s">
        <v>25</v>
      </c>
      <c r="E8" s="58"/>
      <c r="F8" s="59">
        <v>4.2200000000000001E-2</v>
      </c>
      <c r="G8" s="60">
        <v>687077.42</v>
      </c>
      <c r="I8" s="61"/>
      <c r="J8" s="62">
        <f>(1+F8/52)*G8-G8</f>
        <v>557.58975238457788</v>
      </c>
      <c r="K8" s="62" t="s">
        <v>23</v>
      </c>
      <c r="L8" s="62" t="s">
        <v>23</v>
      </c>
    </row>
    <row r="9" spans="1:22" s="36" customFormat="1" ht="14.25" customHeight="1" x14ac:dyDescent="0.3">
      <c r="B9" s="76" t="e" vm="1">
        <v>#VALUE!</v>
      </c>
      <c r="C9" s="37" t="str" cm="1">
        <f t="array" aca="1" ref="C9" ca="1">_FV(B9,"Ticker symbol",TRUE)</f>
        <v>IBM</v>
      </c>
      <c r="D9" s="37" t="str" cm="1">
        <f t="array" aca="1" ref="D9" ca="1">_FV(B9,"Industry")</f>
        <v>Software &amp; IT Services</v>
      </c>
      <c r="E9" s="77">
        <v>782</v>
      </c>
      <c r="F9" s="78">
        <v>255.7</v>
      </c>
      <c r="G9" s="38">
        <f t="shared" ref="G9:G13" si="0">F9*E9</f>
        <v>199957.4</v>
      </c>
      <c r="H9" s="39" cm="1">
        <f t="array" aca="1" ref="H9" ca="1">_FV(B9,"Price")</f>
        <v>261.20999999999998</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76" t="e" vm="2">
        <v>#VALUE!</v>
      </c>
      <c r="C10" s="37" t="str" cm="1">
        <f t="array" aca="1" ref="C10" ca="1">_FV(B10,"Ticker symbol",TRUE)</f>
        <v>AXP</v>
      </c>
      <c r="D10" s="37" t="str" cm="1">
        <f t="array" aca="1" ref="D10" ca="1">_FV(B10,"Industry")</f>
        <v>Banking Services</v>
      </c>
      <c r="E10" s="77">
        <v>315</v>
      </c>
      <c r="F10" s="78">
        <v>317.45</v>
      </c>
      <c r="G10" s="38">
        <f t="shared" si="0"/>
        <v>99996.75</v>
      </c>
      <c r="H10" s="39" cm="1">
        <f t="array" aca="1" ref="H10" ca="1">_FV(B10,"Price")</f>
        <v>311.04000000000002</v>
      </c>
      <c r="I10" s="41">
        <v>316.77</v>
      </c>
      <c r="J10" s="40">
        <f t="shared" ref="J10:J40" si="1">(I10-F10)*E10</f>
        <v>-214.20000000000215</v>
      </c>
      <c r="K10" s="40" cm="1">
        <f t="array" aca="1" ref="K10" ca="1">_FV(B10,"52 week high",TRUE)</f>
        <v>326.27499999999998</v>
      </c>
      <c r="L10" s="40" cm="1">
        <f t="array" aca="1" ref="L10" ca="1">_FV(B10,"52 week low",TRUE)</f>
        <v>208.82429999999999</v>
      </c>
    </row>
    <row r="11" spans="1:22" s="36" customFormat="1" ht="14.25" customHeight="1" x14ac:dyDescent="0.3">
      <c r="B11" s="76" t="e" vm="3">
        <v>#VALUE!</v>
      </c>
      <c r="C11" s="37" t="str" cm="1">
        <f t="array" aca="1" ref="C11" ca="1">_FV(B11,"Ticker symbol",TRUE)</f>
        <v>DIS</v>
      </c>
      <c r="D11" s="37" t="str" cm="1">
        <f t="array" aca="1" ref="D11" ca="1">_FV(B11,"Industry")</f>
        <v>Media &amp; Publishing</v>
      </c>
      <c r="E11" s="77">
        <v>1769</v>
      </c>
      <c r="F11" s="78">
        <v>113.06</v>
      </c>
      <c r="G11" s="38">
        <f t="shared" si="0"/>
        <v>200003.14</v>
      </c>
      <c r="H11" s="39" cm="1">
        <f t="array" aca="1" ref="H11" ca="1">_FV(B11,"Price")</f>
        <v>110.38</v>
      </c>
      <c r="I11" s="41">
        <v>110.86</v>
      </c>
      <c r="J11" s="40">
        <f t="shared" si="1"/>
        <v>-3891.8000000000052</v>
      </c>
      <c r="K11" s="40" cm="1">
        <f t="array" aca="1" ref="K11" ca="1">_FV(B11,"52 week high",TRUE)</f>
        <v>123.74</v>
      </c>
      <c r="L11" s="40" cm="1">
        <f t="array" aca="1" ref="L11" ca="1">_FV(B11,"52 week low",TRUE)</f>
        <v>83.91</v>
      </c>
    </row>
    <row r="12" spans="1:22" s="36" customFormat="1" ht="14.25" customHeight="1" x14ac:dyDescent="0.3">
      <c r="B12" s="76" t="e" vm="4">
        <v>#VALUE!</v>
      </c>
      <c r="C12" s="37" t="str" cm="1">
        <f t="array" aca="1" ref="C12" ca="1">_FV(B12,"Ticker symbol",TRUE)</f>
        <v>MSFT</v>
      </c>
      <c r="D12" s="37" t="str" cm="1">
        <f t="array" aca="1" ref="D12" ca="1">_FV(B12,"Industry")</f>
        <v>Software &amp; IT Services</v>
      </c>
      <c r="E12" s="77">
        <v>-241</v>
      </c>
      <c r="F12" s="78">
        <v>415.06</v>
      </c>
      <c r="G12" s="38">
        <f t="shared" si="0"/>
        <v>-100029.46</v>
      </c>
      <c r="H12" s="39" cm="1">
        <f t="array" aca="1" ref="H12" ca="1">_FV(B12,"Price")</f>
        <v>408.43</v>
      </c>
      <c r="I12" s="41">
        <v>409.75</v>
      </c>
      <c r="J12" s="40">
        <f t="shared" si="1"/>
        <v>1279.7100000000005</v>
      </c>
      <c r="K12" s="40" cm="1">
        <f t="array" aca="1" ref="K12" ca="1">_FV(B12,"52 week high",TRUE)</f>
        <v>468.35</v>
      </c>
      <c r="L12" s="40" cm="1">
        <f t="array" aca="1" ref="L12" ca="1">_FV(B12,"52 week low",TRUE)</f>
        <v>385.58</v>
      </c>
    </row>
    <row r="13" spans="1:22" s="36" customFormat="1" ht="14.25" customHeight="1" x14ac:dyDescent="0.3">
      <c r="B13" s="76" t="e" vm="5">
        <v>#VALUE!</v>
      </c>
      <c r="C13" s="37" t="str" cm="1">
        <f t="array" aca="1" ref="C13" ca="1">_FV(B13,"Ticker symbol",TRUE)</f>
        <v>CVX</v>
      </c>
      <c r="D13" s="37" t="str" cm="1">
        <f t="array" aca="1" ref="D13" ca="1">_FV(B13,"Industry")</f>
        <v>Oil &amp; Gas</v>
      </c>
      <c r="E13" s="77">
        <v>-2681</v>
      </c>
      <c r="F13" s="78">
        <v>149.19</v>
      </c>
      <c r="G13" s="38">
        <f t="shared" si="0"/>
        <v>-399978.39</v>
      </c>
      <c r="H13" s="39" cm="1">
        <f t="array" aca="1" ref="H13" ca="1">_FV(B13,"Price")</f>
        <v>155.26499999999999</v>
      </c>
      <c r="I13" s="41">
        <v>152.62</v>
      </c>
      <c r="J13" s="40">
        <f t="shared" si="1"/>
        <v>-9195.8300000000181</v>
      </c>
      <c r="K13" s="40" cm="1">
        <f t="array" aca="1" ref="K13" ca="1">_FV(B13,"52 week high",TRUE)</f>
        <v>167.11</v>
      </c>
      <c r="L13" s="40" cm="1">
        <f t="array" aca="1" ref="L13" ca="1">_FV(B13,"52 week low",TRUE)</f>
        <v>135.3672</v>
      </c>
    </row>
    <row r="14" spans="1:22" s="36" customFormat="1" ht="14.25" customHeight="1" x14ac:dyDescent="0.3">
      <c r="B14" s="76" t="e" vm="6">
        <v>#VALUE!</v>
      </c>
      <c r="C14" s="37" t="str" cm="1">
        <f t="array" aca="1" ref="C14" ca="1">_FV(B14,"Ticker symbol",TRUE)</f>
        <v>AAPL</v>
      </c>
      <c r="D14" s="37" t="str" cm="1">
        <f t="array" aca="1" ref="D14" ca="1">_FV(B14,"Industry")</f>
        <v>Computers, Phones &amp; Household Electronics</v>
      </c>
      <c r="E14" s="77">
        <v>-173</v>
      </c>
      <c r="F14" s="78">
        <v>227.63</v>
      </c>
      <c r="G14" s="38">
        <f>E14*F14</f>
        <v>-39379.99</v>
      </c>
      <c r="H14" s="39" cm="1">
        <f t="array" aca="1" ref="H14" ca="1">_FV(B14,"Price")</f>
        <v>244.6</v>
      </c>
      <c r="I14" s="41" cm="1">
        <f t="array" aca="1" ref="I14" ca="1">_FV(B14,"Price")</f>
        <v>244.6</v>
      </c>
      <c r="J14" s="40">
        <f t="shared" ca="1" si="1"/>
        <v>-2935.81</v>
      </c>
      <c r="K14" s="40" cm="1">
        <f t="array" aca="1" ref="K14" ca="1">_FV(B14,"52 week high",TRUE)</f>
        <v>260.10000000000002</v>
      </c>
      <c r="L14" s="40" cm="1">
        <f t="array" aca="1" ref="L14" ca="1">_FV(B14,"52 week low",TRUE)</f>
        <v>164.07499999999999</v>
      </c>
    </row>
    <row r="15" spans="1:22" s="36" customFormat="1" ht="14.25" customHeight="1" x14ac:dyDescent="0.3">
      <c r="B15" s="76" t="e" vm="5">
        <v>#VALUE!</v>
      </c>
      <c r="C15" s="37" t="str" cm="1">
        <f t="array" aca="1" ref="C15" ca="1">_FV(B15,"Ticker symbol",TRUE)</f>
        <v>CVX</v>
      </c>
      <c r="D15" s="37" t="str" cm="1">
        <f t="array" aca="1" ref="D15" ca="1">_FV(B15,"Industry")</f>
        <v>Oil &amp; Gas</v>
      </c>
      <c r="E15" s="77">
        <v>-259</v>
      </c>
      <c r="F15" s="78">
        <v>152.62</v>
      </c>
      <c r="G15" s="38">
        <f t="shared" ref="G15:G44" si="2">E15*F15</f>
        <v>-39528.58</v>
      </c>
      <c r="H15" s="39" cm="1">
        <f t="array" aca="1" ref="H15" ca="1">_FV(B15,"Price")</f>
        <v>155.26499999999999</v>
      </c>
      <c r="I15" s="41" cm="1">
        <f t="array" aca="1" ref="I15" ca="1">_FV(B15,"Price")</f>
        <v>155.26499999999999</v>
      </c>
      <c r="J15" s="40">
        <f t="shared" ca="1" si="1"/>
        <v>-685.05499999999529</v>
      </c>
      <c r="K15" s="40" cm="1">
        <f t="array" aca="1" ref="K15" ca="1">_FV(B15,"52 week high",TRUE)</f>
        <v>167.11</v>
      </c>
      <c r="L15" s="40" cm="1">
        <f t="array" aca="1" ref="L15" ca="1">_FV(B15,"52 week low",TRUE)</f>
        <v>135.3672</v>
      </c>
    </row>
    <row r="16" spans="1:22" s="36" customFormat="1" ht="14.25" customHeight="1" x14ac:dyDescent="0.3">
      <c r="B16" s="76" t="e" vm="7">
        <v>#VALUE!</v>
      </c>
      <c r="C16" s="37" t="str" cm="1">
        <f t="array" aca="1" ref="C16" ca="1">_FV(B16,"Ticker symbol",TRUE)</f>
        <v>PG</v>
      </c>
      <c r="D16" s="37" t="str" cm="1">
        <f t="array" aca="1" ref="D16" ca="1">_FV(B16,"Industry")</f>
        <v>Personal &amp; Household Products &amp; Services</v>
      </c>
      <c r="E16" s="77">
        <v>235</v>
      </c>
      <c r="F16" s="78">
        <v>167.97</v>
      </c>
      <c r="G16" s="38">
        <f t="shared" si="2"/>
        <v>39472.949999999997</v>
      </c>
      <c r="H16" s="39" cm="1">
        <f t="array" aca="1" ref="H16" ca="1">_FV(B16,"Price")</f>
        <v>162.9</v>
      </c>
      <c r="I16" s="41" cm="1">
        <f t="array" aca="1" ref="I16" ca="1">_FV(B16,"Price")</f>
        <v>162.9</v>
      </c>
      <c r="J16" s="40">
        <f t="shared" ca="1" si="1"/>
        <v>-1191.4499999999985</v>
      </c>
      <c r="K16" s="40" cm="1">
        <f t="array" aca="1" ref="K16" ca="1">_FV(B16,"52 week high",TRUE)</f>
        <v>180.43</v>
      </c>
      <c r="L16" s="40" cm="1">
        <f t="array" aca="1" ref="L16" ca="1">_FV(B16,"52 week low",TRUE)</f>
        <v>153.52000000000001</v>
      </c>
    </row>
    <row r="17" spans="1:22" s="36" customFormat="1" ht="14.25" customHeight="1" x14ac:dyDescent="0.3">
      <c r="B17" s="76" t="e" vm="2">
        <v>#VALUE!</v>
      </c>
      <c r="C17" s="37" t="str" cm="1">
        <f t="array" aca="1" ref="C17" ca="1">_FV(B17,"Ticker symbol",TRUE)</f>
        <v>AXP</v>
      </c>
      <c r="D17" s="37" t="str" cm="1">
        <f t="array" aca="1" ref="D17" ca="1">_FV(B17,"Industry")</f>
        <v>Banking Services</v>
      </c>
      <c r="E17" s="77">
        <v>125</v>
      </c>
      <c r="F17" s="78">
        <v>316.77</v>
      </c>
      <c r="G17" s="38">
        <f t="shared" si="2"/>
        <v>39596.25</v>
      </c>
      <c r="H17" s="39" cm="1">
        <f t="array" aca="1" ref="H17" ca="1">_FV(B17,"Price")</f>
        <v>311.04000000000002</v>
      </c>
      <c r="I17" s="41" cm="1">
        <f t="array" aca="1" ref="I17" ca="1">_FV(B17,"Price")</f>
        <v>311.04000000000002</v>
      </c>
      <c r="J17" s="40">
        <f t="shared" ca="1" si="1"/>
        <v>-716.24999999999523</v>
      </c>
      <c r="K17" s="40" cm="1">
        <f t="array" aca="1" ref="K17" ca="1">_FV(B17,"52 week high",TRUE)</f>
        <v>326.27499999999998</v>
      </c>
      <c r="L17" s="40" cm="1">
        <f t="array" aca="1" ref="L17" ca="1">_FV(B17,"52 week low",TRUE)</f>
        <v>208.82429999999999</v>
      </c>
    </row>
    <row r="18" spans="1:22" s="36" customFormat="1" ht="14.25" customHeight="1" x14ac:dyDescent="0.3">
      <c r="B18" s="76" t="e" vm="8">
        <v>#VALUE!</v>
      </c>
      <c r="C18" s="37" t="str" cm="1">
        <f t="array" aca="1" ref="C18" ca="1">_FV(B18,"Ticker symbol",TRUE)</f>
        <v>SHW</v>
      </c>
      <c r="D18" s="37" t="str" cm="1">
        <f t="array" aca="1" ref="D18" ca="1">_FV(B18,"Industry")</f>
        <v>Chemicals</v>
      </c>
      <c r="E18" s="77">
        <v>110</v>
      </c>
      <c r="F18" s="78">
        <v>360.57</v>
      </c>
      <c r="G18" s="38">
        <f t="shared" si="2"/>
        <v>39662.699999999997</v>
      </c>
      <c r="H18" s="39" cm="1">
        <f t="array" aca="1" ref="H18" ca="1">_FV(B18,"Price")</f>
        <v>356.86</v>
      </c>
      <c r="I18" s="41" cm="1">
        <f t="array" aca="1" ref="I18" ca="1">_FV(B18,"Price")</f>
        <v>356.86</v>
      </c>
      <c r="J18" s="40">
        <f t="shared" ca="1" si="1"/>
        <v>-408.09999999999775</v>
      </c>
      <c r="K18" s="40" cm="1">
        <f t="array" aca="1" ref="K18" ca="1">_FV(B18,"52 week high",TRUE)</f>
        <v>400.42</v>
      </c>
      <c r="L18" s="40" cm="1">
        <f t="array" aca="1" ref="L18" ca="1">_FV(B18,"52 week low",TRUE)</f>
        <v>282.08999999999997</v>
      </c>
    </row>
    <row r="19" spans="1:22" s="36" customFormat="1" ht="14.25" customHeight="1" x14ac:dyDescent="0.3">
      <c r="B19" s="76" t="e" vm="9">
        <v>#VALUE!</v>
      </c>
      <c r="C19" s="37" t="str" cm="1">
        <f t="array" aca="1" ref="C19" ca="1">_FV(B19,"Ticker symbol",TRUE)</f>
        <v>TRV</v>
      </c>
      <c r="D19" s="37" t="str" cm="1">
        <f t="array" aca="1" ref="D19" ca="1">_FV(B19,"Industry")</f>
        <v>Insurance</v>
      </c>
      <c r="E19" s="77">
        <v>161</v>
      </c>
      <c r="F19" s="78">
        <v>245.19</v>
      </c>
      <c r="G19" s="38">
        <f t="shared" si="2"/>
        <v>39475.589999999997</v>
      </c>
      <c r="H19" s="39" cm="1">
        <f t="array" aca="1" ref="H19" ca="1">_FV(B19,"Price")</f>
        <v>238.31</v>
      </c>
      <c r="I19" s="41" cm="1">
        <f t="array" aca="1" ref="I19" ca="1">_FV(B19,"Price")</f>
        <v>238.31</v>
      </c>
      <c r="J19" s="40">
        <f t="shared" ca="1" si="1"/>
        <v>-1107.6799999999994</v>
      </c>
      <c r="K19" s="40" cm="1">
        <f t="array" aca="1" ref="K19" ca="1">_FV(B19,"52 week high",TRUE)</f>
        <v>269.55500000000001</v>
      </c>
      <c r="L19" s="40" cm="1">
        <f t="array" aca="1" ref="L19" ca="1">_FV(B19,"52 week low",TRUE)</f>
        <v>200.21</v>
      </c>
    </row>
    <row r="20" spans="1:22" s="49" customFormat="1" ht="14.25" customHeight="1" x14ac:dyDescent="0.3">
      <c r="A20" s="42"/>
      <c r="B20" s="54" t="e" vm="4">
        <v>#VALUE!</v>
      </c>
      <c r="C20" s="43" t="str" cm="1">
        <f t="array" aca="1" ref="C20" ca="1">_FV(B20,"Ticker symbol",TRUE)</f>
        <v>MSFT</v>
      </c>
      <c r="D20" s="43" t="str" cm="1">
        <f t="array" aca="1" ref="D20" ca="1">_FV(B20,"Industry")</f>
        <v>Software &amp; IT Services</v>
      </c>
      <c r="E20" s="42">
        <v>-96</v>
      </c>
      <c r="F20" s="44">
        <v>409.75</v>
      </c>
      <c r="G20" s="45">
        <f t="shared" si="2"/>
        <v>-39336</v>
      </c>
      <c r="H20" s="44" cm="1">
        <f t="array" aca="1" ref="H20" ca="1">_FV(B20,"Price")</f>
        <v>408.43</v>
      </c>
      <c r="I20" s="46" cm="1">
        <f t="array" aca="1" ref="I20" ca="1">_FV(B20,"Price")</f>
        <v>408.43</v>
      </c>
      <c r="J20" s="47">
        <f t="shared" ca="1" si="1"/>
        <v>126.71999999999935</v>
      </c>
      <c r="K20" s="47" cm="1">
        <f t="array" aca="1" ref="K20" ca="1">_FV(B20,"52 week high",TRUE)</f>
        <v>468.35</v>
      </c>
      <c r="L20" s="47" cm="1">
        <f t="array" aca="1" ref="L20" ca="1">_FV(B20,"52 week low",TRUE)</f>
        <v>385.58</v>
      </c>
      <c r="M20" s="42"/>
      <c r="N20" s="42"/>
      <c r="O20" s="42"/>
      <c r="P20" s="42"/>
      <c r="Q20" s="42"/>
      <c r="R20" s="42"/>
      <c r="S20" s="42"/>
      <c r="T20" s="42"/>
      <c r="U20" s="42"/>
      <c r="V20" s="42"/>
    </row>
    <row r="21" spans="1:22" s="49" customFormat="1" ht="14.25" customHeight="1" x14ac:dyDescent="0.3">
      <c r="A21" s="42"/>
      <c r="B21" s="54" t="e" vm="10">
        <v>#VALUE!</v>
      </c>
      <c r="C21" s="43" t="str" cm="1">
        <f t="array" aca="1" ref="C21" ca="1">_FV(B21,"Ticker symbol",TRUE)</f>
        <v>UNH</v>
      </c>
      <c r="D21" s="43" t="str" cm="1">
        <f t="array" aca="1" ref="D21" ca="1">_FV(B21,"Industry")</f>
        <v>Healthcare Providers &amp; Services</v>
      </c>
      <c r="E21" s="42">
        <v>-75</v>
      </c>
      <c r="F21" s="44">
        <v>527.03</v>
      </c>
      <c r="G21" s="45">
        <f t="shared" si="2"/>
        <v>-39527.25</v>
      </c>
      <c r="H21" s="44" cm="1">
        <f t="array" aca="1" ref="H21" ca="1">_FV(B21,"Price")</f>
        <v>523.35</v>
      </c>
      <c r="I21" s="46" cm="1">
        <f t="array" aca="1" ref="I21" ca="1">_FV(B21,"Price")</f>
        <v>523.35</v>
      </c>
      <c r="J21" s="47">
        <f t="shared" ca="1" si="1"/>
        <v>275.99999999999625</v>
      </c>
      <c r="K21" s="47" cm="1">
        <f t="array" aca="1" ref="K21" ca="1">_FV(B21,"52 week high",TRUE)</f>
        <v>630.73</v>
      </c>
      <c r="L21" s="47" cm="1">
        <f t="array" aca="1" ref="L21" ca="1">_FV(B21,"52 week low",TRUE)</f>
        <v>436.38</v>
      </c>
      <c r="M21" s="42"/>
      <c r="N21" s="42"/>
      <c r="O21" s="42"/>
      <c r="P21" s="42"/>
      <c r="Q21" s="42"/>
      <c r="R21" s="42"/>
      <c r="S21" s="42"/>
      <c r="T21" s="42"/>
      <c r="U21" s="42"/>
      <c r="V21" s="42"/>
    </row>
    <row r="22" spans="1:22" s="49" customFormat="1" ht="14.25" customHeight="1" x14ac:dyDescent="0.3">
      <c r="A22" s="42"/>
      <c r="B22" s="54" t="e" vm="11">
        <v>#VALUE!</v>
      </c>
      <c r="C22" s="43" t="str" cm="1">
        <f t="array" aca="1" ref="C22" ca="1">_FV(B22,"Ticker symbol",TRUE)</f>
        <v>CRM</v>
      </c>
      <c r="D22" s="43" t="str" cm="1">
        <f t="array" aca="1" ref="D22" ca="1">_FV(B22,"Industry")</f>
        <v>Software &amp; IT Services</v>
      </c>
      <c r="E22" s="42">
        <v>-121</v>
      </c>
      <c r="F22" s="44">
        <v>325.83</v>
      </c>
      <c r="G22" s="45">
        <f t="shared" si="2"/>
        <v>-39425.43</v>
      </c>
      <c r="H22" s="44" cm="1">
        <f t="array" aca="1" ref="H22" ca="1">_FV(B22,"Price")</f>
        <v>326.54000000000002</v>
      </c>
      <c r="I22" s="46" cm="1">
        <f t="array" aca="1" ref="I22" ca="1">_FV(B22,"Price")</f>
        <v>326.54000000000002</v>
      </c>
      <c r="J22" s="47">
        <f t="shared" ca="1" si="1"/>
        <v>-85.910000000004402</v>
      </c>
      <c r="K22" s="47" cm="1">
        <f t="array" aca="1" ref="K22" ca="1">_FV(B22,"52 week high",TRUE)</f>
        <v>369</v>
      </c>
      <c r="L22" s="47" cm="1">
        <f t="array" aca="1" ref="L22" ca="1">_FV(B22,"52 week low",TRUE)</f>
        <v>212</v>
      </c>
      <c r="M22" s="42"/>
      <c r="N22" s="42"/>
      <c r="O22" s="42"/>
      <c r="P22" s="42"/>
      <c r="Q22" s="42"/>
      <c r="R22" s="42"/>
      <c r="S22" s="42"/>
      <c r="T22" s="42"/>
      <c r="U22" s="42"/>
      <c r="V22" s="42"/>
    </row>
    <row r="23" spans="1:22" s="49" customFormat="1" ht="14.25" customHeight="1" x14ac:dyDescent="0.3">
      <c r="A23" s="42"/>
      <c r="B23" s="54" t="e" vm="12">
        <v>#VALUE!</v>
      </c>
      <c r="C23" s="43" t="str" cm="1">
        <f t="array" aca="1" ref="C23" ca="1">_FV(B23,"Ticker symbol",TRUE)</f>
        <v>MRK</v>
      </c>
      <c r="D23" s="43" t="str" cm="1">
        <f t="array" aca="1" ref="D23" ca="1">_FV(B23,"Industry")</f>
        <v>Pharmaceuticals</v>
      </c>
      <c r="E23" s="42">
        <v>-452</v>
      </c>
      <c r="F23" s="44">
        <v>87.28</v>
      </c>
      <c r="G23" s="45">
        <f t="shared" si="2"/>
        <v>-39450.559999999998</v>
      </c>
      <c r="H23" s="44" cm="1">
        <f t="array" aca="1" ref="H23" ca="1">_FV(B23,"Price")</f>
        <v>83</v>
      </c>
      <c r="I23" s="46" cm="1">
        <f t="array" aca="1" ref="I23" ca="1">_FV(B23,"Price")</f>
        <v>83</v>
      </c>
      <c r="J23" s="47">
        <f t="shared" ca="1" si="1"/>
        <v>1934.5600000000004</v>
      </c>
      <c r="K23" s="47" cm="1">
        <f t="array" aca="1" ref="K23" ca="1">_FV(B23,"52 week high",TRUE)</f>
        <v>134.63</v>
      </c>
      <c r="L23" s="47" cm="1">
        <f t="array" aca="1" ref="L23" ca="1">_FV(B23,"52 week low",TRUE)</f>
        <v>82.093900000000005</v>
      </c>
      <c r="M23" s="42"/>
      <c r="N23" s="42"/>
      <c r="O23" s="42"/>
      <c r="P23" s="42"/>
      <c r="Q23" s="42"/>
      <c r="R23" s="42"/>
      <c r="S23" s="42"/>
      <c r="T23" s="42"/>
      <c r="U23" s="42"/>
      <c r="V23" s="42"/>
    </row>
    <row r="24" spans="1:22" s="49" customFormat="1" ht="14.25" customHeight="1" x14ac:dyDescent="0.3">
      <c r="A24" s="42"/>
      <c r="B24" s="54" t="e" vm="13">
        <v>#VALUE!</v>
      </c>
      <c r="C24" s="43" t="str" cm="1">
        <f t="array" aca="1" ref="C24" ca="1">_FV(B24,"Ticker symbol",TRUE)</f>
        <v>CAT</v>
      </c>
      <c r="D24" s="43" t="str" cm="1">
        <f t="array" aca="1" ref="D24" ca="1">_FV(B24,"Industry")</f>
        <v>Machinery, Equipment &amp; Components</v>
      </c>
      <c r="E24" s="42">
        <v>-109</v>
      </c>
      <c r="F24" s="44">
        <v>363.88</v>
      </c>
      <c r="G24" s="45">
        <f t="shared" si="2"/>
        <v>-39662.92</v>
      </c>
      <c r="H24" s="44" cm="1">
        <f t="array" aca="1" ref="H24" ca="1">_FV(B24,"Price")</f>
        <v>353.35</v>
      </c>
      <c r="I24" s="46" cm="1">
        <f t="array" aca="1" ref="I24" ca="1">_FV(B24,"Price")</f>
        <v>353.35</v>
      </c>
      <c r="J24" s="47">
        <f t="shared" ca="1" si="1"/>
        <v>1147.769999999997</v>
      </c>
      <c r="K24" s="47" cm="1">
        <f t="array" aca="1" ref="K24" ca="1">_FV(B24,"52 week high",TRUE)</f>
        <v>418.5</v>
      </c>
      <c r="L24" s="47" cm="1">
        <f t="array" aca="1" ref="L24" ca="1">_FV(B24,"52 week low",TRUE)</f>
        <v>307.05</v>
      </c>
      <c r="M24" s="42"/>
      <c r="N24" s="42"/>
      <c r="O24" s="42"/>
      <c r="P24" s="42"/>
      <c r="Q24" s="42"/>
      <c r="R24" s="42"/>
      <c r="S24" s="42"/>
      <c r="T24" s="42"/>
      <c r="U24" s="42"/>
      <c r="V24" s="42"/>
    </row>
    <row r="25" spans="1:22" s="49" customFormat="1" ht="14.25" customHeight="1" x14ac:dyDescent="0.3">
      <c r="A25" s="42"/>
      <c r="B25" s="54" t="e" vm="14">
        <v>#VALUE!</v>
      </c>
      <c r="C25" s="43" t="str" cm="1">
        <f t="array" aca="1" ref="C25" ca="1">_FV(B25,"Ticker symbol",TRUE)</f>
        <v>HON</v>
      </c>
      <c r="D25" s="43" t="str" cm="1">
        <f t="array" aca="1" ref="D25" ca="1">_FV(B25,"Industry")</f>
        <v>Consumer Goods Conglomerates</v>
      </c>
      <c r="E25" s="42">
        <v>-192</v>
      </c>
      <c r="F25" s="44">
        <v>205.52</v>
      </c>
      <c r="G25" s="45">
        <f t="shared" si="2"/>
        <v>-39459.840000000004</v>
      </c>
      <c r="H25" s="44" cm="1">
        <f t="array" aca="1" ref="H25" ca="1">_FV(B25,"Price")</f>
        <v>202.75</v>
      </c>
      <c r="I25" s="46" cm="1">
        <f t="array" aca="1" ref="I25" ca="1">_FV(B25,"Price")</f>
        <v>202.75</v>
      </c>
      <c r="J25" s="47">
        <f t="shared" ca="1" si="1"/>
        <v>531.84000000000196</v>
      </c>
      <c r="K25" s="47" cm="1">
        <f t="array" aca="1" ref="K25" ca="1">_FV(B25,"52 week high",TRUE)</f>
        <v>242.77</v>
      </c>
      <c r="L25" s="47" cm="1">
        <f t="array" aca="1" ref="L25" ca="1">_FV(B25,"52 week low",TRUE)</f>
        <v>189.75</v>
      </c>
      <c r="M25" s="42"/>
      <c r="N25" s="42"/>
      <c r="O25" s="42"/>
      <c r="P25" s="42"/>
      <c r="Q25" s="42"/>
      <c r="R25" s="42"/>
      <c r="S25" s="42"/>
      <c r="T25" s="42"/>
      <c r="U25" s="42"/>
      <c r="V25" s="42"/>
    </row>
    <row r="26" spans="1:22" s="49" customFormat="1" ht="14.25" customHeight="1" x14ac:dyDescent="0.3">
      <c r="A26" s="42"/>
      <c r="B26" s="54" t="e" vm="15">
        <v>#VALUE!</v>
      </c>
      <c r="C26" s="43" t="str" cm="1">
        <f t="array" aca="1" ref="C26" ca="1">_FV(B26,"Ticker symbol",TRUE)</f>
        <v>NKE</v>
      </c>
      <c r="D26" s="43" t="str" cm="1">
        <f t="array" aca="1" ref="D26" ca="1">_FV(B26,"Industry")</f>
        <v>Textiles &amp; Apparel</v>
      </c>
      <c r="E26" s="42">
        <v>-575</v>
      </c>
      <c r="F26" s="44">
        <v>68.680000000000007</v>
      </c>
      <c r="G26" s="45">
        <f t="shared" si="2"/>
        <v>-39491.000000000007</v>
      </c>
      <c r="H26" s="44" cm="1">
        <f t="array" aca="1" ref="H26" ca="1">_FV(B26,"Price")</f>
        <v>73.040000000000006</v>
      </c>
      <c r="I26" s="46" cm="1">
        <f t="array" aca="1" ref="I26" ca="1">_FV(B26,"Price")</f>
        <v>73.040000000000006</v>
      </c>
      <c r="J26" s="47">
        <f t="shared" ca="1" si="1"/>
        <v>-2506.9999999999995</v>
      </c>
      <c r="K26" s="47" cm="1">
        <f t="array" aca="1" ref="K26" ca="1">_FV(B26,"52 week high",TRUE)</f>
        <v>107.34</v>
      </c>
      <c r="L26" s="47" cm="1">
        <f t="array" aca="1" ref="L26" ca="1">_FV(B26,"52 week low",TRUE)</f>
        <v>68.62</v>
      </c>
      <c r="M26" s="42"/>
      <c r="N26" s="42"/>
      <c r="O26" s="42"/>
      <c r="P26" s="42"/>
      <c r="Q26" s="42"/>
      <c r="R26" s="42"/>
      <c r="S26" s="42"/>
      <c r="T26" s="42"/>
      <c r="U26" s="42"/>
      <c r="V26" s="42"/>
    </row>
    <row r="27" spans="1:22" s="49" customFormat="1" ht="14.25" customHeight="1" x14ac:dyDescent="0.3">
      <c r="A27" s="42"/>
      <c r="B27" s="54" t="e" vm="8">
        <v>#VALUE!</v>
      </c>
      <c r="C27" s="43" t="str" cm="1">
        <f t="array" aca="1" ref="C27" ca="1">_FV(B27,"Ticker symbol",TRUE)</f>
        <v>SHW</v>
      </c>
      <c r="D27" s="43" t="str" cm="1">
        <f t="array" aca="1" ref="D27" ca="1">_FV(B27,"Industry")</f>
        <v>Chemicals</v>
      </c>
      <c r="E27" s="42">
        <v>-112</v>
      </c>
      <c r="F27" s="44">
        <v>356.86</v>
      </c>
      <c r="G27" s="45">
        <f t="shared" si="2"/>
        <v>-39968.32</v>
      </c>
      <c r="H27" s="44" cm="1">
        <f t="array" aca="1" ref="H27" ca="1">_FV(B27,"Price")</f>
        <v>356.86</v>
      </c>
      <c r="I27" s="46" cm="1">
        <f t="array" aca="1" ref="I27" ca="1">_FV(B27,"Price")</f>
        <v>356.86</v>
      </c>
      <c r="J27" s="47">
        <f t="shared" ca="1" si="1"/>
        <v>0</v>
      </c>
      <c r="K27" s="47" cm="1">
        <f t="array" aca="1" ref="K27" ca="1">_FV(B27,"52 week high",TRUE)</f>
        <v>400.42</v>
      </c>
      <c r="L27" s="47" cm="1">
        <f t="array" aca="1" ref="L27" ca="1">_FV(B27,"52 week low",TRUE)</f>
        <v>282.08999999999997</v>
      </c>
      <c r="M27" s="42"/>
      <c r="N27" s="42"/>
      <c r="O27" s="42"/>
      <c r="P27" s="42"/>
      <c r="Q27" s="42"/>
      <c r="R27" s="42"/>
      <c r="S27" s="42"/>
      <c r="T27" s="42"/>
      <c r="U27" s="42"/>
      <c r="V27" s="42"/>
    </row>
    <row r="28" spans="1:22" s="49" customFormat="1" ht="14.25" customHeight="1" x14ac:dyDescent="0.3">
      <c r="A28" s="42"/>
      <c r="B28" s="54" t="e" vm="9">
        <v>#VALUE!</v>
      </c>
      <c r="C28" s="43" t="str" cm="1">
        <f t="array" aca="1" ref="C28" ca="1">_FV(B28,"Ticker symbol",TRUE)</f>
        <v>TRV</v>
      </c>
      <c r="D28" s="43" t="str" cm="1">
        <f t="array" aca="1" ref="D28" ca="1">_FV(B28,"Industry")</f>
        <v>Insurance</v>
      </c>
      <c r="E28" s="42">
        <v>-167</v>
      </c>
      <c r="F28" s="44">
        <v>238.31</v>
      </c>
      <c r="G28" s="45">
        <f t="shared" si="2"/>
        <v>-39797.769999999997</v>
      </c>
      <c r="H28" s="44" cm="1">
        <f t="array" aca="1" ref="H28" ca="1">_FV(B28,"Price")</f>
        <v>238.31</v>
      </c>
      <c r="I28" s="46" cm="1">
        <f t="array" aca="1" ref="I28" ca="1">_FV(B28,"Price")</f>
        <v>238.31</v>
      </c>
      <c r="J28" s="47">
        <f t="shared" ca="1" si="1"/>
        <v>0</v>
      </c>
      <c r="K28" s="47" cm="1">
        <f t="array" aca="1" ref="K28" ca="1">_FV(B28,"52 week high",TRUE)</f>
        <v>269.55500000000001</v>
      </c>
      <c r="L28" s="47" cm="1">
        <f t="array" aca="1" ref="L28" ca="1">_FV(B28,"52 week low",TRUE)</f>
        <v>200.21</v>
      </c>
      <c r="M28" s="42"/>
      <c r="N28" s="42"/>
      <c r="O28" s="42"/>
      <c r="P28" s="42"/>
      <c r="Q28" s="42"/>
      <c r="R28" s="42"/>
      <c r="S28" s="42"/>
      <c r="T28" s="42"/>
      <c r="U28" s="42"/>
      <c r="V28" s="42"/>
    </row>
    <row r="29" spans="1:22" s="49" customFormat="1" ht="14.25" customHeight="1" x14ac:dyDescent="0.3">
      <c r="B29" s="79" t="e" vm="16">
        <v>#VALUE!</v>
      </c>
      <c r="C29" s="48" t="str" cm="1">
        <f t="array" aca="1" ref="C29" ca="1">_FV(B29,"Ticker symbol",TRUE)</f>
        <v>WMT</v>
      </c>
      <c r="D29" s="48" t="str" cm="1">
        <f t="array" aca="1" ref="D29" ca="1">_FV(B29,"Industry")</f>
        <v>Food &amp; Drug Retailing</v>
      </c>
      <c r="E29" s="80">
        <v>390</v>
      </c>
      <c r="F29" s="81">
        <v>101.15</v>
      </c>
      <c r="G29" s="51">
        <f t="shared" si="2"/>
        <v>39448.5</v>
      </c>
      <c r="H29" s="50" cm="1">
        <f t="array" aca="1" ref="H29" ca="1">_FV(B29,"Price")</f>
        <v>104.02</v>
      </c>
      <c r="I29" s="52" cm="1">
        <f t="array" aca="1" ref="I29" ca="1">_FV(B29,"Price")</f>
        <v>104.02</v>
      </c>
      <c r="J29" s="53">
        <f t="shared" ca="1" si="1"/>
        <v>1119.2999999999963</v>
      </c>
      <c r="K29" s="53" cm="1">
        <f t="array" aca="1" ref="K29" ca="1">_FV(B29,"52 week high",TRUE)</f>
        <v>105.3</v>
      </c>
      <c r="L29" s="53" cm="1">
        <f t="array" aca="1" ref="L29" ca="1">_FV(B29,"52 week low",TRUE)</f>
        <v>55.846600000000002</v>
      </c>
    </row>
    <row r="30" spans="1:22" s="49" customFormat="1" ht="14.25" customHeight="1" x14ac:dyDescent="0.3">
      <c r="B30" s="79" t="e" vm="17">
        <v>#VALUE!</v>
      </c>
      <c r="C30" s="48" t="str" cm="1">
        <f t="array" aca="1" ref="C30" ca="1">_FV(B30,"Ticker symbol",TRUE)</f>
        <v>JPM</v>
      </c>
      <c r="D30" s="48" t="str" cm="1">
        <f t="array" aca="1" ref="D30" ca="1">_FV(B30,"Industry")</f>
        <v>Banking Services</v>
      </c>
      <c r="E30" s="80">
        <v>143</v>
      </c>
      <c r="F30" s="81">
        <v>275.8</v>
      </c>
      <c r="G30" s="51">
        <f t="shared" si="2"/>
        <v>39439.4</v>
      </c>
      <c r="H30" s="50" cm="1">
        <f t="array" aca="1" ref="H30" ca="1">_FV(B30,"Price")</f>
        <v>276.58999999999997</v>
      </c>
      <c r="I30" s="52" cm="1">
        <f t="array" aca="1" ref="I30" ca="1">_FV(B30,"Price")</f>
        <v>276.58999999999997</v>
      </c>
      <c r="J30" s="53">
        <f t="shared" ca="1" si="1"/>
        <v>112.9699999999948</v>
      </c>
      <c r="K30" s="53" cm="1">
        <f t="array" aca="1" ref="K30" ca="1">_FV(B30,"52 week high",TRUE)</f>
        <v>279.23340000000002</v>
      </c>
      <c r="L30" s="53" cm="1">
        <f t="array" aca="1" ref="L30" ca="1">_FV(B30,"52 week low",TRUE)</f>
        <v>174.42</v>
      </c>
    </row>
    <row r="31" spans="1:22" s="49" customFormat="1" ht="14.25" customHeight="1" x14ac:dyDescent="0.3">
      <c r="B31" s="79" t="e" vm="18">
        <v>#VALUE!</v>
      </c>
      <c r="C31" s="48" t="str" cm="1">
        <f t="array" aca="1" ref="C31" ca="1">_FV(B31,"Ticker symbol",TRUE)</f>
        <v>V</v>
      </c>
      <c r="D31" s="48" t="str" cm="1">
        <f t="array" aca="1" ref="D31" ca="1">_FV(B31,"Industry")</f>
        <v>Software &amp; IT Services</v>
      </c>
      <c r="E31" s="80">
        <v>113</v>
      </c>
      <c r="F31" s="81">
        <v>348.02</v>
      </c>
      <c r="G31" s="51">
        <f t="shared" si="2"/>
        <v>39326.259999999995</v>
      </c>
      <c r="H31" s="50" cm="1">
        <f t="array" aca="1" ref="H31" ca="1">_FV(B31,"Price")</f>
        <v>353.77</v>
      </c>
      <c r="I31" s="52" cm="1">
        <f t="array" aca="1" ref="I31" ca="1">_FV(B31,"Price")</f>
        <v>353.77</v>
      </c>
      <c r="J31" s="53">
        <f t="shared" ca="1" si="1"/>
        <v>649.75</v>
      </c>
      <c r="K31" s="53" cm="1">
        <f t="array" aca="1" ref="K31" ca="1">_FV(B31,"52 week high",TRUE)</f>
        <v>356.08</v>
      </c>
      <c r="L31" s="53" cm="1">
        <f t="array" aca="1" ref="L31" ca="1">_FV(B31,"52 week low",TRUE)</f>
        <v>252.7</v>
      </c>
    </row>
    <row r="32" spans="1:22" s="49" customFormat="1" ht="14.25" customHeight="1" x14ac:dyDescent="0.3">
      <c r="B32" s="79" t="e" vm="19">
        <v>#VALUE!</v>
      </c>
      <c r="C32" s="48" t="str" cm="1">
        <f t="array" aca="1" ref="C32" ca="1">_FV(B32,"Ticker symbol",TRUE)</f>
        <v>JNJ</v>
      </c>
      <c r="D32" s="48" t="str" cm="1">
        <f t="array" aca="1" ref="D32" ca="1">_FV(B32,"Industry")</f>
        <v>Pharmaceuticals</v>
      </c>
      <c r="E32" s="80">
        <v>258</v>
      </c>
      <c r="F32" s="81">
        <v>153.12</v>
      </c>
      <c r="G32" s="51">
        <f t="shared" si="2"/>
        <v>39504.959999999999</v>
      </c>
      <c r="H32" s="50" cm="1">
        <f t="array" aca="1" ref="H32" ca="1">_FV(B32,"Price")</f>
        <v>156.1</v>
      </c>
      <c r="I32" s="52" cm="1">
        <f t="array" aca="1" ref="I32" ca="1">_FV(B32,"Price")</f>
        <v>156.1</v>
      </c>
      <c r="J32" s="53">
        <f t="shared" ca="1" si="1"/>
        <v>768.83999999999742</v>
      </c>
      <c r="K32" s="53" cm="1">
        <f t="array" aca="1" ref="K32" ca="1">_FV(B32,"52 week high",TRUE)</f>
        <v>168.85</v>
      </c>
      <c r="L32" s="53" cm="1">
        <f t="array" aca="1" ref="L32" ca="1">_FV(B32,"52 week low",TRUE)</f>
        <v>140.68</v>
      </c>
    </row>
    <row r="33" spans="2:12" s="49" customFormat="1" ht="14.25" customHeight="1" x14ac:dyDescent="0.3">
      <c r="B33" s="79" t="e" vm="20">
        <v>#VALUE!</v>
      </c>
      <c r="C33" s="48" t="str" cm="1">
        <f t="array" aca="1" ref="C33" ca="1">_FV(B33,"Ticker symbol",TRUE)</f>
        <v>KO</v>
      </c>
      <c r="D33" s="48" t="str" cm="1">
        <f t="array" aca="1" ref="D33" ca="1">_FV(B33,"Industry")</f>
        <v>Beverages</v>
      </c>
      <c r="E33" s="80">
        <v>618</v>
      </c>
      <c r="F33" s="81">
        <v>63.84</v>
      </c>
      <c r="G33" s="51">
        <f t="shared" si="2"/>
        <v>39453.120000000003</v>
      </c>
      <c r="H33" s="50" cm="1">
        <f t="array" aca="1" ref="H33" ca="1">_FV(B33,"Price")</f>
        <v>68.87</v>
      </c>
      <c r="I33" s="52" cm="1">
        <f t="array" aca="1" ref="I33" ca="1">_FV(B33,"Price")</f>
        <v>68.87</v>
      </c>
      <c r="J33" s="53">
        <f t="shared" ca="1" si="1"/>
        <v>3108.5400000000009</v>
      </c>
      <c r="K33" s="53" cm="1">
        <f t="array" aca="1" ref="K33" ca="1">_FV(B33,"52 week high",TRUE)</f>
        <v>73.53</v>
      </c>
      <c r="L33" s="53" cm="1">
        <f t="array" aca="1" ref="L33" ca="1">_FV(B33,"52 week low",TRUE)</f>
        <v>57.93</v>
      </c>
    </row>
    <row r="34" spans="2:12" s="49" customFormat="1" ht="14.25" customHeight="1" x14ac:dyDescent="0.3">
      <c r="B34" s="79" t="e" vm="21">
        <v>#VALUE!</v>
      </c>
      <c r="C34" s="48" t="str" cm="1">
        <f t="array" aca="1" ref="C34" ca="1">_FV(B34,"Ticker symbol",TRUE)</f>
        <v>CSCO</v>
      </c>
      <c r="D34" s="48" t="str" cm="1">
        <f t="array" aca="1" ref="D34" ca="1">_FV(B34,"Industry")</f>
        <v>Communications &amp; Networking</v>
      </c>
      <c r="E34" s="80">
        <v>634</v>
      </c>
      <c r="F34" s="81">
        <v>62.27</v>
      </c>
      <c r="G34" s="51">
        <f t="shared" si="2"/>
        <v>39479.18</v>
      </c>
      <c r="H34" s="50" cm="1">
        <f t="array" aca="1" ref="H34" ca="1">_FV(B34,"Price")</f>
        <v>64.87</v>
      </c>
      <c r="I34" s="52" cm="1">
        <f t="array" aca="1" ref="I34" ca="1">_FV(B34,"Price")</f>
        <v>64.87</v>
      </c>
      <c r="J34" s="53">
        <f t="shared" ca="1" si="1"/>
        <v>1648.400000000001</v>
      </c>
      <c r="K34" s="53" cm="1">
        <f t="array" aca="1" ref="K34" ca="1">_FV(B34,"52 week high",TRUE)</f>
        <v>66.5</v>
      </c>
      <c r="L34" s="53" cm="1">
        <f t="array" aca="1" ref="L34" ca="1">_FV(B34,"52 week low",TRUE)</f>
        <v>44.5</v>
      </c>
    </row>
    <row r="35" spans="2:12" s="49" customFormat="1" ht="14.25" customHeight="1" x14ac:dyDescent="0.3">
      <c r="B35" s="79" t="e" vm="1">
        <v>#VALUE!</v>
      </c>
      <c r="C35" s="48" t="str" cm="1">
        <f t="array" aca="1" ref="C35" ca="1">_FV(B35,"Ticker symbol",TRUE)</f>
        <v>IBM</v>
      </c>
      <c r="D35" s="48" t="str" cm="1">
        <f t="array" aca="1" ref="D35" ca="1">_FV(B35,"Industry")</f>
        <v>Software &amp; IT Services</v>
      </c>
      <c r="E35" s="80">
        <v>156</v>
      </c>
      <c r="F35" s="81">
        <v>252.34</v>
      </c>
      <c r="G35" s="51">
        <f t="shared" si="2"/>
        <v>39365.040000000001</v>
      </c>
      <c r="H35" s="50" cm="1">
        <f t="array" aca="1" ref="H35" ca="1">_FV(B35,"Price")</f>
        <v>261.20999999999998</v>
      </c>
      <c r="I35" s="52" cm="1">
        <f t="array" aca="1" ref="I35" ca="1">_FV(B35,"Price")</f>
        <v>261.20999999999998</v>
      </c>
      <c r="J35" s="53">
        <f t="shared" ca="1" si="1"/>
        <v>1383.7199999999962</v>
      </c>
      <c r="K35" s="53" cm="1">
        <f t="array" aca="1" ref="K35" ca="1">_FV(B35,"52 week high",TRUE)</f>
        <v>265.72000000000003</v>
      </c>
      <c r="L35" s="53" cm="1">
        <f t="array" aca="1" ref="L35" ca="1">_FV(B35,"52 week low",TRUE)</f>
        <v>162.62</v>
      </c>
    </row>
    <row r="36" spans="2:12" s="49" customFormat="1" ht="14.25" customHeight="1" x14ac:dyDescent="0.3">
      <c r="B36" s="79" t="e" vm="22">
        <v>#VALUE!</v>
      </c>
      <c r="C36" s="48" t="str" cm="1">
        <f t="array" aca="1" ref="C36" ca="1">_FV(B36,"Ticker symbol",TRUE)</f>
        <v>MCD</v>
      </c>
      <c r="D36" s="48" t="str" cm="1">
        <f t="array" aca="1" ref="D36" ca="1">_FV(B36,"Industry")</f>
        <v>Hotels &amp; Entertainment Services</v>
      </c>
      <c r="E36" s="80">
        <v>134</v>
      </c>
      <c r="F36" s="81">
        <v>294.3</v>
      </c>
      <c r="G36" s="51">
        <f t="shared" si="2"/>
        <v>39436.200000000004</v>
      </c>
      <c r="H36" s="50" cm="1">
        <f t="array" aca="1" ref="H36" ca="1">_FV(B36,"Price")</f>
        <v>308.38</v>
      </c>
      <c r="I36" s="52" cm="1">
        <f t="array" aca="1" ref="I36" ca="1">_FV(B36,"Price")</f>
        <v>308.38</v>
      </c>
      <c r="J36" s="53">
        <f t="shared" ca="1" si="1"/>
        <v>1886.719999999998</v>
      </c>
      <c r="K36" s="53" cm="1">
        <f t="array" aca="1" ref="K36" ca="1">_FV(B36,"52 week high",TRUE)</f>
        <v>317.89999999999998</v>
      </c>
      <c r="L36" s="53" cm="1">
        <f t="array" aca="1" ref="L36" ca="1">_FV(B36,"52 week low",TRUE)</f>
        <v>243.53</v>
      </c>
    </row>
    <row r="37" spans="2:12" s="49" customFormat="1" ht="14.25" customHeight="1" x14ac:dyDescent="0.3">
      <c r="B37" s="79" t="e" vm="23">
        <v>#VALUE!</v>
      </c>
      <c r="C37" s="48" t="str" cm="1">
        <f t="array" aca="1" ref="C37" ca="1">_FV(B37,"Ticker symbol",TRUE)</f>
        <v>GS</v>
      </c>
      <c r="D37" s="48" t="str" cm="1">
        <f t="array" aca="1" ref="D37" ca="1">_FV(B37,"Industry")</f>
        <v>Investment Banking &amp; Investment Services</v>
      </c>
      <c r="E37" s="80">
        <v>60</v>
      </c>
      <c r="F37" s="81">
        <v>655.9</v>
      </c>
      <c r="G37" s="51">
        <f t="shared" si="2"/>
        <v>39354</v>
      </c>
      <c r="H37" s="50" cm="1">
        <f t="array" aca="1" ref="H37" ca="1">_FV(B37,"Price")</f>
        <v>660.25</v>
      </c>
      <c r="I37" s="52" cm="1">
        <f t="array" aca="1" ref="I37" ca="1">_FV(B37,"Price")</f>
        <v>660.25</v>
      </c>
      <c r="J37" s="53">
        <f t="shared" ca="1" si="1"/>
        <v>261.00000000000136</v>
      </c>
      <c r="K37" s="53" cm="1">
        <f t="array" aca="1" ref="K37" ca="1">_FV(B37,"52 week high",TRUE)</f>
        <v>663.87</v>
      </c>
      <c r="L37" s="53" cm="1">
        <f t="array" aca="1" ref="L37" ca="1">_FV(B37,"52 week low",TRUE)</f>
        <v>375.77499999999998</v>
      </c>
    </row>
    <row r="38" spans="2:12" s="49" customFormat="1" ht="14.25" customHeight="1" x14ac:dyDescent="0.3">
      <c r="B38" s="79" t="e" vm="24">
        <v>#VALUE!</v>
      </c>
      <c r="C38" s="48" t="str" cm="1">
        <f t="array" aca="1" ref="C38" ca="1">_FV(B38,"Ticker symbol",TRUE)</f>
        <v>AMGN</v>
      </c>
      <c r="D38" s="48" t="str" cm="1">
        <f t="array" aca="1" ref="D38" ca="1">_FV(B38,"Industry")</f>
        <v>Pharmaceuticals</v>
      </c>
      <c r="E38" s="80">
        <v>135</v>
      </c>
      <c r="F38" s="81">
        <v>293.54000000000002</v>
      </c>
      <c r="G38" s="51">
        <f t="shared" si="2"/>
        <v>39627.9</v>
      </c>
      <c r="H38" s="50" cm="1">
        <f t="array" aca="1" ref="H38" ca="1">_FV(B38,"Price")</f>
        <v>291.16000000000003</v>
      </c>
      <c r="I38" s="52" cm="1">
        <f t="array" aca="1" ref="I38" ca="1">_FV(B38,"Price")</f>
        <v>291.16000000000003</v>
      </c>
      <c r="J38" s="53">
        <f t="shared" ca="1" si="1"/>
        <v>-321.29999999999939</v>
      </c>
      <c r="K38" s="53" cm="1">
        <f t="array" aca="1" ref="K38" ca="1">_FV(B38,"52 week high",TRUE)</f>
        <v>346.85</v>
      </c>
      <c r="L38" s="53" cm="1">
        <f t="array" aca="1" ref="L38" ca="1">_FV(B38,"52 week low",TRUE)</f>
        <v>253.3</v>
      </c>
    </row>
    <row r="39" spans="2:12" s="49" customFormat="1" ht="14.25" customHeight="1" x14ac:dyDescent="0.3">
      <c r="B39" s="79" t="e" vm="25">
        <v>#VALUE!</v>
      </c>
      <c r="C39" s="48" t="str" cm="1">
        <f t="array" aca="1" ref="C39" ca="1">_FV(B39,"Ticker symbol",TRUE)</f>
        <v>MMM</v>
      </c>
      <c r="D39" s="48" t="str" cm="1">
        <f t="array" aca="1" ref="D39" ca="1">_FV(B39,"Industry")</f>
        <v>Consumer Goods Conglomerates</v>
      </c>
      <c r="E39" s="80">
        <v>263</v>
      </c>
      <c r="F39" s="81">
        <v>149.87</v>
      </c>
      <c r="G39" s="51">
        <f t="shared" si="2"/>
        <v>39415.81</v>
      </c>
      <c r="H39" s="50" cm="1">
        <f t="array" aca="1" ref="H39" ca="1">_FV(B39,"Price")</f>
        <v>148.62</v>
      </c>
      <c r="I39" s="52" cm="1">
        <f t="array" aca="1" ref="I39" ca="1">_FV(B39,"Price")</f>
        <v>148.62</v>
      </c>
      <c r="J39" s="53">
        <f t="shared" ca="1" si="1"/>
        <v>-328.75</v>
      </c>
      <c r="K39" s="53" cm="1">
        <f t="array" aca="1" ref="K39" ca="1">_FV(B39,"52 week high",TRUE)</f>
        <v>155</v>
      </c>
      <c r="L39" s="53" cm="1">
        <f t="array" aca="1" ref="L39" ca="1">_FV(B39,"52 week low",TRUE)</f>
        <v>75.645099999999999</v>
      </c>
    </row>
    <row r="40" spans="2:12" s="49" customFormat="1" ht="14.25" customHeight="1" x14ac:dyDescent="0.3">
      <c r="B40" s="79" t="e" vm="26">
        <v>#VALUE!</v>
      </c>
      <c r="C40" s="48" t="str" cm="1">
        <f t="array" aca="1" ref="C40" ca="1">_FV(B40,"Ticker symbol",TRUE)</f>
        <v>BA</v>
      </c>
      <c r="D40" s="48" t="str" cm="1">
        <f t="array" aca="1" ref="D40" ca="1">_FV(B40,"Industry")</f>
        <v>Aerospace &amp; Defense</v>
      </c>
      <c r="E40" s="80">
        <v>218</v>
      </c>
      <c r="F40" s="81">
        <v>181.49</v>
      </c>
      <c r="G40" s="51">
        <f t="shared" si="2"/>
        <v>39564.82</v>
      </c>
      <c r="H40" s="50" cm="1">
        <f t="array" aca="1" ref="H40" ca="1">_FV(B40,"Price")</f>
        <v>184.42</v>
      </c>
      <c r="I40" s="52" cm="1">
        <f t="array" aca="1" ref="I40" ca="1">_FV(B40,"Price")</f>
        <v>184.42</v>
      </c>
      <c r="J40" s="53">
        <f t="shared" ca="1" si="1"/>
        <v>638.73999999999523</v>
      </c>
      <c r="K40" s="53" cm="1">
        <f t="array" aca="1" ref="K40" ca="1">_FV(B40,"52 week high",TRUE)</f>
        <v>208.1</v>
      </c>
      <c r="L40" s="53" cm="1">
        <f t="array" aca="1" ref="L40" ca="1">_FV(B40,"52 week low",TRUE)</f>
        <v>137.03</v>
      </c>
    </row>
    <row r="41" spans="2:12" s="49" customFormat="1" ht="14.25" customHeight="1" x14ac:dyDescent="0.3">
      <c r="B41" s="79" t="e" vm="6">
        <v>#VALUE!</v>
      </c>
      <c r="C41" s="48" t="str" cm="1">
        <f t="array" aca="1" ref="C41" ca="1">_FV(B41,"Ticker symbol",TRUE)</f>
        <v>AAPL</v>
      </c>
      <c r="D41" s="48" t="str" cm="1">
        <f t="array" aca="1" ref="D41" ca="1">_FV(B41,"Industry")</f>
        <v>Computers, Phones &amp; Household Electronics</v>
      </c>
      <c r="E41" s="80">
        <v>163</v>
      </c>
      <c r="F41" s="81">
        <v>244.6</v>
      </c>
      <c r="G41" s="51">
        <f t="shared" si="2"/>
        <v>39869.799999999996</v>
      </c>
      <c r="H41" s="50" cm="1">
        <f t="array" aca="1" ref="H41" ca="1">_FV(B41,"Price")</f>
        <v>244.6</v>
      </c>
      <c r="I41" s="52" cm="1">
        <f t="array" aca="1" ref="I41" ca="1">_FV(B41,"Price")</f>
        <v>244.6</v>
      </c>
      <c r="J41" s="53">
        <f t="shared" ref="J41:J44" ca="1" si="3">(I41-F41)*E41</f>
        <v>0</v>
      </c>
      <c r="K41" s="53" cm="1">
        <f t="array" aca="1" ref="K41" ca="1">_FV(B41,"52 week high",TRUE)</f>
        <v>260.10000000000002</v>
      </c>
      <c r="L41" s="53" cm="1">
        <f t="array" aca="1" ref="L41" ca="1">_FV(B41,"52 week low",TRUE)</f>
        <v>164.07499999999999</v>
      </c>
    </row>
    <row r="42" spans="2:12" s="49" customFormat="1" ht="14.25" customHeight="1" x14ac:dyDescent="0.3">
      <c r="B42" s="79" t="e" vm="5">
        <v>#VALUE!</v>
      </c>
      <c r="C42" s="48" t="str" cm="1">
        <f t="array" aca="1" ref="C42" ca="1">_FV(B42,"Ticker symbol",TRUE)</f>
        <v>CVX</v>
      </c>
      <c r="D42" s="48" t="str" cm="1">
        <f t="array" aca="1" ref="D42" ca="1">_FV(B42,"Industry")</f>
        <v>Oil &amp; Gas</v>
      </c>
      <c r="E42" s="80">
        <v>257</v>
      </c>
      <c r="F42" s="81">
        <v>155.26499999999999</v>
      </c>
      <c r="G42" s="51">
        <f t="shared" si="2"/>
        <v>39903.104999999996</v>
      </c>
      <c r="H42" s="50" cm="1">
        <f t="array" aca="1" ref="H42" ca="1">_FV(B42,"Price")</f>
        <v>155.26499999999999</v>
      </c>
      <c r="I42" s="52" cm="1">
        <f t="array" aca="1" ref="I42" ca="1">_FV(B42,"Price")</f>
        <v>155.26499999999999</v>
      </c>
      <c r="J42" s="53">
        <f t="shared" ca="1" si="3"/>
        <v>0</v>
      </c>
      <c r="K42" s="53" cm="1">
        <f t="array" aca="1" ref="K42" ca="1">_FV(B42,"52 week high",TRUE)</f>
        <v>167.11</v>
      </c>
      <c r="L42" s="53" cm="1">
        <f t="array" aca="1" ref="L42" ca="1">_FV(B42,"52 week low",TRUE)</f>
        <v>135.3672</v>
      </c>
    </row>
    <row r="43" spans="2:12" s="49" customFormat="1" ht="14.25" customHeight="1" x14ac:dyDescent="0.3">
      <c r="B43" s="79" t="e" vm="27">
        <v>#VALUE!</v>
      </c>
      <c r="C43" s="48" t="str" cm="1">
        <f t="array" aca="1" ref="C43" ca="1">_FV(B43,"Ticker symbol",TRUE)</f>
        <v>VZ</v>
      </c>
      <c r="D43" s="48" t="str" cm="1">
        <f t="array" aca="1" ref="D43" ca="1">_FV(B43,"Industry")</f>
        <v>Telecommunications Services</v>
      </c>
      <c r="E43" s="80">
        <v>975</v>
      </c>
      <c r="F43" s="81">
        <v>40.99</v>
      </c>
      <c r="G43" s="51">
        <f t="shared" si="2"/>
        <v>39965.25</v>
      </c>
      <c r="H43" s="50" cm="1">
        <f t="array" aca="1" ref="H43" ca="1">_FV(B43,"Price")</f>
        <v>40.99</v>
      </c>
      <c r="I43" s="52" cm="1">
        <f t="array" aca="1" ref="I43" ca="1">_FV(B43,"Price")</f>
        <v>40.99</v>
      </c>
      <c r="J43" s="53">
        <f t="shared" ca="1" si="3"/>
        <v>0</v>
      </c>
      <c r="K43" s="53" cm="1">
        <f t="array" aca="1" ref="K43" ca="1">_FV(B43,"52 week high",TRUE)</f>
        <v>45.36</v>
      </c>
      <c r="L43" s="53" cm="1">
        <f t="array" aca="1" ref="L43" ca="1">_FV(B43,"52 week low",TRUE)</f>
        <v>37.585000000000001</v>
      </c>
    </row>
    <row r="44" spans="2:12" s="49" customFormat="1" ht="14.25" customHeight="1" x14ac:dyDescent="0.3">
      <c r="B44" s="79" t="e" vm="28">
        <v>#VALUE!</v>
      </c>
      <c r="C44" s="48" t="str" cm="1">
        <f t="array" aca="1" ref="C44" ca="1">_FV(B44,"Ticker symbol",TRUE)</f>
        <v>NVDA</v>
      </c>
      <c r="D44" s="48" t="str" cm="1">
        <f t="array" aca="1" ref="D44" ca="1">_FV(B44,"Industry")</f>
        <v>Semiconductors &amp; Semiconductor Equipment</v>
      </c>
      <c r="E44" s="80">
        <v>288</v>
      </c>
      <c r="F44" s="81">
        <v>138.85</v>
      </c>
      <c r="G44" s="51">
        <f t="shared" si="2"/>
        <v>39988.799999999996</v>
      </c>
      <c r="H44" s="50" cm="1">
        <f t="array" aca="1" ref="H44" ca="1">_FV(B44,"Price")</f>
        <v>138.85</v>
      </c>
      <c r="I44" s="52" cm="1">
        <f t="array" aca="1" ref="I44" ca="1">_FV(B44,"Price")</f>
        <v>138.85</v>
      </c>
      <c r="J44" s="53">
        <f t="shared" ca="1" si="3"/>
        <v>0</v>
      </c>
      <c r="K44" s="53" cm="1">
        <f t="array" aca="1" ref="K44" ca="1">_FV(B44,"52 week high",TRUE)</f>
        <v>153.13</v>
      </c>
      <c r="L44" s="53" cm="1">
        <f t="array" aca="1" ref="L44" ca="1">_FV(B44,"52 week low",TRUE)</f>
        <v>66.248000000000005</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sheetData>
  <autoFilter ref="A7:V37" xr:uid="{00000000-0001-0000-0100-000000000000}">
    <sortState xmlns:xlrd2="http://schemas.microsoft.com/office/spreadsheetml/2017/richdata2" ref="A8:V44">
      <sortCondition sortBy="cellColor" ref="H7:H37" dxfId="6"/>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6"/>
  <sheetViews>
    <sheetView showGridLines="0" workbookViewId="0">
      <selection activeCell="G13" sqref="G13"/>
    </sheetView>
  </sheetViews>
  <sheetFormatPr defaultColWidth="14.44140625" defaultRowHeight="15" customHeight="1" x14ac:dyDescent="0.3"/>
  <cols>
    <col min="1" max="1" width="8.88671875" customWidth="1"/>
    <col min="2" max="3" width="9.5546875" customWidth="1"/>
    <col min="4" max="4" width="39.5546875" customWidth="1"/>
    <col min="5" max="5" width="8.44140625" customWidth="1"/>
    <col min="6" max="6" width="17.44140625" style="15" customWidth="1"/>
    <col min="7" max="7" width="8.10937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35</v>
      </c>
      <c r="D2" s="8" t="s">
        <v>1</v>
      </c>
      <c r="E2" s="8" t="s">
        <v>2</v>
      </c>
      <c r="F2" s="16" t="s">
        <v>11</v>
      </c>
      <c r="G2" s="8" t="s">
        <v>12</v>
      </c>
      <c r="H2" s="8" t="s">
        <v>26</v>
      </c>
      <c r="I2" s="8" t="s">
        <v>20</v>
      </c>
      <c r="J2" s="8" t="s">
        <v>19</v>
      </c>
      <c r="K2" s="8" t="s">
        <v>21</v>
      </c>
      <c r="L2" s="8" t="s">
        <v>13</v>
      </c>
    </row>
    <row r="3" spans="2:12" ht="14.25" customHeight="1" x14ac:dyDescent="0.3">
      <c r="B3" s="9" t="s">
        <v>18</v>
      </c>
      <c r="C3" s="9" t="str">
        <f>VLOOKUP(Table_1[[#This Row],[Company]],Dashboard!$B$8:$D$44,3,FALSE)</f>
        <v>U.S. Treasury</v>
      </c>
      <c r="D3" s="13" t="s">
        <v>22</v>
      </c>
      <c r="E3" s="1" t="s">
        <v>23</v>
      </c>
      <c r="F3" s="82"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t="s">
        <v>17</v>
      </c>
      <c r="C4" s="9" t="str">
        <f ca="1">VLOOKUP(Table_1[[#This Row],[Company]],Dashboard!$B$8:$D$44,3,FALSE)</f>
        <v>Software &amp; IT Services</v>
      </c>
      <c r="D4" s="1" t="e" vm="1">
        <v>#VALUE!</v>
      </c>
      <c r="E4" s="1" t="str">
        <f t="array" aca="1" ref="E4" ca="1">_FV(Transactions!$D4,"Ticker symbol",TRUE)</f>
        <v>IBM</v>
      </c>
      <c r="F4" s="82"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t="s">
        <v>17</v>
      </c>
      <c r="C5" s="9" t="str">
        <f ca="1">VLOOKUP(Table_1[[#This Row],[Company]],Dashboard!$B$8:$D$44,3,FALSE)</f>
        <v>Banking Services</v>
      </c>
      <c r="D5" s="1" t="e" vm="2">
        <v>#VALUE!</v>
      </c>
      <c r="E5" s="1" t="str">
        <f t="array" aca="1" ref="E5" ca="1">_FV(Transactions!$D5,"Ticker symbol",TRUE)</f>
        <v>AXP</v>
      </c>
      <c r="F5" s="82"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t="s">
        <v>17</v>
      </c>
      <c r="C6" s="9" t="str">
        <f ca="1">VLOOKUP(Table_1[[#This Row],[Company]],Dashboard!$B$8:$D$44,3,FALSE)</f>
        <v>Media &amp; Publishing</v>
      </c>
      <c r="D6" s="1" t="e" vm="3">
        <v>#VALUE!</v>
      </c>
      <c r="E6" s="1" t="str">
        <f t="array" aca="1" ref="E6" ca="1">_FV(Transactions!$D6,"Ticker symbol",TRUE)</f>
        <v>DIS</v>
      </c>
      <c r="F6" s="82"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t="s">
        <v>17</v>
      </c>
      <c r="C7" s="9" t="str">
        <f ca="1">VLOOKUP(Table_1[[#This Row],[Company]],Dashboard!$B$8:$D$44,3,FALSE)</f>
        <v>Software &amp; IT Services</v>
      </c>
      <c r="D7" s="1" t="e" vm="4">
        <v>#VALUE!</v>
      </c>
      <c r="E7" s="1" t="str">
        <f t="array" aca="1" ref="E7" ca="1">_FV(Transactions!$D7,"Ticker symbol",TRUE)</f>
        <v>MSFT</v>
      </c>
      <c r="F7" s="82"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t="s">
        <v>17</v>
      </c>
      <c r="C8" s="9" t="str">
        <f ca="1">VLOOKUP(Table_1[[#This Row],[Company]],Dashboard!$B$8:$D$44,3,FALSE)</f>
        <v>Oil &amp; Gas</v>
      </c>
      <c r="D8" s="1" t="e" vm="5">
        <v>#VALUE!</v>
      </c>
      <c r="E8" s="1" t="str">
        <f t="array" aca="1" ref="E8" ca="1">_FV(Transactions!$D8,"Ticker symbol",TRUE)</f>
        <v>CVX</v>
      </c>
      <c r="F8" s="82"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9">
        <v>45840</v>
      </c>
      <c r="C9" s="9" t="str">
        <f ca="1">VLOOKUP(Table_1[[#This Row],[Company]],Dashboard!$B$8:$D$44,3,FALSE)</f>
        <v>Software &amp; IT Services</v>
      </c>
      <c r="D9" s="1" t="e" vm="1">
        <v>#VALUE!</v>
      </c>
      <c r="E9" s="1" t="str">
        <f t="array" aca="1" ref="E9" ca="1">_FV(Transactions!$D9,"Ticker symbol",TRUE)</f>
        <v>IBM</v>
      </c>
      <c r="F9" s="82"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9">
        <v>45840</v>
      </c>
      <c r="C10" s="9" t="str">
        <f ca="1">VLOOKUP(Table_1[[#This Row],[Company]],Dashboard!$B$8:$D$44,3,FALSE)</f>
        <v>Banking Services</v>
      </c>
      <c r="D10" s="1" t="e" vm="2">
        <v>#VALUE!</v>
      </c>
      <c r="E10" s="1" t="str">
        <f t="array" aca="1" ref="E10" ca="1">_FV(Transactions!$D10,"Ticker symbol",TRUE)</f>
        <v>AXP</v>
      </c>
      <c r="F10" s="82"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9">
        <v>45840</v>
      </c>
      <c r="C11" s="9" t="str">
        <f ca="1">VLOOKUP(Table_1[[#This Row],[Company]],Dashboard!$B$8:$D$44,3,FALSE)</f>
        <v>Media &amp; Publishing</v>
      </c>
      <c r="D11" s="1" t="e" vm="3">
        <v>#VALUE!</v>
      </c>
      <c r="E11" s="1" t="str">
        <f t="array" aca="1" ref="E11" ca="1">_FV(Transactions!$D11,"Ticker symbol",TRUE)</f>
        <v>DIS</v>
      </c>
      <c r="F11" s="82"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9">
        <v>45840</v>
      </c>
      <c r="C12" s="9" t="str">
        <f ca="1">VLOOKUP(Table_1[[#This Row],[Company]],Dashboard!$B$8:$D$44,3,FALSE)</f>
        <v>Software &amp; IT Services</v>
      </c>
      <c r="D12" s="1" t="e" vm="4">
        <v>#VALUE!</v>
      </c>
      <c r="E12" s="1" t="str">
        <f t="array" aca="1" ref="E12" ca="1">_FV(Transactions!$D12,"Ticker symbol",TRUE)</f>
        <v>MSFT</v>
      </c>
      <c r="F12" s="82"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9">
        <v>45840</v>
      </c>
      <c r="C13" s="9" t="str">
        <f ca="1">VLOOKUP(Table_1[[#This Row],[Company]],Dashboard!$B$8:$D$44,3,FALSE)</f>
        <v>Oil &amp; Gas</v>
      </c>
      <c r="D13" s="1" t="e" vm="5">
        <v>#VALUE!</v>
      </c>
      <c r="E13" s="1" t="str">
        <f t="array" aca="1" ref="E13" ca="1">_FV(Transactions!$D13,"Ticker symbol",TRUE)</f>
        <v>CVX</v>
      </c>
      <c r="F13" s="82"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45840</v>
      </c>
      <c r="C14" s="25" t="str">
        <f ca="1">VLOOKUP(Table_1[[#This Row],[Company]],Dashboard!$B$8:$D$44,3,FALSE)</f>
        <v>Computers, Phones &amp; Household Electronics</v>
      </c>
      <c r="D14" s="26" t="e" vm="6">
        <v>#VALUE!</v>
      </c>
      <c r="E14" s="27" t="str">
        <f t="array" aca="1" ref="E14" ca="1">_FV(Transactions!$D14,"Ticker symbol",TRUE)</f>
        <v>AAPL</v>
      </c>
      <c r="F14" s="89" t="s">
        <v>16</v>
      </c>
      <c r="G14" s="27">
        <v>-173</v>
      </c>
      <c r="H14" s="28">
        <v>227.63</v>
      </c>
      <c r="I14" s="29">
        <f>Transactions!$H14*Transactions!$G14</f>
        <v>-39379.99</v>
      </c>
      <c r="J14" s="29">
        <f>Table_1[[#This Row],[Transaction Amount]]*0.002</f>
        <v>-78.759979999999999</v>
      </c>
      <c r="K14" s="29">
        <f>Table_1[[#This Row],[Transaction Amount]]-Table_1[[#This Row],[Transaction Cost]]</f>
        <v>-39301.230019999995</v>
      </c>
      <c r="L14" s="27" t="s">
        <v>15</v>
      </c>
    </row>
    <row r="15" spans="2:12" s="22" customFormat="1" ht="14.25" customHeight="1" x14ac:dyDescent="0.3">
      <c r="B15" s="20">
        <v>45840</v>
      </c>
      <c r="C15" s="20" t="str">
        <f ca="1">VLOOKUP(Table_1[[#This Row],[Company]],Dashboard!$B$8:$D$44,3,FALSE)</f>
        <v>Software &amp; IT Services</v>
      </c>
      <c r="D15" s="21" t="e" vm="4">
        <v>#VALUE!</v>
      </c>
      <c r="E15" s="22" t="str">
        <f t="array" aca="1" ref="E15" ca="1">_FV(Transactions!$D15,"Ticker symbol",TRUE)</f>
        <v>MSFT</v>
      </c>
      <c r="F15" s="90" t="s">
        <v>16</v>
      </c>
      <c r="G15" s="22">
        <v>-96</v>
      </c>
      <c r="H15" s="23">
        <v>409.75</v>
      </c>
      <c r="I15" s="24">
        <f>Transactions!$H15*Transactions!$G15</f>
        <v>-39336</v>
      </c>
      <c r="J15" s="24">
        <f>Table_1[[#This Row],[Transaction Amount]]*0.002</f>
        <v>-78.671999999999997</v>
      </c>
      <c r="K15" s="24">
        <f>Table_1[[#This Row],[Transaction Amount]]-Table_1[[#This Row],[Transaction Cost]]</f>
        <v>-39257.328000000001</v>
      </c>
      <c r="L15" s="22" t="s">
        <v>15</v>
      </c>
    </row>
    <row r="16" spans="2:12" s="22" customFormat="1" ht="14.25" customHeight="1" x14ac:dyDescent="0.3">
      <c r="B16" s="20">
        <v>45840</v>
      </c>
      <c r="C16" s="20" t="str">
        <f ca="1">VLOOKUP(Table_1[[#This Row],[Company]],Dashboard!$B$8:$D$44,3,FALSE)</f>
        <v>Healthcare Providers &amp; Services</v>
      </c>
      <c r="D16" s="21" t="e" vm="10">
        <v>#VALUE!</v>
      </c>
      <c r="E16" s="22" t="str">
        <f t="array" aca="1" ref="E16" ca="1">_FV(Transactions!$D16,"Ticker symbol",TRUE)</f>
        <v>UNH</v>
      </c>
      <c r="F16" s="90" t="s">
        <v>16</v>
      </c>
      <c r="G16" s="22">
        <v>-75</v>
      </c>
      <c r="H16" s="23">
        <v>527.03</v>
      </c>
      <c r="I16" s="24">
        <f>Transactions!$H16*Transactions!$G16</f>
        <v>-39527.25</v>
      </c>
      <c r="J16" s="24">
        <f>Table_1[[#This Row],[Transaction Amount]]*0.002</f>
        <v>-79.054500000000004</v>
      </c>
      <c r="K16" s="24">
        <f>Table_1[[#This Row],[Transaction Amount]]-Table_1[[#This Row],[Transaction Cost]]</f>
        <v>-39448.195500000002</v>
      </c>
      <c r="L16" s="22" t="s">
        <v>15</v>
      </c>
    </row>
    <row r="17" spans="2:12" s="22" customFormat="1" ht="14.25" customHeight="1" x14ac:dyDescent="0.3">
      <c r="B17" s="20">
        <v>45840</v>
      </c>
      <c r="C17" s="20" t="str">
        <f ca="1">VLOOKUP(Table_1[[#This Row],[Company]],Dashboard!$B$8:$D$44,3,FALSE)</f>
        <v>Software &amp; IT Services</v>
      </c>
      <c r="D17" s="21" t="e" vm="11">
        <v>#VALUE!</v>
      </c>
      <c r="E17" s="22" t="str">
        <f t="array" aca="1" ref="E17" ca="1">_FV(Transactions!$D17,"Ticker symbol",TRUE)</f>
        <v>CRM</v>
      </c>
      <c r="F17" s="90" t="s">
        <v>16</v>
      </c>
      <c r="G17" s="22">
        <v>-121</v>
      </c>
      <c r="H17" s="23">
        <v>325.83</v>
      </c>
      <c r="I17" s="24">
        <f>Transactions!$H17*Transactions!$G17</f>
        <v>-39425.43</v>
      </c>
      <c r="J17" s="24">
        <f>Table_1[[#This Row],[Transaction Amount]]*0.002</f>
        <v>-78.850859999999997</v>
      </c>
      <c r="K17" s="24">
        <f>Table_1[[#This Row],[Transaction Amount]]-Table_1[[#This Row],[Transaction Cost]]</f>
        <v>-39346.579140000002</v>
      </c>
      <c r="L17" s="22" t="s">
        <v>15</v>
      </c>
    </row>
    <row r="18" spans="2:12" s="27" customFormat="1" ht="14.25" customHeight="1" x14ac:dyDescent="0.3">
      <c r="B18" s="25">
        <v>45840</v>
      </c>
      <c r="C18" s="25" t="str">
        <f ca="1">VLOOKUP(Table_1[[#This Row],[Company]],Dashboard!$B$8:$D$44,3,FALSE)</f>
        <v>Oil &amp; Gas</v>
      </c>
      <c r="D18" s="26" t="e" vm="5">
        <v>#VALUE!</v>
      </c>
      <c r="E18" s="27" t="str">
        <f t="array" aca="1" ref="E18" ca="1">_FV(Transactions!$D18,"Ticker symbol",TRUE)</f>
        <v>CVX</v>
      </c>
      <c r="F18" s="89" t="s">
        <v>16</v>
      </c>
      <c r="G18" s="27">
        <v>-259</v>
      </c>
      <c r="H18" s="28">
        <v>152.62</v>
      </c>
      <c r="I18" s="29">
        <f>Transactions!$H18*Transactions!$G18</f>
        <v>-39528.58</v>
      </c>
      <c r="J18" s="29">
        <f>Table_1[[#This Row],[Transaction Amount]]*0.002</f>
        <v>-79.05716000000001</v>
      </c>
      <c r="K18" s="29">
        <f>Table_1[[#This Row],[Transaction Amount]]-Table_1[[#This Row],[Transaction Cost]]</f>
        <v>-39449.522840000005</v>
      </c>
      <c r="L18" s="27" t="s">
        <v>15</v>
      </c>
    </row>
    <row r="19" spans="2:12" s="22" customFormat="1" ht="14.25" customHeight="1" x14ac:dyDescent="0.3">
      <c r="B19" s="20">
        <v>45840</v>
      </c>
      <c r="C19" s="20" t="str">
        <f ca="1">VLOOKUP(Table_1[[#This Row],[Company]],Dashboard!$B$8:$D$44,3,FALSE)</f>
        <v>Pharmaceuticals</v>
      </c>
      <c r="D19" s="21" t="e" vm="12">
        <v>#VALUE!</v>
      </c>
      <c r="E19" s="22" t="str">
        <f t="array" aca="1" ref="E19" ca="1">_FV(Transactions!$D19,"Ticker symbol",TRUE)</f>
        <v>MRK</v>
      </c>
      <c r="F19" s="90" t="s">
        <v>16</v>
      </c>
      <c r="G19" s="22">
        <v>-452</v>
      </c>
      <c r="H19" s="23">
        <v>87.28</v>
      </c>
      <c r="I19" s="24">
        <f>Transactions!$H19*Transactions!$G19</f>
        <v>-39450.559999999998</v>
      </c>
      <c r="J19" s="24">
        <f>Table_1[[#This Row],[Transaction Amount]]*0.002</f>
        <v>-78.901119999999992</v>
      </c>
      <c r="K19" s="24">
        <f>Table_1[[#This Row],[Transaction Amount]]-Table_1[[#This Row],[Transaction Cost]]</f>
        <v>-39371.658879999995</v>
      </c>
      <c r="L19" s="22" t="s">
        <v>15</v>
      </c>
    </row>
    <row r="20" spans="2:12" s="22" customFormat="1" ht="14.25" customHeight="1" x14ac:dyDescent="0.3">
      <c r="B20" s="20">
        <v>45840</v>
      </c>
      <c r="C20" s="20" t="str">
        <f ca="1">VLOOKUP(Table_1[[#This Row],[Company]],Dashboard!$B$8:$D$44,3,FALSE)</f>
        <v>Machinery, Equipment &amp; Components</v>
      </c>
      <c r="D20" s="21" t="e" vm="13">
        <v>#VALUE!</v>
      </c>
      <c r="E20" s="22" t="str">
        <f t="array" aca="1" ref="E20" ca="1">_FV(Transactions!$D20,"Ticker symbol",TRUE)</f>
        <v>CAT</v>
      </c>
      <c r="F20" s="90" t="s">
        <v>16</v>
      </c>
      <c r="G20" s="22">
        <v>-109</v>
      </c>
      <c r="H20" s="23">
        <v>363.88</v>
      </c>
      <c r="I20" s="24">
        <f>Transactions!$H20*Transactions!$G20</f>
        <v>-39662.92</v>
      </c>
      <c r="J20" s="24">
        <f>Table_1[[#This Row],[Transaction Amount]]*0.002</f>
        <v>-79.325839999999999</v>
      </c>
      <c r="K20" s="24">
        <f>Table_1[[#This Row],[Transaction Amount]]-Table_1[[#This Row],[Transaction Cost]]</f>
        <v>-39583.594160000001</v>
      </c>
      <c r="L20" s="22" t="s">
        <v>15</v>
      </c>
    </row>
    <row r="21" spans="2:12" s="22" customFormat="1" ht="14.25" customHeight="1" x14ac:dyDescent="0.3">
      <c r="B21" s="20">
        <v>45840</v>
      </c>
      <c r="C21" s="20" t="str">
        <f ca="1">VLOOKUP(Table_1[[#This Row],[Company]],Dashboard!$B$8:$D$44,3,FALSE)</f>
        <v>Consumer Goods Conglomerates</v>
      </c>
      <c r="D21" s="21" t="e" vm="14">
        <v>#VALUE!</v>
      </c>
      <c r="E21" s="22" t="str">
        <f t="array" aca="1" ref="E21" ca="1">_FV(Transactions!$D21,"Ticker symbol",TRUE)</f>
        <v>HON</v>
      </c>
      <c r="F21" s="90" t="s">
        <v>16</v>
      </c>
      <c r="G21" s="22">
        <v>-192</v>
      </c>
      <c r="H21" s="23">
        <v>205.52</v>
      </c>
      <c r="I21" s="24">
        <f>Transactions!$H21*Transactions!$G21</f>
        <v>-39459.840000000004</v>
      </c>
      <c r="J21" s="24">
        <f>Table_1[[#This Row],[Transaction Amount]]*0.002</f>
        <v>-78.919680000000014</v>
      </c>
      <c r="K21" s="24">
        <f>Table_1[[#This Row],[Transaction Amount]]-Table_1[[#This Row],[Transaction Cost]]</f>
        <v>-39380.920320000005</v>
      </c>
      <c r="L21" s="22" t="s">
        <v>15</v>
      </c>
    </row>
    <row r="22" spans="2:12" s="22" customFormat="1" ht="14.25" customHeight="1" x14ac:dyDescent="0.3">
      <c r="B22" s="20">
        <v>45840</v>
      </c>
      <c r="C22" s="20" t="str">
        <f ca="1">VLOOKUP(Table_1[[#This Row],[Company]],Dashboard!$B$8:$D$44,3,FALSE)</f>
        <v>Textiles &amp; Apparel</v>
      </c>
      <c r="D22" s="21" t="e" vm="15">
        <v>#VALUE!</v>
      </c>
      <c r="E22" s="22" t="str">
        <f t="array" aca="1" ref="E22" ca="1">_FV(Transactions!$D22,"Ticker symbol",TRUE)</f>
        <v>NKE</v>
      </c>
      <c r="F22" s="90" t="s">
        <v>16</v>
      </c>
      <c r="G22" s="22">
        <v>-575</v>
      </c>
      <c r="H22" s="23">
        <v>68.680000000000007</v>
      </c>
      <c r="I22" s="24">
        <f>Transactions!$H22*Transactions!$G22</f>
        <v>-39491.000000000007</v>
      </c>
      <c r="J22" s="24">
        <f>Table_1[[#This Row],[Transaction Amount]]*0.002</f>
        <v>-78.982000000000014</v>
      </c>
      <c r="K22" s="24">
        <f>Table_1[[#This Row],[Transaction Amount]]-Table_1[[#This Row],[Transaction Cost]]</f>
        <v>-39412.018000000004</v>
      </c>
      <c r="L22" s="22" t="s">
        <v>15</v>
      </c>
    </row>
    <row r="23" spans="2:12" s="27" customFormat="1" ht="14.25" customHeight="1" x14ac:dyDescent="0.3">
      <c r="B23" s="25">
        <v>45840</v>
      </c>
      <c r="C23" s="25" t="str">
        <f ca="1">VLOOKUP(Table_1[[#This Row],[Company]],Dashboard!$B$8:$D$44,3,FALSE)</f>
        <v>Food &amp; Drug Retailing</v>
      </c>
      <c r="D23" s="26" t="e" vm="16">
        <v>#VALUE!</v>
      </c>
      <c r="E23" s="27" t="str">
        <f t="array" aca="1" ref="E23" ca="1">_FV(Transactions!$D23,"Ticker symbol",TRUE)</f>
        <v>WMT</v>
      </c>
      <c r="F23" s="83" t="s">
        <v>14</v>
      </c>
      <c r="G23" s="27">
        <v>390</v>
      </c>
      <c r="H23" s="28">
        <v>101.15</v>
      </c>
      <c r="I23" s="29">
        <f>Transactions!$H23*Transactions!$G23</f>
        <v>39448.5</v>
      </c>
      <c r="J23" s="29">
        <f>Table_1[[#This Row],[Transaction Amount]]*0.002</f>
        <v>78.897000000000006</v>
      </c>
      <c r="K23" s="29">
        <f>Table_1[[#This Row],[Transaction Amount]]-Table_1[[#This Row],[Transaction Cost]]</f>
        <v>39369.603000000003</v>
      </c>
      <c r="L23" s="27" t="s">
        <v>15</v>
      </c>
    </row>
    <row r="24" spans="2:12" s="27" customFormat="1" ht="14.25" customHeight="1" x14ac:dyDescent="0.3">
      <c r="B24" s="25">
        <v>45840</v>
      </c>
      <c r="C24" s="25" t="str">
        <f ca="1">VLOOKUP(Table_1[[#This Row],[Company]],Dashboard!$B$8:$D$44,3,FALSE)</f>
        <v>Banking Services</v>
      </c>
      <c r="D24" s="26" t="e" vm="17">
        <v>#VALUE!</v>
      </c>
      <c r="E24" s="27" t="str">
        <f t="array" aca="1" ref="E24" ca="1">_FV(Transactions!$D24,"Ticker symbol",TRUE)</f>
        <v>JPM</v>
      </c>
      <c r="F24" s="83" t="s">
        <v>14</v>
      </c>
      <c r="G24" s="27">
        <v>143</v>
      </c>
      <c r="H24" s="28">
        <v>275.8</v>
      </c>
      <c r="I24" s="29">
        <f>Transactions!$H24*Transactions!$G24</f>
        <v>39439.4</v>
      </c>
      <c r="J24" s="29">
        <f>Table_1[[#This Row],[Transaction Amount]]*0.002</f>
        <v>78.878799999999998</v>
      </c>
      <c r="K24" s="29">
        <f>Table_1[[#This Row],[Transaction Amount]]-Table_1[[#This Row],[Transaction Cost]]</f>
        <v>39360.521200000003</v>
      </c>
      <c r="L24" s="27" t="s">
        <v>15</v>
      </c>
    </row>
    <row r="25" spans="2:12" s="27" customFormat="1" ht="14.25" customHeight="1" x14ac:dyDescent="0.3">
      <c r="B25" s="25">
        <v>45840</v>
      </c>
      <c r="C25" s="25" t="str">
        <f ca="1">VLOOKUP(Table_1[[#This Row],[Company]],Dashboard!$B$8:$D$44,3,FALSE)</f>
        <v>Software &amp; IT Services</v>
      </c>
      <c r="D25" s="26" t="e" vm="18">
        <v>#VALUE!</v>
      </c>
      <c r="E25" s="27" t="str">
        <f t="array" aca="1" ref="E25" ca="1">_FV(Transactions!$D25,"Ticker symbol",TRUE)</f>
        <v>V</v>
      </c>
      <c r="F25" s="83" t="s">
        <v>14</v>
      </c>
      <c r="G25" s="27">
        <v>113</v>
      </c>
      <c r="H25" s="28">
        <v>348.02</v>
      </c>
      <c r="I25" s="29">
        <f>Transactions!$H25*Transactions!$G25</f>
        <v>39326.259999999995</v>
      </c>
      <c r="J25" s="29">
        <f>Table_1[[#This Row],[Transaction Amount]]*0.002</f>
        <v>78.652519999999996</v>
      </c>
      <c r="K25" s="29">
        <f>Table_1[[#This Row],[Transaction Amount]]-Table_1[[#This Row],[Transaction Cost]]</f>
        <v>39247.607479999991</v>
      </c>
      <c r="L25" s="27" t="s">
        <v>15</v>
      </c>
    </row>
    <row r="26" spans="2:12" s="22" customFormat="1" ht="14.25" customHeight="1" x14ac:dyDescent="0.3">
      <c r="B26" s="20">
        <v>45840</v>
      </c>
      <c r="C26" s="20" t="str">
        <f ca="1">VLOOKUP(Table_1[[#This Row],[Company]],Dashboard!$B$8:$D$44,3,FALSE)</f>
        <v>Personal &amp; Household Products &amp; Services</v>
      </c>
      <c r="D26" s="21" t="e" vm="7">
        <v>#VALUE!</v>
      </c>
      <c r="E26" s="22" t="str">
        <f t="array" aca="1" ref="E26" ca="1">_FV(Transactions!$D26,"Ticker symbol",TRUE)</f>
        <v>PG</v>
      </c>
      <c r="F26" s="84" t="s">
        <v>14</v>
      </c>
      <c r="G26" s="22">
        <v>235</v>
      </c>
      <c r="H26" s="23">
        <v>167.97</v>
      </c>
      <c r="I26" s="24">
        <f>Transactions!$H26*Transactions!$G26</f>
        <v>39472.949999999997</v>
      </c>
      <c r="J26" s="24">
        <f>Table_1[[#This Row],[Transaction Amount]]*0.002</f>
        <v>78.945899999999995</v>
      </c>
      <c r="K26" s="24">
        <f>Table_1[[#This Row],[Transaction Amount]]-Table_1[[#This Row],[Transaction Cost]]</f>
        <v>39394.004099999998</v>
      </c>
      <c r="L26" s="22" t="s">
        <v>15</v>
      </c>
    </row>
    <row r="27" spans="2:12" s="27" customFormat="1" ht="14.25" customHeight="1" x14ac:dyDescent="0.3">
      <c r="B27" s="25">
        <v>45840</v>
      </c>
      <c r="C27" s="25" t="str">
        <f ca="1">VLOOKUP(Table_1[[#This Row],[Company]],Dashboard!$B$8:$D$44,3,FALSE)</f>
        <v>Pharmaceuticals</v>
      </c>
      <c r="D27" s="26" t="e" vm="19">
        <v>#VALUE!</v>
      </c>
      <c r="E27" s="27" t="str">
        <f t="array" aca="1" ref="E27" ca="1">_FV(Transactions!$D27,"Ticker symbol",TRUE)</f>
        <v>JNJ</v>
      </c>
      <c r="F27" s="83" t="s">
        <v>14</v>
      </c>
      <c r="G27" s="27">
        <v>258</v>
      </c>
      <c r="H27" s="28">
        <v>153.12</v>
      </c>
      <c r="I27" s="29">
        <f>Transactions!$H27*Transactions!$G27</f>
        <v>39504.959999999999</v>
      </c>
      <c r="J27" s="29">
        <f>Table_1[[#This Row],[Transaction Amount]]*0.002</f>
        <v>79.009919999999994</v>
      </c>
      <c r="K27" s="29">
        <f>Table_1[[#This Row],[Transaction Amount]]-Table_1[[#This Row],[Transaction Cost]]</f>
        <v>39425.950080000002</v>
      </c>
      <c r="L27" s="27" t="s">
        <v>15</v>
      </c>
    </row>
    <row r="28" spans="2:12" s="27" customFormat="1" ht="14.25" customHeight="1" x14ac:dyDescent="0.3">
      <c r="B28" s="25">
        <v>45840</v>
      </c>
      <c r="C28" s="25" t="str">
        <f ca="1">VLOOKUP(Table_1[[#This Row],[Company]],Dashboard!$B$8:$D$44,3,FALSE)</f>
        <v>Beverages</v>
      </c>
      <c r="D28" s="26" t="e" vm="20">
        <v>#VALUE!</v>
      </c>
      <c r="E28" s="27" t="str">
        <f t="array" aca="1" ref="E28" ca="1">_FV(Transactions!$D28,"Ticker symbol",TRUE)</f>
        <v>KO</v>
      </c>
      <c r="F28" s="83" t="s">
        <v>14</v>
      </c>
      <c r="G28" s="27">
        <v>618</v>
      </c>
      <c r="H28" s="28">
        <v>63.84</v>
      </c>
      <c r="I28" s="29">
        <f>Transactions!$H28*Transactions!$G28</f>
        <v>39453.120000000003</v>
      </c>
      <c r="J28" s="29">
        <f>Table_1[[#This Row],[Transaction Amount]]*0.002</f>
        <v>78.906240000000011</v>
      </c>
      <c r="K28" s="29">
        <f>Table_1[[#This Row],[Transaction Amount]]-Table_1[[#This Row],[Transaction Cost]]</f>
        <v>39374.213760000006</v>
      </c>
      <c r="L28" s="27" t="s">
        <v>15</v>
      </c>
    </row>
    <row r="29" spans="2:12" s="27" customFormat="1" ht="14.25" customHeight="1" x14ac:dyDescent="0.3">
      <c r="B29" s="25">
        <v>45840</v>
      </c>
      <c r="C29" s="25" t="str">
        <f ca="1">VLOOKUP(Table_1[[#This Row],[Company]],Dashboard!$B$8:$D$44,3,FALSE)</f>
        <v>Communications &amp; Networking</v>
      </c>
      <c r="D29" s="26" t="e" vm="21">
        <v>#VALUE!</v>
      </c>
      <c r="E29" s="27" t="str">
        <f t="array" aca="1" ref="E29" ca="1">_FV(Transactions!$D29,"Ticker symbol",TRUE)</f>
        <v>CSCO</v>
      </c>
      <c r="F29" s="83" t="s">
        <v>14</v>
      </c>
      <c r="G29" s="27">
        <v>634</v>
      </c>
      <c r="H29" s="28">
        <v>62.27</v>
      </c>
      <c r="I29" s="29">
        <f>Transactions!$H29*Transactions!$G29</f>
        <v>39479.18</v>
      </c>
      <c r="J29" s="29">
        <f>Table_1[[#This Row],[Transaction Amount]]*0.002</f>
        <v>78.958359999999999</v>
      </c>
      <c r="K29" s="29">
        <f>Table_1[[#This Row],[Transaction Amount]]-Table_1[[#This Row],[Transaction Cost]]</f>
        <v>39400.221640000003</v>
      </c>
      <c r="L29" s="27" t="s">
        <v>15</v>
      </c>
    </row>
    <row r="30" spans="2:12" s="27" customFormat="1" ht="14.25" customHeight="1" x14ac:dyDescent="0.3">
      <c r="B30" s="25">
        <v>45840</v>
      </c>
      <c r="C30" s="25" t="str">
        <f ca="1">VLOOKUP(Table_1[[#This Row],[Company]],Dashboard!$B$8:$D$44,3,FALSE)</f>
        <v>Software &amp; IT Services</v>
      </c>
      <c r="D30" s="26" t="e" vm="1">
        <v>#VALUE!</v>
      </c>
      <c r="E30" s="27" t="str">
        <f t="array" aca="1" ref="E30" ca="1">_FV(Transactions!$D30,"Ticker symbol",TRUE)</f>
        <v>IBM</v>
      </c>
      <c r="F30" s="83" t="s">
        <v>14</v>
      </c>
      <c r="G30" s="27">
        <v>156</v>
      </c>
      <c r="H30" s="28">
        <v>252.34</v>
      </c>
      <c r="I30" s="29">
        <f>Transactions!$H30*Transactions!$G30</f>
        <v>39365.040000000001</v>
      </c>
      <c r="J30" s="29">
        <f>Table_1[[#This Row],[Transaction Amount]]*0.002</f>
        <v>78.730080000000001</v>
      </c>
      <c r="K30" s="29">
        <f>Table_1[[#This Row],[Transaction Amount]]-Table_1[[#This Row],[Transaction Cost]]</f>
        <v>39286.30992</v>
      </c>
      <c r="L30" s="27" t="s">
        <v>15</v>
      </c>
    </row>
    <row r="31" spans="2:12" s="33" customFormat="1" ht="14.25" customHeight="1" x14ac:dyDescent="0.3">
      <c r="B31" s="31">
        <v>45840</v>
      </c>
      <c r="C31" s="31" t="str">
        <f ca="1">VLOOKUP(Table_1[[#This Row],[Company]],Dashboard!$B$8:$D$44,3,FALSE)</f>
        <v>Banking Services</v>
      </c>
      <c r="D31" s="32" t="e" vm="2">
        <v>#VALUE!</v>
      </c>
      <c r="E31" s="33" t="str">
        <f t="array" aca="1" ref="E31" ca="1">_FV(Transactions!$D31,"Ticker symbol",TRUE)</f>
        <v>AXP</v>
      </c>
      <c r="F31" s="85" t="s">
        <v>14</v>
      </c>
      <c r="G31" s="33">
        <v>125</v>
      </c>
      <c r="H31" s="34">
        <v>316.77</v>
      </c>
      <c r="I31" s="35">
        <f>Transactions!$H31*Transactions!$G31</f>
        <v>39596.25</v>
      </c>
      <c r="J31" s="35">
        <f>Table_1[[#This Row],[Transaction Amount]]*0.002</f>
        <v>79.192499999999995</v>
      </c>
      <c r="K31" s="35">
        <f>Table_1[[#This Row],[Transaction Amount]]-Table_1[[#This Row],[Transaction Cost]]</f>
        <v>39517.057500000003</v>
      </c>
      <c r="L31" s="33" t="s">
        <v>15</v>
      </c>
    </row>
    <row r="32" spans="2:12" s="27" customFormat="1" ht="14.25" customHeight="1" x14ac:dyDescent="0.3">
      <c r="B32" s="25">
        <v>45840</v>
      </c>
      <c r="C32" s="25" t="str">
        <f ca="1">VLOOKUP(Table_1[[#This Row],[Company]],Dashboard!$B$8:$D$44,3,FALSE)</f>
        <v>Hotels &amp; Entertainment Services</v>
      </c>
      <c r="D32" s="26" t="e" vm="22">
        <v>#VALUE!</v>
      </c>
      <c r="E32" s="27" t="str">
        <f t="array" aca="1" ref="E32" ca="1">_FV(Transactions!$D32,"Ticker symbol",TRUE)</f>
        <v>MCD</v>
      </c>
      <c r="F32" s="83" t="s">
        <v>14</v>
      </c>
      <c r="G32" s="27">
        <v>134</v>
      </c>
      <c r="H32" s="28">
        <v>294.3</v>
      </c>
      <c r="I32" s="29">
        <f>Transactions!$H32*Transactions!$G32</f>
        <v>39436.200000000004</v>
      </c>
      <c r="J32" s="29">
        <f>Table_1[[#This Row],[Transaction Amount]]*0.002</f>
        <v>78.872400000000013</v>
      </c>
      <c r="K32" s="29">
        <f>Table_1[[#This Row],[Transaction Amount]]-Table_1[[#This Row],[Transaction Cost]]</f>
        <v>39357.327600000004</v>
      </c>
      <c r="L32" s="27" t="s">
        <v>15</v>
      </c>
    </row>
    <row r="33" spans="1:12" s="27" customFormat="1" ht="14.25" customHeight="1" x14ac:dyDescent="0.3">
      <c r="B33" s="25">
        <v>45840</v>
      </c>
      <c r="C33" s="25" t="str">
        <f ca="1">VLOOKUP(Table_1[[#This Row],[Company]],Dashboard!$B$8:$D$44,3,FALSE)</f>
        <v>Investment Banking &amp; Investment Services</v>
      </c>
      <c r="D33" s="26" t="e" vm="23">
        <v>#VALUE!</v>
      </c>
      <c r="E33" s="27" t="str">
        <f t="array" aca="1" ref="E33" ca="1">_FV(Transactions!$D33,"Ticker symbol",TRUE)</f>
        <v>GS</v>
      </c>
      <c r="F33" s="83" t="s">
        <v>14</v>
      </c>
      <c r="G33" s="27">
        <v>60</v>
      </c>
      <c r="H33" s="28">
        <v>655.9</v>
      </c>
      <c r="I33" s="29">
        <f>Transactions!$H33*Transactions!$G33</f>
        <v>39354</v>
      </c>
      <c r="J33" s="29">
        <f>Table_1[[#This Row],[Transaction Amount]]*0.002</f>
        <v>78.707999999999998</v>
      </c>
      <c r="K33" s="29">
        <f>Table_1[[#This Row],[Transaction Amount]]-Table_1[[#This Row],[Transaction Cost]]</f>
        <v>39275.292000000001</v>
      </c>
      <c r="L33" s="27" t="s">
        <v>15</v>
      </c>
    </row>
    <row r="34" spans="1:12" s="27" customFormat="1" ht="14.25" customHeight="1" x14ac:dyDescent="0.3">
      <c r="B34" s="25">
        <v>45840</v>
      </c>
      <c r="C34" s="25" t="str">
        <f ca="1">VLOOKUP(Table_1[[#This Row],[Company]],Dashboard!$B$8:$D$44,3,FALSE)</f>
        <v>Pharmaceuticals</v>
      </c>
      <c r="D34" s="26" t="e" vm="24">
        <v>#VALUE!</v>
      </c>
      <c r="E34" s="27" t="str">
        <f t="array" aca="1" ref="E34" ca="1">_FV(Transactions!$D34,"Ticker symbol",TRUE)</f>
        <v>AMGN</v>
      </c>
      <c r="F34" s="83" t="s">
        <v>14</v>
      </c>
      <c r="G34" s="27">
        <v>135</v>
      </c>
      <c r="H34" s="28">
        <v>293.54000000000002</v>
      </c>
      <c r="I34" s="29">
        <f>Transactions!$H34*Transactions!$G34</f>
        <v>39627.9</v>
      </c>
      <c r="J34" s="29">
        <f>Table_1[[#This Row],[Transaction Amount]]*0.002</f>
        <v>79.255800000000008</v>
      </c>
      <c r="K34" s="29">
        <f>Table_1[[#This Row],[Transaction Amount]]-Table_1[[#This Row],[Transaction Cost]]</f>
        <v>39548.644200000002</v>
      </c>
      <c r="L34" s="27" t="s">
        <v>15</v>
      </c>
    </row>
    <row r="35" spans="1:12" s="22" customFormat="1" ht="14.25" customHeight="1" x14ac:dyDescent="0.3">
      <c r="B35" s="20">
        <v>45840</v>
      </c>
      <c r="C35" s="20" t="str">
        <f ca="1">VLOOKUP(Table_1[[#This Row],[Company]],Dashboard!$B$8:$D$44,3,FALSE)</f>
        <v>Chemicals</v>
      </c>
      <c r="D35" s="21" t="e" vm="8">
        <v>#VALUE!</v>
      </c>
      <c r="E35" s="22" t="str">
        <f t="array" aca="1" ref="E35" ca="1">_FV(Transactions!$D35,"Ticker symbol",TRUE)</f>
        <v>SHW</v>
      </c>
      <c r="F35" s="84" t="s">
        <v>14</v>
      </c>
      <c r="G35" s="22">
        <v>110</v>
      </c>
      <c r="H35" s="23">
        <v>360.57</v>
      </c>
      <c r="I35" s="24">
        <f>Transactions!$H35*Transactions!$G35</f>
        <v>39662.699999999997</v>
      </c>
      <c r="J35" s="24">
        <f>Table_1[[#This Row],[Transaction Amount]]*0.002</f>
        <v>79.325400000000002</v>
      </c>
      <c r="K35" s="24">
        <f>Table_1[[#This Row],[Transaction Amount]]-Table_1[[#This Row],[Transaction Cost]]</f>
        <v>39583.374599999996</v>
      </c>
      <c r="L35" s="22" t="s">
        <v>15</v>
      </c>
    </row>
    <row r="36" spans="1:12" s="27" customFormat="1" ht="14.25" customHeight="1" x14ac:dyDescent="0.3">
      <c r="B36" s="25">
        <v>45840</v>
      </c>
      <c r="C36" s="25" t="str">
        <f ca="1">VLOOKUP(Table_1[[#This Row],[Company]],Dashboard!$B$8:$D$44,3,FALSE)</f>
        <v>Consumer Goods Conglomerates</v>
      </c>
      <c r="D36" s="26" t="e" vm="25">
        <v>#VALUE!</v>
      </c>
      <c r="E36" s="27" t="str">
        <f t="array" aca="1" ref="E36" ca="1">_FV(Transactions!$D36,"Ticker symbol",TRUE)</f>
        <v>MMM</v>
      </c>
      <c r="F36" s="83" t="s">
        <v>14</v>
      </c>
      <c r="G36" s="27">
        <v>263</v>
      </c>
      <c r="H36" s="28">
        <v>149.87</v>
      </c>
      <c r="I36" s="29">
        <f>Transactions!$H36*Transactions!$G36</f>
        <v>39415.81</v>
      </c>
      <c r="J36" s="29">
        <f>Table_1[[#This Row],[Transaction Amount]]*0.002</f>
        <v>78.831620000000001</v>
      </c>
      <c r="K36" s="29">
        <f>Table_1[[#This Row],[Transaction Amount]]-Table_1[[#This Row],[Transaction Cost]]</f>
        <v>39336.97838</v>
      </c>
      <c r="L36" s="27" t="s">
        <v>15</v>
      </c>
    </row>
    <row r="37" spans="1:12" s="22" customFormat="1" ht="14.25" customHeight="1" x14ac:dyDescent="0.3">
      <c r="B37" s="20">
        <v>45840</v>
      </c>
      <c r="C37" s="20" t="str">
        <f ca="1">VLOOKUP(Table_1[[#This Row],[Company]],Dashboard!$B$8:$D$44,3,FALSE)</f>
        <v>Insurance</v>
      </c>
      <c r="D37" s="21" t="e" vm="9">
        <v>#VALUE!</v>
      </c>
      <c r="E37" s="22" t="str">
        <f t="array" aca="1" ref="E37" ca="1">_FV(Transactions!$D37,"Ticker symbol",TRUE)</f>
        <v>TRV</v>
      </c>
      <c r="F37" s="84" t="s">
        <v>14</v>
      </c>
      <c r="G37" s="22">
        <v>161</v>
      </c>
      <c r="H37" s="23">
        <v>245.19</v>
      </c>
      <c r="I37" s="24">
        <f>Transactions!$H37*Transactions!$G37</f>
        <v>39475.589999999997</v>
      </c>
      <c r="J37" s="24">
        <f>Table_1[[#This Row],[Transaction Amount]]*0.002</f>
        <v>78.951179999999994</v>
      </c>
      <c r="K37" s="24">
        <f>Table_1[[#This Row],[Transaction Amount]]-Table_1[[#This Row],[Transaction Cost]]</f>
        <v>39396.63882</v>
      </c>
      <c r="L37" s="22" t="s">
        <v>15</v>
      </c>
    </row>
    <row r="38" spans="1:12" s="27" customFormat="1" ht="14.25" customHeight="1" x14ac:dyDescent="0.3">
      <c r="B38" s="25">
        <v>45840</v>
      </c>
      <c r="C38" s="25" t="str">
        <f ca="1">VLOOKUP(Table_1[[#This Row],[Company]],Dashboard!$B$8:$D$44,3,FALSE)</f>
        <v>Aerospace &amp; Defense</v>
      </c>
      <c r="D38" s="27" t="e" vm="26">
        <v>#VALUE!</v>
      </c>
      <c r="E38" s="27" t="str">
        <f t="array" aca="1" ref="E38" ca="1">_FV(Transactions!$D38,"Ticker symbol",TRUE)</f>
        <v>BA</v>
      </c>
      <c r="F38" s="86" t="s">
        <v>14</v>
      </c>
      <c r="G38" s="27">
        <v>218</v>
      </c>
      <c r="H38" s="28">
        <v>181.49</v>
      </c>
      <c r="I38" s="29">
        <f>Transactions!$H38*Transactions!$G38</f>
        <v>39564.82</v>
      </c>
      <c r="J38" s="29">
        <f>Table_1[[#This Row],[Transaction Amount]]*0.002</f>
        <v>79.129639999999995</v>
      </c>
      <c r="K38" s="29">
        <f>Table_1[[#This Row],[Transaction Amount]]-Table_1[[#This Row],[Transaction Cost]]</f>
        <v>39485.690360000001</v>
      </c>
      <c r="L38" s="27" t="s">
        <v>15</v>
      </c>
    </row>
    <row r="39" spans="1:12" ht="14.25" customHeight="1" x14ac:dyDescent="0.3">
      <c r="B39" s="9" t="s">
        <v>28</v>
      </c>
      <c r="C39" s="9" t="str">
        <f ca="1">VLOOKUP(Table_1[[#This Row],[Company]],Dashboard!$B$8:$D$44,3,FALSE)</f>
        <v>Computers, Phones &amp; Household Electronics</v>
      </c>
      <c r="D39" s="19" t="e" vm="6">
        <v>#VALUE!</v>
      </c>
      <c r="E39" s="1" t="str">
        <f t="array" aca="1" ref="E39" ca="1">_FV(Transactions!$D39,"Ticker symbol",TRUE)</f>
        <v>AAPL</v>
      </c>
      <c r="F39" s="87" t="s">
        <v>14</v>
      </c>
      <c r="G39">
        <v>173</v>
      </c>
      <c r="H39" s="17">
        <v>244.6</v>
      </c>
      <c r="I39" s="10">
        <f>Transactions!$H39*Transactions!$G39</f>
        <v>42315.799999999996</v>
      </c>
      <c r="J39" s="10">
        <f>Table_1[[#This Row],[Transaction Amount]]*0.002</f>
        <v>84.631599999999992</v>
      </c>
      <c r="K39" s="10">
        <f>Table_1[[#This Row],[Transaction Amount]]-Table_1[[#This Row],[Transaction Cost]]</f>
        <v>42231.168399999995</v>
      </c>
      <c r="L39" s="1" t="s">
        <v>15</v>
      </c>
    </row>
    <row r="40" spans="1:12" ht="14.25" customHeight="1" x14ac:dyDescent="0.3">
      <c r="B40" s="9" t="s">
        <v>28</v>
      </c>
      <c r="C40" s="9" t="str">
        <f ca="1">VLOOKUP(Table_1[[#This Row],[Company]],Dashboard!$B$8:$D$44,3,FALSE)</f>
        <v>Oil &amp; Gas</v>
      </c>
      <c r="D40" s="30" t="e" vm="5">
        <v>#VALUE!</v>
      </c>
      <c r="E40" s="1" t="str">
        <f t="array" aca="1" ref="E40" ca="1">_FV(Transactions!$D40,"Ticker symbol",TRUE)</f>
        <v>CVX</v>
      </c>
      <c r="F40" s="87" t="s">
        <v>14</v>
      </c>
      <c r="G40">
        <v>259</v>
      </c>
      <c r="H40" s="17">
        <v>155.26499999999999</v>
      </c>
      <c r="I40" s="10">
        <f>Transactions!$H40*Transactions!$G40</f>
        <v>40213.634999999995</v>
      </c>
      <c r="J40" s="10">
        <f>Table_1[[#This Row],[Transaction Amount]]*0.002</f>
        <v>80.427269999999993</v>
      </c>
      <c r="K40" s="10">
        <f>Table_1[[#This Row],[Transaction Amount]]-Table_1[[#This Row],[Transaction Cost]]</f>
        <v>40133.207729999995</v>
      </c>
      <c r="L40" s="1" t="s">
        <v>15</v>
      </c>
    </row>
    <row r="41" spans="1:12" ht="14.25" customHeight="1" x14ac:dyDescent="0.3">
      <c r="B41" s="9" t="s">
        <v>28</v>
      </c>
      <c r="C41" s="9" t="str">
        <f ca="1">VLOOKUP(Table_1[[#This Row],[Company]],Dashboard!$B$8:$D$44,3,FALSE)</f>
        <v>Personal &amp; Household Products &amp; Services</v>
      </c>
      <c r="D41" s="30" t="e" vm="7">
        <v>#VALUE!</v>
      </c>
      <c r="E41" s="1" t="str">
        <f t="array" aca="1" ref="E41" ca="1">_FV(Transactions!$D41,"Ticker symbol",TRUE)</f>
        <v>PG</v>
      </c>
      <c r="F41" s="88" t="s">
        <v>16</v>
      </c>
      <c r="G41">
        <v>-235</v>
      </c>
      <c r="H41" s="17">
        <v>162.9</v>
      </c>
      <c r="I41" s="10">
        <f>Transactions!$H41*Transactions!$G41</f>
        <v>-38281.5</v>
      </c>
      <c r="J41" s="10">
        <f>Table_1[[#This Row],[Transaction Amount]]*0.002</f>
        <v>-76.563000000000002</v>
      </c>
      <c r="K41" s="10">
        <f>Table_1[[#This Row],[Transaction Amount]]-Table_1[[#This Row],[Transaction Cost]]</f>
        <v>-38204.936999999998</v>
      </c>
      <c r="L41" s="1" t="s">
        <v>15</v>
      </c>
    </row>
    <row r="42" spans="1:12" ht="14.25" customHeight="1" x14ac:dyDescent="0.3">
      <c r="B42" s="9" t="s">
        <v>28</v>
      </c>
      <c r="C42" s="9" t="str">
        <f ca="1">VLOOKUP(Table_1[[#This Row],[Company]],Dashboard!$B$8:$D$44,3,FALSE)</f>
        <v>Chemicals</v>
      </c>
      <c r="D42" s="30" t="e" vm="8">
        <v>#VALUE!</v>
      </c>
      <c r="E42" s="1" t="str">
        <f t="array" aca="1" ref="E42" ca="1">_FV(Transactions!$D42,"Ticker symbol",TRUE)</f>
        <v>SHW</v>
      </c>
      <c r="F42" s="88" t="s">
        <v>16</v>
      </c>
      <c r="G42">
        <v>-110</v>
      </c>
      <c r="H42" s="17">
        <v>356.86</v>
      </c>
      <c r="I42" s="10">
        <f>Transactions!$H42*Transactions!$G42</f>
        <v>-39254.6</v>
      </c>
      <c r="J42" s="10">
        <f>Table_1[[#This Row],[Transaction Amount]]*0.002</f>
        <v>-78.509199999999993</v>
      </c>
      <c r="K42" s="10">
        <f>Table_1[[#This Row],[Transaction Amount]]-Table_1[[#This Row],[Transaction Cost]]</f>
        <v>-39176.090799999998</v>
      </c>
      <c r="L42" s="1" t="s">
        <v>15</v>
      </c>
    </row>
    <row r="43" spans="1:12" ht="14.25" customHeight="1" x14ac:dyDescent="0.3">
      <c r="B43" s="9" t="s">
        <v>28</v>
      </c>
      <c r="C43" s="9" t="str">
        <f ca="1">VLOOKUP(Table_1[[#This Row],[Company]],Dashboard!$B$8:$D$44,3,FALSE)</f>
        <v>Insurance</v>
      </c>
      <c r="D43" s="30" t="e" vm="9">
        <v>#VALUE!</v>
      </c>
      <c r="E43" s="1" t="str">
        <f t="array" aca="1" ref="E43" ca="1">_FV(Transactions!$D43,"Ticker symbol",TRUE)</f>
        <v>TRV</v>
      </c>
      <c r="F43" s="88" t="s">
        <v>16</v>
      </c>
      <c r="G43">
        <v>-161</v>
      </c>
      <c r="H43" s="17">
        <v>238.31</v>
      </c>
      <c r="I43" s="10">
        <f>Transactions!$H43*Transactions!$G43</f>
        <v>-38367.910000000003</v>
      </c>
      <c r="J43" s="10">
        <f>Table_1[[#This Row],[Transaction Amount]]*0.002</f>
        <v>-76.735820000000004</v>
      </c>
      <c r="K43" s="10">
        <f>Table_1[[#This Row],[Transaction Amount]]-Table_1[[#This Row],[Transaction Cost]]</f>
        <v>-38291.174180000002</v>
      </c>
      <c r="L43" s="1" t="s">
        <v>15</v>
      </c>
    </row>
    <row r="44" spans="1:12" ht="14.25" customHeight="1" x14ac:dyDescent="0.3">
      <c r="B44" s="9" t="s">
        <v>28</v>
      </c>
      <c r="C44" s="9" t="str">
        <f ca="1">VLOOKUP(Table_1[[#This Row],[Company]],Dashboard!$B$8:$D$44,3,FALSE)</f>
        <v>Banking Services</v>
      </c>
      <c r="D44" s="30" t="e" vm="2">
        <v>#VALUE!</v>
      </c>
      <c r="E44" s="1" t="str">
        <f t="array" aca="1" ref="E44" ca="1">_FV(Transactions!$D44,"Ticker symbol",TRUE)</f>
        <v>AXP</v>
      </c>
      <c r="F44" s="88" t="s">
        <v>16</v>
      </c>
      <c r="G44">
        <v>-125</v>
      </c>
      <c r="H44" s="17">
        <v>311.04000000000002</v>
      </c>
      <c r="I44" s="10">
        <f>Transactions!$H44*Transactions!$G44</f>
        <v>-38880</v>
      </c>
      <c r="J44" s="10">
        <f>Table_1[[#This Row],[Transaction Amount]]*0.002</f>
        <v>-77.760000000000005</v>
      </c>
      <c r="K44" s="10">
        <f>Table_1[[#This Row],[Transaction Amount]]-Table_1[[#This Row],[Transaction Cost]]</f>
        <v>-38802.239999999998</v>
      </c>
      <c r="L44" s="1" t="s">
        <v>15</v>
      </c>
    </row>
    <row r="45" spans="1:12" ht="14.25" customHeight="1" x14ac:dyDescent="0.3">
      <c r="A45" s="55" t="s">
        <v>30</v>
      </c>
      <c r="B45" s="9" t="s">
        <v>28</v>
      </c>
      <c r="C45" s="9" t="str">
        <f ca="1">VLOOKUP(Table_1[[#This Row],[Company]],Dashboard!$B$8:$D$44,3,FALSE)</f>
        <v>Computers, Phones &amp; Household Electronics</v>
      </c>
      <c r="D45" s="30" t="e" vm="6">
        <v>#VALUE!</v>
      </c>
      <c r="E45" s="1" t="str">
        <f t="array" aca="1" ref="E45" ca="1">_FV(Transactions!$D45,"Ticker symbol",TRUE)</f>
        <v>AAPL</v>
      </c>
      <c r="F45" s="88" t="s">
        <v>14</v>
      </c>
      <c r="G45">
        <v>163</v>
      </c>
      <c r="H45" s="17">
        <v>244.6</v>
      </c>
      <c r="I45" s="10">
        <f>Transactions!$H45*Transactions!$G45</f>
        <v>39869.799999999996</v>
      </c>
      <c r="J45" s="10">
        <f>Table_1[[#This Row],[Transaction Amount]]*0.002</f>
        <v>79.739599999999996</v>
      </c>
      <c r="K45" s="10">
        <f>Table_1[[#This Row],[Transaction Amount]]-Table_1[[#This Row],[Transaction Cost]]</f>
        <v>39790.060399999995</v>
      </c>
      <c r="L45" s="1" t="s">
        <v>15</v>
      </c>
    </row>
    <row r="46" spans="1:12" ht="14.25" customHeight="1" x14ac:dyDescent="0.3">
      <c r="B46" s="9" t="s">
        <v>28</v>
      </c>
      <c r="C46" s="9" t="str">
        <f ca="1">VLOOKUP(Table_1[[#This Row],[Company]],Dashboard!$B$8:$D$44,3,FALSE)</f>
        <v>Oil &amp; Gas</v>
      </c>
      <c r="D46" s="32" t="e" vm="5">
        <v>#VALUE!</v>
      </c>
      <c r="E46" s="33" t="str">
        <f t="array" aca="1" ref="E46" ca="1">_FV(Transactions!$D46,"Ticker symbol",TRUE)</f>
        <v>CVX</v>
      </c>
      <c r="F46" s="88" t="s">
        <v>14</v>
      </c>
      <c r="G46">
        <v>257</v>
      </c>
      <c r="H46" s="17">
        <v>155.26499999999999</v>
      </c>
      <c r="I46" s="10">
        <f>Transactions!$H46*Transactions!$G46</f>
        <v>39903.104999999996</v>
      </c>
      <c r="J46" s="10">
        <f>Table_1[[#This Row],[Transaction Amount]]*0.002</f>
        <v>79.806209999999993</v>
      </c>
      <c r="K46" s="10">
        <f>Table_1[[#This Row],[Transaction Amount]]-Table_1[[#This Row],[Transaction Cost]]</f>
        <v>39823.298789999993</v>
      </c>
      <c r="L46" s="1" t="s">
        <v>15</v>
      </c>
    </row>
    <row r="47" spans="1:12" ht="14.25" customHeight="1" x14ac:dyDescent="0.3">
      <c r="B47" s="9" t="s">
        <v>28</v>
      </c>
      <c r="C47" s="9" t="str">
        <f ca="1">VLOOKUP(Table_1[[#This Row],[Company]],Dashboard!$B$8:$D$44,3,FALSE)</f>
        <v>Telecommunications Services</v>
      </c>
      <c r="D47" s="30" t="e" vm="27">
        <v>#VALUE!</v>
      </c>
      <c r="E47" s="1" t="str">
        <f t="array" aca="1" ref="E47" ca="1">_FV(Transactions!$D47,"Ticker symbol",TRUE)</f>
        <v>VZ</v>
      </c>
      <c r="F47" s="88" t="s">
        <v>14</v>
      </c>
      <c r="G47">
        <v>975</v>
      </c>
      <c r="H47" s="17">
        <v>40.99</v>
      </c>
      <c r="I47" s="10">
        <f>Transactions!$H47*Transactions!$G47</f>
        <v>39965.25</v>
      </c>
      <c r="J47" s="10">
        <f>Table_1[[#This Row],[Transaction Amount]]*0.002</f>
        <v>79.930499999999995</v>
      </c>
      <c r="K47" s="10">
        <f>Table_1[[#This Row],[Transaction Amount]]-Table_1[[#This Row],[Transaction Cost]]</f>
        <v>39885.319499999998</v>
      </c>
      <c r="L47" s="1" t="s">
        <v>15</v>
      </c>
    </row>
    <row r="48" spans="1:12" ht="14.25" customHeight="1" x14ac:dyDescent="0.3">
      <c r="B48" s="9" t="s">
        <v>29</v>
      </c>
      <c r="C48" s="9" t="str">
        <f ca="1">VLOOKUP(Table_1[[#This Row],[Company]],Dashboard!$B$8:$D$44,3,FALSE)</f>
        <v>Semiconductors &amp; Semiconductor Equipment</v>
      </c>
      <c r="D48" s="30" t="e" vm="28">
        <v>#VALUE!</v>
      </c>
      <c r="E48" s="1" t="str">
        <f t="array" aca="1" ref="E48" ca="1">_FV(Transactions!$D48,"Ticker symbol",TRUE)</f>
        <v>NVDA</v>
      </c>
      <c r="F48" s="88" t="s">
        <v>14</v>
      </c>
      <c r="G48">
        <v>288</v>
      </c>
      <c r="H48" s="17">
        <v>138.85</v>
      </c>
      <c r="I48" s="10">
        <f>Transactions!$H48*Transactions!$G48</f>
        <v>39988.799999999996</v>
      </c>
      <c r="J48" s="10">
        <f>Table_1[[#This Row],[Transaction Amount]]*0.002</f>
        <v>79.977599999999995</v>
      </c>
      <c r="K48" s="10">
        <f>Table_1[[#This Row],[Transaction Amount]]-Table_1[[#This Row],[Transaction Cost]]</f>
        <v>39908.822399999997</v>
      </c>
      <c r="L48" s="1" t="s">
        <v>15</v>
      </c>
    </row>
    <row r="49" spans="2:12" ht="14.25" customHeight="1" x14ac:dyDescent="0.3">
      <c r="B49" s="9" t="s">
        <v>28</v>
      </c>
      <c r="C49" s="9" t="str">
        <f ca="1">VLOOKUP(Table_1[[#This Row],[Company]],Dashboard!$B$8:$D$44,3,FALSE)</f>
        <v>Personal &amp; Household Products &amp; Services</v>
      </c>
      <c r="D49" s="30" t="e" vm="7">
        <v>#VALUE!</v>
      </c>
      <c r="E49" s="1" t="str">
        <f t="array" aca="1" ref="E49" ca="1">_FV(Transactions!$D49,"Ticker symbol",TRUE)</f>
        <v>PG</v>
      </c>
      <c r="F49" s="88" t="s">
        <v>16</v>
      </c>
      <c r="G49">
        <v>-245</v>
      </c>
      <c r="H49" s="17">
        <v>162.9</v>
      </c>
      <c r="I49" s="10">
        <f>Transactions!$H49*Transactions!$G49</f>
        <v>-39910.5</v>
      </c>
      <c r="J49" s="10">
        <f>Table_1[[#This Row],[Transaction Amount]]*0.002</f>
        <v>-79.820999999999998</v>
      </c>
      <c r="K49" s="10">
        <f>Table_1[[#This Row],[Transaction Amount]]-Table_1[[#This Row],[Transaction Cost]]</f>
        <v>-39830.678999999996</v>
      </c>
      <c r="L49" s="1" t="s">
        <v>15</v>
      </c>
    </row>
    <row r="50" spans="2:12" ht="14.25" customHeight="1" x14ac:dyDescent="0.3">
      <c r="B50" s="9" t="s">
        <v>28</v>
      </c>
      <c r="C50" s="9" t="str">
        <f ca="1">VLOOKUP(Table_1[[#This Row],[Company]],Dashboard!$B$8:$D$44,3,FALSE)</f>
        <v>Chemicals</v>
      </c>
      <c r="D50" s="30" t="e" vm="8">
        <v>#VALUE!</v>
      </c>
      <c r="E50" s="1" t="str">
        <f t="array" aca="1" ref="E50" ca="1">_FV(Transactions!$D50,"Ticker symbol",TRUE)</f>
        <v>SHW</v>
      </c>
      <c r="F50" s="88" t="s">
        <v>16</v>
      </c>
      <c r="G50">
        <v>-112</v>
      </c>
      <c r="H50" s="17">
        <v>356.86</v>
      </c>
      <c r="I50" s="10">
        <f>Transactions!$H50*Transactions!$G50</f>
        <v>-39968.32</v>
      </c>
      <c r="J50" s="10">
        <f>Table_1[[#This Row],[Transaction Amount]]*0.002</f>
        <v>-79.936639999999997</v>
      </c>
      <c r="K50" s="10">
        <f>Table_1[[#This Row],[Transaction Amount]]-Table_1[[#This Row],[Transaction Cost]]</f>
        <v>-39888.38336</v>
      </c>
      <c r="L50" s="1" t="s">
        <v>15</v>
      </c>
    </row>
    <row r="51" spans="2:12" ht="14.25" customHeight="1" x14ac:dyDescent="0.3">
      <c r="B51" s="9" t="s">
        <v>28</v>
      </c>
      <c r="C51" s="9" t="str">
        <f ca="1">VLOOKUP(Table_1[[#This Row],[Company]],Dashboard!$B$8:$D$44,3,FALSE)</f>
        <v>Insurance</v>
      </c>
      <c r="D51" s="30" t="e" vm="9">
        <v>#VALUE!</v>
      </c>
      <c r="E51" s="1" t="str">
        <f t="array" aca="1" ref="E51" ca="1">_FV(Transactions!$D51,"Ticker symbol",TRUE)</f>
        <v>TRV</v>
      </c>
      <c r="F51" s="88" t="s">
        <v>16</v>
      </c>
      <c r="G51">
        <v>-167</v>
      </c>
      <c r="H51" s="17">
        <v>238.31</v>
      </c>
      <c r="I51" s="10">
        <f>Transactions!$H51*Transactions!$G51</f>
        <v>-39797.769999999997</v>
      </c>
      <c r="J51" s="10">
        <f>Table_1[[#This Row],[Transaction Amount]]*0.002</f>
        <v>-79.59554</v>
      </c>
      <c r="K51" s="10">
        <f>Table_1[[#This Row],[Transaction Amount]]-Table_1[[#This Row],[Transaction Cost]]</f>
        <v>-39718.174459999995</v>
      </c>
      <c r="L51" s="1" t="s">
        <v>15</v>
      </c>
    </row>
    <row r="52" spans="2:12" ht="14.25" customHeight="1" x14ac:dyDescent="0.3"/>
    <row r="53" spans="2:12" ht="14.25" customHeight="1" x14ac:dyDescent="0.3"/>
    <row r="54" spans="2:12" ht="14.25" customHeight="1" x14ac:dyDescent="0.3"/>
    <row r="55" spans="2:12" ht="14.25" customHeight="1" x14ac:dyDescent="0.3"/>
    <row r="56" spans="2:12" ht="14.25" customHeight="1" x14ac:dyDescent="0.3"/>
    <row r="57" spans="2:12" ht="14.25" customHeight="1" x14ac:dyDescent="0.3"/>
    <row r="58" spans="2:12" ht="14.25" customHeight="1" x14ac:dyDescent="0.3"/>
    <row r="59" spans="2:12" ht="14.25" customHeight="1" x14ac:dyDescent="0.3"/>
    <row r="60" spans="2:12" ht="14.25" customHeight="1" x14ac:dyDescent="0.3"/>
    <row r="61" spans="2:12" ht="14.25" customHeight="1" x14ac:dyDescent="0.3"/>
    <row r="62" spans="2:12" ht="14.25" customHeight="1" x14ac:dyDescent="0.3"/>
    <row r="63" spans="2:12" ht="14.25" customHeight="1" x14ac:dyDescent="0.3"/>
    <row r="64" spans="2: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sheetData>
  <phoneticPr fontId="14"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2025-02-17T06:09:10Z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