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Maanoj_ToBeTransferred\Dev\PyCharm\Algo\FinMod_MVO\FinMod_Dashboard\"/>
    </mc:Choice>
  </mc:AlternateContent>
  <xr:revisionPtr revIDLastSave="0" documentId="13_ncr:1_{71044884-46D1-439F-8FBC-EE6AA1C680E6}" xr6:coauthVersionLast="47" xr6:coauthVersionMax="47" xr10:uidLastSave="{00000000-0000-0000-0000-000000000000}"/>
  <bookViews>
    <workbookView xWindow="-108" yWindow="-108" windowWidth="23256" windowHeight="13176" activeTab="2" xr2:uid="{00000000-000D-0000-FFFF-FFFF00000000}"/>
  </bookViews>
  <sheets>
    <sheet name="Portfolio_Summary" sheetId="5" r:id="rId1"/>
    <sheet name="Dashboard" sheetId="2" r:id="rId2"/>
    <sheet name="Transactions" sheetId="3" r:id="rId3"/>
  </sheets>
  <definedNames>
    <definedName name="_xlnm._FilterDatabase" localSheetId="1" hidden="1">Dashboard!$A$7:$V$37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3" l="1"/>
  <c r="J8" i="2"/>
  <c r="L44" i="2" a="1"/>
  <c r="L44" i="2" s="1"/>
  <c r="K44" i="2" a="1"/>
  <c r="K44" i="2" s="1"/>
  <c r="I44" i="2" a="1"/>
  <c r="I44" i="2" s="1"/>
  <c r="J44" i="2" s="1"/>
  <c r="H44" i="2" a="1"/>
  <c r="H44" i="2" s="1"/>
  <c r="L43" i="2" a="1"/>
  <c r="L43" i="2" s="1"/>
  <c r="K43" i="2" a="1"/>
  <c r="K43" i="2" s="1"/>
  <c r="I43" i="2" a="1"/>
  <c r="I43" i="2" s="1"/>
  <c r="J43" i="2" s="1"/>
  <c r="H43" i="2" a="1"/>
  <c r="H43" i="2" s="1"/>
  <c r="L42" i="2" a="1"/>
  <c r="L42" i="2" s="1"/>
  <c r="K42" i="2" a="1"/>
  <c r="K42" i="2" s="1"/>
  <c r="I42" i="2" a="1"/>
  <c r="I42" i="2" s="1"/>
  <c r="J42" i="2" s="1"/>
  <c r="H42" i="2" a="1"/>
  <c r="H42" i="2" s="1"/>
  <c r="L41" i="2" a="1"/>
  <c r="L41" i="2" s="1"/>
  <c r="K41" i="2" a="1"/>
  <c r="K41" i="2" s="1"/>
  <c r="I41" i="2" a="1"/>
  <c r="I41" i="2" s="1"/>
  <c r="J41" i="2" s="1"/>
  <c r="H41" i="2" a="1"/>
  <c r="H41" i="2" s="1"/>
  <c r="G44" i="2"/>
  <c r="G43" i="2"/>
  <c r="G42" i="2"/>
  <c r="G41" i="2"/>
  <c r="L40" i="2" a="1"/>
  <c r="L40" i="2" s="1"/>
  <c r="K40" i="2" a="1"/>
  <c r="K40" i="2" s="1"/>
  <c r="I40" i="2" a="1"/>
  <c r="I40" i="2" s="1"/>
  <c r="J40" i="2" s="1"/>
  <c r="H40" i="2" a="1"/>
  <c r="H40" i="2" s="1"/>
  <c r="G40" i="2"/>
  <c r="D40" i="2" a="1"/>
  <c r="D40" i="2" s="1"/>
  <c r="C38" i="3" s="1"/>
  <c r="C40" i="2" a="1"/>
  <c r="C40" i="2" s="1"/>
  <c r="L39" i="2" a="1"/>
  <c r="L39" i="2" s="1"/>
  <c r="K39" i="2" a="1"/>
  <c r="K39" i="2" s="1"/>
  <c r="I39" i="2" a="1"/>
  <c r="I39" i="2" s="1"/>
  <c r="J39" i="2" s="1"/>
  <c r="H39" i="2" a="1"/>
  <c r="H39" i="2" s="1"/>
  <c r="G39" i="2"/>
  <c r="D39" i="2" a="1"/>
  <c r="D39" i="2" s="1"/>
  <c r="C36" i="3" s="1"/>
  <c r="C39" i="2" a="1"/>
  <c r="C39" i="2" s="1"/>
  <c r="L38" i="2" a="1"/>
  <c r="L38" i="2" s="1"/>
  <c r="K38" i="2" a="1"/>
  <c r="K38" i="2" s="1"/>
  <c r="I38" i="2" a="1"/>
  <c r="I38" i="2" s="1"/>
  <c r="J38" i="2" s="1"/>
  <c r="H38" i="2" a="1"/>
  <c r="H38" i="2" s="1"/>
  <c r="G38" i="2"/>
  <c r="D38" i="2" a="1"/>
  <c r="D38" i="2" s="1"/>
  <c r="C34" i="3" s="1"/>
  <c r="C38" i="2" a="1"/>
  <c r="C38" i="2" s="1"/>
  <c r="L37" i="2" a="1"/>
  <c r="L37" i="2" s="1"/>
  <c r="K37" i="2" a="1"/>
  <c r="K37" i="2" s="1"/>
  <c r="I37" i="2" a="1"/>
  <c r="I37" i="2" s="1"/>
  <c r="J37" i="2" s="1"/>
  <c r="H37" i="2" a="1"/>
  <c r="H37" i="2" s="1"/>
  <c r="G37" i="2"/>
  <c r="D37" i="2" a="1"/>
  <c r="D37" i="2" s="1"/>
  <c r="C33" i="3" s="1"/>
  <c r="C37" i="2" a="1"/>
  <c r="C37" i="2" s="1"/>
  <c r="L36" i="2" a="1"/>
  <c r="L36" i="2" s="1"/>
  <c r="K36" i="2" a="1"/>
  <c r="K36" i="2" s="1"/>
  <c r="I36" i="2" a="1"/>
  <c r="I36" i="2" s="1"/>
  <c r="J36" i="2" s="1"/>
  <c r="H36" i="2" a="1"/>
  <c r="H36" i="2" s="1"/>
  <c r="G36" i="2"/>
  <c r="D36" i="2" a="1"/>
  <c r="D36" i="2" s="1"/>
  <c r="C32" i="3" s="1"/>
  <c r="C36" i="2" a="1"/>
  <c r="C36" i="2" s="1"/>
  <c r="L35" i="2" a="1"/>
  <c r="L35" i="2" s="1"/>
  <c r="K35" i="2" a="1"/>
  <c r="K35" i="2" s="1"/>
  <c r="I35" i="2" a="1"/>
  <c r="I35" i="2" s="1"/>
  <c r="J35" i="2" s="1"/>
  <c r="H35" i="2" a="1"/>
  <c r="H35" i="2" s="1"/>
  <c r="G35" i="2"/>
  <c r="D35" i="2" a="1"/>
  <c r="D35" i="2" s="1"/>
  <c r="C35" i="2" a="1"/>
  <c r="C35" i="2" s="1"/>
  <c r="L34" i="2" a="1"/>
  <c r="L34" i="2" s="1"/>
  <c r="K34" i="2" a="1"/>
  <c r="K34" i="2" s="1"/>
  <c r="I34" i="2" a="1"/>
  <c r="I34" i="2" s="1"/>
  <c r="J34" i="2" s="1"/>
  <c r="H34" i="2" a="1"/>
  <c r="H34" i="2" s="1"/>
  <c r="G34" i="2"/>
  <c r="D34" i="2" a="1"/>
  <c r="D34" i="2" s="1"/>
  <c r="C29" i="3" s="1"/>
  <c r="C34" i="2" a="1"/>
  <c r="C34" i="2" s="1"/>
  <c r="L33" i="2" a="1"/>
  <c r="L33" i="2" s="1"/>
  <c r="K33" i="2" a="1"/>
  <c r="K33" i="2" s="1"/>
  <c r="I33" i="2" a="1"/>
  <c r="I33" i="2" s="1"/>
  <c r="J33" i="2" s="1"/>
  <c r="H33" i="2" a="1"/>
  <c r="H33" i="2" s="1"/>
  <c r="G33" i="2"/>
  <c r="D33" i="2" a="1"/>
  <c r="D33" i="2" s="1"/>
  <c r="C28" i="3" s="1"/>
  <c r="C33" i="2" a="1"/>
  <c r="C33" i="2" s="1"/>
  <c r="L32" i="2" a="1"/>
  <c r="L32" i="2" s="1"/>
  <c r="K32" i="2" a="1"/>
  <c r="K32" i="2" s="1"/>
  <c r="I32" i="2" a="1"/>
  <c r="I32" i="2" s="1"/>
  <c r="J32" i="2" s="1"/>
  <c r="H32" i="2" a="1"/>
  <c r="H32" i="2" s="1"/>
  <c r="G32" i="2"/>
  <c r="D32" i="2" a="1"/>
  <c r="D32" i="2" s="1"/>
  <c r="C27" i="3" s="1"/>
  <c r="C32" i="2" a="1"/>
  <c r="C32" i="2" s="1"/>
  <c r="L31" i="2" a="1"/>
  <c r="L31" i="2" s="1"/>
  <c r="K31" i="2" a="1"/>
  <c r="K31" i="2" s="1"/>
  <c r="I31" i="2" a="1"/>
  <c r="I31" i="2" s="1"/>
  <c r="J31" i="2" s="1"/>
  <c r="H31" i="2" a="1"/>
  <c r="H31" i="2" s="1"/>
  <c r="G31" i="2"/>
  <c r="D31" i="2" a="1"/>
  <c r="D31" i="2" s="1"/>
  <c r="C25" i="3" s="1"/>
  <c r="C31" i="2" a="1"/>
  <c r="C31" i="2" s="1"/>
  <c r="L30" i="2" a="1"/>
  <c r="L30" i="2" s="1"/>
  <c r="K30" i="2" a="1"/>
  <c r="K30" i="2" s="1"/>
  <c r="I30" i="2" a="1"/>
  <c r="I30" i="2" s="1"/>
  <c r="J30" i="2" s="1"/>
  <c r="H30" i="2" a="1"/>
  <c r="H30" i="2" s="1"/>
  <c r="G30" i="2"/>
  <c r="D30" i="2" a="1"/>
  <c r="D30" i="2" s="1"/>
  <c r="C24" i="3" s="1"/>
  <c r="C30" i="2" a="1"/>
  <c r="C30" i="2" s="1"/>
  <c r="L29" i="2" a="1"/>
  <c r="L29" i="2" s="1"/>
  <c r="K29" i="2" a="1"/>
  <c r="K29" i="2" s="1"/>
  <c r="I29" i="2" a="1"/>
  <c r="I29" i="2" s="1"/>
  <c r="J29" i="2" s="1"/>
  <c r="H29" i="2" a="1"/>
  <c r="H29" i="2" s="1"/>
  <c r="G29" i="2"/>
  <c r="D29" i="2" a="1"/>
  <c r="D29" i="2" s="1"/>
  <c r="C23" i="3" s="1"/>
  <c r="C29" i="2" a="1"/>
  <c r="C29" i="2" s="1"/>
  <c r="L28" i="2" a="1"/>
  <c r="L28" i="2" s="1"/>
  <c r="K28" i="2" a="1"/>
  <c r="K28" i="2" s="1"/>
  <c r="L27" i="2" a="1"/>
  <c r="L27" i="2" s="1"/>
  <c r="K27" i="2" a="1"/>
  <c r="K27" i="2" s="1"/>
  <c r="L26" i="2" a="1"/>
  <c r="L26" i="2" s="1"/>
  <c r="K26" i="2" a="1"/>
  <c r="K26" i="2" s="1"/>
  <c r="I28" i="2" a="1"/>
  <c r="I28" i="2" s="1"/>
  <c r="J28" i="2" s="1"/>
  <c r="I27" i="2" a="1"/>
  <c r="I27" i="2" s="1"/>
  <c r="J27" i="2" s="1"/>
  <c r="H28" i="2" a="1"/>
  <c r="H28" i="2" s="1"/>
  <c r="H27" i="2" a="1"/>
  <c r="H27" i="2" s="1"/>
  <c r="G28" i="2"/>
  <c r="G27" i="2"/>
  <c r="I26" i="2" a="1"/>
  <c r="I26" i="2" s="1"/>
  <c r="J26" i="2" s="1"/>
  <c r="H26" i="2" a="1"/>
  <c r="H26" i="2" s="1"/>
  <c r="G26" i="2"/>
  <c r="D26" i="2" a="1"/>
  <c r="D26" i="2" s="1"/>
  <c r="C22" i="3" s="1"/>
  <c r="C26" i="2" a="1"/>
  <c r="C26" i="2" s="1"/>
  <c r="L25" i="2" a="1"/>
  <c r="L25" i="2" s="1"/>
  <c r="K25" i="2" a="1"/>
  <c r="K25" i="2" s="1"/>
  <c r="I25" i="2" a="1"/>
  <c r="I25" i="2" s="1"/>
  <c r="J25" i="2" s="1"/>
  <c r="H25" i="2" a="1"/>
  <c r="H25" i="2" s="1"/>
  <c r="G25" i="2"/>
  <c r="D25" i="2" a="1"/>
  <c r="D25" i="2" s="1"/>
  <c r="C21" i="3" s="1"/>
  <c r="C25" i="2" a="1"/>
  <c r="C25" i="2" s="1"/>
  <c r="L24" i="2" a="1"/>
  <c r="L24" i="2" s="1"/>
  <c r="K24" i="2" a="1"/>
  <c r="K24" i="2" s="1"/>
  <c r="I24" i="2" a="1"/>
  <c r="I24" i="2" s="1"/>
  <c r="J24" i="2" s="1"/>
  <c r="H24" i="2" a="1"/>
  <c r="H24" i="2" s="1"/>
  <c r="G24" i="2"/>
  <c r="D24" i="2" a="1"/>
  <c r="D24" i="2" s="1"/>
  <c r="C20" i="3" s="1"/>
  <c r="C24" i="2" a="1"/>
  <c r="C24" i="2" s="1"/>
  <c r="L23" i="2" a="1"/>
  <c r="L23" i="2" s="1"/>
  <c r="K23" i="2" a="1"/>
  <c r="K23" i="2" s="1"/>
  <c r="I23" i="2" a="1"/>
  <c r="I23" i="2" s="1"/>
  <c r="J23" i="2" s="1"/>
  <c r="H23" i="2" a="1"/>
  <c r="H23" i="2" s="1"/>
  <c r="G23" i="2"/>
  <c r="D23" i="2" a="1"/>
  <c r="D23" i="2" s="1"/>
  <c r="C19" i="3" s="1"/>
  <c r="C23" i="2" a="1"/>
  <c r="C23" i="2" s="1"/>
  <c r="L22" i="2" a="1"/>
  <c r="L22" i="2" s="1"/>
  <c r="K22" i="2" a="1"/>
  <c r="K22" i="2" s="1"/>
  <c r="I22" i="2" a="1"/>
  <c r="I22" i="2" s="1"/>
  <c r="J22" i="2" s="1"/>
  <c r="H22" i="2" a="1"/>
  <c r="H22" i="2" s="1"/>
  <c r="G22" i="2"/>
  <c r="D22" i="2" a="1"/>
  <c r="D22" i="2" s="1"/>
  <c r="C17" i="3" s="1"/>
  <c r="C22" i="2" a="1"/>
  <c r="C22" i="2" s="1"/>
  <c r="L21" i="2" a="1"/>
  <c r="L21" i="2" s="1"/>
  <c r="K21" i="2" a="1"/>
  <c r="K21" i="2" s="1"/>
  <c r="I21" i="2" a="1"/>
  <c r="I21" i="2" s="1"/>
  <c r="J21" i="2" s="1"/>
  <c r="H21" i="2" a="1"/>
  <c r="H21" i="2" s="1"/>
  <c r="G21" i="2"/>
  <c r="D21" i="2" a="1"/>
  <c r="D21" i="2" s="1"/>
  <c r="C16" i="3" s="1"/>
  <c r="C21" i="2" a="1"/>
  <c r="C21" i="2" s="1"/>
  <c r="L20" i="2" a="1"/>
  <c r="L20" i="2" s="1"/>
  <c r="K20" i="2" a="1"/>
  <c r="K20" i="2" s="1"/>
  <c r="I20" i="2" a="1"/>
  <c r="I20" i="2" s="1"/>
  <c r="J20" i="2" s="1"/>
  <c r="H20" i="2" a="1"/>
  <c r="H20" i="2" s="1"/>
  <c r="G20" i="2"/>
  <c r="D20" i="2" a="1"/>
  <c r="D20" i="2" s="1"/>
  <c r="C20" i="2" a="1"/>
  <c r="C20" i="2" s="1"/>
  <c r="L19" i="2" a="1"/>
  <c r="L19" i="2" s="1"/>
  <c r="K19" i="2" a="1"/>
  <c r="K19" i="2" s="1"/>
  <c r="I19" i="2" a="1"/>
  <c r="I19" i="2" s="1"/>
  <c r="J19" i="2" s="1"/>
  <c r="H19" i="2" a="1"/>
  <c r="H19" i="2" s="1"/>
  <c r="G19" i="2"/>
  <c r="D19" i="2" a="1"/>
  <c r="D19" i="2" s="1"/>
  <c r="C51" i="3" s="1"/>
  <c r="C19" i="2" a="1"/>
  <c r="C19" i="2" s="1"/>
  <c r="L18" i="2" a="1"/>
  <c r="L18" i="2" s="1"/>
  <c r="K18" i="2" a="1"/>
  <c r="K18" i="2" s="1"/>
  <c r="I18" i="2" a="1"/>
  <c r="I18" i="2" s="1"/>
  <c r="J18" i="2" s="1"/>
  <c r="H18" i="2" a="1"/>
  <c r="H18" i="2" s="1"/>
  <c r="G18" i="2"/>
  <c r="D18" i="2" a="1"/>
  <c r="D18" i="2" s="1"/>
  <c r="C35" i="3" s="1"/>
  <c r="C18" i="2" a="1"/>
  <c r="C18" i="2" s="1"/>
  <c r="L17" i="2" a="1"/>
  <c r="L17" i="2" s="1"/>
  <c r="K17" i="2" a="1"/>
  <c r="K17" i="2" s="1"/>
  <c r="I17" i="2" a="1"/>
  <c r="I17" i="2" s="1"/>
  <c r="J17" i="2" s="1"/>
  <c r="H17" i="2" a="1"/>
  <c r="H17" i="2" s="1"/>
  <c r="G17" i="2"/>
  <c r="D17" i="2" a="1"/>
  <c r="D17" i="2" s="1"/>
  <c r="C17" i="2" a="1"/>
  <c r="C17" i="2" s="1"/>
  <c r="L16" i="2" a="1"/>
  <c r="L16" i="2" s="1"/>
  <c r="K16" i="2" a="1"/>
  <c r="K16" i="2" s="1"/>
  <c r="I16" i="2" a="1"/>
  <c r="I16" i="2" s="1"/>
  <c r="J16" i="2" s="1"/>
  <c r="H16" i="2" a="1"/>
  <c r="H16" i="2" s="1"/>
  <c r="G16" i="2"/>
  <c r="D16" i="2" a="1"/>
  <c r="D16" i="2" s="1"/>
  <c r="C26" i="3" s="1"/>
  <c r="C16" i="2" a="1"/>
  <c r="C16" i="2" s="1"/>
  <c r="L15" i="2" a="1"/>
  <c r="L15" i="2" s="1"/>
  <c r="K15" i="2" a="1"/>
  <c r="K15" i="2" s="1"/>
  <c r="I15" i="2" a="1"/>
  <c r="I15" i="2" s="1"/>
  <c r="J15" i="2" s="1"/>
  <c r="H15" i="2" a="1"/>
  <c r="H15" i="2" s="1"/>
  <c r="G15" i="2"/>
  <c r="D15" i="2" a="1"/>
  <c r="D15" i="2" s="1"/>
  <c r="C15" i="2" a="1"/>
  <c r="C15" i="2" s="1"/>
  <c r="L14" i="2" a="1"/>
  <c r="L14" i="2" s="1"/>
  <c r="K14" i="2" a="1"/>
  <c r="K14" i="2" s="1"/>
  <c r="I14" i="2" a="1"/>
  <c r="I14" i="2" s="1"/>
  <c r="J14" i="2" s="1"/>
  <c r="H14" i="2" a="1"/>
  <c r="H14" i="2" s="1"/>
  <c r="G14" i="2"/>
  <c r="D14" i="2" a="1"/>
  <c r="D14" i="2" s="1"/>
  <c r="C39" i="3" s="1"/>
  <c r="C14" i="2" a="1"/>
  <c r="C14" i="2" s="1"/>
  <c r="L13" i="2" a="1"/>
  <c r="L13" i="2" s="1"/>
  <c r="K13" i="2" a="1"/>
  <c r="K13" i="2" s="1"/>
  <c r="J13" i="2"/>
  <c r="H13" i="2" a="1"/>
  <c r="H13" i="2" s="1"/>
  <c r="G13" i="2"/>
  <c r="D13" i="2" a="1"/>
  <c r="D13" i="2" s="1"/>
  <c r="C13" i="3" s="1"/>
  <c r="C13" i="2" a="1"/>
  <c r="C13" i="2" s="1"/>
  <c r="L12" i="2" a="1"/>
  <c r="L12" i="2" s="1"/>
  <c r="K12" i="2" a="1"/>
  <c r="K12" i="2" s="1"/>
  <c r="J12" i="2"/>
  <c r="H12" i="2" a="1"/>
  <c r="H12" i="2" s="1"/>
  <c r="G12" i="2"/>
  <c r="D12" i="2" a="1"/>
  <c r="D12" i="2" s="1"/>
  <c r="C7" i="3" s="1"/>
  <c r="C12" i="2" a="1"/>
  <c r="C12" i="2" s="1"/>
  <c r="L11" i="2" a="1"/>
  <c r="L11" i="2" s="1"/>
  <c r="K11" i="2" a="1"/>
  <c r="K11" i="2" s="1"/>
  <c r="J11" i="2"/>
  <c r="H11" i="2" a="1"/>
  <c r="H11" i="2" s="1"/>
  <c r="G11" i="2"/>
  <c r="D11" i="2" a="1"/>
  <c r="D11" i="2" s="1"/>
  <c r="C11" i="3" s="1"/>
  <c r="C11" i="2" a="1"/>
  <c r="C11" i="2" s="1"/>
  <c r="L10" i="2" a="1"/>
  <c r="L10" i="2" s="1"/>
  <c r="K10" i="2" a="1"/>
  <c r="K10" i="2" s="1"/>
  <c r="J10" i="2"/>
  <c r="H10" i="2" a="1"/>
  <c r="H10" i="2" s="1"/>
  <c r="G10" i="2"/>
  <c r="D10" i="2" a="1"/>
  <c r="D10" i="2" s="1"/>
  <c r="C5" i="3" s="1"/>
  <c r="C10" i="2" a="1"/>
  <c r="C10" i="2" s="1"/>
  <c r="L9" i="2" a="1"/>
  <c r="L9" i="2" s="1"/>
  <c r="K9" i="2" a="1"/>
  <c r="K9" i="2" s="1"/>
  <c r="J9" i="2"/>
  <c r="H9" i="2" a="1"/>
  <c r="H9" i="2" s="1"/>
  <c r="G9" i="2"/>
  <c r="D9" i="2" a="1"/>
  <c r="D9" i="2" s="1"/>
  <c r="C4" i="3" s="1"/>
  <c r="C9" i="2" a="1"/>
  <c r="C9" i="2" s="1"/>
  <c r="C30" i="3" l="1"/>
  <c r="C18" i="3"/>
  <c r="C31" i="3"/>
  <c r="C46" i="3"/>
  <c r="C15" i="3"/>
  <c r="C42" i="3"/>
  <c r="C10" i="3"/>
  <c r="C50" i="3"/>
  <c r="C40" i="3"/>
  <c r="C9" i="3"/>
  <c r="C8" i="3"/>
  <c r="C6" i="3"/>
  <c r="C14" i="3"/>
  <c r="C45" i="3"/>
  <c r="C44" i="3"/>
  <c r="C12" i="3"/>
  <c r="C43" i="3"/>
  <c r="C49" i="3"/>
  <c r="C41" i="3"/>
  <c r="C37" i="3"/>
  <c r="D2" i="5"/>
  <c r="D28" i="2" l="1" a="1"/>
  <c r="D28" i="2" s="1"/>
  <c r="C28" i="2" a="1"/>
  <c r="C28" i="2" s="1"/>
  <c r="D27" i="2" a="1"/>
  <c r="D27" i="2" s="1"/>
  <c r="C27" i="2" a="1"/>
  <c r="C27" i="2" s="1"/>
  <c r="I51" i="3"/>
  <c r="I50" i="3"/>
  <c r="I49" i="3"/>
  <c r="D44" i="2" a="1"/>
  <c r="D44" i="2" s="1"/>
  <c r="C48" i="3" s="1"/>
  <c r="C44" i="2" a="1"/>
  <c r="C44" i="2" s="1"/>
  <c r="D43" i="2" a="1"/>
  <c r="D43" i="2" s="1"/>
  <c r="C47" i="3" s="1"/>
  <c r="C43" i="2" a="1"/>
  <c r="C43" i="2" s="1"/>
  <c r="D42" i="2" a="1"/>
  <c r="D42" i="2" s="1"/>
  <c r="C42" i="2" a="1"/>
  <c r="C42" i="2" s="1"/>
  <c r="D41" i="2" a="1"/>
  <c r="D41" i="2" s="1"/>
  <c r="C41" i="2" a="1"/>
  <c r="C41" i="2" s="1"/>
  <c r="I45" i="3"/>
  <c r="I46" i="3"/>
  <c r="I47" i="3"/>
  <c r="I48" i="3"/>
  <c r="E46" i="3" l="1" a="1"/>
  <c r="E46" i="3" s="1"/>
  <c r="J46" i="3"/>
  <c r="K46" i="3" s="1"/>
  <c r="E44" i="3" a="1"/>
  <c r="E44" i="3" s="1"/>
  <c r="I44" i="3"/>
  <c r="E48" i="3" a="1"/>
  <c r="E48" i="3" s="1"/>
  <c r="J48" i="3"/>
  <c r="K48" i="3" s="1"/>
  <c r="E49" i="3" a="1"/>
  <c r="E49" i="3" s="1"/>
  <c r="E50" i="3" a="1"/>
  <c r="E50" i="3" s="1"/>
  <c r="E51" i="3" a="1"/>
  <c r="E51" i="3" s="1"/>
  <c r="E47" i="3" a="1"/>
  <c r="E47" i="3" s="1"/>
  <c r="J49" i="3"/>
  <c r="K49" i="3" s="1"/>
  <c r="J50" i="3"/>
  <c r="K50" i="3" s="1"/>
  <c r="J51" i="3"/>
  <c r="K51" i="3" s="1"/>
  <c r="E45" i="3" a="1"/>
  <c r="E45" i="3" s="1"/>
  <c r="J47" i="3"/>
  <c r="K47" i="3" s="1"/>
  <c r="J45" i="3"/>
  <c r="K45" i="3" s="1"/>
  <c r="J44" i="3" l="1"/>
  <c r="K44" i="3" s="1"/>
  <c r="E41" i="3" a="1"/>
  <c r="E41" i="3" s="1"/>
  <c r="I41" i="3"/>
  <c r="E42" i="3" a="1"/>
  <c r="E42" i="3" s="1"/>
  <c r="I42" i="3"/>
  <c r="E43" i="3" a="1"/>
  <c r="E43" i="3" s="1"/>
  <c r="I43" i="3"/>
  <c r="I40" i="3"/>
  <c r="E40" i="3" a="1"/>
  <c r="E40" i="3" s="1"/>
  <c r="I39" i="3"/>
  <c r="J39" i="3" s="1"/>
  <c r="E39" i="3" a="1"/>
  <c r="E39" i="3" s="1"/>
  <c r="I23" i="3"/>
  <c r="I24" i="3"/>
  <c r="I25" i="3"/>
  <c r="I28" i="3"/>
  <c r="I33" i="3"/>
  <c r="I34" i="3"/>
  <c r="I36" i="3"/>
  <c r="I37" i="3"/>
  <c r="E15" i="3" a="1"/>
  <c r="E15" i="3" s="1"/>
  <c r="E16" i="3" a="1"/>
  <c r="E16" i="3" s="1"/>
  <c r="E17" i="3" a="1"/>
  <c r="E17" i="3" s="1"/>
  <c r="E18" i="3" a="1"/>
  <c r="E18" i="3" s="1"/>
  <c r="E19" i="3" a="1"/>
  <c r="E19" i="3" s="1"/>
  <c r="E20" i="3" a="1"/>
  <c r="E20" i="3" s="1"/>
  <c r="E21" i="3" a="1"/>
  <c r="E21" i="3" s="1"/>
  <c r="E22" i="3" a="1"/>
  <c r="E22" i="3" s="1"/>
  <c r="E23" i="3" a="1"/>
  <c r="E23" i="3" s="1"/>
  <c r="E24" i="3" a="1"/>
  <c r="E24" i="3" s="1"/>
  <c r="E25" i="3" a="1"/>
  <c r="E25" i="3" s="1"/>
  <c r="E26" i="3" a="1"/>
  <c r="E26" i="3" s="1"/>
  <c r="E27" i="3" a="1"/>
  <c r="E27" i="3" s="1"/>
  <c r="E28" i="3" a="1"/>
  <c r="E28" i="3" s="1"/>
  <c r="E29" i="3" a="1"/>
  <c r="E29" i="3" s="1"/>
  <c r="E30" i="3" a="1"/>
  <c r="E30" i="3" s="1"/>
  <c r="E31" i="3" a="1"/>
  <c r="E31" i="3" s="1"/>
  <c r="E32" i="3" a="1"/>
  <c r="E32" i="3" s="1"/>
  <c r="E33" i="3" a="1"/>
  <c r="E33" i="3" s="1"/>
  <c r="E34" i="3" a="1"/>
  <c r="E34" i="3" s="1"/>
  <c r="E35" i="3" a="1"/>
  <c r="E35" i="3" s="1"/>
  <c r="E36" i="3" a="1"/>
  <c r="E36" i="3" s="1"/>
  <c r="E37" i="3" a="1"/>
  <c r="E37" i="3" s="1"/>
  <c r="E38" i="3" a="1"/>
  <c r="E38" i="3" s="1"/>
  <c r="E14" i="3" a="1"/>
  <c r="E14" i="3" s="1"/>
  <c r="K39" i="3" l="1"/>
  <c r="J43" i="3"/>
  <c r="K43" i="3" s="1"/>
  <c r="J41" i="3"/>
  <c r="K41" i="3" s="1"/>
  <c r="J42" i="3"/>
  <c r="K42" i="3" s="1"/>
  <c r="J40" i="3"/>
  <c r="K40" i="3" s="1"/>
  <c r="I21" i="3"/>
  <c r="I16" i="3"/>
  <c r="I22" i="3"/>
  <c r="I35" i="3"/>
  <c r="I32" i="3"/>
  <c r="I20" i="3"/>
  <c r="I31" i="3"/>
  <c r="I19" i="3"/>
  <c r="I30" i="3"/>
  <c r="I18" i="3"/>
  <c r="I29" i="3"/>
  <c r="I17" i="3"/>
  <c r="I14" i="3"/>
  <c r="I27" i="3"/>
  <c r="I15" i="3"/>
  <c r="I38" i="3"/>
  <c r="J38" i="3" s="1"/>
  <c r="K38" i="3" s="1"/>
  <c r="I26" i="3"/>
  <c r="B2" i="5" l="1" a="1"/>
  <c r="B2" i="5" s="1"/>
  <c r="C2" i="5" s="1"/>
  <c r="J14" i="3"/>
  <c r="K14" i="3" s="1"/>
  <c r="J15" i="3"/>
  <c r="K15" i="3" s="1"/>
  <c r="J16" i="3"/>
  <c r="K16" i="3" s="1"/>
  <c r="J17" i="3"/>
  <c r="K17" i="3" s="1"/>
  <c r="J18" i="3"/>
  <c r="K18" i="3" s="1"/>
  <c r="J19" i="3"/>
  <c r="K19" i="3" s="1"/>
  <c r="J20" i="3"/>
  <c r="K20" i="3" s="1"/>
  <c r="J21" i="3"/>
  <c r="K21" i="3" s="1"/>
  <c r="J22" i="3"/>
  <c r="K22" i="3" s="1"/>
  <c r="J23" i="3"/>
  <c r="K23" i="3" s="1"/>
  <c r="J24" i="3"/>
  <c r="K24" i="3" s="1"/>
  <c r="J25" i="3"/>
  <c r="K25" i="3" s="1"/>
  <c r="J26" i="3"/>
  <c r="K26" i="3" s="1"/>
  <c r="J27" i="3"/>
  <c r="K27" i="3" s="1"/>
  <c r="J28" i="3"/>
  <c r="K28" i="3" s="1"/>
  <c r="J29" i="3"/>
  <c r="K29" i="3" s="1"/>
  <c r="J30" i="3"/>
  <c r="K30" i="3" s="1"/>
  <c r="J31" i="3"/>
  <c r="K31" i="3" s="1"/>
  <c r="J32" i="3"/>
  <c r="K32" i="3" s="1"/>
  <c r="J33" i="3"/>
  <c r="K33" i="3" s="1"/>
  <c r="J34" i="3"/>
  <c r="K34" i="3" s="1"/>
  <c r="J35" i="3"/>
  <c r="K35" i="3" s="1"/>
  <c r="J36" i="3"/>
  <c r="K36" i="3" s="1"/>
  <c r="J37" i="3"/>
  <c r="K37" i="3"/>
  <c r="E9" i="3" a="1"/>
  <c r="E9" i="3" s="1"/>
  <c r="I9" i="3"/>
  <c r="E10" i="3" a="1"/>
  <c r="E10" i="3" s="1"/>
  <c r="I10" i="3"/>
  <c r="E11" i="3" a="1"/>
  <c r="E11" i="3" s="1"/>
  <c r="I11" i="3"/>
  <c r="J11" i="3" s="1"/>
  <c r="E12" i="3" a="1"/>
  <c r="E12" i="3" s="1"/>
  <c r="I12" i="3"/>
  <c r="E13" i="3" a="1"/>
  <c r="E13" i="3" s="1"/>
  <c r="I13" i="3"/>
  <c r="I4" i="3"/>
  <c r="J4" i="3" s="1"/>
  <c r="I8" i="3"/>
  <c r="J8" i="3" s="1"/>
  <c r="E8" i="3" a="1"/>
  <c r="E8" i="3" s="1"/>
  <c r="I7" i="3"/>
  <c r="J7" i="3" s="1"/>
  <c r="E7" i="3" a="1"/>
  <c r="E7" i="3" s="1"/>
  <c r="I6" i="3"/>
  <c r="J6" i="3" s="1"/>
  <c r="K6" i="3" s="1"/>
  <c r="E6" i="3" a="1"/>
  <c r="E6" i="3" s="1"/>
  <c r="I5" i="3"/>
  <c r="J5" i="3" s="1"/>
  <c r="K5" i="3" s="1"/>
  <c r="E5" i="3" a="1"/>
  <c r="E5" i="3" s="1"/>
  <c r="E4" i="3" a="1"/>
  <c r="E4" i="3" s="1"/>
  <c r="I3" i="3"/>
  <c r="K3" i="3" s="1"/>
  <c r="K11" i="3" l="1"/>
  <c r="J12" i="3"/>
  <c r="K12" i="3" s="1"/>
  <c r="J10" i="3"/>
  <c r="K10" i="3" s="1"/>
  <c r="J9" i="3"/>
  <c r="K9" i="3" s="1"/>
  <c r="J13" i="3"/>
  <c r="K13" i="3" s="1"/>
  <c r="K8" i="3"/>
  <c r="K7" i="3"/>
  <c r="K4"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28">
    <bk>
      <extLst>
        <ext uri="{3e2802c4-a4d2-4d8b-9148-e3be6c30e623}">
          <xlrd:rvb i="6"/>
        </ext>
      </extLst>
    </bk>
    <bk>
      <extLst>
        <ext uri="{3e2802c4-a4d2-4d8b-9148-e3be6c30e623}">
          <xlrd:rvb i="9"/>
        </ext>
      </extLst>
    </bk>
    <bk>
      <extLst>
        <ext uri="{3e2802c4-a4d2-4d8b-9148-e3be6c30e623}">
          <xlrd:rvb i="15"/>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8"/>
        </ext>
      </extLst>
    </bk>
    <bk>
      <extLst>
        <ext uri="{3e2802c4-a4d2-4d8b-9148-e3be6c30e623}">
          <xlrd:rvb i="81"/>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futureMetadata>
  <futureMetadata name="XLDAPR" count="1">
    <bk>
      <extLst>
        <ext uri="{bdbb8cdc-fa1e-496e-a857-3c3f30c029c3}">
          <xda:dynamicArrayProperties fDynamic="1" fCollapsed="0"/>
        </ext>
      </extLst>
    </bk>
  </futureMetadata>
  <cellMetadata count="1">
    <bk>
      <rc t="2" v="0"/>
    </bk>
  </cellMetadata>
  <valueMetadata count="28">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valueMetadata>
</metadata>
</file>

<file path=xl/sharedStrings.xml><?xml version="1.0" encoding="utf-8"?>
<sst xmlns="http://schemas.openxmlformats.org/spreadsheetml/2006/main" count="134" uniqueCount="33">
  <si>
    <t>Current Holdings</t>
  </si>
  <si>
    <t>Company</t>
  </si>
  <si>
    <t>Ticker</t>
  </si>
  <si>
    <t>Industry</t>
  </si>
  <si>
    <t>Quantity</t>
  </si>
  <si>
    <t>Current Price</t>
  </si>
  <si>
    <t>Market Value</t>
  </si>
  <si>
    <t>Gain (Loss)</t>
  </si>
  <si>
    <t>52 Week High</t>
  </si>
  <si>
    <t>52 Week Low</t>
  </si>
  <si>
    <t>Date</t>
  </si>
  <si>
    <t>Transaction Type</t>
  </si>
  <si>
    <t>Units</t>
  </si>
  <si>
    <t>Currency</t>
  </si>
  <si>
    <t>BUY</t>
  </si>
  <si>
    <t>USD</t>
  </si>
  <si>
    <t>SELL</t>
  </si>
  <si>
    <t>Transaction Cost</t>
  </si>
  <si>
    <t>Transaction Amount</t>
  </si>
  <si>
    <t>Total Transaction</t>
  </si>
  <si>
    <t>3 month Treasury Bill</t>
  </si>
  <si>
    <t>N/A</t>
  </si>
  <si>
    <t>Asset</t>
  </si>
  <si>
    <t>U.S. Treasury</t>
  </si>
  <si>
    <t>Entry Price</t>
  </si>
  <si>
    <t>Exit Price</t>
  </si>
  <si>
    <t>a</t>
  </si>
  <si>
    <t>Prev Week Portfolio Value</t>
  </si>
  <si>
    <t>This Week Profit</t>
  </si>
  <si>
    <t>$Portfolio Value Change</t>
  </si>
  <si>
    <t>Current Week Portfolio Value</t>
  </si>
  <si>
    <t>Sector</t>
  </si>
  <si>
    <t>Prev Week Profit/Loss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</si>
</sst>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7" formatCode="&quot;$&quot;#,##0.00_);\(&quot;$&quot;#,##0.00\)"/>
    <numFmt numFmtId="8" formatCode="&quot;$&quot;#,##0.00_);[Red]\(&quot;$&quot;#,##0.00\)"/>
    <numFmt numFmtId="44" formatCode="_(&quot;$&quot;* #,##0.00_);_(&quot;$&quot;* \(#,##0.00\);_(&quot;$&quot;* &quot;-&quot;??_);_(@_)"/>
    <numFmt numFmtId="164" formatCode="&quot;$&quot;#,##0.00"/>
    <numFmt numFmtId="165" formatCode="\$#,##0.00_);\(\$#,##0.00\);\-\-_)"/>
    <numFmt numFmtId="166" formatCode="#,##0_);\(#,##0\);\-\-_)"/>
    <numFmt numFmtId="167" formatCode="_([$$-409]* #,##0.00_);_([$$-409]* \(#,##0.00\);_([$$-409]* &quot;-&quot;??_);_(@_)"/>
  </numFmts>
  <fonts count="21"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sz val="11"/>
      <color theme="1"/>
      <name val="Calibri"/>
      <family val="2"/>
      <scheme val="minor"/>
    </font>
    <font>
      <b/>
      <sz val="36"/>
      <color theme="0"/>
      <name val="Calibri"/>
      <family val="2"/>
    </font>
    <font>
      <sz val="11"/>
      <name val="Calibri"/>
      <family val="2"/>
    </font>
    <font>
      <b/>
      <sz val="11"/>
      <color theme="0"/>
      <name val="Calibri"/>
      <family val="2"/>
    </font>
    <font>
      <b/>
      <sz val="16"/>
      <color theme="0"/>
      <name val="Calibri"/>
      <family val="2"/>
    </font>
    <font>
      <sz val="11"/>
      <color theme="1"/>
      <name val="Calibri"/>
      <family val="2"/>
    </font>
    <font>
      <sz val="8"/>
      <name val="Calibri"/>
      <family val="2"/>
      <scheme val="minor"/>
    </font>
    <font>
      <sz val="11"/>
      <name val="Calibri"/>
      <family val="2"/>
    </font>
    <font>
      <sz val="11"/>
      <color rgb="FFFF0000"/>
      <name val="Calibri"/>
      <family val="2"/>
      <scheme val="minor"/>
    </font>
    <font>
      <sz val="11"/>
      <color rgb="FFFF0000"/>
      <name val="Calibri"/>
      <family val="2"/>
    </font>
    <font>
      <sz val="11"/>
      <color theme="9"/>
      <name val="Calibri"/>
      <family val="2"/>
    </font>
    <font>
      <sz val="11"/>
      <color theme="9"/>
      <name val="Calibri"/>
      <family val="2"/>
      <scheme val="minor"/>
    </font>
    <font>
      <sz val="11"/>
      <name val="Calibri"/>
      <family val="2"/>
      <scheme val="minor"/>
    </font>
  </fonts>
  <fills count="9">
    <fill>
      <patternFill patternType="none"/>
    </fill>
    <fill>
      <patternFill patternType="gray125"/>
    </fill>
    <fill>
      <patternFill patternType="solid">
        <fgColor rgb="FFD9E2F3"/>
        <bgColor rgb="FFD9E2F3"/>
      </patternFill>
    </fill>
    <fill>
      <patternFill patternType="solid">
        <fgColor rgb="FF2A3E68"/>
        <bgColor rgb="FF2A3E68"/>
      </patternFill>
    </fill>
    <fill>
      <patternFill patternType="solid">
        <fgColor theme="7" tint="0.59999389629810485"/>
        <bgColor indexed="64"/>
      </patternFill>
    </fill>
    <fill>
      <patternFill patternType="solid">
        <fgColor rgb="FFFFC9C9"/>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4" tint="0.79998168889431442"/>
        <bgColor rgb="FFD9E2F3"/>
      </patternFill>
    </fill>
  </fills>
  <borders count="13">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bottom/>
      <diagonal/>
    </border>
  </borders>
  <cellStyleXfs count="4">
    <xf numFmtId="0" fontId="0" fillId="0" borderId="0"/>
    <xf numFmtId="0" fontId="5" fillId="0" borderId="12"/>
    <xf numFmtId="0" fontId="2" fillId="0" borderId="12"/>
    <xf numFmtId="0" fontId="2" fillId="0" borderId="12"/>
  </cellStyleXfs>
  <cellXfs count="91">
    <xf numFmtId="0" fontId="0" fillId="0" borderId="0" xfId="0"/>
    <xf numFmtId="0" fontId="8" fillId="0" borderId="0" xfId="0" applyFont="1"/>
    <xf numFmtId="0" fontId="6" fillId="3" borderId="1" xfId="0" applyFont="1" applyFill="1" applyBorder="1"/>
    <xf numFmtId="0" fontId="11" fillId="3" borderId="1" xfId="0" applyFont="1" applyFill="1" applyBorder="1" applyAlignment="1">
      <alignment horizontal="center" wrapText="1"/>
    </xf>
    <xf numFmtId="0" fontId="11" fillId="3" borderId="1" xfId="0" applyFont="1" applyFill="1" applyBorder="1" applyAlignment="1">
      <alignment horizontal="left" vertical="center"/>
    </xf>
    <xf numFmtId="164" fontId="12" fillId="3" borderId="1" xfId="0" applyNumberFormat="1" applyFont="1" applyFill="1" applyBorder="1" applyAlignment="1">
      <alignment horizontal="center" vertical="center"/>
    </xf>
    <xf numFmtId="165" fontId="12" fillId="3" borderId="1" xfId="0" applyNumberFormat="1" applyFont="1" applyFill="1" applyBorder="1" applyAlignment="1">
      <alignment horizontal="center" vertical="center"/>
    </xf>
    <xf numFmtId="0" fontId="7" fillId="2" borderId="11" xfId="0" applyFont="1" applyFill="1" applyBorder="1" applyAlignment="1">
      <alignment horizontal="left"/>
    </xf>
    <xf numFmtId="0" fontId="6" fillId="0" borderId="0" xfId="0" applyFont="1" applyAlignment="1">
      <alignment horizontal="center"/>
    </xf>
    <xf numFmtId="14" fontId="6" fillId="0" borderId="0" xfId="0" applyNumberFormat="1" applyFont="1"/>
    <xf numFmtId="7" fontId="6" fillId="0" borderId="0" xfId="0" applyNumberFormat="1" applyFont="1"/>
    <xf numFmtId="164" fontId="6" fillId="3" borderId="1" xfId="0" applyNumberFormat="1" applyFont="1" applyFill="1" applyBorder="1"/>
    <xf numFmtId="164" fontId="0" fillId="0" borderId="0" xfId="0" applyNumberFormat="1"/>
    <xf numFmtId="0" fontId="5" fillId="0" borderId="0" xfId="0" applyFont="1"/>
    <xf numFmtId="166" fontId="15" fillId="0" borderId="0" xfId="0" applyNumberFormat="1" applyFont="1"/>
    <xf numFmtId="0" fontId="0" fillId="0" borderId="0" xfId="0" applyAlignment="1">
      <alignment horizontal="center" vertical="top"/>
    </xf>
    <xf numFmtId="0" fontId="6" fillId="0" borderId="0" xfId="0" applyFont="1" applyAlignment="1">
      <alignment horizontal="center" vertical="top"/>
    </xf>
    <xf numFmtId="167" fontId="0" fillId="0" borderId="0" xfId="0" applyNumberFormat="1"/>
    <xf numFmtId="8" fontId="15" fillId="0" borderId="0" xfId="0" applyNumberFormat="1" applyFont="1"/>
    <xf numFmtId="0" fontId="4" fillId="0" borderId="0" xfId="0" applyFont="1"/>
    <xf numFmtId="14" fontId="17" fillId="0" borderId="0" xfId="0" applyNumberFormat="1" applyFont="1"/>
    <xf numFmtId="0" fontId="16" fillId="0" borderId="12" xfId="1" applyFont="1"/>
    <xf numFmtId="0" fontId="16" fillId="0" borderId="0" xfId="0" applyFont="1"/>
    <xf numFmtId="167" fontId="16" fillId="0" borderId="0" xfId="0" applyNumberFormat="1" applyFont="1"/>
    <xf numFmtId="7" fontId="17" fillId="0" borderId="0" xfId="0" applyNumberFormat="1" applyFont="1"/>
    <xf numFmtId="14" fontId="18" fillId="0" borderId="0" xfId="0" applyNumberFormat="1" applyFont="1"/>
    <xf numFmtId="0" fontId="19" fillId="0" borderId="12" xfId="1" applyFont="1"/>
    <xf numFmtId="0" fontId="19" fillId="0" borderId="0" xfId="0" applyFont="1"/>
    <xf numFmtId="167" fontId="19" fillId="0" borderId="0" xfId="0" applyNumberFormat="1" applyFont="1"/>
    <xf numFmtId="7" fontId="18" fillId="0" borderId="0" xfId="0" applyNumberFormat="1" applyFont="1"/>
    <xf numFmtId="0" fontId="3" fillId="0" borderId="0" xfId="0" applyFont="1"/>
    <xf numFmtId="14" fontId="10" fillId="0" borderId="0" xfId="0" applyNumberFormat="1" applyFont="1"/>
    <xf numFmtId="0" fontId="20" fillId="0" borderId="12" xfId="1" applyFont="1"/>
    <xf numFmtId="0" fontId="20" fillId="0" borderId="0" xfId="0" applyFont="1"/>
    <xf numFmtId="167" fontId="20" fillId="0" borderId="0" xfId="0" applyNumberFormat="1" applyFont="1"/>
    <xf numFmtId="7" fontId="10" fillId="0" borderId="0" xfId="0" applyNumberFormat="1" applyFont="1"/>
    <xf numFmtId="0" fontId="0" fillId="4" borderId="0" xfId="0" applyFill="1"/>
    <xf numFmtId="0" fontId="6" fillId="4" borderId="0" xfId="0" applyFont="1" applyFill="1" applyAlignment="1">
      <alignment horizontal="left"/>
    </xf>
    <xf numFmtId="164" fontId="6" fillId="4" borderId="0" xfId="0" applyNumberFormat="1" applyFont="1" applyFill="1" applyAlignment="1">
      <alignment horizontal="left"/>
    </xf>
    <xf numFmtId="44" fontId="6" fillId="4" borderId="0" xfId="0" applyNumberFormat="1" applyFont="1" applyFill="1" applyAlignment="1">
      <alignment horizontal="left"/>
    </xf>
    <xf numFmtId="165" fontId="6" fillId="4" borderId="0" xfId="0" applyNumberFormat="1" applyFont="1" applyFill="1" applyAlignment="1">
      <alignment horizontal="left"/>
    </xf>
    <xf numFmtId="167" fontId="6" fillId="4" borderId="0" xfId="0" applyNumberFormat="1" applyFont="1" applyFill="1" applyAlignment="1">
      <alignment horizontal="left"/>
    </xf>
    <xf numFmtId="0" fontId="0" fillId="5" borderId="0" xfId="0" applyFill="1"/>
    <xf numFmtId="0" fontId="6" fillId="5" borderId="0" xfId="0" applyFont="1" applyFill="1" applyAlignment="1">
      <alignment horizontal="left"/>
    </xf>
    <xf numFmtId="44" fontId="6" fillId="5" borderId="0" xfId="0" applyNumberFormat="1" applyFont="1" applyFill="1" applyAlignment="1">
      <alignment horizontal="left"/>
    </xf>
    <xf numFmtId="164" fontId="6" fillId="5" borderId="0" xfId="0" applyNumberFormat="1" applyFont="1" applyFill="1" applyAlignment="1">
      <alignment horizontal="left"/>
    </xf>
    <xf numFmtId="167" fontId="6" fillId="5" borderId="0" xfId="0" applyNumberFormat="1" applyFont="1" applyFill="1" applyAlignment="1">
      <alignment horizontal="left"/>
    </xf>
    <xf numFmtId="165" fontId="6" fillId="5" borderId="0" xfId="0" applyNumberFormat="1" applyFont="1" applyFill="1" applyAlignment="1">
      <alignment horizontal="left"/>
    </xf>
    <xf numFmtId="0" fontId="6" fillId="6" borderId="0" xfId="0" applyFont="1" applyFill="1" applyAlignment="1">
      <alignment horizontal="left"/>
    </xf>
    <xf numFmtId="0" fontId="0" fillId="6" borderId="0" xfId="0" applyFill="1"/>
    <xf numFmtId="44" fontId="6" fillId="6" borderId="0" xfId="0" applyNumberFormat="1" applyFont="1" applyFill="1" applyAlignment="1">
      <alignment horizontal="left"/>
    </xf>
    <xf numFmtId="164" fontId="6" fillId="6" borderId="0" xfId="0" applyNumberFormat="1" applyFont="1" applyFill="1" applyAlignment="1">
      <alignment horizontal="left"/>
    </xf>
    <xf numFmtId="167" fontId="6" fillId="6" borderId="0" xfId="0" applyNumberFormat="1" applyFont="1" applyFill="1" applyAlignment="1">
      <alignment horizontal="left"/>
    </xf>
    <xf numFmtId="165" fontId="6" fillId="6" borderId="0" xfId="0" applyNumberFormat="1" applyFont="1" applyFill="1" applyAlignment="1">
      <alignment horizontal="left"/>
    </xf>
    <xf numFmtId="0" fontId="5" fillId="5" borderId="12" xfId="1" applyFill="1"/>
    <xf numFmtId="0" fontId="2" fillId="0" borderId="0" xfId="0" applyFont="1"/>
    <xf numFmtId="0" fontId="0" fillId="7" borderId="0" xfId="0" applyFill="1"/>
    <xf numFmtId="0" fontId="13" fillId="7" borderId="12" xfId="0" applyFont="1" applyFill="1" applyBorder="1" applyAlignment="1">
      <alignment horizontal="left"/>
    </xf>
    <xf numFmtId="0" fontId="6" fillId="7" borderId="0" xfId="0" applyFont="1" applyFill="1" applyAlignment="1">
      <alignment horizontal="left"/>
    </xf>
    <xf numFmtId="10" fontId="6" fillId="7" borderId="0" xfId="0" applyNumberFormat="1" applyFont="1" applyFill="1" applyAlignment="1">
      <alignment horizontal="right"/>
    </xf>
    <xf numFmtId="164" fontId="6" fillId="7" borderId="0" xfId="0" applyNumberFormat="1" applyFont="1" applyFill="1" applyAlignment="1">
      <alignment horizontal="left"/>
    </xf>
    <xf numFmtId="44" fontId="6" fillId="7" borderId="0" xfId="0" applyNumberFormat="1" applyFont="1" applyFill="1" applyAlignment="1">
      <alignment horizontal="left"/>
    </xf>
    <xf numFmtId="165" fontId="6" fillId="7" borderId="0" xfId="0" applyNumberFormat="1" applyFont="1" applyFill="1" applyAlignment="1">
      <alignment horizontal="left"/>
    </xf>
    <xf numFmtId="0" fontId="11" fillId="3" borderId="12" xfId="2" applyFont="1" applyFill="1" applyAlignment="1">
      <alignment horizontal="center" wrapText="1"/>
    </xf>
    <xf numFmtId="0" fontId="11" fillId="3" borderId="12" xfId="3" applyFont="1" applyFill="1" applyAlignment="1">
      <alignment horizontal="center" wrapText="1"/>
    </xf>
    <xf numFmtId="0" fontId="7" fillId="2" borderId="11" xfId="3" applyFont="1" applyFill="1" applyBorder="1" applyAlignment="1">
      <alignment horizontal="left"/>
    </xf>
    <xf numFmtId="164" fontId="7" fillId="2" borderId="11" xfId="3" applyNumberFormat="1" applyFont="1" applyFill="1" applyBorder="1" applyAlignment="1">
      <alignment horizontal="left"/>
    </xf>
    <xf numFmtId="0" fontId="9" fillId="3" borderId="2" xfId="0" applyFont="1" applyFill="1" applyBorder="1" applyAlignment="1">
      <alignment horizontal="center" vertical="center"/>
    </xf>
    <xf numFmtId="0" fontId="10" fillId="0" borderId="3" xfId="0" applyFont="1" applyBorder="1"/>
    <xf numFmtId="0" fontId="10" fillId="0" borderId="4" xfId="0" applyFont="1" applyBorder="1"/>
    <xf numFmtId="0" fontId="10" fillId="0" borderId="5" xfId="0" applyFont="1" applyBorder="1"/>
    <xf numFmtId="0" fontId="10" fillId="0" borderId="6" xfId="0" applyFont="1" applyBorder="1"/>
    <xf numFmtId="0" fontId="10" fillId="0" borderId="7" xfId="0" applyFont="1" applyBorder="1"/>
    <xf numFmtId="0" fontId="11" fillId="3" borderId="8" xfId="0" applyFont="1" applyFill="1" applyBorder="1" applyAlignment="1">
      <alignment horizontal="center"/>
    </xf>
    <xf numFmtId="0" fontId="10" fillId="0" borderId="9" xfId="0" applyFont="1" applyBorder="1"/>
    <xf numFmtId="0" fontId="10" fillId="0" borderId="10" xfId="0" applyFont="1" applyBorder="1"/>
    <xf numFmtId="0" fontId="1" fillId="4" borderId="0" xfId="0" applyFont="1" applyFill="1"/>
    <xf numFmtId="166" fontId="10" fillId="4" borderId="0" xfId="0" applyNumberFormat="1" applyFont="1" applyFill="1"/>
    <xf numFmtId="44" fontId="10" fillId="4" borderId="0" xfId="0" applyNumberFormat="1" applyFont="1" applyFill="1"/>
    <xf numFmtId="0" fontId="2" fillId="8" borderId="0" xfId="0" applyFont="1" applyFill="1"/>
    <xf numFmtId="0" fontId="0" fillId="8" borderId="0" xfId="0" applyFill="1"/>
    <xf numFmtId="167" fontId="0" fillId="8" borderId="0" xfId="0" applyNumberFormat="1" applyFill="1"/>
    <xf numFmtId="0" fontId="6" fillId="0" borderId="0" xfId="0" applyFont="1" applyAlignment="1">
      <alignment horizontal="left" vertical="top"/>
    </xf>
    <xf numFmtId="0" fontId="18" fillId="0" borderId="0" xfId="0" applyFont="1" applyAlignment="1">
      <alignment horizontal="left" vertical="top"/>
    </xf>
    <xf numFmtId="0" fontId="17" fillId="0" borderId="0" xfId="0" applyFont="1" applyAlignment="1">
      <alignment horizontal="left" vertical="top"/>
    </xf>
    <xf numFmtId="0" fontId="10" fillId="0" borderId="0" xfId="0" applyFont="1" applyAlignment="1">
      <alignment horizontal="left" vertical="top"/>
    </xf>
    <xf numFmtId="0" fontId="19" fillId="0" borderId="0" xfId="0" applyFont="1" applyAlignment="1">
      <alignment horizontal="left" vertical="top"/>
    </xf>
    <xf numFmtId="0" fontId="5" fillId="0" borderId="0" xfId="0" applyFont="1" applyAlignment="1">
      <alignment horizontal="left" vertical="top"/>
    </xf>
    <xf numFmtId="0" fontId="3" fillId="0" borderId="0" xfId="0" applyFont="1" applyAlignment="1">
      <alignment horizontal="left" vertical="top"/>
    </xf>
    <xf numFmtId="0" fontId="19" fillId="0" borderId="0" xfId="0" applyFont="1" applyAlignment="1">
      <alignment horizontal="left" vertical="center"/>
    </xf>
    <xf numFmtId="0" fontId="16" fillId="0" borderId="0" xfId="0" applyFont="1" applyAlignment="1">
      <alignment horizontal="left" vertical="center"/>
    </xf>
  </cellXfs>
  <cellStyles count="4">
    <cellStyle name="Normal" xfId="0" builtinId="0"/>
    <cellStyle name="Normal 2" xfId="1" xr:uid="{91011D9D-2B1C-4491-831E-F4ADB4C172F7}"/>
    <cellStyle name="Normal 2 2" xfId="3" xr:uid="{AD68657A-CA6D-4BC3-871E-5746345F45AC}"/>
    <cellStyle name="Normal 3" xfId="2" xr:uid="{8FDFECBD-7FD7-4B18-B32E-EF2A27CD0B60}"/>
  </cellStyles>
  <dxfs count="10">
    <dxf>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9" formatCode="m/d/yyyy"/>
    </dxf>
    <dxf>
      <fill>
        <patternFill patternType="solid">
          <fgColor rgb="FFFFE699"/>
          <bgColor rgb="FF000000"/>
        </patternFill>
      </fill>
    </dxf>
    <dxf>
      <fill>
        <patternFill patternType="solid">
          <fgColor rgb="FFFFE699"/>
          <bgColor rgb="FF000000"/>
        </patternFill>
      </fill>
    </dxf>
    <dxf>
      <font>
        <b val="0"/>
        <i val="0"/>
        <strike val="0"/>
        <condense val="0"/>
        <extend val="0"/>
        <outline val="0"/>
        <shadow val="0"/>
        <u val="none"/>
        <vertAlign val="baseline"/>
        <sz val="11"/>
        <color theme="1"/>
        <name val="Calibri"/>
        <scheme val="none"/>
      </font>
      <numFmt numFmtId="11" formatCode="&quot;$&quot;#,##0.00_);\(&quot;$&quot;#,##0.00\)"/>
    </dxf>
    <dxf>
      <font>
        <b val="0"/>
        <i val="0"/>
        <strike val="0"/>
        <condense val="0"/>
        <extend val="0"/>
        <outline val="0"/>
        <shadow val="0"/>
        <u val="none"/>
        <vertAlign val="baseline"/>
        <sz val="11"/>
        <color theme="1"/>
        <name val="Calibri"/>
        <scheme val="none"/>
      </font>
      <numFmt numFmtId="11" formatCode="&quot;$&quot;#,##0.00_);\(&quot;$&quot;#,##0.00\)"/>
    </dxf>
    <dxf>
      <fill>
        <patternFill patternType="solid">
          <fgColor rgb="FFFFE699"/>
          <bgColor rgb="FF000000"/>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Transactions-style" pivot="0" count="3" xr9:uid="{00000000-0011-0000-FFFF-FFFF00000000}">
      <tableStyleElement type="headerRow" dxfId="9"/>
      <tableStyleElement type="firstRowStripe" dxfId="8"/>
      <tableStyleElement type="secondRowStripe" dxfId="7"/>
    </tableStyle>
  </tableStyles>
  <colors>
    <mruColors>
      <color rgb="FFFFC9C9"/>
      <color rgb="FFFB85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ustomXml" Target="../customXml/item1.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00">
  <rv s="0">
    <v>http://en.wikipedia.org/wiki/Public_domain</v>
    <v>Public domain</v>
  </rv>
  <rv s="0">
    <v>http://en.wikipedia.org/wiki/IBM</v>
    <v>Wikipedia</v>
  </rv>
  <rv s="1">
    <v>0</v>
    <v>1</v>
  </rv>
  <rv s="2">
    <v>6</v>
    <v>https://www.bing.com/th?id=AMMS_41da901be1b295dc42c72dadb9c0f67d&amp;qlt=95</v>
    <v>2</v>
    <v>0</v>
    <v>https://www.bing.com/images/search?form=xlimg&amp;q=ibm</v>
    <v>Image of INTERNATIONAL BUSINESS MACHINES CORPORATION</v>
  </rv>
  <rv s="0">
    <v>https://www.bing.com/financeapi/forcetrigger?t=a1v6nm&amp;q=XNYS%3aIBM&amp;form=skydnc</v>
    <v>Learn more on Bing</v>
  </rv>
  <rv s="3">
    <v>en-US</v>
    <v>a1v6nm</v>
    <v>268435456</v>
    <v>1</v>
    <v>Powered by Refinitiv</v>
    <v>0</v>
    <v>INTERNATIONAL BUSINESS MACHINES CORPORATION (XNYS:IBM)</v>
    <v>3</v>
    <v>4</v>
    <v>Finance</v>
    <v>5</v>
    <v>265.72000000000003</v>
    <v>162.62</v>
    <v>0.72619999999999996</v>
    <v>2.02</v>
    <v>-4.8989999999999997E-3</v>
    <v>7.7939999999999997E-3</v>
    <v>-1.28</v>
    <v>USD</v>
    <v>International Business Machines Corporation is engaged in addressing the hybrid cloud and artificial intelligence (AI) opportunity with a platform-centric approach, focused on providing client value through a combination of technology and business expertise. Its segments include Software, Consulting, Infrastructure and Financing. Its Software segment comprises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industries such as banking, airlines and retail. Consulting segment is engaged in business transformation, technology consulting and application operations. Infrastructure segment is engaged in hybrid infrastructure and infrastructure support. Financing segment is engaged in client financing and commercial financing.</v>
    <v>305300</v>
    <v>New York Stock Exchange</v>
    <v>XNYS</v>
    <v>XNYS</v>
    <v>One New Orchard Road, ARMONK, NY, 10504 US</v>
    <v>261.94</v>
    <v>3</v>
    <v>Software &amp; IT Services</v>
    <v>Stock</v>
    <v>45702.997280948439</v>
    <v>4</v>
    <v>257.91000000000003</v>
    <v>241591300000</v>
    <v>INTERNATIONAL BUSINESS MACHINES CORPORATION</v>
    <v>INTERNATIONAL BUSINESS MACHINES CORPORATION</v>
    <v>259</v>
    <v>37.879600000000003</v>
    <v>259.19</v>
    <v>261.20999999999998</v>
    <v>260</v>
    <v>924645100</v>
    <v>IBM</v>
    <v>INTERNATIONAL BUSINESS MACHINES CORPORATION (XNYS:IBM)</v>
    <v>3925277</v>
    <v>5037876</v>
    <v>1911</v>
  </rv>
  <rv s="4">
    <v>5</v>
  </rv>
  <rv s="0">
    <v>https://www.bing.com/financeapi/forcetrigger?t=a1o2lh&amp;q=XNYS%3aAXP&amp;form=skydnc</v>
    <v>Learn more on Bing</v>
  </rv>
  <rv s="5">
    <v>en-US</v>
    <v>a1o2lh</v>
    <v>268435456</v>
    <v>1</v>
    <v>Powered by Refinitiv</v>
    <v>7</v>
    <v>AMERICAN EXPRESS COMPANY (XNYS:AXP)</v>
    <v>8</v>
    <v>9</v>
    <v>Finance</v>
    <v>5</v>
    <v>326.27499999999998</v>
    <v>208.82429999999999</v>
    <v>1.2051000000000001</v>
    <v>3.54</v>
    <v>3.2150000000000002E-5</v>
    <v>1.1512E-2</v>
    <v>0.01</v>
    <v>USD</v>
    <v>American Express Company is a globally integrated payments company with card-issuing, merchant-acquiring and card network businesses. It offers products and services to a range of customers, including consumers, small businesses, mid-sized companies and large corporations around the world. Its segments include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ICS provides services to international customers, including travel and lifestyle services, and manages certain international joint ventures and its loyalty coalition business. GMNS operates a payments network that processes and settles card transactions, acquires merchants and provides multichannel marketing programs and capabilities, services and data analytics.</v>
    <v>75100</v>
    <v>New York Stock Exchange</v>
    <v>XNYS</v>
    <v>XNYS</v>
    <v>200 Vesey Street, 50Th Floor, NEW YORK, NY, 10285 US</v>
    <v>311.85000000000002</v>
    <v>Banking Services</v>
    <v>Stock</v>
    <v>45702.905461527342</v>
    <v>7</v>
    <v>307.42</v>
    <v>218515600000</v>
    <v>AMERICAN EXPRESS COMPANY</v>
    <v>AMERICAN EXPRESS COMPANY</v>
    <v>307.43</v>
    <v>22.201599999999999</v>
    <v>307.5</v>
    <v>311.04000000000002</v>
    <v>311.05</v>
    <v>702532100</v>
    <v>AXP</v>
    <v>AMERICAN EXPRESS COMPANY (XNYS:AXP)</v>
    <v>1725509</v>
    <v>2547519</v>
    <v>1965</v>
  </rv>
  <rv s="4">
    <v>8</v>
  </rv>
  <rv s="0">
    <v>http://en.wikipedia.org/wiki/The_Walt_Disney_Company</v>
    <v>Wikipedia</v>
  </rv>
  <rv s="1">
    <v>0</v>
    <v>10</v>
  </rv>
  <rv s="2">
    <v>6</v>
    <v>https://www.bing.com/th?id=AMMS_0aa288ba528f6f45e3de87d97e250136&amp;qlt=95</v>
    <v>11</v>
    <v>0</v>
    <v>https://www.bing.com/images/search?form=xlimg&amp;q=the+walt+disney+company</v>
    <v>Image of THE WALT DISNEY COMPANY</v>
  </rv>
  <rv s="0">
    <v>https://www.bing.com/financeapi/forcetrigger?t=a1r2z2&amp;q=XNYS%3aDIS&amp;form=skydnc</v>
    <v>Learn more on Bing</v>
  </rv>
  <rv s="3">
    <v>en-US</v>
    <v>a1r2z2</v>
    <v>268435456</v>
    <v>1</v>
    <v>Powered by Refinitiv</v>
    <v>0</v>
    <v>THE WALT DISNEY COMPANY (XNYS:DIS)</v>
    <v>3</v>
    <v>4</v>
    <v>Finance</v>
    <v>10</v>
    <v>123.74</v>
    <v>83.91</v>
    <v>1.4185000000000001</v>
    <v>0.79</v>
    <v>-1.178E-3</v>
    <v>7.2090000000000001E-3</v>
    <v>-0.13</v>
    <v>USD</v>
    <v>The Walt Disney Company is a diversified worldwide entertainment company. The Company's segments include Entertainment, Sports and Experiences. The Entertainment segment generally encompasses its non-sports focused global film and episodic content production and distribution activities. The lines of business within the Entertainment segment along with their business activities include Linear Networks, Direct-to-Consumer, and Content Sales/Licensing. The Sports segment encompasses its sports-focused global television and direct-to-consumer (DTC) video streaming content production and distribution activities. The lines of business within the Sports segment include ESPN and Star. The Experiences segment includes Parks and Experiences and Consumer Products. Parks and Experiences consists of Walt Disney World Resort in Florida, Disneyland Resort in California, Disney Cruise Line, and others. Consumer Products includes licensing of its trade names, characters, visual, literary and other IP.</v>
    <v>233000</v>
    <v>New York Stock Exchange</v>
    <v>XNYS</v>
    <v>XNYS</v>
    <v>500 South Buena Vista Street, BURBANK, CA, 91521-0001 US</v>
    <v>110.51</v>
    <v>12</v>
    <v>Media &amp; Publishing</v>
    <v>Stock</v>
    <v>45702.917716006254</v>
    <v>13</v>
    <v>109.59010000000001</v>
    <v>199543700000</v>
    <v>THE WALT DISNEY COMPANY</v>
    <v>THE WALT DISNEY COMPANY</v>
    <v>109.86</v>
    <v>35.840000000000003</v>
    <v>109.59</v>
    <v>110.38</v>
    <v>110.25</v>
    <v>1807789000</v>
    <v>DIS</v>
    <v>THE WALT DISNEY COMPANY (XNYS:DIS)</v>
    <v>5964541</v>
    <v>8697278</v>
    <v>2018</v>
  </rv>
  <rv s="4">
    <v>14</v>
  </rv>
  <rv s="0">
    <v>https://en.wikipedia.org/wiki/Microsoft</v>
    <v>Wikipedia</v>
  </rv>
  <rv s="1">
    <v>0</v>
    <v>16</v>
  </rv>
  <rv s="2">
    <v>6</v>
    <v>https://www.bing.com/th?id=AMMS_e6e837c7bf3a77408619758b7447855a&amp;qlt=95</v>
    <v>17</v>
    <v>0</v>
    <v>https://www.bing.com/images/search?form=xlimg&amp;q=microsoft</v>
    <v>Image of MICROSOFT CORPORATION</v>
  </rv>
  <rv s="0">
    <v>https://www.bing.com/financeapi/forcetrigger?t=a1xzim&amp;q=XNAS%3aMSFT&amp;form=skydnc</v>
    <v>Learn more on Bing</v>
  </rv>
  <rv s="3">
    <v>en-US</v>
    <v>a1xzim</v>
    <v>268435456</v>
    <v>1</v>
    <v>Powered by Refinitiv</v>
    <v>0</v>
    <v>MICROSOFT CORPORATION (XNAS:MSFT)</v>
    <v>3</v>
    <v>4</v>
    <v>Finance</v>
    <v>10</v>
    <v>468.35</v>
    <v>385.58</v>
    <v>0.90810000000000002</v>
    <v>-2.11</v>
    <v>-9.3039999999999996E-4</v>
    <v>-5.1400000000000005E-3</v>
    <v>-0.38</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408.91</v>
    <v>18</v>
    <v>Software &amp; IT Services</v>
    <v>Stock</v>
    <v>45702.997278425784</v>
    <v>19</v>
    <v>405.88</v>
    <v>3036261000000</v>
    <v>MICROSOFT CORPORATION</v>
    <v>MICROSOFT CORPORATION</v>
    <v>407.79</v>
    <v>32.899700000000003</v>
    <v>410.54</v>
    <v>408.43</v>
    <v>408.05</v>
    <v>7433982000</v>
    <v>MSFT</v>
    <v>MICROSOFT CORPORATION (XNAS:MSFT)</v>
    <v>22758464</v>
    <v>22960259</v>
    <v>1993</v>
  </rv>
  <rv s="4">
    <v>20</v>
  </rv>
  <rv s="0">
    <v>https://www.bing.com/financeapi/forcetrigger?t=a1qlz2&amp;q=XNYS%3aCVX&amp;form=skydnc</v>
    <v>Learn more on Bing</v>
  </rv>
  <rv s="5">
    <v>en-US</v>
    <v>a1qlz2</v>
    <v>268435456</v>
    <v>1</v>
    <v>Powered by Refinitiv</v>
    <v>7</v>
    <v>CHEVRON CORPORATION (XNYS:CVX)</v>
    <v>8</v>
    <v>9</v>
    <v>Finance</v>
    <v>5</v>
    <v>167.11</v>
    <v>135.3672</v>
    <v>1.0763</v>
    <v>1.095</v>
    <v>1.0040000000000001E-3</v>
    <v>7.1030000000000008E-3</v>
    <v>0.156</v>
    <v>USD</v>
    <v>Chevron Corporation is an integrated energy company. The Company produces crude oil and natural gas; manufactures transportation fuels, lubricants, petrochemicals and additives; and develops technologies that enhance its business and the industry. The Company’s upstream operations consist primarily of exploring for, developing, producing and transporting crude oil and natural gas; liquefaction, transportation and regasification associated with liquefied natural gas (LNG); transporting crude oil by major international oil export pipelines; processing, transporting, storage and marketing of natural gas; carbon capture and storage; and a gas-to-liquids plant. The Company’s downstream operations consist primarily of refining of crude oil into petroleum products; marketing of crude oil, refined products, and lubricants; manufacturing and marketing of renewable fuels; transporting of crude oil and refined products by pipeline, marine vessel, motor equipment and rail car; and others.</v>
    <v>45600</v>
    <v>New York Stock Exchange</v>
    <v>XNYS</v>
    <v>XNYS</v>
    <v>1400 SMITH STREET, HOUSTON, TX, 77002 US</v>
    <v>157.44999999999999</v>
    <v>Oil &amp; Gas</v>
    <v>Stock</v>
    <v>45702.955291330465</v>
    <v>22</v>
    <v>154.88</v>
    <v>279160200000</v>
    <v>CHEVRON CORPORATION</v>
    <v>CHEVRON CORPORATION</v>
    <v>155.08000000000001</v>
    <v>16.008700000000001</v>
    <v>154.16999999999999</v>
    <v>155.26499999999999</v>
    <v>155.49600000000001</v>
    <v>1797091000</v>
    <v>CVX</v>
    <v>CHEVRON CORPORATION (XNYS:CVX)</v>
    <v>5828805</v>
    <v>7768178</v>
    <v>1926</v>
  </rv>
  <rv s="4">
    <v>23</v>
  </rv>
  <rv s="0">
    <v>https://www.bing.com/financeapi/forcetrigger?t=a1mou2&amp;q=XNAS%3aAAPL&amp;form=skydnc</v>
    <v>Learn more on Bing</v>
  </rv>
  <rv s="5">
    <v>en-US</v>
    <v>a1mou2</v>
    <v>268435456</v>
    <v>1</v>
    <v>Powered by Refinitiv</v>
    <v>7</v>
    <v>APPLE INC. (XNAS:AAPL)</v>
    <v>8</v>
    <v>9</v>
    <v>Finance</v>
    <v>10</v>
    <v>260.10000000000002</v>
    <v>164.07499999999999</v>
    <v>1.1842999999999999</v>
    <v>3.07</v>
    <v>1.6349999999999999E-4</v>
    <v>1.2710999999999998E-2</v>
    <v>0.04</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245.55</v>
    <v>Computers, Phones &amp; Household Electronics</v>
    <v>Stock</v>
    <v>45702.997281342185</v>
    <v>25</v>
    <v>240.99</v>
    <v>3678264000000</v>
    <v>APPLE INC.</v>
    <v>APPLE INC.</v>
    <v>241.25</v>
    <v>35.130600000000001</v>
    <v>241.53</v>
    <v>244.6</v>
    <v>244.64</v>
    <v>15037870000</v>
    <v>AAPL</v>
    <v>APPLE INC. (XNAS:AAPL)</v>
    <v>40896227</v>
    <v>57260990</v>
    <v>1977</v>
  </rv>
  <rv s="4">
    <v>26</v>
  </rv>
  <rv s="0">
    <v>https://www.bing.com/financeapi/forcetrigger?t=a1zsjc&amp;q=XNYS%3aPG&amp;form=skydnc</v>
    <v>Learn more on Bing</v>
  </rv>
  <rv s="5">
    <v>en-US</v>
    <v>a1zsjc</v>
    <v>268435456</v>
    <v>1</v>
    <v>Powered by Refinitiv</v>
    <v>7</v>
    <v>THE PROCTER &amp; GAMBLE COMPANY (XNYS:PG)</v>
    <v>8</v>
    <v>9</v>
    <v>Finance</v>
    <v>5</v>
    <v>180.43</v>
    <v>153.52000000000001</v>
    <v>0.41010000000000002</v>
    <v>-8.1199999999999992</v>
    <v>-1.872E-4</v>
    <v>-4.7480000000000001E-2</v>
    <v>-3.0499999999999999E-2</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Bounty and others.</v>
    <v>108000</v>
    <v>New York Stock Exchange</v>
    <v>XNYS</v>
    <v>XNYS</v>
    <v>One Procter &amp; Gamble Plaza, CINCINNATI, OH, 45202 US</v>
    <v>170</v>
    <v>Personal &amp; Household Products &amp; Services</v>
    <v>Stock</v>
    <v>45702.997279363284</v>
    <v>28</v>
    <v>162.30000000000001</v>
    <v>381952900000</v>
    <v>THE PROCTER &amp; GAMBLE COMPANY</v>
    <v>THE PROCTER &amp; GAMBLE COMPANY</v>
    <v>169.79</v>
    <v>25.954000000000001</v>
    <v>171.02</v>
    <v>162.9</v>
    <v>162.8595</v>
    <v>2344852000</v>
    <v>PG</v>
    <v>THE PROCTER &amp; GAMBLE COMPANY (XNYS:PG)</v>
    <v>13179478</v>
    <v>7069178</v>
    <v>1905</v>
  </rv>
  <rv s="4">
    <v>29</v>
  </rv>
  <rv s="0">
    <v>https://www.bing.com/financeapi/forcetrigger?t=a22xk2&amp;q=XNYS%3aSHW&amp;form=skydnc</v>
    <v>Learn more on Bing</v>
  </rv>
  <rv s="5">
    <v>en-US</v>
    <v>a22xk2</v>
    <v>268435456</v>
    <v>1</v>
    <v>Powered by Refinitiv</v>
    <v>7</v>
    <v>THE SHERWIN-WILLIAMS COMPANY (XNYS:SHW)</v>
    <v>8</v>
    <v>9</v>
    <v>Finance</v>
    <v>10</v>
    <v>400.42</v>
    <v>282.08999999999997</v>
    <v>1.2359</v>
    <v>-4.2699999999999996</v>
    <v>1.5129999999999998E-3</v>
    <v>-1.1823999999999999E-2</v>
    <v>0.54</v>
    <v>USD</v>
    <v>The Sherwin-Williams Company is engaged in the development, manufacture, distribution and sale of paint, coatings and related products to professional, industrial, commercial and retail customers primarily in North and South America with additional operations in the Caribbean region, Europe, Asia and Australia. Its Paint Stores Group segment is engaged in servicing the needs of architectural and industrial paint contractors and do-it-yourself homeowners. The Consumer Brands Group segment manufactures and distributes a broad portfolio of branded and private-label architectural paint, stains, varnishes, industrial products, wood finishes products, wood preservatives, applicators, corrosion inhibitors, aerosols, caulks and adhesives to retailers, including home centers and hardware stores, dedicated dealers and distributors. The Performance Coatings Group segment develops and sells industrial coatings for wood finishing and general industrial (metal and plastic) applications and others.</v>
    <v>64088</v>
    <v>New York Stock Exchange</v>
    <v>XNYS</v>
    <v>XNYS</v>
    <v>101 Prospect Ave Nw, CLEVELAND, OH, 44115 US</v>
    <v>366.45</v>
    <v>Chemicals</v>
    <v>Stock</v>
    <v>45702.920059096876</v>
    <v>31</v>
    <v>356.32</v>
    <v>89876370000</v>
    <v>THE SHERWIN-WILLIAMS COMPANY</v>
    <v>THE SHERWIN-WILLIAMS COMPANY</v>
    <v>362.18</v>
    <v>33.834600000000002</v>
    <v>361.13</v>
    <v>356.86</v>
    <v>357.4</v>
    <v>251853300</v>
    <v>SHW</v>
    <v>THE SHERWIN-WILLIAMS COMPANY (XNYS:SHW)</v>
    <v>1871973</v>
    <v>1545189</v>
    <v>1884</v>
  </rv>
  <rv s="4">
    <v>32</v>
  </rv>
  <rv s="0">
    <v>https://www.bing.com/financeapi/forcetrigger?t=a24j8m&amp;q=XNYS%3aTRV&amp;form=skydnc</v>
    <v>Learn more on Bing</v>
  </rv>
  <rv s="5">
    <v>en-US</v>
    <v>a24j8m</v>
    <v>268435456</v>
    <v>1</v>
    <v>Powered by Refinitiv</v>
    <v>7</v>
    <v>The Travelers Companies, Inc. (XNYS:TRV)</v>
    <v>8</v>
    <v>9</v>
    <v>Finance</v>
    <v>5</v>
    <v>269.55500000000001</v>
    <v>200.21</v>
    <v>0.63100000000000001</v>
    <v>-4.7</v>
    <v>2.7974000000000002E-2</v>
    <v>-1.9341000000000001E-2</v>
    <v>6.6662999999999997</v>
    <v>USD</v>
    <v>The Travelers Companies, Inc. is a provider of property casualty insurance for auto, home and business. The Company's segments include Business Insurance, Bond &amp; Specialty Insurance, and Personal Insurance. The Business Insurance segment offers a broad array of property and casualty insurance products and services. The Bond &amp; Specialty Insurance segment offers surety, fidelity, management liability, professional liability, and other property and casualty coverages and related risk management services, primarily in the United States, and certain surety and specialty insurance products in Canada, the United Kingdom and the Republic of Ireland, as well as Brazil. The Personal Insurance segment offers a broad range of property and casualty insurance products and services covering individuals personal risks, primarily in the United States, as well as in Canada. The Company, through its subsidiary, Corvus Insurance Holdings, Inc., is a cyber insurance managing general underwriter.</v>
    <v>34000</v>
    <v>New York Stock Exchange</v>
    <v>XNYS</v>
    <v>XNYS</v>
    <v>385 WASHINGTON ST, SAINT PAUL, MN, 55102 US</v>
    <v>242.44</v>
    <v>Insurance</v>
    <v>Stock</v>
    <v>45702.974853460153</v>
    <v>34</v>
    <v>236.96</v>
    <v>54028950000</v>
    <v>The Travelers Companies, Inc.</v>
    <v>The Travelers Companies, Inc.</v>
    <v>242.02</v>
    <v>11.097099999999999</v>
    <v>243.01</v>
    <v>238.31</v>
    <v>244.96629999999999</v>
    <v>226726600</v>
    <v>TRV</v>
    <v>The Travelers Companies, Inc. (XNYS:TRV)</v>
    <v>1348206</v>
    <v>1393306</v>
    <v>1853</v>
  </rv>
  <rv s="4">
    <v>35</v>
  </rv>
  <rv s="0">
    <v>https://www.bing.com/financeapi/forcetrigger?t=a24xlh&amp;q=XNYS%3aUNH&amp;form=skydnc</v>
    <v>Learn more on Bing</v>
  </rv>
  <rv s="5">
    <v>en-US</v>
    <v>a24xlh</v>
    <v>268435456</v>
    <v>1</v>
    <v>Powered by Refinitiv</v>
    <v>7</v>
    <v>UNITEDHEALTH GROUP INCORPORATED (XNYS:UNH)</v>
    <v>8</v>
    <v>9</v>
    <v>Finance</v>
    <v>5</v>
    <v>630.73</v>
    <v>436.38</v>
    <v>0.61299999999999999</v>
    <v>-7.83</v>
    <v>-4.0109999999999999E-4</v>
    <v>-1.4740999999999999E-2</v>
    <v>-0.21</v>
    <v>USD</v>
    <v>UnitedHealth Group Incorporated is a healthcare company. The Company has two businesses, Optum and UnitedHealthcare. Optum serves the health care marketplace, including patients and consumers, payers, care providers, employers, governments and life sciences companies. UnitedHealthcare offers a full range of health benefits designed to simplify the health care experience and make it more affordable for consumers to access care. UnitedHealthcare Employer &amp; Individual serves consumers and employers, ranging from sole proprietorships to large, multi-site and national employers and public sector employers. UnitedHealthcare Medicare &amp; Retirement delivers health and well-being benefits to seniors and other Medicare eligible consumers. The Company’s segments include Optum Health, Optum Insight, Optum Rx and UnitedHealthcare. UnitedHealthcare segment includes UnitedHealthcare Employer &amp; Individual, UnitedHealthcare Medicare &amp; Retirement and UnitedHealthcare Community &amp; State.</v>
    <v>440000</v>
    <v>New York Stock Exchange</v>
    <v>XNYS</v>
    <v>XNYS</v>
    <v>1 HEALTH DRIVE, EDEN PRAIRIE, MN, 55344 US</v>
    <v>533.20000000000005</v>
    <v>Healthcare Providers &amp; Services</v>
    <v>Stock</v>
    <v>45702.997279883595</v>
    <v>37</v>
    <v>522.91</v>
    <v>481778100000</v>
    <v>UNITEDHEALTH GROUP INCORPORATED</v>
    <v>UNITEDHEALTH GROUP INCORPORATED</v>
    <v>529</v>
    <v>33.7532</v>
    <v>531.17999999999995</v>
    <v>523.35</v>
    <v>523.29999999999995</v>
    <v>920284300</v>
    <v>UNH</v>
    <v>UNITEDHEALTH GROUP INCORPORATED (XNYS:UNH)</v>
    <v>3705326</v>
    <v>4277561</v>
    <v>2015</v>
  </rv>
  <rv s="4">
    <v>38</v>
  </rv>
  <rv s="0">
    <v>https://www.bing.com/financeapi/forcetrigger?t=a1qc1h&amp;q=XNYS%3aCRM&amp;form=skydnc</v>
    <v>Learn more on Bing</v>
  </rv>
  <rv s="5">
    <v>en-US</v>
    <v>a1qc1h</v>
    <v>268435456</v>
    <v>1</v>
    <v>Powered by Refinitiv</v>
    <v>7</v>
    <v>SALESFORCE, INC. (XNYS:CRM)</v>
    <v>8</v>
    <v>9</v>
    <v>Finance</v>
    <v>10</v>
    <v>369</v>
    <v>212</v>
    <v>1.3357000000000001</v>
    <v>-3.31</v>
    <v>0</v>
    <v>-1.0035000000000001E-2</v>
    <v>0</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the Company’s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The Company offers its services to businesses worldwide on a subscription basis.</v>
    <v>72682</v>
    <v>New York Stock Exchange</v>
    <v>XNYS</v>
    <v>XNYS</v>
    <v>SALESFORCE TOWER, 415 MISSION STREET 3RD FL, SAN FRANCISCO, CA, 94105 US</v>
    <v>328.5</v>
    <v>Software &amp; IT Services</v>
    <v>Stock</v>
    <v>45702.881944444445</v>
    <v>40</v>
    <v>322.62</v>
    <v>312498800000</v>
    <v>SALESFORCE, INC.</v>
    <v>SALESFORCE, INC.</v>
    <v>328.03</v>
    <v>53.694899999999997</v>
    <v>329.85</v>
    <v>326.54000000000002</v>
    <v>326.54000000000002</v>
    <v>957000000</v>
    <v>CRM</v>
    <v>SALESFORCE, INC. (XNYS:CRM)</v>
    <v>5879716</v>
    <v>6530055</v>
    <v>1999</v>
  </rv>
  <rv s="4">
    <v>41</v>
  </rv>
  <rv s="0">
    <v>https://www.bing.com/financeapi/forcetrigger?t=a1xxmw&amp;q=XNYS%3aMRK&amp;form=skydnc</v>
    <v>Learn more on Bing</v>
  </rv>
  <rv s="5">
    <v>en-US</v>
    <v>a1xxmw</v>
    <v>268435456</v>
    <v>1</v>
    <v>Powered by Refinitiv</v>
    <v>7</v>
    <v>MERCK &amp; CO., INC. (XNYS:MRK)</v>
    <v>8</v>
    <v>9</v>
    <v>Finance</v>
    <v>5</v>
    <v>134.63</v>
    <v>82.093900000000005</v>
    <v>0.35580000000000001</v>
    <v>-1.42</v>
    <v>4.6739999999999998E-4</v>
    <v>-1.6820999999999999E-2</v>
    <v>3.8800000000000001E-2</v>
    <v>USD</v>
    <v>Merck &amp; Co., Inc. is a research-intensive biopharmaceutical company engaged in research to deliver health solutions that advance the prevention and treatment of diseases in people and animals. Its Pharmaceutical segment includes human health pharmaceutical and vaccine products. Human health pharmaceutical products consist of therapeutic and preventive agents, generally sold by prescription, for the treatment of human disorders. Human health vaccine products consist of preventive pediatric, adolescent and adult vaccines. The Animal Health segment discovers, develops, manufactures and markets a range of veterinary pharmaceutical and vaccine products, as well as health management solutions and services, for the prevention, treatment and control of disease in all major livestock and companion animal species. It is also engaged in developed a novel class of small molecules that target cancer cells lacking expression of a key DNA repair protein called O6-methylguanine methyl transferase.</v>
    <v>72000</v>
    <v>New York Stock Exchange</v>
    <v>XNYS</v>
    <v>XNYS</v>
    <v>2000 Galloping Hill Road, KENILWORTH, NJ, 07033 US</v>
    <v>84.78</v>
    <v>Pharmaceuticals</v>
    <v>Stock</v>
    <v>45702.99728039297</v>
    <v>43</v>
    <v>82.093900000000005</v>
    <v>209985100000</v>
    <v>MERCK &amp; CO., INC.</v>
    <v>MERCK &amp; CO., INC.</v>
    <v>84.415000000000006</v>
    <v>12.325699999999999</v>
    <v>84.42</v>
    <v>83</v>
    <v>83.0488</v>
    <v>2529636000</v>
    <v>MRK</v>
    <v>MERCK &amp; CO., INC. (XNYS:MRK)</v>
    <v>26778993</v>
    <v>15402122</v>
    <v>1970</v>
  </rv>
  <rv s="4">
    <v>44</v>
  </rv>
  <rv s="0">
    <v>https://www.bing.com/financeapi/forcetrigger?t=a1p7zr&amp;q=XNYS%3aCAT&amp;form=skydnc</v>
    <v>Learn more on Bing</v>
  </rv>
  <rv s="5">
    <v>en-US</v>
    <v>a1p7zr</v>
    <v>268435456</v>
    <v>1</v>
    <v>Powered by Refinitiv</v>
    <v>7</v>
    <v>CATERPILLAR INC. (XNYS:CAT)</v>
    <v>8</v>
    <v>9</v>
    <v>Finance</v>
    <v>5</v>
    <v>418.5</v>
    <v>307.05</v>
    <v>1.1267</v>
    <v>-0.35</v>
    <v>-8.4909999999999998E-5</v>
    <v>-9.8949999999999993E-4</v>
    <v>-0.03</v>
    <v>USD</v>
    <v>Caterpillar Inc. is a manufacturer of construction and mining equipment, off-highway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The Construction Industries segment is primarily responsible for supporting customers using machinery in infrastructure and building construction applications. The Resource Industries segment is primarily responsible for supporting customers using machinery in mining, heavy construction and quarry and aggregates. The Energy &amp; Transportation segment is primarily responsible for supporting customers using reciprocating engines, turbines, diesel-electric locomotives, and related services across industries serving oil and gas, power generation, industrial and transportation applications.</v>
    <v>113200</v>
    <v>New York Stock Exchange</v>
    <v>XNYS</v>
    <v>XNYS</v>
    <v>5205 N. O'connor Boulevard, Suite 100, IRVING, TX, 75039 US</v>
    <v>358.87619999999998</v>
    <v>Machinery, Equipment &amp; Components</v>
    <v>Stock</v>
    <v>45702.99728113359</v>
    <v>46</v>
    <v>352.8</v>
    <v>170583800000</v>
    <v>CATERPILLAR INC.</v>
    <v>CATERPILLAR INC.</v>
    <v>356.6</v>
    <v>16.010000000000002</v>
    <v>353.7</v>
    <v>353.35</v>
    <v>353.29</v>
    <v>482802500</v>
    <v>CAT</v>
    <v>CATERPILLAR INC. (XNYS:CAT)</v>
    <v>2045278</v>
    <v>2520431</v>
    <v>1986</v>
  </rv>
  <rv s="4">
    <v>47</v>
  </rv>
  <rv s="0">
    <v>https://www.bing.com/financeapi/forcetrigger?t=a1ut3m&amp;q=XNAS%3aHON&amp;form=skydnc</v>
    <v>Learn more on Bing</v>
  </rv>
  <rv s="5">
    <v>en-US</v>
    <v>a1ut3m</v>
    <v>268435456</v>
    <v>1</v>
    <v>Powered by Refinitiv</v>
    <v>7</v>
    <v>HONEYWELL INTERNATIONAL INCORPORATION (XNAS:HON)</v>
    <v>8</v>
    <v>9</v>
    <v>Finance</v>
    <v>5</v>
    <v>242.77</v>
    <v>189.75</v>
    <v>1.0649999999999999</v>
    <v>-2.52</v>
    <v>2.4169999999999999E-3</v>
    <v>-1.2277E-2</v>
    <v>0.49</v>
    <v>USD</v>
    <v>Honeywell International Inc. is an integrated operating company. Its Aerospace Technologies segment supplies products, software, and services for aircraft that it sells to original equipment manufacturers and other customers in a variety of end markets, including air transport, regional, business and general aviation aircraft, airlines, aircraft operators, and others. Its Industrial Automation segment provides industrial automation solutions that deliver intelligent, sustainable, and secure operations for customers in oil and gas, petrochemicals, life sciences, metals and mining, and other segments. The Energy and Sustainability Solutions segment consists of UOP, advanced materials business units and LNG process technology and equipment business. The Building Automation segment offers products, software, security access solutions, and technologies that enable building owners and occupants to ensure their facilities are safe, energy efficient, sustainable, and productive.</v>
    <v>95000</v>
    <v>Nasdaq Stock Market</v>
    <v>XNAS</v>
    <v>XNAS</v>
    <v>855 S. Mint Street, CHARLOTTE, NC, 28202 US</v>
    <v>205.14</v>
    <v>Consumer Goods Conglomerates</v>
    <v>Stock</v>
    <v>45702.911210346872</v>
    <v>49</v>
    <v>201.54</v>
    <v>131837700000</v>
    <v>HONEYWELL INTERNATIONAL INCORPORATION</v>
    <v>HONEYWELL INTERNATIONAL INCORPORATION</v>
    <v>204.82</v>
    <v>23.275400000000001</v>
    <v>205.27</v>
    <v>202.75</v>
    <v>203.24</v>
    <v>650247400</v>
    <v>HON</v>
    <v>HONEYWELL INTERNATIONAL INCORPORATION (XNAS:HON)</v>
    <v>5351415</v>
    <v>4211723</v>
    <v>1985</v>
  </rv>
  <rv s="4">
    <v>50</v>
  </rv>
  <rv s="0">
    <v>https://www.bing.com/financeapi/forcetrigger?t=a1yjxm&amp;q=XNYS%3aNKE&amp;form=skydnc</v>
    <v>Learn more on Bing</v>
  </rv>
  <rv s="5">
    <v>en-US</v>
    <v>a1yjxm</v>
    <v>268435456</v>
    <v>1</v>
    <v>Powered by Refinitiv</v>
    <v>7</v>
    <v>NIKE, INC. (XNYS:NKE)</v>
    <v>8</v>
    <v>9</v>
    <v>Finance</v>
    <v>5</v>
    <v>107.34</v>
    <v>68.62</v>
    <v>1.0317000000000001</v>
    <v>-0.17</v>
    <v>8.2149999999999996E-4</v>
    <v>-2.3219999999999998E-3</v>
    <v>0.06</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79400</v>
    <v>New York Stock Exchange</v>
    <v>XNYS</v>
    <v>XNYS</v>
    <v>One Bowerman Dr, BEAVERTON, OR, 97005-6453 US</v>
    <v>73.5</v>
    <v>Textiles &amp; Apparel</v>
    <v>Stock</v>
    <v>45702.991162580467</v>
    <v>52</v>
    <v>72.34</v>
    <v>108035400000</v>
    <v>NIKE, INC.</v>
    <v>NIKE, INC.</v>
    <v>73.17</v>
    <v>22.5627</v>
    <v>73.209999999999994</v>
    <v>73.040000000000006</v>
    <v>73.099999999999994</v>
    <v>1479127000</v>
    <v>NKE</v>
    <v>NIKE, INC. (XNYS:NKE)</v>
    <v>9254379</v>
    <v>13121451</v>
    <v>1969</v>
  </rv>
  <rv s="4">
    <v>53</v>
  </rv>
  <rv s="0">
    <v>https://www.bing.com/financeapi/forcetrigger?t=a25ya2&amp;q=XNYS%3aWMT&amp;form=skydnc</v>
    <v>Learn more on Bing</v>
  </rv>
  <rv s="5">
    <v>en-US</v>
    <v>a25ya2</v>
    <v>268435456</v>
    <v>1</v>
    <v>Powered by Refinitiv</v>
    <v>7</v>
    <v>WALMART INC. (XNYS:WMT)</v>
    <v>8</v>
    <v>9</v>
    <v>Finance</v>
    <v>5</v>
    <v>105.3</v>
    <v>55.846600000000002</v>
    <v>0.53649999999999998</v>
    <v>-1.03</v>
    <v>1.0580000000000001E-3</v>
    <v>-9.8050000000000012E-3</v>
    <v>0.1101</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105.3</v>
    <v>Food &amp; Drug Retailing</v>
    <v>Stock</v>
    <v>45702.997279015624</v>
    <v>55</v>
    <v>103.6</v>
    <v>835793500000</v>
    <v>WALMART INC.</v>
    <v>WALMART INC.</v>
    <v>105.3</v>
    <v>52.519399999999997</v>
    <v>105.05</v>
    <v>104.02</v>
    <v>104.15009999999999</v>
    <v>8033386000</v>
    <v>WMT</v>
    <v>WALMART INC. (XNYS:WMT)</v>
    <v>14109460</v>
    <v>15303511</v>
    <v>1969</v>
  </rv>
  <rv s="4">
    <v>56</v>
  </rv>
  <rv s="0">
    <v>https://www.bing.com/financeapi/forcetrigger?t=a1waa2&amp;q=XNYS%3aJPM&amp;form=skydnc</v>
    <v>Learn more on Bing</v>
  </rv>
  <rv s="5">
    <v>en-US</v>
    <v>a1waa2</v>
    <v>268435456</v>
    <v>1</v>
    <v>Powered by Refinitiv</v>
    <v>7</v>
    <v>JPMORGAN CHASE &amp; CO. (XNYS:JPM)</v>
    <v>8</v>
    <v>9</v>
    <v>Finance</v>
    <v>5</v>
    <v>279.23340000000002</v>
    <v>174.42</v>
    <v>1.0898000000000001</v>
    <v>0.27</v>
    <v>6.1459999999999998E-4</v>
    <v>9.7710000000000006E-4</v>
    <v>0.17</v>
    <v>USD</v>
    <v>JPMorgan Chase &amp; Co. is a financial holding company. The Company is engaged in investment banking, financial services for consumers and small businesses, commercial banking, financial transaction processing and asset management. The Company operates through three segments: Consumer &amp; Community Banking (CCB), Commercial &amp; Investment Bank (CIB), and Asset &amp; Wealth Management (AWM). Its CCB segment offers products and services to consumers and small businesses through bank branches, ATMs, digital and telephone banking. Its CIB segment consists of banking and payments and markets and securities services, and offers a suite of investment banking, lending, payments, market-making, financing, custody and securities products and services to a global base of corporate and institutional clients. AWM segment offers investment and wealth management solutions. It offers multi-asset investment management solutions, retirement products and services, brokerage, custody, estate planning, and others.</v>
    <v>317233</v>
    <v>New York Stock Exchange</v>
    <v>XNYS</v>
    <v>XNYS</v>
    <v>383 Madison Avenue, NEW YORK, NY, 10179 US</v>
    <v>279.23340000000002</v>
    <v>Banking Services</v>
    <v>Stock</v>
    <v>45702.997279930467</v>
    <v>58</v>
    <v>276.45</v>
    <v>778695000000</v>
    <v>JPMORGAN CHASE &amp; CO.</v>
    <v>JPMORGAN CHASE &amp; CO.</v>
    <v>277.37</v>
    <v>14.0046</v>
    <v>276.32</v>
    <v>276.58999999999997</v>
    <v>276.76</v>
    <v>2815340000</v>
    <v>JPM</v>
    <v>JPMORGAN CHASE &amp; CO. (XNYS:JPM)</v>
    <v>5688627</v>
    <v>9487452</v>
    <v>1968</v>
  </rv>
  <rv s="4">
    <v>59</v>
  </rv>
  <rv s="0">
    <v>https://www.bing.com/financeapi/forcetrigger?t=a256cw&amp;q=XNYS%3aV&amp;form=skydnc</v>
    <v>Learn more on Bing</v>
  </rv>
  <rv s="5">
    <v>en-US</v>
    <v>a256cw</v>
    <v>268435456</v>
    <v>1</v>
    <v>Powered by Refinitiv</v>
    <v>7</v>
    <v>VISA INC. (XNYS:V)</v>
    <v>8</v>
    <v>9</v>
    <v>Finance</v>
    <v>5</v>
    <v>356.08</v>
    <v>252.7</v>
    <v>0.96220000000000006</v>
    <v>-1.86</v>
    <v>1.8649999999999999E-3</v>
    <v>-5.2300000000000003E-3</v>
    <v>0.66</v>
    <v>USD</v>
    <v>Visa Inc. is a global payments technology company. It facilitates global commerce and money movement across more than 200 countries and territories among a global set of consumers, merchants, financial institutions and government entities through technologies. It operates through the Payment Services segment. It provides transaction processing services (primarily authorization, clearing and settlement) to its financial institution and merchant clients through VisaNet, its proprietary advanced transaction processing network. It offers a range of Visa-branded payment products that its clients, including nearly 14,500 financial institutions, use to develop and offer payment solutions or services, including credit, debit, prepaid and cash access programs for individual, business and government account holders. It also provides value-added services to its clients, including issuing solutions, acceptance solutions, risk and identity solutions, open banking solutions and advisory services.</v>
    <v>31600</v>
    <v>New York Stock Exchange</v>
    <v>XNYS</v>
    <v>XNYS</v>
    <v>P.O. Box 8999, SAN FRANCISCO, CA, 94128-8999 US</v>
    <v>355.42989999999998</v>
    <v>Software &amp; IT Services</v>
    <v>Stock</v>
    <v>45702.997280832809</v>
    <v>61</v>
    <v>353.22</v>
    <v>691195000000</v>
    <v>VISA INC.</v>
    <v>VISA INC.</v>
    <v>354.43</v>
    <v>35.639699999999998</v>
    <v>355.63</v>
    <v>353.77</v>
    <v>354.47</v>
    <v>1953577000</v>
    <v>V</v>
    <v>VISA INC. (XNYS:V)</v>
    <v>5720285</v>
    <v>5846579</v>
    <v>2007</v>
  </rv>
  <rv s="4">
    <v>62</v>
  </rv>
  <rv s="0">
    <v>https://www.bing.com/financeapi/forcetrigger?t=a1w8ec&amp;q=XNYS%3aJNJ&amp;form=skydnc</v>
    <v>Learn more on Bing</v>
  </rv>
  <rv s="5">
    <v>en-US</v>
    <v>a1w8ec</v>
    <v>268435456</v>
    <v>1</v>
    <v>Powered by Refinitiv</v>
    <v>7</v>
    <v>JOHNSON &amp; JOHNSON (XNYS:JNJ)</v>
    <v>8</v>
    <v>9</v>
    <v>Finance</v>
    <v>5</v>
    <v>168.85</v>
    <v>140.68</v>
    <v>0.47949999999999998</v>
    <v>-1.1499999999999999</v>
    <v>-9.5290000000000001E-4</v>
    <v>-7.3129999999999992E-3</v>
    <v>-0.14879999999999999</v>
    <v>USD</v>
    <v>Johnson &amp; Johnson, through its subsidiaries, is engaged in the research and development, manufacture, and sale of a range of products in the healthcare field. The Company's primary focus is products related to human health and well-being. It operates through two segments: Innovative Medicine and MedTech. The Innovative Medicine segment is focused on various therapeutic areas, including immunology, infectious diseases, neuroscience, oncology, pulmonary hypertension, and cardiovascular and metabolic diseases. Products in this segment are distributed directly to retailers, wholesalers, distributors, hospitals, and healthcare professionals for prescription use. The MedTech segment includes a broad portfolio of products used in the orthopedic, surgery, interventional solutions, cardiovascular intervention, and vision fields. The MedTech segment also offers a commercially available intravascular lithotripsy (IVL) platform for coronary artery disease (CAD) and peripheral artery disease (PAD).</v>
    <v>138100</v>
    <v>New York Stock Exchange</v>
    <v>XNYS</v>
    <v>XNYS</v>
    <v>One Johnson &amp; Johnson Plaza, NEW BRUNSWICK, NJ, 08933 US</v>
    <v>157.47</v>
    <v>Pharmaceuticals</v>
    <v>Stock</v>
    <v>45702.997279883595</v>
    <v>64</v>
    <v>156.06</v>
    <v>375949300000</v>
    <v>JOHNSON &amp; JOHNSON</v>
    <v>JOHNSON &amp; JOHNSON</v>
    <v>157.29</v>
    <v>26.931000000000001</v>
    <v>157.25</v>
    <v>156.1</v>
    <v>156.00120000000001</v>
    <v>2407617000</v>
    <v>JNJ</v>
    <v>JOHNSON &amp; JOHNSON (XNYS:JNJ)</v>
    <v>6411840</v>
    <v>9456480</v>
    <v>1887</v>
  </rv>
  <rv s="4">
    <v>65</v>
  </rv>
  <rv s="0">
    <v>https://www.bing.com/financeapi/forcetrigger?t=a1wljc&amp;q=XNYS%3aKO&amp;form=skydnc</v>
    <v>Learn more on Bing</v>
  </rv>
  <rv s="5">
    <v>en-US</v>
    <v>a1wljc</v>
    <v>268435456</v>
    <v>1</v>
    <v>Powered by Refinitiv</v>
    <v>7</v>
    <v>THE COCA-COLA COMPANY (XNYS:KO)</v>
    <v>8</v>
    <v>9</v>
    <v>Finance</v>
    <v>5</v>
    <v>73.53</v>
    <v>57.93</v>
    <v>0.59750000000000003</v>
    <v>-0.63</v>
    <v>-5.8080000000000002E-4</v>
    <v>-9.0650000000000001E-3</v>
    <v>-0.04</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Trademark Coca-Cola; sparkling flavors; water, sports, coffee and tea; juice, value-added dairy and plant-based beverages and emerging beverages. It owns and markets various nonalcoholic sparkling soft drink brands, including Coca-Cola, Diet Coke/Coca-Cola Light, Coca-Cola Zero Sugar, Fanta, Fresca, Schweppes, Sprite and Thums Up. Its water, sports, coffee and tea brands include Aquarius, Ayataka, BODYARMOR, Ciel, Costa, Dasani, dogadan, FUZE TEA, Georgia, glaceau smartwater, glaceau vitaminwater, Gold Peak, Ice Dew, I LOHAS, Powerade and Topo Chico. Its juice, value-added dairy and plant-based beverages brands include AdeS, Del Valle, fairlife, innocent, Minute Maid, Minute Maid Pulpy and Simply.</v>
    <v>79100</v>
    <v>New York Stock Exchange</v>
    <v>XNYS</v>
    <v>XNYS</v>
    <v>1 Coca Cola Plz NW, ATLANTA, GA, 30313-2420 US</v>
    <v>70.03</v>
    <v>Beverages</v>
    <v>Stock</v>
    <v>45702.894424536717</v>
    <v>67</v>
    <v>68.760000000000005</v>
    <v>296278800000</v>
    <v>THE COCA-COLA COMPANY</v>
    <v>THE COCA-COLA COMPANY</v>
    <v>69.364999999999995</v>
    <v>27.985700000000001</v>
    <v>69.5</v>
    <v>68.87</v>
    <v>68.83</v>
    <v>4302000000</v>
    <v>KO</v>
    <v>THE COCA-COLA COMPANY (XNYS:KO)</v>
    <v>20779090</v>
    <v>17062163</v>
    <v>1919</v>
  </rv>
  <rv s="4">
    <v>68</v>
  </rv>
  <rv s="0">
    <v>https://www.bing.com/financeapi/forcetrigger?t=a1qe5r&amp;q=XNAS%3aCSCO&amp;form=skydnc</v>
    <v>Learn more on Bing</v>
  </rv>
  <rv s="5">
    <v>en-US</v>
    <v>a1qe5r</v>
    <v>268435456</v>
    <v>1</v>
    <v>Powered by Refinitiv</v>
    <v>7</v>
    <v>CISCO SYSTEMS, INC. (XNAS:CSCO)</v>
    <v>8</v>
    <v>9</v>
    <v>Finance</v>
    <v>5</v>
    <v>66.5</v>
    <v>44.5</v>
    <v>0.78859999999999997</v>
    <v>1.03</v>
    <v>1.2330000000000002E-3</v>
    <v>1.6133999999999999E-2</v>
    <v>0.08</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90400</v>
    <v>Nasdaq Stock Market</v>
    <v>XNAS</v>
    <v>XNAS</v>
    <v>170 West Tasman Dr, SAN JOSE, CA, 95134-1706 US</v>
    <v>65.069999999999993</v>
    <v>Communications &amp; Networking</v>
    <v>Stock</v>
    <v>45702.917652916403</v>
    <v>70</v>
    <v>63.44</v>
    <v>258361500000</v>
    <v>CISCO SYSTEMS, INC.</v>
    <v>CISCO SYSTEMS, INC.</v>
    <v>63.79</v>
    <v>28.425599999999999</v>
    <v>63.84</v>
    <v>64.87</v>
    <v>64.95</v>
    <v>3982758000</v>
    <v>CSCO</v>
    <v>CISCO SYSTEMS, INC. (XNAS:CSCO)</v>
    <v>23693320</v>
    <v>20316380</v>
    <v>2021</v>
  </rv>
  <rv s="4">
    <v>71</v>
  </rv>
  <rv s="0">
    <v>http://en.wikipedia.org/wiki/McDonald's</v>
    <v>Wikipedia</v>
  </rv>
  <rv s="1">
    <v>0</v>
    <v>73</v>
  </rv>
  <rv s="2">
    <v>6</v>
    <v>https://www.bing.com/th?id=AMMS_7d8255243964a8970376f8dd41121106&amp;qlt=95</v>
    <v>74</v>
    <v>0</v>
    <v>https://www.bing.com/images/search?form=xlimg&amp;q=mcdonald%27s</v>
    <v>Image of MCDONALD'S CORPORATION</v>
  </rv>
  <rv s="0">
    <v>https://www.bing.com/financeapi/forcetrigger?t=a1xdec&amp;q=XNYS%3aMCD&amp;form=skydnc</v>
    <v>Learn more on Bing</v>
  </rv>
  <rv s="3">
    <v>en-US</v>
    <v>a1xdec</v>
    <v>268435456</v>
    <v>1</v>
    <v>Powered by Refinitiv</v>
    <v>0</v>
    <v>MCDONALD'S CORPORATION (XNYS:MCD)</v>
    <v>3</v>
    <v>4</v>
    <v>Finance</v>
    <v>5</v>
    <v>317.89999999999998</v>
    <v>243.53</v>
    <v>0.71950000000000003</v>
    <v>-1.64</v>
    <v>-1.9449999999999998E-4</v>
    <v>-5.2900000000000004E-3</v>
    <v>-0.06</v>
    <v>USD</v>
    <v>McDonald's Corporation is a foodservice retailer with over 40,000 locations in over 100 countries. The Company's segment includes United States, International Operated Markets and International Developmental Licensed Markets &amp; Corporate. The International Operated Markets segment is comprised of markets, or countries in which the Company operates and franchises restaurants, including Australia, Canada, France, Germany, Italy, Poland, Spain and the United Kingdom. This segment is over 89% franchised. The International Developmental Licensed Markets &amp; Corporate segment is comprised of developmental licensee and affiliate markets in the McDonald’s system. This segment is around 98% franchised. Its menu features hamburgers and cheeseburgers, the Big Mac, the Quarter Pounder with Cheese, the Filet-O-Fish, and several chicken sandwiches like the McChicken, McCrispy and McSpicy. Approximately 95% of McDonald’s restaurants worldwide are owned and operated by independent local business owners.</v>
    <v>150000</v>
    <v>New York Stock Exchange</v>
    <v>XNYS</v>
    <v>XNYS</v>
    <v>110 N Carpenter St, CHICAGO, IL, 60607-2104 US</v>
    <v>311</v>
    <v>75</v>
    <v>Hotels &amp; Entertainment Services</v>
    <v>Stock</v>
    <v>45702.917718020311</v>
    <v>76</v>
    <v>307.77999999999997</v>
    <v>221113000000</v>
    <v>MCDONALD'S CORPORATION</v>
    <v>MCDONALD'S CORPORATION</v>
    <v>310.2</v>
    <v>27.068899999999999</v>
    <v>310.02</v>
    <v>308.38</v>
    <v>308.49</v>
    <v>716619700</v>
    <v>MCD</v>
    <v>MCDONALD'S CORPORATION (XNYS:MCD)</v>
    <v>2674354</v>
    <v>3282043</v>
    <v>1964</v>
  </rv>
  <rv s="4">
    <v>77</v>
  </rv>
  <rv s="0">
    <v>https://www.bing.com/financeapi/forcetrigger?t=a1u7xm&amp;q=XNYS%3aGS&amp;form=skydnc</v>
    <v>Learn more on Bing</v>
  </rv>
  <rv s="5">
    <v>en-US</v>
    <v>a1u7xm</v>
    <v>268435456</v>
    <v>1</v>
    <v>Powered by Refinitiv</v>
    <v>7</v>
    <v>THE GOLDMAN SACHS GROUP, INC. (XNYS:GS)</v>
    <v>8</v>
    <v>9</v>
    <v>Finance</v>
    <v>5</v>
    <v>663.87</v>
    <v>375.77499999999998</v>
    <v>1.3593999999999999</v>
    <v>11.3</v>
    <v>0</v>
    <v>1.7413000000000001E-2</v>
    <v>0</v>
    <v>USD</v>
    <v>The Goldman Sachs Group, Inc. is a global financial institution that delivers a range of financial services to a large and diversified client base that includes corporations, financial institutions, governments and individuals. Its segments include Global Banking &amp; Markets, Asset &amp; Wealth Management and Platform Solutions. The Global Banking &amp; Markets segment offers a range of services, including financing, advisory services, risk distribution, and hedging for its institutional and corporate clients. It facilitates client transactions and makes markets in fixed income, equity, currency and commodity products. The Asset &amp; Wealth Management segment manages assets and offers investment products across all asset classes to a diverse set of clients. It also provides investing and wealth advisory solutions. The Platform Solutions segment includes consumer platforms, such as partnerships offering credit cards and point-of-sale financing, and transaction banking and other platform businesses.</v>
    <v>46500</v>
    <v>New York Stock Exchange</v>
    <v>XNYS</v>
    <v>XNYS</v>
    <v>200 West St, NEW YORK, NY, 10282 US</v>
    <v>663.25990000000002</v>
    <v>Investment Banking &amp; Investment Services</v>
    <v>Stock</v>
    <v>45702.99727866875</v>
    <v>79</v>
    <v>650.32000000000005</v>
    <v>207353100000</v>
    <v>THE GOLDMAN SACHS GROUP, INC.</v>
    <v>THE GOLDMAN SACHS GROUP, INC.</v>
    <v>650.32000000000005</v>
    <v>16.2837</v>
    <v>648.95000000000005</v>
    <v>660.25</v>
    <v>660.55</v>
    <v>313909800</v>
    <v>GS</v>
    <v>THE GOLDMAN SACHS GROUP, INC. (XNYS:GS)</v>
    <v>2246279</v>
    <v>2619690</v>
    <v>1998</v>
  </rv>
  <rv s="4">
    <v>80</v>
  </rv>
  <rv s="0">
    <v>http://en.wikipedia.org/wiki/Amgen</v>
    <v>Wikipedia</v>
  </rv>
  <rv s="1">
    <v>0</v>
    <v>82</v>
  </rv>
  <rv s="2">
    <v>6</v>
    <v>https://www.bing.com/th?id=AMMS_7651d2e878d4df4bb82a200be2db03e3&amp;qlt=95</v>
    <v>83</v>
    <v>0</v>
    <v>https://www.bing.com/images/search?form=xlimg&amp;q=amgen</v>
    <v>Image of AMGEN INC.</v>
  </rv>
  <rv s="0">
    <v>https://www.bing.com/financeapi/forcetrigger?t=a1nec7&amp;q=XNAS%3aAMGN&amp;form=skydnc</v>
    <v>Learn more on Bing</v>
  </rv>
  <rv s="3">
    <v>en-US</v>
    <v>a1nec7</v>
    <v>268435456</v>
    <v>1</v>
    <v>Powered by Refinitiv</v>
    <v>0</v>
    <v>AMGEN INC. (XNAS:AMGN)</v>
    <v>3</v>
    <v>4</v>
    <v>Finance</v>
    <v>10</v>
    <v>346.85</v>
    <v>253.3</v>
    <v>0.53900000000000003</v>
    <v>-3.43</v>
    <v>1.168E-3</v>
    <v>-1.1642999999999999E-2</v>
    <v>0.34</v>
    <v>USD</v>
    <v>Amgen Inc. is a biotechnology company. The Company discovers, develops, manufactures and delivers various human therapeutics. It focuses on areas of high unmet medical need and leverages its expertise to strive for solutions that improve health outcomes and improve people's lives. It operates in human therapeutics segment. The Company’s marketed products portfolio includes Aranesp, ENBREL, Prolia (denosumab), Neulasta (pegfilgrastim), Otezla, XGEVA, Aranesp (darbepoetin alfa), KYPROLIS, Repatha (evolocumab), Nplate (romiplostim), Vectibix (panitumumab), MVASI (bevacizumab-awwb), Parsabiv (etelcalcetide), EPOGEN (epoetin alfa), KANJINTI (trastuzumab-anns), BLINCYTO (blinatumomab), Aimovig (erenumab-aooe), EVENITY (romosozumab-aqqg), AMGEVITATM (adalimumab), Sensipar/Mimpara (cinacalcet), NEUPOGEN (filgrastim), IMLYGIC (talimogene laherparepvec), Corlanor (ivabradine), KYPROLIS (carfilzomib), Maridebart cafraglutide, (infliximab-axxq), Evenity, LumaKras, Nplate and XGeva, others.</v>
    <v>26700</v>
    <v>Nasdaq Stock Market</v>
    <v>XNAS</v>
    <v>XNAS</v>
    <v>One Amgen Center Drive, THOUSAND OAKS, CA, 91320-1799 US</v>
    <v>295.16239999999999</v>
    <v>84</v>
    <v>Pharmaceuticals</v>
    <v>Stock</v>
    <v>45702.920077696093</v>
    <v>85</v>
    <v>290.45</v>
    <v>156352900000</v>
    <v>AMGEN INC.</v>
    <v>AMGEN INC.</v>
    <v>294.75</v>
    <v>38.583100000000002</v>
    <v>294.58999999999997</v>
    <v>291.16000000000003</v>
    <v>291.5</v>
    <v>537000000</v>
    <v>AMGN</v>
    <v>AMGEN INC. (XNAS:AMGN)</v>
    <v>2189386</v>
    <v>3212979</v>
    <v>1986</v>
  </rv>
  <rv s="4">
    <v>86</v>
  </rv>
  <rv s="0">
    <v>https://www.bing.com/financeapi/forcetrigger?t=a1xroc&amp;q=XNYS%3aMMM&amp;form=skydnc</v>
    <v>Learn more on Bing</v>
  </rv>
  <rv s="5">
    <v>en-US</v>
    <v>a1xroc</v>
    <v>268435456</v>
    <v>1</v>
    <v>Powered by Refinitiv</v>
    <v>7</v>
    <v>3M COMPANY (XNYS:MMM)</v>
    <v>8</v>
    <v>9</v>
    <v>Finance</v>
    <v>10</v>
    <v>155</v>
    <v>75.645099999999999</v>
    <v>0.96079999999999999</v>
    <v>0.63</v>
    <v>-6.4590000000000003E-3</v>
    <v>4.2570000000000004E-3</v>
    <v>-0.96</v>
    <v>USD</v>
    <v>3M Company is a diversified technology company. The Company is a manufacturer and marketer of a variety of products and services. The Company’s segments include Safety and Industrial; Transportation and Electronics, and Consumer. Its Safety and Industrial segment includes industrial abrasives and finishing for metalworking applications; autobody repair solutions; industrial specialty products, such as personal hygiene products, masking, and packaging materials, and others. Its Transportation and Electronics segment includes advanced ceramic solutions; attachment/bonding, films, sound and temperature management for transportation vehicles; premium large format graphic films for advertising and fleet signage. Its Consumer segment includes cleaning products for the home; consumer air quality products, and picture hanging accessories. Its brands include 3M Cubitron II abrasives, Scotch-Brite, Filtrete, Command, Scotchgard, Meguiar’s, Nexcare, Post-it and others.</v>
    <v>61500</v>
    <v>New York Stock Exchange</v>
    <v>XNYS</v>
    <v>XNYS</v>
    <v>3M Center, Bldg. 220-13E-26A, SAINT PAUL, MN, 55144-1000 US</v>
    <v>149.55000000000001</v>
    <v>Consumer Goods Conglomerates</v>
    <v>Stock</v>
    <v>45702.919957546095</v>
    <v>88</v>
    <v>147.74</v>
    <v>80685800000</v>
    <v>3M COMPANY</v>
    <v>3M COMPANY</v>
    <v>147.88999999999999</v>
    <v>20.482900000000001</v>
    <v>147.99</v>
    <v>148.62</v>
    <v>147.66</v>
    <v>542900000</v>
    <v>MMM</v>
    <v>3M COMPANY (XNYS:MMM)</v>
    <v>2388382</v>
    <v>4268570</v>
    <v>1929</v>
  </rv>
  <rv s="4">
    <v>89</v>
  </rv>
  <rv s="0">
    <v>https://www.bing.com/financeapi/forcetrigger?t=a1o4ec&amp;q=XNYS%3aBA&amp;form=skydnc</v>
    <v>Learn more on Bing</v>
  </rv>
  <rv s="6">
    <v>en-US</v>
    <v>a1o4ec</v>
    <v>268435456</v>
    <v>1</v>
    <v>Powered by Refinitiv</v>
    <v>11</v>
    <v>THE BOEING COMPANY (XNYS:BA)</v>
    <v>8</v>
    <v>12</v>
    <v>Finance</v>
    <v>10</v>
    <v>208.1</v>
    <v>137.03</v>
    <v>1.5306</v>
    <v>-1.02</v>
    <v>1.789E-3</v>
    <v>-5.5000000000000005E-3</v>
    <v>0.33</v>
    <v>USD</v>
    <v>The Boeing Company is an aerospace company. Its segments include Commercial Airplanes (BCA), Defense, Space &amp; Security (BDS), and Global Services (BGS). Its BCA segment develops, produces and markets commercial jet aircraft principally for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for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v>172000</v>
    <v>New York Stock Exchange</v>
    <v>XNYS</v>
    <v>XNYS</v>
    <v>929 Long Bridge Drive, ARLINGTON, VA, 22202 US</v>
    <v>186.82</v>
    <v>Aerospace &amp; Defense</v>
    <v>Stock</v>
    <v>45702.920252233591</v>
    <v>91</v>
    <v>183.57499999999999</v>
    <v>138328700000</v>
    <v>THE BOEING COMPANY</v>
    <v>THE BOEING COMPANY</v>
    <v>186.75</v>
    <v>185.44</v>
    <v>184.42</v>
    <v>184.75</v>
    <v>750074400</v>
    <v>BA</v>
    <v>THE BOEING COMPANY (XNYS:BA)</v>
    <v>5044712</v>
    <v>7508940</v>
    <v>1934</v>
  </rv>
  <rv s="4">
    <v>92</v>
  </rv>
  <rv s="0">
    <v>https://www.bing.com/financeapi/forcetrigger?t=a25obh&amp;q=XNYS%3aVZ&amp;form=skydnc</v>
    <v>Learn more on Bing</v>
  </rv>
  <rv s="5">
    <v>en-US</v>
    <v>a25obh</v>
    <v>268435456</v>
    <v>1</v>
    <v>Powered by Refinitiv</v>
    <v>7</v>
    <v>VERIZON COMMUNICATIONS INC. (XNYS:VZ)</v>
    <v>8</v>
    <v>9</v>
    <v>Finance</v>
    <v>10</v>
    <v>45.36</v>
    <v>37.585000000000001</v>
    <v>0.4153</v>
    <v>-0.05</v>
    <v>9.7579999999999997E-4</v>
    <v>-1.2180000000000001E-3</v>
    <v>0.04</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brands.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99600</v>
    <v>New York Stock Exchange</v>
    <v>XNYS</v>
    <v>XNYS</v>
    <v>1095 Avenue Of The Americas, NEW YORK, NY, 10036 US</v>
    <v>41.29</v>
    <v>Telecommunications Services</v>
    <v>Stock</v>
    <v>45702.917690937502</v>
    <v>94</v>
    <v>40.935000000000002</v>
    <v>172555800000</v>
    <v>VERIZON COMMUNICATIONS INC.</v>
    <v>VERIZON COMMUNICATIONS INC.</v>
    <v>41.14</v>
    <v>9.8893000000000004</v>
    <v>41.04</v>
    <v>40.99</v>
    <v>41.03</v>
    <v>4209704000</v>
    <v>VZ</v>
    <v>VERIZON COMMUNICATIONS INC. (XNYS:VZ)</v>
    <v>12438162</v>
    <v>23767791</v>
    <v>1983</v>
  </rv>
  <rv s="4">
    <v>95</v>
  </rv>
  <rv s="0">
    <v>https://www.bing.com/financeapi/forcetrigger?t=a1yv52&amp;q=XNAS%3aNVDA&amp;form=skydnc</v>
    <v>Learn more on Bing</v>
  </rv>
  <rv s="5">
    <v>en-US</v>
    <v>a1yv52</v>
    <v>268435456</v>
    <v>1</v>
    <v>Powered by Refinitiv</v>
    <v>7</v>
    <v>NVIDIA CORPORATION (XNAS:NVDA)</v>
    <v>8</v>
    <v>9</v>
    <v>Finance</v>
    <v>10</v>
    <v>153.13</v>
    <v>66.248000000000005</v>
    <v>1.7685999999999999</v>
    <v>3.56</v>
    <v>-2.6650000000000003E-3</v>
    <v>2.6314000000000001E-2</v>
    <v>-0.37</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v>29600</v>
    <v>Nasdaq Stock Market</v>
    <v>XNAS</v>
    <v>XNAS</v>
    <v>2788 San Tomas Expressway, SANTA CLARA, CA, 95051 US</v>
    <v>139.25</v>
    <v>Semiconductors &amp; Semiconductor Equipment</v>
    <v>Stock</v>
    <v>45702.997280902346</v>
    <v>97</v>
    <v>135.5</v>
    <v>3400437000000</v>
    <v>NVIDIA CORPORATION</v>
    <v>NVIDIA CORPORATION</v>
    <v>136.47999999999999</v>
    <v>54.710599999999999</v>
    <v>135.29</v>
    <v>138.85</v>
    <v>138.47999999999999</v>
    <v>24490000000</v>
    <v>NVDA</v>
    <v>NVIDIA CORPORATION (XNAS:NVDA)</v>
    <v>195479557</v>
    <v>281201983</v>
    <v>1998</v>
  </rv>
  <rv s="4">
    <v>98</v>
  </rv>
</rvData>
</file>

<file path=xl/richData/rdrichvaluestructure.xml><?xml version="1.0" encoding="utf-8"?>
<rvStructures xmlns="http://schemas.microsoft.com/office/spreadsheetml/2017/richdata" count="7">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3">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 Last Sale</v>
      <v>GMT</v>
      <v>Real-Time Nasdaq Last Sale</v>
      <v>from close</v>
      <v>from close</v>
    </spb>
    <spb s="6">
      <v>Powered by Refinitiv</v>
    </spb>
    <spb s="0">
      <v>1</v>
      <v>Name</v>
      <v>LearnMoreOnLink</v>
    </spb>
    <spb s="7">
      <v>2</v>
      <v>2</v>
      <v>2</v>
      <v>2</v>
    </spb>
    <spb s="8">
      <v>1</v>
      <v>2</v>
      <v>2</v>
      <v>1</v>
      <v>3</v>
      <v>1</v>
      <v>1</v>
      <v>1</v>
      <v>5</v>
      <v>5</v>
      <v>6</v>
      <v>7</v>
      <v>1</v>
      <v>1</v>
      <v>1</v>
      <v>5</v>
      <v>8</v>
      <v>9</v>
      <v>10</v>
      <v>5</v>
      <v>1</v>
      <v>1</v>
      <v>6</v>
    </spb>
    <spb s="5">
      <v>at close</v>
      <v>from previous close</v>
      <v>from previous close</v>
      <v>Source: Nasdaq</v>
      <v>GMT</v>
      <v>Delayed 15 minutes</v>
      <v>from close</v>
      <v>from close</v>
    </spb>
    <spb s="0">
      <v>2</v>
      <v>Name</v>
      <v>LearnMoreOnLink</v>
    </spb>
    <spb s="9">
      <v>1</v>
      <v>2</v>
      <v>1</v>
      <v>3</v>
      <v>1</v>
      <v>1</v>
      <v>1</v>
      <v>5</v>
      <v>5</v>
      <v>6</v>
      <v>7</v>
      <v>1</v>
      <v>1</v>
      <v>1</v>
      <v>5</v>
      <v>8</v>
      <v>9</v>
      <v>10</v>
      <v>5</v>
      <v>1</v>
      <v>1</v>
      <v>6</v>
    </spb>
  </spbData>
</supportingPropertyBags>
</file>

<file path=xl/richData/rdsupportingpropertybagstructure.xml><?xml version="1.0" encoding="utf-8"?>
<spbStructures xmlns="http://schemas.microsoft.com/office/spreadsheetml/2017/richdata2" count="10">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2:L51">
  <tableColumns count="11">
    <tableColumn id="1" xr3:uid="{00000000-0010-0000-0000-000001000000}" name="Date"/>
    <tableColumn id="12" xr3:uid="{93591377-A093-4BE4-A6CE-B0A087E9DEE3}" name="Sector" dataDxfId="1">
      <calculatedColumnFormula>VLOOKUP(Table_1[[#This Row],[Company]],Dashboard!$B$8:$D$44,3,FALSE)</calculatedColumnFormula>
    </tableColumn>
    <tableColumn id="2" xr3:uid="{00000000-0010-0000-0000-000002000000}" name="Company"/>
    <tableColumn id="3" xr3:uid="{00000000-0010-0000-0000-000003000000}" name="Ticker"/>
    <tableColumn id="4" xr3:uid="{00000000-0010-0000-0000-000004000000}" name="Transaction Type" dataDxfId="0"/>
    <tableColumn id="5" xr3:uid="{00000000-0010-0000-0000-000005000000}" name="Units"/>
    <tableColumn id="6" xr3:uid="{00000000-0010-0000-0000-000006000000}" name="Entry Price"/>
    <tableColumn id="7" xr3:uid="{00000000-0010-0000-0000-000007000000}" name="Transaction Amount"/>
    <tableColumn id="9" xr3:uid="{616C1E63-255C-4DE8-8D15-3E1FECBBBB19}" name="Transaction Cost" dataDxfId="5">
      <calculatedColumnFormula>Table_1[[#This Row],[Transaction Amount]]*0.002</calculatedColumnFormula>
    </tableColumn>
    <tableColumn id="10" xr3:uid="{68916593-1081-45E0-8B06-AE64845CAE61}" name="Total Transaction" dataDxfId="4">
      <calculatedColumnFormula>Table_1[[#This Row],[Transaction Amount]]-Table_1[[#This Row],[Transaction Cost]]</calculatedColumnFormula>
    </tableColumn>
    <tableColumn id="8" xr3:uid="{00000000-0010-0000-0000-000008000000}" name="Currency"/>
  </tableColumns>
  <tableStyleInfo name="Transaction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C68F3-4670-4212-8896-E53A68AC05E8}">
  <dimension ref="A1:E4"/>
  <sheetViews>
    <sheetView zoomScale="76" zoomScaleNormal="145" workbookViewId="0">
      <selection activeCell="C2" sqref="C2"/>
    </sheetView>
  </sheetViews>
  <sheetFormatPr defaultRowHeight="14.4" x14ac:dyDescent="0.3"/>
  <cols>
    <col min="1" max="1" width="26.33203125" customWidth="1"/>
    <col min="2" max="2" width="31.109375" customWidth="1"/>
    <col min="3" max="3" width="31.33203125" customWidth="1"/>
    <col min="4" max="4" width="25.6640625" customWidth="1"/>
    <col min="5" max="5" width="23.5546875" customWidth="1"/>
  </cols>
  <sheetData>
    <row r="1" spans="1:5" x14ac:dyDescent="0.3">
      <c r="A1" s="64" t="s">
        <v>27</v>
      </c>
      <c r="B1" s="64" t="s">
        <v>30</v>
      </c>
      <c r="C1" s="63" t="s">
        <v>29</v>
      </c>
      <c r="D1" s="63" t="s">
        <v>28</v>
      </c>
      <c r="E1" s="63" t="s">
        <v>32</v>
      </c>
    </row>
    <row r="2" spans="1:5" ht="21" x14ac:dyDescent="0.3">
      <c r="A2" s="5">
        <v>985158.59</v>
      </c>
      <c r="B2" s="5" cm="1">
        <f t="array" aca="1" ref="B2" ca="1">A2+D2-SUM(ABS(Transactions!J39:J51))</f>
        <v>989990.31077238452</v>
      </c>
      <c r="C2" s="6">
        <f ca="1">B2-A2</f>
        <v>4831.7207723845495</v>
      </c>
      <c r="D2" s="5">
        <f ca="1">SUM(Dashboard!J14:J44)+Dashboard!J8</f>
        <v>5865.1547523845666</v>
      </c>
      <c r="E2" s="5">
        <v>-12869.64</v>
      </c>
    </row>
    <row r="3" spans="1:5" x14ac:dyDescent="0.3">
      <c r="B3" s="12"/>
    </row>
    <row r="4" spans="1:5" x14ac:dyDescent="0.3">
      <c r="C4"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15"/>
  <sheetViews>
    <sheetView showGridLines="0" zoomScale="87" zoomScaleNormal="100" workbookViewId="0">
      <selection activeCell="B5" sqref="B5"/>
    </sheetView>
  </sheetViews>
  <sheetFormatPr defaultColWidth="14.44140625" defaultRowHeight="15" customHeight="1" x14ac:dyDescent="0.3"/>
  <cols>
    <col min="1" max="1" width="3.109375" customWidth="1"/>
    <col min="2" max="2" width="37.77734375" customWidth="1"/>
    <col min="3" max="3" width="12.21875" customWidth="1"/>
    <col min="4" max="4" width="19.109375" customWidth="1"/>
    <col min="5" max="5" width="13.109375" customWidth="1"/>
    <col min="6" max="6" width="19" customWidth="1"/>
    <col min="7" max="7" width="18.77734375" bestFit="1" customWidth="1"/>
    <col min="8" max="8" width="17.5546875" customWidth="1"/>
    <col min="9" max="9" width="23.33203125" bestFit="1" customWidth="1"/>
    <col min="10" max="10" width="18.44140625" style="12" bestFit="1" customWidth="1"/>
    <col min="11" max="11" width="15.44140625" bestFit="1" customWidth="1"/>
    <col min="12" max="12" width="19.77734375" bestFit="1" customWidth="1"/>
    <col min="13" max="22" width="8.88671875" customWidth="1"/>
  </cols>
  <sheetData>
    <row r="1" spans="1:22" ht="7.5" customHeight="1" x14ac:dyDescent="0.3">
      <c r="A1" s="2"/>
      <c r="B1" s="2"/>
      <c r="C1" s="2"/>
      <c r="D1" s="2"/>
      <c r="E1" s="2"/>
      <c r="F1" s="2"/>
      <c r="G1" s="2"/>
      <c r="H1" s="2"/>
      <c r="I1" s="2"/>
      <c r="J1" s="11"/>
      <c r="K1" s="2"/>
      <c r="L1" s="2"/>
      <c r="M1" s="2"/>
      <c r="N1" s="2"/>
      <c r="O1" s="2"/>
      <c r="P1" s="2"/>
      <c r="Q1" s="2"/>
      <c r="R1" s="2"/>
      <c r="S1" s="2"/>
      <c r="T1" s="2"/>
      <c r="U1" s="2"/>
      <c r="V1" s="2"/>
    </row>
    <row r="2" spans="1:22" ht="16.5" customHeight="1" x14ac:dyDescent="0.3">
      <c r="A2" s="2"/>
      <c r="B2" s="67"/>
      <c r="C2" s="68"/>
      <c r="D2" s="68"/>
      <c r="E2" s="69"/>
      <c r="F2" s="3"/>
      <c r="G2" s="3"/>
      <c r="H2" s="3"/>
      <c r="I2" s="3"/>
      <c r="J2" s="2"/>
      <c r="K2" s="2"/>
      <c r="L2" s="4"/>
      <c r="M2" s="2"/>
      <c r="N2" s="2"/>
      <c r="O2" s="2"/>
      <c r="P2" s="2"/>
      <c r="Q2" s="2"/>
      <c r="R2" s="2"/>
      <c r="S2" s="2"/>
      <c r="T2" s="2"/>
      <c r="U2" s="2"/>
      <c r="V2" s="2"/>
    </row>
    <row r="3" spans="1:22" ht="30.75" customHeight="1" x14ac:dyDescent="0.3">
      <c r="A3" s="2"/>
      <c r="B3" s="70"/>
      <c r="C3" s="71"/>
      <c r="D3" s="71"/>
      <c r="E3" s="72"/>
      <c r="F3" s="5"/>
      <c r="G3" s="6"/>
      <c r="H3" s="5"/>
      <c r="I3" s="5"/>
      <c r="J3" s="2"/>
      <c r="K3" s="2"/>
      <c r="L3" s="2"/>
      <c r="M3" s="2"/>
      <c r="N3" s="2"/>
      <c r="O3" s="2"/>
      <c r="P3" s="2"/>
      <c r="Q3" s="2"/>
      <c r="R3" s="2"/>
      <c r="S3" s="2"/>
      <c r="T3" s="2"/>
      <c r="U3" s="2"/>
      <c r="V3" s="2"/>
    </row>
    <row r="4" spans="1:22" ht="7.5" customHeight="1" x14ac:dyDescent="0.3">
      <c r="A4" s="2"/>
      <c r="B4" s="2"/>
      <c r="C4" s="2"/>
      <c r="D4" s="2"/>
      <c r="E4" s="2"/>
      <c r="F4" s="2"/>
      <c r="G4" s="2"/>
      <c r="H4" s="2"/>
      <c r="I4" s="2"/>
      <c r="J4" s="11"/>
      <c r="K4" s="2"/>
      <c r="L4" s="2"/>
      <c r="M4" s="2"/>
      <c r="N4" s="2"/>
      <c r="O4" s="2"/>
      <c r="P4" s="2"/>
      <c r="Q4" s="2"/>
      <c r="R4" s="2"/>
      <c r="S4" s="2"/>
      <c r="T4" s="2"/>
      <c r="U4" s="2"/>
      <c r="V4" s="2"/>
    </row>
    <row r="5" spans="1:22" ht="14.25" customHeight="1" x14ac:dyDescent="0.3"/>
    <row r="6" spans="1:22" ht="14.25" customHeight="1" x14ac:dyDescent="0.3">
      <c r="B6" s="73" t="s">
        <v>0</v>
      </c>
      <c r="C6" s="74"/>
      <c r="D6" s="74"/>
      <c r="E6" s="74"/>
      <c r="F6" s="74"/>
      <c r="G6" s="74"/>
      <c r="H6" s="74"/>
      <c r="I6" s="74"/>
      <c r="J6" s="74"/>
      <c r="K6" s="74"/>
      <c r="L6" s="75"/>
    </row>
    <row r="7" spans="1:22" ht="14.25" customHeight="1" x14ac:dyDescent="0.3">
      <c r="B7" s="65" t="s">
        <v>22</v>
      </c>
      <c r="C7" s="65" t="s">
        <v>2</v>
      </c>
      <c r="D7" s="65" t="s">
        <v>3</v>
      </c>
      <c r="E7" s="65" t="s">
        <v>4</v>
      </c>
      <c r="F7" s="65" t="s">
        <v>24</v>
      </c>
      <c r="G7" s="65" t="s">
        <v>6</v>
      </c>
      <c r="H7" s="65" t="s">
        <v>5</v>
      </c>
      <c r="I7" s="66" t="s">
        <v>25</v>
      </c>
      <c r="J7" s="65" t="s">
        <v>7</v>
      </c>
      <c r="K7" s="7" t="s">
        <v>8</v>
      </c>
      <c r="L7" s="7" t="s">
        <v>9</v>
      </c>
    </row>
    <row r="8" spans="1:22" s="56" customFormat="1" ht="14.25" customHeight="1" x14ac:dyDescent="0.3">
      <c r="B8" s="57" t="s">
        <v>20</v>
      </c>
      <c r="C8" s="58" t="s">
        <v>21</v>
      </c>
      <c r="D8" s="58" t="s">
        <v>23</v>
      </c>
      <c r="E8" s="58"/>
      <c r="F8" s="59">
        <v>4.2200000000000001E-2</v>
      </c>
      <c r="G8" s="60">
        <v>687077.42</v>
      </c>
      <c r="I8" s="61"/>
      <c r="J8" s="62">
        <f>(1+F8/52)*G8-G8</f>
        <v>557.58975238457788</v>
      </c>
      <c r="K8" s="62" t="s">
        <v>21</v>
      </c>
      <c r="L8" s="62" t="s">
        <v>21</v>
      </c>
    </row>
    <row r="9" spans="1:22" s="36" customFormat="1" ht="14.25" customHeight="1" x14ac:dyDescent="0.3">
      <c r="B9" s="76" t="e" vm="1">
        <v>#VALUE!</v>
      </c>
      <c r="C9" s="37" t="str" cm="1">
        <f t="array" aca="1" ref="C9" ca="1">_FV(B9,"Ticker symbol",TRUE)</f>
        <v>IBM</v>
      </c>
      <c r="D9" s="37" t="str" cm="1">
        <f t="array" aca="1" ref="D9" ca="1">_FV(B9,"Industry")</f>
        <v>Software &amp; IT Services</v>
      </c>
      <c r="E9" s="77">
        <v>782</v>
      </c>
      <c r="F9" s="78">
        <v>255.7</v>
      </c>
      <c r="G9" s="38">
        <f t="shared" ref="G9:G13" si="0">F9*E9</f>
        <v>199957.4</v>
      </c>
      <c r="H9" s="39" cm="1">
        <f t="array" aca="1" ref="H9" ca="1">_FV(B9,"Price")</f>
        <v>261.20999999999998</v>
      </c>
      <c r="I9" s="41">
        <v>252.34</v>
      </c>
      <c r="J9" s="40">
        <f>(I9-F9)*E9</f>
        <v>-2627.5199999999886</v>
      </c>
      <c r="K9" s="40" cm="1">
        <f t="array" aca="1" ref="K9" ca="1">_FV(B9,"52 week high",TRUE)</f>
        <v>265.72000000000003</v>
      </c>
      <c r="L9" s="40" cm="1">
        <f t="array" aca="1" ref="L9" ca="1">_FV(B9,"52 week low",TRUE)</f>
        <v>162.62</v>
      </c>
    </row>
    <row r="10" spans="1:22" s="36" customFormat="1" ht="14.25" customHeight="1" x14ac:dyDescent="0.3">
      <c r="B10" s="76" t="e" vm="2">
        <v>#VALUE!</v>
      </c>
      <c r="C10" s="37" t="str" cm="1">
        <f t="array" aca="1" ref="C10" ca="1">_FV(B10,"Ticker symbol",TRUE)</f>
        <v>AXP</v>
      </c>
      <c r="D10" s="37" t="str" cm="1">
        <f t="array" aca="1" ref="D10" ca="1">_FV(B10,"Industry")</f>
        <v>Banking Services</v>
      </c>
      <c r="E10" s="77">
        <v>315</v>
      </c>
      <c r="F10" s="78">
        <v>317.45</v>
      </c>
      <c r="G10" s="38">
        <f t="shared" si="0"/>
        <v>99996.75</v>
      </c>
      <c r="H10" s="39" cm="1">
        <f t="array" aca="1" ref="H10" ca="1">_FV(B10,"Price")</f>
        <v>311.04000000000002</v>
      </c>
      <c r="I10" s="41">
        <v>316.77</v>
      </c>
      <c r="J10" s="40">
        <f t="shared" ref="J10:J40" si="1">(I10-F10)*E10</f>
        <v>-214.20000000000215</v>
      </c>
      <c r="K10" s="40" cm="1">
        <f t="array" aca="1" ref="K10" ca="1">_FV(B10,"52 week high",TRUE)</f>
        <v>326.27499999999998</v>
      </c>
      <c r="L10" s="40" cm="1">
        <f t="array" aca="1" ref="L10" ca="1">_FV(B10,"52 week low",TRUE)</f>
        <v>208.82429999999999</v>
      </c>
    </row>
    <row r="11" spans="1:22" s="36" customFormat="1" ht="14.25" customHeight="1" x14ac:dyDescent="0.3">
      <c r="B11" s="76" t="e" vm="3">
        <v>#VALUE!</v>
      </c>
      <c r="C11" s="37" t="str" cm="1">
        <f t="array" aca="1" ref="C11" ca="1">_FV(B11,"Ticker symbol",TRUE)</f>
        <v>DIS</v>
      </c>
      <c r="D11" s="37" t="str" cm="1">
        <f t="array" aca="1" ref="D11" ca="1">_FV(B11,"Industry")</f>
        <v>Media &amp; Publishing</v>
      </c>
      <c r="E11" s="77">
        <v>1769</v>
      </c>
      <c r="F11" s="78">
        <v>113.06</v>
      </c>
      <c r="G11" s="38">
        <f t="shared" si="0"/>
        <v>200003.14</v>
      </c>
      <c r="H11" s="39" cm="1">
        <f t="array" aca="1" ref="H11" ca="1">_FV(B11,"Price")</f>
        <v>110.38</v>
      </c>
      <c r="I11" s="41">
        <v>110.86</v>
      </c>
      <c r="J11" s="40">
        <f t="shared" si="1"/>
        <v>-3891.8000000000052</v>
      </c>
      <c r="K11" s="40" cm="1">
        <f t="array" aca="1" ref="K11" ca="1">_FV(B11,"52 week high",TRUE)</f>
        <v>123.74</v>
      </c>
      <c r="L11" s="40" cm="1">
        <f t="array" aca="1" ref="L11" ca="1">_FV(B11,"52 week low",TRUE)</f>
        <v>83.91</v>
      </c>
    </row>
    <row r="12" spans="1:22" s="36" customFormat="1" ht="14.25" customHeight="1" x14ac:dyDescent="0.3">
      <c r="B12" s="76" t="e" vm="4">
        <v>#VALUE!</v>
      </c>
      <c r="C12" s="37" t="str" cm="1">
        <f t="array" aca="1" ref="C12" ca="1">_FV(B12,"Ticker symbol",TRUE)</f>
        <v>MSFT</v>
      </c>
      <c r="D12" s="37" t="str" cm="1">
        <f t="array" aca="1" ref="D12" ca="1">_FV(B12,"Industry")</f>
        <v>Software &amp; IT Services</v>
      </c>
      <c r="E12" s="77">
        <v>-241</v>
      </c>
      <c r="F12" s="78">
        <v>415.06</v>
      </c>
      <c r="G12" s="38">
        <f t="shared" si="0"/>
        <v>-100029.46</v>
      </c>
      <c r="H12" s="39" cm="1">
        <f t="array" aca="1" ref="H12" ca="1">_FV(B12,"Price")</f>
        <v>408.43</v>
      </c>
      <c r="I12" s="41">
        <v>409.75</v>
      </c>
      <c r="J12" s="40">
        <f t="shared" si="1"/>
        <v>1279.7100000000005</v>
      </c>
      <c r="K12" s="40" cm="1">
        <f t="array" aca="1" ref="K12" ca="1">_FV(B12,"52 week high",TRUE)</f>
        <v>468.35</v>
      </c>
      <c r="L12" s="40" cm="1">
        <f t="array" aca="1" ref="L12" ca="1">_FV(B12,"52 week low",TRUE)</f>
        <v>385.58</v>
      </c>
    </row>
    <row r="13" spans="1:22" s="36" customFormat="1" ht="14.25" customHeight="1" x14ac:dyDescent="0.3">
      <c r="B13" s="76" t="e" vm="5">
        <v>#VALUE!</v>
      </c>
      <c r="C13" s="37" t="str" cm="1">
        <f t="array" aca="1" ref="C13" ca="1">_FV(B13,"Ticker symbol",TRUE)</f>
        <v>CVX</v>
      </c>
      <c r="D13" s="37" t="str" cm="1">
        <f t="array" aca="1" ref="D13" ca="1">_FV(B13,"Industry")</f>
        <v>Oil &amp; Gas</v>
      </c>
      <c r="E13" s="77">
        <v>-2681</v>
      </c>
      <c r="F13" s="78">
        <v>149.19</v>
      </c>
      <c r="G13" s="38">
        <f t="shared" si="0"/>
        <v>-399978.39</v>
      </c>
      <c r="H13" s="39" cm="1">
        <f t="array" aca="1" ref="H13" ca="1">_FV(B13,"Price")</f>
        <v>155.26499999999999</v>
      </c>
      <c r="I13" s="41">
        <v>152.62</v>
      </c>
      <c r="J13" s="40">
        <f t="shared" si="1"/>
        <v>-9195.8300000000181</v>
      </c>
      <c r="K13" s="40" cm="1">
        <f t="array" aca="1" ref="K13" ca="1">_FV(B13,"52 week high",TRUE)</f>
        <v>167.11</v>
      </c>
      <c r="L13" s="40" cm="1">
        <f t="array" aca="1" ref="L13" ca="1">_FV(B13,"52 week low",TRUE)</f>
        <v>135.3672</v>
      </c>
    </row>
    <row r="14" spans="1:22" s="36" customFormat="1" ht="14.25" customHeight="1" x14ac:dyDescent="0.3">
      <c r="B14" s="76" t="e" vm="6">
        <v>#VALUE!</v>
      </c>
      <c r="C14" s="37" t="str" cm="1">
        <f t="array" aca="1" ref="C14" ca="1">_FV(B14,"Ticker symbol",TRUE)</f>
        <v>AAPL</v>
      </c>
      <c r="D14" s="37" t="str" cm="1">
        <f t="array" aca="1" ref="D14" ca="1">_FV(B14,"Industry")</f>
        <v>Computers, Phones &amp; Household Electronics</v>
      </c>
      <c r="E14" s="77">
        <v>-173</v>
      </c>
      <c r="F14" s="78">
        <v>227.63</v>
      </c>
      <c r="G14" s="38">
        <f>E14*F14</f>
        <v>-39379.99</v>
      </c>
      <c r="H14" s="39" cm="1">
        <f t="array" aca="1" ref="H14" ca="1">_FV(B14,"Price")</f>
        <v>244.6</v>
      </c>
      <c r="I14" s="41" cm="1">
        <f t="array" aca="1" ref="I14" ca="1">_FV(B14,"Price")</f>
        <v>244.6</v>
      </c>
      <c r="J14" s="40">
        <f t="shared" ca="1" si="1"/>
        <v>-2935.81</v>
      </c>
      <c r="K14" s="40" cm="1">
        <f t="array" aca="1" ref="K14" ca="1">_FV(B14,"52 week high",TRUE)</f>
        <v>260.10000000000002</v>
      </c>
      <c r="L14" s="40" cm="1">
        <f t="array" aca="1" ref="L14" ca="1">_FV(B14,"52 week low",TRUE)</f>
        <v>164.07499999999999</v>
      </c>
    </row>
    <row r="15" spans="1:22" s="36" customFormat="1" ht="14.25" customHeight="1" x14ac:dyDescent="0.3">
      <c r="B15" s="76" t="e" vm="5">
        <v>#VALUE!</v>
      </c>
      <c r="C15" s="37" t="str" cm="1">
        <f t="array" aca="1" ref="C15" ca="1">_FV(B15,"Ticker symbol",TRUE)</f>
        <v>CVX</v>
      </c>
      <c r="D15" s="37" t="str" cm="1">
        <f t="array" aca="1" ref="D15" ca="1">_FV(B15,"Industry")</f>
        <v>Oil &amp; Gas</v>
      </c>
      <c r="E15" s="77">
        <v>-259</v>
      </c>
      <c r="F15" s="78">
        <v>152.62</v>
      </c>
      <c r="G15" s="38">
        <f t="shared" ref="G15:G44" si="2">E15*F15</f>
        <v>-39528.58</v>
      </c>
      <c r="H15" s="39" cm="1">
        <f t="array" aca="1" ref="H15" ca="1">_FV(B15,"Price")</f>
        <v>155.26499999999999</v>
      </c>
      <c r="I15" s="41" cm="1">
        <f t="array" aca="1" ref="I15" ca="1">_FV(B15,"Price")</f>
        <v>155.26499999999999</v>
      </c>
      <c r="J15" s="40">
        <f t="shared" ca="1" si="1"/>
        <v>-685.05499999999529</v>
      </c>
      <c r="K15" s="40" cm="1">
        <f t="array" aca="1" ref="K15" ca="1">_FV(B15,"52 week high",TRUE)</f>
        <v>167.11</v>
      </c>
      <c r="L15" s="40" cm="1">
        <f t="array" aca="1" ref="L15" ca="1">_FV(B15,"52 week low",TRUE)</f>
        <v>135.3672</v>
      </c>
    </row>
    <row r="16" spans="1:22" s="36" customFormat="1" ht="14.25" customHeight="1" x14ac:dyDescent="0.3">
      <c r="B16" s="76" t="e" vm="7">
        <v>#VALUE!</v>
      </c>
      <c r="C16" s="37" t="str" cm="1">
        <f t="array" aca="1" ref="C16" ca="1">_FV(B16,"Ticker symbol",TRUE)</f>
        <v>PG</v>
      </c>
      <c r="D16" s="37" t="str" cm="1">
        <f t="array" aca="1" ref="D16" ca="1">_FV(B16,"Industry")</f>
        <v>Personal &amp; Household Products &amp; Services</v>
      </c>
      <c r="E16" s="77">
        <v>235</v>
      </c>
      <c r="F16" s="78">
        <v>167.97</v>
      </c>
      <c r="G16" s="38">
        <f t="shared" si="2"/>
        <v>39472.949999999997</v>
      </c>
      <c r="H16" s="39" cm="1">
        <f t="array" aca="1" ref="H16" ca="1">_FV(B16,"Price")</f>
        <v>162.9</v>
      </c>
      <c r="I16" s="41" cm="1">
        <f t="array" aca="1" ref="I16" ca="1">_FV(B16,"Price")</f>
        <v>162.9</v>
      </c>
      <c r="J16" s="40">
        <f t="shared" ca="1" si="1"/>
        <v>-1191.4499999999985</v>
      </c>
      <c r="K16" s="40" cm="1">
        <f t="array" aca="1" ref="K16" ca="1">_FV(B16,"52 week high",TRUE)</f>
        <v>180.43</v>
      </c>
      <c r="L16" s="40" cm="1">
        <f t="array" aca="1" ref="L16" ca="1">_FV(B16,"52 week low",TRUE)</f>
        <v>153.52000000000001</v>
      </c>
    </row>
    <row r="17" spans="1:22" s="36" customFormat="1" ht="14.25" customHeight="1" x14ac:dyDescent="0.3">
      <c r="B17" s="76" t="e" vm="2">
        <v>#VALUE!</v>
      </c>
      <c r="C17" s="37" t="str" cm="1">
        <f t="array" aca="1" ref="C17" ca="1">_FV(B17,"Ticker symbol",TRUE)</f>
        <v>AXP</v>
      </c>
      <c r="D17" s="37" t="str" cm="1">
        <f t="array" aca="1" ref="D17" ca="1">_FV(B17,"Industry")</f>
        <v>Banking Services</v>
      </c>
      <c r="E17" s="77">
        <v>125</v>
      </c>
      <c r="F17" s="78">
        <v>316.77</v>
      </c>
      <c r="G17" s="38">
        <f t="shared" si="2"/>
        <v>39596.25</v>
      </c>
      <c r="H17" s="39" cm="1">
        <f t="array" aca="1" ref="H17" ca="1">_FV(B17,"Price")</f>
        <v>311.04000000000002</v>
      </c>
      <c r="I17" s="41" cm="1">
        <f t="array" aca="1" ref="I17" ca="1">_FV(B17,"Price")</f>
        <v>311.04000000000002</v>
      </c>
      <c r="J17" s="40">
        <f t="shared" ca="1" si="1"/>
        <v>-716.24999999999523</v>
      </c>
      <c r="K17" s="40" cm="1">
        <f t="array" aca="1" ref="K17" ca="1">_FV(B17,"52 week high",TRUE)</f>
        <v>326.27499999999998</v>
      </c>
      <c r="L17" s="40" cm="1">
        <f t="array" aca="1" ref="L17" ca="1">_FV(B17,"52 week low",TRUE)</f>
        <v>208.82429999999999</v>
      </c>
    </row>
    <row r="18" spans="1:22" s="36" customFormat="1" ht="14.25" customHeight="1" x14ac:dyDescent="0.3">
      <c r="B18" s="76" t="e" vm="8">
        <v>#VALUE!</v>
      </c>
      <c r="C18" s="37" t="str" cm="1">
        <f t="array" aca="1" ref="C18" ca="1">_FV(B18,"Ticker symbol",TRUE)</f>
        <v>SHW</v>
      </c>
      <c r="D18" s="37" t="str" cm="1">
        <f t="array" aca="1" ref="D18" ca="1">_FV(B18,"Industry")</f>
        <v>Chemicals</v>
      </c>
      <c r="E18" s="77">
        <v>110</v>
      </c>
      <c r="F18" s="78">
        <v>360.57</v>
      </c>
      <c r="G18" s="38">
        <f t="shared" si="2"/>
        <v>39662.699999999997</v>
      </c>
      <c r="H18" s="39" cm="1">
        <f t="array" aca="1" ref="H18" ca="1">_FV(B18,"Price")</f>
        <v>356.86</v>
      </c>
      <c r="I18" s="41" cm="1">
        <f t="array" aca="1" ref="I18" ca="1">_FV(B18,"Price")</f>
        <v>356.86</v>
      </c>
      <c r="J18" s="40">
        <f t="shared" ca="1" si="1"/>
        <v>-408.09999999999775</v>
      </c>
      <c r="K18" s="40" cm="1">
        <f t="array" aca="1" ref="K18" ca="1">_FV(B18,"52 week high",TRUE)</f>
        <v>400.42</v>
      </c>
      <c r="L18" s="40" cm="1">
        <f t="array" aca="1" ref="L18" ca="1">_FV(B18,"52 week low",TRUE)</f>
        <v>282.08999999999997</v>
      </c>
    </row>
    <row r="19" spans="1:22" s="36" customFormat="1" ht="14.25" customHeight="1" x14ac:dyDescent="0.3">
      <c r="B19" s="76" t="e" vm="9">
        <v>#VALUE!</v>
      </c>
      <c r="C19" s="37" t="str" cm="1">
        <f t="array" aca="1" ref="C19" ca="1">_FV(B19,"Ticker symbol",TRUE)</f>
        <v>TRV</v>
      </c>
      <c r="D19" s="37" t="str" cm="1">
        <f t="array" aca="1" ref="D19" ca="1">_FV(B19,"Industry")</f>
        <v>Insurance</v>
      </c>
      <c r="E19" s="77">
        <v>161</v>
      </c>
      <c r="F19" s="78">
        <v>245.19</v>
      </c>
      <c r="G19" s="38">
        <f t="shared" si="2"/>
        <v>39475.589999999997</v>
      </c>
      <c r="H19" s="39" cm="1">
        <f t="array" aca="1" ref="H19" ca="1">_FV(B19,"Price")</f>
        <v>238.31</v>
      </c>
      <c r="I19" s="41" cm="1">
        <f t="array" aca="1" ref="I19" ca="1">_FV(B19,"Price")</f>
        <v>238.31</v>
      </c>
      <c r="J19" s="40">
        <f t="shared" ca="1" si="1"/>
        <v>-1107.6799999999994</v>
      </c>
      <c r="K19" s="40" cm="1">
        <f t="array" aca="1" ref="K19" ca="1">_FV(B19,"52 week high",TRUE)</f>
        <v>269.55500000000001</v>
      </c>
      <c r="L19" s="40" cm="1">
        <f t="array" aca="1" ref="L19" ca="1">_FV(B19,"52 week low",TRUE)</f>
        <v>200.21</v>
      </c>
    </row>
    <row r="20" spans="1:22" s="49" customFormat="1" ht="14.25" customHeight="1" x14ac:dyDescent="0.3">
      <c r="A20" s="42"/>
      <c r="B20" s="54" t="e" vm="4">
        <v>#VALUE!</v>
      </c>
      <c r="C20" s="43" t="str" cm="1">
        <f t="array" aca="1" ref="C20" ca="1">_FV(B20,"Ticker symbol",TRUE)</f>
        <v>MSFT</v>
      </c>
      <c r="D20" s="43" t="str" cm="1">
        <f t="array" aca="1" ref="D20" ca="1">_FV(B20,"Industry")</f>
        <v>Software &amp; IT Services</v>
      </c>
      <c r="E20" s="42">
        <v>-96</v>
      </c>
      <c r="F20" s="44">
        <v>409.75</v>
      </c>
      <c r="G20" s="45">
        <f t="shared" si="2"/>
        <v>-39336</v>
      </c>
      <c r="H20" s="44" cm="1">
        <f t="array" aca="1" ref="H20" ca="1">_FV(B20,"Price")</f>
        <v>408.43</v>
      </c>
      <c r="I20" s="46" cm="1">
        <f t="array" aca="1" ref="I20" ca="1">_FV(B20,"Price")</f>
        <v>408.43</v>
      </c>
      <c r="J20" s="47">
        <f t="shared" ca="1" si="1"/>
        <v>126.71999999999935</v>
      </c>
      <c r="K20" s="47" cm="1">
        <f t="array" aca="1" ref="K20" ca="1">_FV(B20,"52 week high",TRUE)</f>
        <v>468.35</v>
      </c>
      <c r="L20" s="47" cm="1">
        <f t="array" aca="1" ref="L20" ca="1">_FV(B20,"52 week low",TRUE)</f>
        <v>385.58</v>
      </c>
      <c r="M20" s="42"/>
      <c r="N20" s="42"/>
      <c r="O20" s="42"/>
      <c r="P20" s="42"/>
      <c r="Q20" s="42"/>
      <c r="R20" s="42"/>
      <c r="S20" s="42"/>
      <c r="T20" s="42"/>
      <c r="U20" s="42"/>
      <c r="V20" s="42"/>
    </row>
    <row r="21" spans="1:22" s="49" customFormat="1" ht="14.25" customHeight="1" x14ac:dyDescent="0.3">
      <c r="A21" s="42"/>
      <c r="B21" s="54" t="e" vm="10">
        <v>#VALUE!</v>
      </c>
      <c r="C21" s="43" t="str" cm="1">
        <f t="array" aca="1" ref="C21" ca="1">_FV(B21,"Ticker symbol",TRUE)</f>
        <v>UNH</v>
      </c>
      <c r="D21" s="43" t="str" cm="1">
        <f t="array" aca="1" ref="D21" ca="1">_FV(B21,"Industry")</f>
        <v>Healthcare Providers &amp; Services</v>
      </c>
      <c r="E21" s="42">
        <v>-75</v>
      </c>
      <c r="F21" s="44">
        <v>527.03</v>
      </c>
      <c r="G21" s="45">
        <f t="shared" si="2"/>
        <v>-39527.25</v>
      </c>
      <c r="H21" s="44" cm="1">
        <f t="array" aca="1" ref="H21" ca="1">_FV(B21,"Price")</f>
        <v>523.35</v>
      </c>
      <c r="I21" s="46" cm="1">
        <f t="array" aca="1" ref="I21" ca="1">_FV(B21,"Price")</f>
        <v>523.35</v>
      </c>
      <c r="J21" s="47">
        <f t="shared" ca="1" si="1"/>
        <v>275.99999999999625</v>
      </c>
      <c r="K21" s="47" cm="1">
        <f t="array" aca="1" ref="K21" ca="1">_FV(B21,"52 week high",TRUE)</f>
        <v>630.73</v>
      </c>
      <c r="L21" s="47" cm="1">
        <f t="array" aca="1" ref="L21" ca="1">_FV(B21,"52 week low",TRUE)</f>
        <v>436.38</v>
      </c>
      <c r="M21" s="42"/>
      <c r="N21" s="42"/>
      <c r="O21" s="42"/>
      <c r="P21" s="42"/>
      <c r="Q21" s="42"/>
      <c r="R21" s="42"/>
      <c r="S21" s="42"/>
      <c r="T21" s="42"/>
      <c r="U21" s="42"/>
      <c r="V21" s="42"/>
    </row>
    <row r="22" spans="1:22" s="49" customFormat="1" ht="14.25" customHeight="1" x14ac:dyDescent="0.3">
      <c r="A22" s="42"/>
      <c r="B22" s="54" t="e" vm="11">
        <v>#VALUE!</v>
      </c>
      <c r="C22" s="43" t="str" cm="1">
        <f t="array" aca="1" ref="C22" ca="1">_FV(B22,"Ticker symbol",TRUE)</f>
        <v>CRM</v>
      </c>
      <c r="D22" s="43" t="str" cm="1">
        <f t="array" aca="1" ref="D22" ca="1">_FV(B22,"Industry")</f>
        <v>Software &amp; IT Services</v>
      </c>
      <c r="E22" s="42">
        <v>-121</v>
      </c>
      <c r="F22" s="44">
        <v>325.83</v>
      </c>
      <c r="G22" s="45">
        <f t="shared" si="2"/>
        <v>-39425.43</v>
      </c>
      <c r="H22" s="44" cm="1">
        <f t="array" aca="1" ref="H22" ca="1">_FV(B22,"Price")</f>
        <v>326.54000000000002</v>
      </c>
      <c r="I22" s="46" cm="1">
        <f t="array" aca="1" ref="I22" ca="1">_FV(B22,"Price")</f>
        <v>326.54000000000002</v>
      </c>
      <c r="J22" s="47">
        <f t="shared" ca="1" si="1"/>
        <v>-85.910000000004402</v>
      </c>
      <c r="K22" s="47" cm="1">
        <f t="array" aca="1" ref="K22" ca="1">_FV(B22,"52 week high",TRUE)</f>
        <v>369</v>
      </c>
      <c r="L22" s="47" cm="1">
        <f t="array" aca="1" ref="L22" ca="1">_FV(B22,"52 week low",TRUE)</f>
        <v>212</v>
      </c>
      <c r="M22" s="42"/>
      <c r="N22" s="42"/>
      <c r="O22" s="42"/>
      <c r="P22" s="42"/>
      <c r="Q22" s="42"/>
      <c r="R22" s="42"/>
      <c r="S22" s="42"/>
      <c r="T22" s="42"/>
      <c r="U22" s="42"/>
      <c r="V22" s="42"/>
    </row>
    <row r="23" spans="1:22" s="49" customFormat="1" ht="14.25" customHeight="1" x14ac:dyDescent="0.3">
      <c r="A23" s="42"/>
      <c r="B23" s="54" t="e" vm="12">
        <v>#VALUE!</v>
      </c>
      <c r="C23" s="43" t="str" cm="1">
        <f t="array" aca="1" ref="C23" ca="1">_FV(B23,"Ticker symbol",TRUE)</f>
        <v>MRK</v>
      </c>
      <c r="D23" s="43" t="str" cm="1">
        <f t="array" aca="1" ref="D23" ca="1">_FV(B23,"Industry")</f>
        <v>Pharmaceuticals</v>
      </c>
      <c r="E23" s="42">
        <v>-452</v>
      </c>
      <c r="F23" s="44">
        <v>87.28</v>
      </c>
      <c r="G23" s="45">
        <f t="shared" si="2"/>
        <v>-39450.559999999998</v>
      </c>
      <c r="H23" s="44" cm="1">
        <f t="array" aca="1" ref="H23" ca="1">_FV(B23,"Price")</f>
        <v>83</v>
      </c>
      <c r="I23" s="46" cm="1">
        <f t="array" aca="1" ref="I23" ca="1">_FV(B23,"Price")</f>
        <v>83</v>
      </c>
      <c r="J23" s="47">
        <f t="shared" ca="1" si="1"/>
        <v>1934.5600000000004</v>
      </c>
      <c r="K23" s="47" cm="1">
        <f t="array" aca="1" ref="K23" ca="1">_FV(B23,"52 week high",TRUE)</f>
        <v>134.63</v>
      </c>
      <c r="L23" s="47" cm="1">
        <f t="array" aca="1" ref="L23" ca="1">_FV(B23,"52 week low",TRUE)</f>
        <v>82.093900000000005</v>
      </c>
      <c r="M23" s="42"/>
      <c r="N23" s="42"/>
      <c r="O23" s="42"/>
      <c r="P23" s="42"/>
      <c r="Q23" s="42"/>
      <c r="R23" s="42"/>
      <c r="S23" s="42"/>
      <c r="T23" s="42"/>
      <c r="U23" s="42"/>
      <c r="V23" s="42"/>
    </row>
    <row r="24" spans="1:22" s="49" customFormat="1" ht="14.25" customHeight="1" x14ac:dyDescent="0.3">
      <c r="A24" s="42"/>
      <c r="B24" s="54" t="e" vm="13">
        <v>#VALUE!</v>
      </c>
      <c r="C24" s="43" t="str" cm="1">
        <f t="array" aca="1" ref="C24" ca="1">_FV(B24,"Ticker symbol",TRUE)</f>
        <v>CAT</v>
      </c>
      <c r="D24" s="43" t="str" cm="1">
        <f t="array" aca="1" ref="D24" ca="1">_FV(B24,"Industry")</f>
        <v>Machinery, Equipment &amp; Components</v>
      </c>
      <c r="E24" s="42">
        <v>-109</v>
      </c>
      <c r="F24" s="44">
        <v>363.88</v>
      </c>
      <c r="G24" s="45">
        <f t="shared" si="2"/>
        <v>-39662.92</v>
      </c>
      <c r="H24" s="44" cm="1">
        <f t="array" aca="1" ref="H24" ca="1">_FV(B24,"Price")</f>
        <v>353.35</v>
      </c>
      <c r="I24" s="46" cm="1">
        <f t="array" aca="1" ref="I24" ca="1">_FV(B24,"Price")</f>
        <v>353.35</v>
      </c>
      <c r="J24" s="47">
        <f t="shared" ca="1" si="1"/>
        <v>1147.769999999997</v>
      </c>
      <c r="K24" s="47" cm="1">
        <f t="array" aca="1" ref="K24" ca="1">_FV(B24,"52 week high",TRUE)</f>
        <v>418.5</v>
      </c>
      <c r="L24" s="47" cm="1">
        <f t="array" aca="1" ref="L24" ca="1">_FV(B24,"52 week low",TRUE)</f>
        <v>307.05</v>
      </c>
      <c r="M24" s="42"/>
      <c r="N24" s="42"/>
      <c r="O24" s="42"/>
      <c r="P24" s="42"/>
      <c r="Q24" s="42"/>
      <c r="R24" s="42"/>
      <c r="S24" s="42"/>
      <c r="T24" s="42"/>
      <c r="U24" s="42"/>
      <c r="V24" s="42"/>
    </row>
    <row r="25" spans="1:22" s="49" customFormat="1" ht="14.25" customHeight="1" x14ac:dyDescent="0.3">
      <c r="A25" s="42"/>
      <c r="B25" s="54" t="e" vm="14">
        <v>#VALUE!</v>
      </c>
      <c r="C25" s="43" t="str" cm="1">
        <f t="array" aca="1" ref="C25" ca="1">_FV(B25,"Ticker symbol",TRUE)</f>
        <v>HON</v>
      </c>
      <c r="D25" s="43" t="str" cm="1">
        <f t="array" aca="1" ref="D25" ca="1">_FV(B25,"Industry")</f>
        <v>Consumer Goods Conglomerates</v>
      </c>
      <c r="E25" s="42">
        <v>-192</v>
      </c>
      <c r="F25" s="44">
        <v>205.52</v>
      </c>
      <c r="G25" s="45">
        <f t="shared" si="2"/>
        <v>-39459.840000000004</v>
      </c>
      <c r="H25" s="44" cm="1">
        <f t="array" aca="1" ref="H25" ca="1">_FV(B25,"Price")</f>
        <v>202.75</v>
      </c>
      <c r="I25" s="46" cm="1">
        <f t="array" aca="1" ref="I25" ca="1">_FV(B25,"Price")</f>
        <v>202.75</v>
      </c>
      <c r="J25" s="47">
        <f t="shared" ca="1" si="1"/>
        <v>531.84000000000196</v>
      </c>
      <c r="K25" s="47" cm="1">
        <f t="array" aca="1" ref="K25" ca="1">_FV(B25,"52 week high",TRUE)</f>
        <v>242.77</v>
      </c>
      <c r="L25" s="47" cm="1">
        <f t="array" aca="1" ref="L25" ca="1">_FV(B25,"52 week low",TRUE)</f>
        <v>189.75</v>
      </c>
      <c r="M25" s="42"/>
      <c r="N25" s="42"/>
      <c r="O25" s="42"/>
      <c r="P25" s="42"/>
      <c r="Q25" s="42"/>
      <c r="R25" s="42"/>
      <c r="S25" s="42"/>
      <c r="T25" s="42"/>
      <c r="U25" s="42"/>
      <c r="V25" s="42"/>
    </row>
    <row r="26" spans="1:22" s="49" customFormat="1" ht="14.25" customHeight="1" x14ac:dyDescent="0.3">
      <c r="A26" s="42"/>
      <c r="B26" s="54" t="e" vm="15">
        <v>#VALUE!</v>
      </c>
      <c r="C26" s="43" t="str" cm="1">
        <f t="array" aca="1" ref="C26" ca="1">_FV(B26,"Ticker symbol",TRUE)</f>
        <v>NKE</v>
      </c>
      <c r="D26" s="43" t="str" cm="1">
        <f t="array" aca="1" ref="D26" ca="1">_FV(B26,"Industry")</f>
        <v>Textiles &amp; Apparel</v>
      </c>
      <c r="E26" s="42">
        <v>-575</v>
      </c>
      <c r="F26" s="44">
        <v>68.680000000000007</v>
      </c>
      <c r="G26" s="45">
        <f t="shared" si="2"/>
        <v>-39491.000000000007</v>
      </c>
      <c r="H26" s="44" cm="1">
        <f t="array" aca="1" ref="H26" ca="1">_FV(B26,"Price")</f>
        <v>73.040000000000006</v>
      </c>
      <c r="I26" s="46" cm="1">
        <f t="array" aca="1" ref="I26" ca="1">_FV(B26,"Price")</f>
        <v>73.040000000000006</v>
      </c>
      <c r="J26" s="47">
        <f t="shared" ca="1" si="1"/>
        <v>-2506.9999999999995</v>
      </c>
      <c r="K26" s="47" cm="1">
        <f t="array" aca="1" ref="K26" ca="1">_FV(B26,"52 week high",TRUE)</f>
        <v>107.34</v>
      </c>
      <c r="L26" s="47" cm="1">
        <f t="array" aca="1" ref="L26" ca="1">_FV(B26,"52 week low",TRUE)</f>
        <v>68.62</v>
      </c>
      <c r="M26" s="42"/>
      <c r="N26" s="42"/>
      <c r="O26" s="42"/>
      <c r="P26" s="42"/>
      <c r="Q26" s="42"/>
      <c r="R26" s="42"/>
      <c r="S26" s="42"/>
      <c r="T26" s="42"/>
      <c r="U26" s="42"/>
      <c r="V26" s="42"/>
    </row>
    <row r="27" spans="1:22" s="49" customFormat="1" ht="14.25" customHeight="1" x14ac:dyDescent="0.3">
      <c r="A27" s="42"/>
      <c r="B27" s="54" t="e" vm="8">
        <v>#VALUE!</v>
      </c>
      <c r="C27" s="43" t="str" cm="1">
        <f t="array" aca="1" ref="C27" ca="1">_FV(B27,"Ticker symbol",TRUE)</f>
        <v>SHW</v>
      </c>
      <c r="D27" s="43" t="str" cm="1">
        <f t="array" aca="1" ref="D27" ca="1">_FV(B27,"Industry")</f>
        <v>Chemicals</v>
      </c>
      <c r="E27" s="42">
        <v>-112</v>
      </c>
      <c r="F27" s="44">
        <v>356.86</v>
      </c>
      <c r="G27" s="45">
        <f t="shared" si="2"/>
        <v>-39968.32</v>
      </c>
      <c r="H27" s="44" cm="1">
        <f t="array" aca="1" ref="H27" ca="1">_FV(B27,"Price")</f>
        <v>356.86</v>
      </c>
      <c r="I27" s="46" cm="1">
        <f t="array" aca="1" ref="I27" ca="1">_FV(B27,"Price")</f>
        <v>356.86</v>
      </c>
      <c r="J27" s="47">
        <f t="shared" ca="1" si="1"/>
        <v>0</v>
      </c>
      <c r="K27" s="47" cm="1">
        <f t="array" aca="1" ref="K27" ca="1">_FV(B27,"52 week high",TRUE)</f>
        <v>400.42</v>
      </c>
      <c r="L27" s="47" cm="1">
        <f t="array" aca="1" ref="L27" ca="1">_FV(B27,"52 week low",TRUE)</f>
        <v>282.08999999999997</v>
      </c>
      <c r="M27" s="42"/>
      <c r="N27" s="42"/>
      <c r="O27" s="42"/>
      <c r="P27" s="42"/>
      <c r="Q27" s="42"/>
      <c r="R27" s="42"/>
      <c r="S27" s="42"/>
      <c r="T27" s="42"/>
      <c r="U27" s="42"/>
      <c r="V27" s="42"/>
    </row>
    <row r="28" spans="1:22" s="49" customFormat="1" ht="14.25" customHeight="1" x14ac:dyDescent="0.3">
      <c r="A28" s="42"/>
      <c r="B28" s="54" t="e" vm="9">
        <v>#VALUE!</v>
      </c>
      <c r="C28" s="43" t="str" cm="1">
        <f t="array" aca="1" ref="C28" ca="1">_FV(B28,"Ticker symbol",TRUE)</f>
        <v>TRV</v>
      </c>
      <c r="D28" s="43" t="str" cm="1">
        <f t="array" aca="1" ref="D28" ca="1">_FV(B28,"Industry")</f>
        <v>Insurance</v>
      </c>
      <c r="E28" s="42">
        <v>-167</v>
      </c>
      <c r="F28" s="44">
        <v>238.31</v>
      </c>
      <c r="G28" s="45">
        <f t="shared" si="2"/>
        <v>-39797.769999999997</v>
      </c>
      <c r="H28" s="44" cm="1">
        <f t="array" aca="1" ref="H28" ca="1">_FV(B28,"Price")</f>
        <v>238.31</v>
      </c>
      <c r="I28" s="46" cm="1">
        <f t="array" aca="1" ref="I28" ca="1">_FV(B28,"Price")</f>
        <v>238.31</v>
      </c>
      <c r="J28" s="47">
        <f t="shared" ca="1" si="1"/>
        <v>0</v>
      </c>
      <c r="K28" s="47" cm="1">
        <f t="array" aca="1" ref="K28" ca="1">_FV(B28,"52 week high",TRUE)</f>
        <v>269.55500000000001</v>
      </c>
      <c r="L28" s="47" cm="1">
        <f t="array" aca="1" ref="L28" ca="1">_FV(B28,"52 week low",TRUE)</f>
        <v>200.21</v>
      </c>
      <c r="M28" s="42"/>
      <c r="N28" s="42"/>
      <c r="O28" s="42"/>
      <c r="P28" s="42"/>
      <c r="Q28" s="42"/>
      <c r="R28" s="42"/>
      <c r="S28" s="42"/>
      <c r="T28" s="42"/>
      <c r="U28" s="42"/>
      <c r="V28" s="42"/>
    </row>
    <row r="29" spans="1:22" s="49" customFormat="1" ht="14.25" customHeight="1" x14ac:dyDescent="0.3">
      <c r="B29" s="79" t="e" vm="16">
        <v>#VALUE!</v>
      </c>
      <c r="C29" s="48" t="str" cm="1">
        <f t="array" aca="1" ref="C29" ca="1">_FV(B29,"Ticker symbol",TRUE)</f>
        <v>WMT</v>
      </c>
      <c r="D29" s="48" t="str" cm="1">
        <f t="array" aca="1" ref="D29" ca="1">_FV(B29,"Industry")</f>
        <v>Food &amp; Drug Retailing</v>
      </c>
      <c r="E29" s="80">
        <v>390</v>
      </c>
      <c r="F29" s="81">
        <v>101.15</v>
      </c>
      <c r="G29" s="51">
        <f t="shared" si="2"/>
        <v>39448.5</v>
      </c>
      <c r="H29" s="50" cm="1">
        <f t="array" aca="1" ref="H29" ca="1">_FV(B29,"Price")</f>
        <v>104.02</v>
      </c>
      <c r="I29" s="52" cm="1">
        <f t="array" aca="1" ref="I29" ca="1">_FV(B29,"Price")</f>
        <v>104.02</v>
      </c>
      <c r="J29" s="53">
        <f t="shared" ca="1" si="1"/>
        <v>1119.2999999999963</v>
      </c>
      <c r="K29" s="53" cm="1">
        <f t="array" aca="1" ref="K29" ca="1">_FV(B29,"52 week high",TRUE)</f>
        <v>105.3</v>
      </c>
      <c r="L29" s="53" cm="1">
        <f t="array" aca="1" ref="L29" ca="1">_FV(B29,"52 week low",TRUE)</f>
        <v>55.846600000000002</v>
      </c>
    </row>
    <row r="30" spans="1:22" s="49" customFormat="1" ht="14.25" customHeight="1" x14ac:dyDescent="0.3">
      <c r="B30" s="79" t="e" vm="17">
        <v>#VALUE!</v>
      </c>
      <c r="C30" s="48" t="str" cm="1">
        <f t="array" aca="1" ref="C30" ca="1">_FV(B30,"Ticker symbol",TRUE)</f>
        <v>JPM</v>
      </c>
      <c r="D30" s="48" t="str" cm="1">
        <f t="array" aca="1" ref="D30" ca="1">_FV(B30,"Industry")</f>
        <v>Banking Services</v>
      </c>
      <c r="E30" s="80">
        <v>143</v>
      </c>
      <c r="F30" s="81">
        <v>275.8</v>
      </c>
      <c r="G30" s="51">
        <f t="shared" si="2"/>
        <v>39439.4</v>
      </c>
      <c r="H30" s="50" cm="1">
        <f t="array" aca="1" ref="H30" ca="1">_FV(B30,"Price")</f>
        <v>276.58999999999997</v>
      </c>
      <c r="I30" s="52" cm="1">
        <f t="array" aca="1" ref="I30" ca="1">_FV(B30,"Price")</f>
        <v>276.58999999999997</v>
      </c>
      <c r="J30" s="53">
        <f t="shared" ca="1" si="1"/>
        <v>112.9699999999948</v>
      </c>
      <c r="K30" s="53" cm="1">
        <f t="array" aca="1" ref="K30" ca="1">_FV(B30,"52 week high",TRUE)</f>
        <v>279.23340000000002</v>
      </c>
      <c r="L30" s="53" cm="1">
        <f t="array" aca="1" ref="L30" ca="1">_FV(B30,"52 week low",TRUE)</f>
        <v>174.42</v>
      </c>
    </row>
    <row r="31" spans="1:22" s="49" customFormat="1" ht="14.25" customHeight="1" x14ac:dyDescent="0.3">
      <c r="B31" s="79" t="e" vm="18">
        <v>#VALUE!</v>
      </c>
      <c r="C31" s="48" t="str" cm="1">
        <f t="array" aca="1" ref="C31" ca="1">_FV(B31,"Ticker symbol",TRUE)</f>
        <v>V</v>
      </c>
      <c r="D31" s="48" t="str" cm="1">
        <f t="array" aca="1" ref="D31" ca="1">_FV(B31,"Industry")</f>
        <v>Software &amp; IT Services</v>
      </c>
      <c r="E31" s="80">
        <v>113</v>
      </c>
      <c r="F31" s="81">
        <v>348.02</v>
      </c>
      <c r="G31" s="51">
        <f t="shared" si="2"/>
        <v>39326.259999999995</v>
      </c>
      <c r="H31" s="50" cm="1">
        <f t="array" aca="1" ref="H31" ca="1">_FV(B31,"Price")</f>
        <v>353.77</v>
      </c>
      <c r="I31" s="52" cm="1">
        <f t="array" aca="1" ref="I31" ca="1">_FV(B31,"Price")</f>
        <v>353.77</v>
      </c>
      <c r="J31" s="53">
        <f t="shared" ca="1" si="1"/>
        <v>649.75</v>
      </c>
      <c r="K31" s="53" cm="1">
        <f t="array" aca="1" ref="K31" ca="1">_FV(B31,"52 week high",TRUE)</f>
        <v>356.08</v>
      </c>
      <c r="L31" s="53" cm="1">
        <f t="array" aca="1" ref="L31" ca="1">_FV(B31,"52 week low",TRUE)</f>
        <v>252.7</v>
      </c>
    </row>
    <row r="32" spans="1:22" s="49" customFormat="1" ht="14.25" customHeight="1" x14ac:dyDescent="0.3">
      <c r="B32" s="79" t="e" vm="19">
        <v>#VALUE!</v>
      </c>
      <c r="C32" s="48" t="str" cm="1">
        <f t="array" aca="1" ref="C32" ca="1">_FV(B32,"Ticker symbol",TRUE)</f>
        <v>JNJ</v>
      </c>
      <c r="D32" s="48" t="str" cm="1">
        <f t="array" aca="1" ref="D32" ca="1">_FV(B32,"Industry")</f>
        <v>Pharmaceuticals</v>
      </c>
      <c r="E32" s="80">
        <v>258</v>
      </c>
      <c r="F32" s="81">
        <v>153.12</v>
      </c>
      <c r="G32" s="51">
        <f t="shared" si="2"/>
        <v>39504.959999999999</v>
      </c>
      <c r="H32" s="50" cm="1">
        <f t="array" aca="1" ref="H32" ca="1">_FV(B32,"Price")</f>
        <v>156.1</v>
      </c>
      <c r="I32" s="52" cm="1">
        <f t="array" aca="1" ref="I32" ca="1">_FV(B32,"Price")</f>
        <v>156.1</v>
      </c>
      <c r="J32" s="53">
        <f t="shared" ca="1" si="1"/>
        <v>768.83999999999742</v>
      </c>
      <c r="K32" s="53" cm="1">
        <f t="array" aca="1" ref="K32" ca="1">_FV(B32,"52 week high",TRUE)</f>
        <v>168.85</v>
      </c>
      <c r="L32" s="53" cm="1">
        <f t="array" aca="1" ref="L32" ca="1">_FV(B32,"52 week low",TRUE)</f>
        <v>140.68</v>
      </c>
    </row>
    <row r="33" spans="2:12" s="49" customFormat="1" ht="14.25" customHeight="1" x14ac:dyDescent="0.3">
      <c r="B33" s="79" t="e" vm="20">
        <v>#VALUE!</v>
      </c>
      <c r="C33" s="48" t="str" cm="1">
        <f t="array" aca="1" ref="C33" ca="1">_FV(B33,"Ticker symbol",TRUE)</f>
        <v>KO</v>
      </c>
      <c r="D33" s="48" t="str" cm="1">
        <f t="array" aca="1" ref="D33" ca="1">_FV(B33,"Industry")</f>
        <v>Beverages</v>
      </c>
      <c r="E33" s="80">
        <v>618</v>
      </c>
      <c r="F33" s="81">
        <v>63.84</v>
      </c>
      <c r="G33" s="51">
        <f t="shared" si="2"/>
        <v>39453.120000000003</v>
      </c>
      <c r="H33" s="50" cm="1">
        <f t="array" aca="1" ref="H33" ca="1">_FV(B33,"Price")</f>
        <v>68.87</v>
      </c>
      <c r="I33" s="52" cm="1">
        <f t="array" aca="1" ref="I33" ca="1">_FV(B33,"Price")</f>
        <v>68.87</v>
      </c>
      <c r="J33" s="53">
        <f t="shared" ca="1" si="1"/>
        <v>3108.5400000000009</v>
      </c>
      <c r="K33" s="53" cm="1">
        <f t="array" aca="1" ref="K33" ca="1">_FV(B33,"52 week high",TRUE)</f>
        <v>73.53</v>
      </c>
      <c r="L33" s="53" cm="1">
        <f t="array" aca="1" ref="L33" ca="1">_FV(B33,"52 week low",TRUE)</f>
        <v>57.93</v>
      </c>
    </row>
    <row r="34" spans="2:12" s="49" customFormat="1" ht="14.25" customHeight="1" x14ac:dyDescent="0.3">
      <c r="B34" s="79" t="e" vm="21">
        <v>#VALUE!</v>
      </c>
      <c r="C34" s="48" t="str" cm="1">
        <f t="array" aca="1" ref="C34" ca="1">_FV(B34,"Ticker symbol",TRUE)</f>
        <v>CSCO</v>
      </c>
      <c r="D34" s="48" t="str" cm="1">
        <f t="array" aca="1" ref="D34" ca="1">_FV(B34,"Industry")</f>
        <v>Communications &amp; Networking</v>
      </c>
      <c r="E34" s="80">
        <v>634</v>
      </c>
      <c r="F34" s="81">
        <v>62.27</v>
      </c>
      <c r="G34" s="51">
        <f t="shared" si="2"/>
        <v>39479.18</v>
      </c>
      <c r="H34" s="50" cm="1">
        <f t="array" aca="1" ref="H34" ca="1">_FV(B34,"Price")</f>
        <v>64.87</v>
      </c>
      <c r="I34" s="52" cm="1">
        <f t="array" aca="1" ref="I34" ca="1">_FV(B34,"Price")</f>
        <v>64.87</v>
      </c>
      <c r="J34" s="53">
        <f t="shared" ca="1" si="1"/>
        <v>1648.400000000001</v>
      </c>
      <c r="K34" s="53" cm="1">
        <f t="array" aca="1" ref="K34" ca="1">_FV(B34,"52 week high",TRUE)</f>
        <v>66.5</v>
      </c>
      <c r="L34" s="53" cm="1">
        <f t="array" aca="1" ref="L34" ca="1">_FV(B34,"52 week low",TRUE)</f>
        <v>44.5</v>
      </c>
    </row>
    <row r="35" spans="2:12" s="49" customFormat="1" ht="14.25" customHeight="1" x14ac:dyDescent="0.3">
      <c r="B35" s="79" t="e" vm="1">
        <v>#VALUE!</v>
      </c>
      <c r="C35" s="48" t="str" cm="1">
        <f t="array" aca="1" ref="C35" ca="1">_FV(B35,"Ticker symbol",TRUE)</f>
        <v>IBM</v>
      </c>
      <c r="D35" s="48" t="str" cm="1">
        <f t="array" aca="1" ref="D35" ca="1">_FV(B35,"Industry")</f>
        <v>Software &amp; IT Services</v>
      </c>
      <c r="E35" s="80">
        <v>156</v>
      </c>
      <c r="F35" s="81">
        <v>252.34</v>
      </c>
      <c r="G35" s="51">
        <f t="shared" si="2"/>
        <v>39365.040000000001</v>
      </c>
      <c r="H35" s="50" cm="1">
        <f t="array" aca="1" ref="H35" ca="1">_FV(B35,"Price")</f>
        <v>261.20999999999998</v>
      </c>
      <c r="I35" s="52" cm="1">
        <f t="array" aca="1" ref="I35" ca="1">_FV(B35,"Price")</f>
        <v>261.20999999999998</v>
      </c>
      <c r="J35" s="53">
        <f t="shared" ca="1" si="1"/>
        <v>1383.7199999999962</v>
      </c>
      <c r="K35" s="53" cm="1">
        <f t="array" aca="1" ref="K35" ca="1">_FV(B35,"52 week high",TRUE)</f>
        <v>265.72000000000003</v>
      </c>
      <c r="L35" s="53" cm="1">
        <f t="array" aca="1" ref="L35" ca="1">_FV(B35,"52 week low",TRUE)</f>
        <v>162.62</v>
      </c>
    </row>
    <row r="36" spans="2:12" s="49" customFormat="1" ht="14.25" customHeight="1" x14ac:dyDescent="0.3">
      <c r="B36" s="79" t="e" vm="22">
        <v>#VALUE!</v>
      </c>
      <c r="C36" s="48" t="str" cm="1">
        <f t="array" aca="1" ref="C36" ca="1">_FV(B36,"Ticker symbol",TRUE)</f>
        <v>MCD</v>
      </c>
      <c r="D36" s="48" t="str" cm="1">
        <f t="array" aca="1" ref="D36" ca="1">_FV(B36,"Industry")</f>
        <v>Hotels &amp; Entertainment Services</v>
      </c>
      <c r="E36" s="80">
        <v>134</v>
      </c>
      <c r="F36" s="81">
        <v>294.3</v>
      </c>
      <c r="G36" s="51">
        <f t="shared" si="2"/>
        <v>39436.200000000004</v>
      </c>
      <c r="H36" s="50" cm="1">
        <f t="array" aca="1" ref="H36" ca="1">_FV(B36,"Price")</f>
        <v>308.38</v>
      </c>
      <c r="I36" s="52" cm="1">
        <f t="array" aca="1" ref="I36" ca="1">_FV(B36,"Price")</f>
        <v>308.38</v>
      </c>
      <c r="J36" s="53">
        <f t="shared" ca="1" si="1"/>
        <v>1886.719999999998</v>
      </c>
      <c r="K36" s="53" cm="1">
        <f t="array" aca="1" ref="K36" ca="1">_FV(B36,"52 week high",TRUE)</f>
        <v>317.89999999999998</v>
      </c>
      <c r="L36" s="53" cm="1">
        <f t="array" aca="1" ref="L36" ca="1">_FV(B36,"52 week low",TRUE)</f>
        <v>243.53</v>
      </c>
    </row>
    <row r="37" spans="2:12" s="49" customFormat="1" ht="14.25" customHeight="1" x14ac:dyDescent="0.3">
      <c r="B37" s="79" t="e" vm="23">
        <v>#VALUE!</v>
      </c>
      <c r="C37" s="48" t="str" cm="1">
        <f t="array" aca="1" ref="C37" ca="1">_FV(B37,"Ticker symbol",TRUE)</f>
        <v>GS</v>
      </c>
      <c r="D37" s="48" t="str" cm="1">
        <f t="array" aca="1" ref="D37" ca="1">_FV(B37,"Industry")</f>
        <v>Investment Banking &amp; Investment Services</v>
      </c>
      <c r="E37" s="80">
        <v>60</v>
      </c>
      <c r="F37" s="81">
        <v>655.9</v>
      </c>
      <c r="G37" s="51">
        <f t="shared" si="2"/>
        <v>39354</v>
      </c>
      <c r="H37" s="50" cm="1">
        <f t="array" aca="1" ref="H37" ca="1">_FV(B37,"Price")</f>
        <v>660.25</v>
      </c>
      <c r="I37" s="52" cm="1">
        <f t="array" aca="1" ref="I37" ca="1">_FV(B37,"Price")</f>
        <v>660.25</v>
      </c>
      <c r="J37" s="53">
        <f t="shared" ca="1" si="1"/>
        <v>261.00000000000136</v>
      </c>
      <c r="K37" s="53" cm="1">
        <f t="array" aca="1" ref="K37" ca="1">_FV(B37,"52 week high",TRUE)</f>
        <v>663.87</v>
      </c>
      <c r="L37" s="53" cm="1">
        <f t="array" aca="1" ref="L37" ca="1">_FV(B37,"52 week low",TRUE)</f>
        <v>375.77499999999998</v>
      </c>
    </row>
    <row r="38" spans="2:12" s="49" customFormat="1" ht="14.25" customHeight="1" x14ac:dyDescent="0.3">
      <c r="B38" s="79" t="e" vm="24">
        <v>#VALUE!</v>
      </c>
      <c r="C38" s="48" t="str" cm="1">
        <f t="array" aca="1" ref="C38" ca="1">_FV(B38,"Ticker symbol",TRUE)</f>
        <v>AMGN</v>
      </c>
      <c r="D38" s="48" t="str" cm="1">
        <f t="array" aca="1" ref="D38" ca="1">_FV(B38,"Industry")</f>
        <v>Pharmaceuticals</v>
      </c>
      <c r="E38" s="80">
        <v>135</v>
      </c>
      <c r="F38" s="81">
        <v>293.54000000000002</v>
      </c>
      <c r="G38" s="51">
        <f t="shared" si="2"/>
        <v>39627.9</v>
      </c>
      <c r="H38" s="50" cm="1">
        <f t="array" aca="1" ref="H38" ca="1">_FV(B38,"Price")</f>
        <v>291.16000000000003</v>
      </c>
      <c r="I38" s="52" cm="1">
        <f t="array" aca="1" ref="I38" ca="1">_FV(B38,"Price")</f>
        <v>291.16000000000003</v>
      </c>
      <c r="J38" s="53">
        <f t="shared" ca="1" si="1"/>
        <v>-321.29999999999939</v>
      </c>
      <c r="K38" s="53" cm="1">
        <f t="array" aca="1" ref="K38" ca="1">_FV(B38,"52 week high",TRUE)</f>
        <v>346.85</v>
      </c>
      <c r="L38" s="53" cm="1">
        <f t="array" aca="1" ref="L38" ca="1">_FV(B38,"52 week low",TRUE)</f>
        <v>253.3</v>
      </c>
    </row>
    <row r="39" spans="2:12" s="49" customFormat="1" ht="14.25" customHeight="1" x14ac:dyDescent="0.3">
      <c r="B39" s="79" t="e" vm="25">
        <v>#VALUE!</v>
      </c>
      <c r="C39" s="48" t="str" cm="1">
        <f t="array" aca="1" ref="C39" ca="1">_FV(B39,"Ticker symbol",TRUE)</f>
        <v>MMM</v>
      </c>
      <c r="D39" s="48" t="str" cm="1">
        <f t="array" aca="1" ref="D39" ca="1">_FV(B39,"Industry")</f>
        <v>Consumer Goods Conglomerates</v>
      </c>
      <c r="E39" s="80">
        <v>263</v>
      </c>
      <c r="F39" s="81">
        <v>149.87</v>
      </c>
      <c r="G39" s="51">
        <f t="shared" si="2"/>
        <v>39415.81</v>
      </c>
      <c r="H39" s="50" cm="1">
        <f t="array" aca="1" ref="H39" ca="1">_FV(B39,"Price")</f>
        <v>148.62</v>
      </c>
      <c r="I39" s="52" cm="1">
        <f t="array" aca="1" ref="I39" ca="1">_FV(B39,"Price")</f>
        <v>148.62</v>
      </c>
      <c r="J39" s="53">
        <f t="shared" ca="1" si="1"/>
        <v>-328.75</v>
      </c>
      <c r="K39" s="53" cm="1">
        <f t="array" aca="1" ref="K39" ca="1">_FV(B39,"52 week high",TRUE)</f>
        <v>155</v>
      </c>
      <c r="L39" s="53" cm="1">
        <f t="array" aca="1" ref="L39" ca="1">_FV(B39,"52 week low",TRUE)</f>
        <v>75.645099999999999</v>
      </c>
    </row>
    <row r="40" spans="2:12" s="49" customFormat="1" ht="14.25" customHeight="1" x14ac:dyDescent="0.3">
      <c r="B40" s="79" t="e" vm="26">
        <v>#VALUE!</v>
      </c>
      <c r="C40" s="48" t="str" cm="1">
        <f t="array" aca="1" ref="C40" ca="1">_FV(B40,"Ticker symbol",TRUE)</f>
        <v>BA</v>
      </c>
      <c r="D40" s="48" t="str" cm="1">
        <f t="array" aca="1" ref="D40" ca="1">_FV(B40,"Industry")</f>
        <v>Aerospace &amp; Defense</v>
      </c>
      <c r="E40" s="80">
        <v>218</v>
      </c>
      <c r="F40" s="81">
        <v>181.49</v>
      </c>
      <c r="G40" s="51">
        <f t="shared" si="2"/>
        <v>39564.82</v>
      </c>
      <c r="H40" s="50" cm="1">
        <f t="array" aca="1" ref="H40" ca="1">_FV(B40,"Price")</f>
        <v>184.42</v>
      </c>
      <c r="I40" s="52" cm="1">
        <f t="array" aca="1" ref="I40" ca="1">_FV(B40,"Price")</f>
        <v>184.42</v>
      </c>
      <c r="J40" s="53">
        <f t="shared" ca="1" si="1"/>
        <v>638.73999999999523</v>
      </c>
      <c r="K40" s="53" cm="1">
        <f t="array" aca="1" ref="K40" ca="1">_FV(B40,"52 week high",TRUE)</f>
        <v>208.1</v>
      </c>
      <c r="L40" s="53" cm="1">
        <f t="array" aca="1" ref="L40" ca="1">_FV(B40,"52 week low",TRUE)</f>
        <v>137.03</v>
      </c>
    </row>
    <row r="41" spans="2:12" s="49" customFormat="1" ht="14.25" customHeight="1" x14ac:dyDescent="0.3">
      <c r="B41" s="79" t="e" vm="6">
        <v>#VALUE!</v>
      </c>
      <c r="C41" s="48" t="str" cm="1">
        <f t="array" aca="1" ref="C41" ca="1">_FV(B41,"Ticker symbol",TRUE)</f>
        <v>AAPL</v>
      </c>
      <c r="D41" s="48" t="str" cm="1">
        <f t="array" aca="1" ref="D41" ca="1">_FV(B41,"Industry")</f>
        <v>Computers, Phones &amp; Household Electronics</v>
      </c>
      <c r="E41" s="80">
        <v>163</v>
      </c>
      <c r="F41" s="81">
        <v>244.6</v>
      </c>
      <c r="G41" s="51">
        <f t="shared" si="2"/>
        <v>39869.799999999996</v>
      </c>
      <c r="H41" s="50" cm="1">
        <f t="array" aca="1" ref="H41" ca="1">_FV(B41,"Price")</f>
        <v>244.6</v>
      </c>
      <c r="I41" s="52" cm="1">
        <f t="array" aca="1" ref="I41" ca="1">_FV(B41,"Price")</f>
        <v>244.6</v>
      </c>
      <c r="J41" s="53">
        <f t="shared" ref="J41:J44" ca="1" si="3">(I41-F41)*E41</f>
        <v>0</v>
      </c>
      <c r="K41" s="53" cm="1">
        <f t="array" aca="1" ref="K41" ca="1">_FV(B41,"52 week high",TRUE)</f>
        <v>260.10000000000002</v>
      </c>
      <c r="L41" s="53" cm="1">
        <f t="array" aca="1" ref="L41" ca="1">_FV(B41,"52 week low",TRUE)</f>
        <v>164.07499999999999</v>
      </c>
    </row>
    <row r="42" spans="2:12" s="49" customFormat="1" ht="14.25" customHeight="1" x14ac:dyDescent="0.3">
      <c r="B42" s="79" t="e" vm="5">
        <v>#VALUE!</v>
      </c>
      <c r="C42" s="48" t="str" cm="1">
        <f t="array" aca="1" ref="C42" ca="1">_FV(B42,"Ticker symbol",TRUE)</f>
        <v>CVX</v>
      </c>
      <c r="D42" s="48" t="str" cm="1">
        <f t="array" aca="1" ref="D42" ca="1">_FV(B42,"Industry")</f>
        <v>Oil &amp; Gas</v>
      </c>
      <c r="E42" s="80">
        <v>257</v>
      </c>
      <c r="F42" s="81">
        <v>155.26499999999999</v>
      </c>
      <c r="G42" s="51">
        <f t="shared" si="2"/>
        <v>39903.104999999996</v>
      </c>
      <c r="H42" s="50" cm="1">
        <f t="array" aca="1" ref="H42" ca="1">_FV(B42,"Price")</f>
        <v>155.26499999999999</v>
      </c>
      <c r="I42" s="52" cm="1">
        <f t="array" aca="1" ref="I42" ca="1">_FV(B42,"Price")</f>
        <v>155.26499999999999</v>
      </c>
      <c r="J42" s="53">
        <f t="shared" ca="1" si="3"/>
        <v>0</v>
      </c>
      <c r="K42" s="53" cm="1">
        <f t="array" aca="1" ref="K42" ca="1">_FV(B42,"52 week high",TRUE)</f>
        <v>167.11</v>
      </c>
      <c r="L42" s="53" cm="1">
        <f t="array" aca="1" ref="L42" ca="1">_FV(B42,"52 week low",TRUE)</f>
        <v>135.3672</v>
      </c>
    </row>
    <row r="43" spans="2:12" s="49" customFormat="1" ht="14.25" customHeight="1" x14ac:dyDescent="0.3">
      <c r="B43" s="79" t="e" vm="27">
        <v>#VALUE!</v>
      </c>
      <c r="C43" s="48" t="str" cm="1">
        <f t="array" aca="1" ref="C43" ca="1">_FV(B43,"Ticker symbol",TRUE)</f>
        <v>VZ</v>
      </c>
      <c r="D43" s="48" t="str" cm="1">
        <f t="array" aca="1" ref="D43" ca="1">_FV(B43,"Industry")</f>
        <v>Telecommunications Services</v>
      </c>
      <c r="E43" s="80">
        <v>975</v>
      </c>
      <c r="F43" s="81">
        <v>40.99</v>
      </c>
      <c r="G43" s="51">
        <f t="shared" si="2"/>
        <v>39965.25</v>
      </c>
      <c r="H43" s="50" cm="1">
        <f t="array" aca="1" ref="H43" ca="1">_FV(B43,"Price")</f>
        <v>40.99</v>
      </c>
      <c r="I43" s="52" cm="1">
        <f t="array" aca="1" ref="I43" ca="1">_FV(B43,"Price")</f>
        <v>40.99</v>
      </c>
      <c r="J43" s="53">
        <f t="shared" ca="1" si="3"/>
        <v>0</v>
      </c>
      <c r="K43" s="53" cm="1">
        <f t="array" aca="1" ref="K43" ca="1">_FV(B43,"52 week high",TRUE)</f>
        <v>45.36</v>
      </c>
      <c r="L43" s="53" cm="1">
        <f t="array" aca="1" ref="L43" ca="1">_FV(B43,"52 week low",TRUE)</f>
        <v>37.585000000000001</v>
      </c>
    </row>
    <row r="44" spans="2:12" s="49" customFormat="1" ht="14.25" customHeight="1" x14ac:dyDescent="0.3">
      <c r="B44" s="79" t="e" vm="28">
        <v>#VALUE!</v>
      </c>
      <c r="C44" s="48" t="str" cm="1">
        <f t="array" aca="1" ref="C44" ca="1">_FV(B44,"Ticker symbol",TRUE)</f>
        <v>NVDA</v>
      </c>
      <c r="D44" s="48" t="str" cm="1">
        <f t="array" aca="1" ref="D44" ca="1">_FV(B44,"Industry")</f>
        <v>Semiconductors &amp; Semiconductor Equipment</v>
      </c>
      <c r="E44" s="80">
        <v>288</v>
      </c>
      <c r="F44" s="81">
        <v>138.85</v>
      </c>
      <c r="G44" s="51">
        <f t="shared" si="2"/>
        <v>39988.799999999996</v>
      </c>
      <c r="H44" s="50" cm="1">
        <f t="array" aca="1" ref="H44" ca="1">_FV(B44,"Price")</f>
        <v>138.85</v>
      </c>
      <c r="I44" s="52" cm="1">
        <f t="array" aca="1" ref="I44" ca="1">_FV(B44,"Price")</f>
        <v>138.85</v>
      </c>
      <c r="J44" s="53">
        <f t="shared" ca="1" si="3"/>
        <v>0</v>
      </c>
      <c r="K44" s="53" cm="1">
        <f t="array" aca="1" ref="K44" ca="1">_FV(B44,"52 week high",TRUE)</f>
        <v>153.13</v>
      </c>
      <c r="L44" s="53" cm="1">
        <f t="array" aca="1" ref="L44" ca="1">_FV(B44,"52 week low",TRUE)</f>
        <v>66.248000000000005</v>
      </c>
    </row>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row r="1008" ht="14.25" customHeight="1" x14ac:dyDescent="0.3"/>
    <row r="1009" ht="14.25" customHeight="1" x14ac:dyDescent="0.3"/>
    <row r="1010" ht="14.25" customHeight="1" x14ac:dyDescent="0.3"/>
    <row r="1011" ht="14.25" customHeight="1" x14ac:dyDescent="0.3"/>
    <row r="1012" ht="14.25" customHeight="1" x14ac:dyDescent="0.3"/>
    <row r="1013" ht="14.25" customHeight="1" x14ac:dyDescent="0.3"/>
    <row r="1014" ht="14.25" customHeight="1" x14ac:dyDescent="0.3"/>
    <row r="1015" ht="14.25" customHeight="1" x14ac:dyDescent="0.3"/>
  </sheetData>
  <autoFilter ref="A7:V37" xr:uid="{00000000-0001-0000-0100-000000000000}">
    <sortState xmlns:xlrd2="http://schemas.microsoft.com/office/spreadsheetml/2017/richdata2" ref="A8:V44">
      <sortCondition sortBy="cellColor" ref="H7:H37" dxfId="6"/>
    </sortState>
  </autoFilter>
  <mergeCells count="2">
    <mergeCell ref="B2:E3"/>
    <mergeCell ref="B6:L6"/>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996"/>
  <sheetViews>
    <sheetView showGridLines="0" tabSelected="1" topLeftCell="A2" workbookViewId="0">
      <selection activeCell="B3" sqref="B3"/>
    </sheetView>
  </sheetViews>
  <sheetFormatPr defaultColWidth="14.44140625" defaultRowHeight="15" customHeight="1" x14ac:dyDescent="0.3"/>
  <cols>
    <col min="1" max="1" width="8.88671875" customWidth="1"/>
    <col min="2" max="3" width="9.5546875" customWidth="1"/>
    <col min="4" max="4" width="39.5546875" customWidth="1"/>
    <col min="5" max="5" width="8.44140625" customWidth="1"/>
    <col min="6" max="6" width="17.44140625" style="15" customWidth="1"/>
    <col min="7" max="7" width="8.109375" bestFit="1" customWidth="1"/>
    <col min="8" max="8" width="9.5546875" customWidth="1"/>
    <col min="9" max="11" width="25.109375" customWidth="1"/>
    <col min="12" max="12" width="10.44140625" customWidth="1"/>
    <col min="13" max="25" width="8.88671875" customWidth="1"/>
  </cols>
  <sheetData>
    <row r="1" spans="2:12" ht="14.25" customHeight="1" x14ac:dyDescent="0.3"/>
    <row r="2" spans="2:12" ht="14.25" customHeight="1" x14ac:dyDescent="0.3">
      <c r="B2" s="8" t="s">
        <v>10</v>
      </c>
      <c r="C2" s="8" t="s">
        <v>31</v>
      </c>
      <c r="D2" s="8" t="s">
        <v>1</v>
      </c>
      <c r="E2" s="8" t="s">
        <v>2</v>
      </c>
      <c r="F2" s="16" t="s">
        <v>11</v>
      </c>
      <c r="G2" s="8" t="s">
        <v>12</v>
      </c>
      <c r="H2" s="8" t="s">
        <v>24</v>
      </c>
      <c r="I2" s="8" t="s">
        <v>18</v>
      </c>
      <c r="J2" s="8" t="s">
        <v>17</v>
      </c>
      <c r="K2" s="8" t="s">
        <v>19</v>
      </c>
      <c r="L2" s="8" t="s">
        <v>13</v>
      </c>
    </row>
    <row r="3" spans="2:12" ht="14.25" customHeight="1" x14ac:dyDescent="0.3">
      <c r="B3" s="9">
        <v>45681</v>
      </c>
      <c r="C3" s="9" t="str">
        <f>VLOOKUP(Table_1[[#This Row],[Company]],Dashboard!$B$8:$D$44,3,FALSE)</f>
        <v>U.S. Treasury</v>
      </c>
      <c r="D3" s="13" t="s">
        <v>20</v>
      </c>
      <c r="E3" s="1" t="s">
        <v>21</v>
      </c>
      <c r="F3" s="82" t="s">
        <v>14</v>
      </c>
      <c r="G3" s="14">
        <v>1000</v>
      </c>
      <c r="H3" s="18">
        <v>1000</v>
      </c>
      <c r="I3" s="10">
        <f>Transactions!$H3*Transactions!$G3</f>
        <v>1000000</v>
      </c>
      <c r="J3" s="10">
        <v>0</v>
      </c>
      <c r="K3" s="10">
        <f>Table_1[[#This Row],[Transaction Amount]]-Table_1[[#This Row],[Transaction Cost]]</f>
        <v>1000000</v>
      </c>
      <c r="L3" s="1" t="s">
        <v>15</v>
      </c>
    </row>
    <row r="4" spans="2:12" ht="14.25" customHeight="1" x14ac:dyDescent="0.3">
      <c r="B4" s="9">
        <v>45688</v>
      </c>
      <c r="C4" s="9" t="str">
        <f ca="1">VLOOKUP(Table_1[[#This Row],[Company]],Dashboard!$B$8:$D$44,3,FALSE)</f>
        <v>Software &amp; IT Services</v>
      </c>
      <c r="D4" s="1" t="e" vm="1">
        <v>#VALUE!</v>
      </c>
      <c r="E4" s="1" t="str">
        <f t="array" aca="1" ref="E4" ca="1">_FV(Transactions!$D4,"Ticker symbol",TRUE)</f>
        <v>IBM</v>
      </c>
      <c r="F4" s="82" t="s">
        <v>14</v>
      </c>
      <c r="G4" s="14">
        <v>782</v>
      </c>
      <c r="H4" s="18">
        <v>255.7</v>
      </c>
      <c r="I4" s="10">
        <f>Transactions!$H4*Transactions!$G4</f>
        <v>199957.4</v>
      </c>
      <c r="J4" s="10">
        <f>ABS(Table_1[[#This Row],[Transaction Amount]])*0.002</f>
        <v>399.91480000000001</v>
      </c>
      <c r="K4" s="10">
        <f>Table_1[[#This Row],[Transaction Amount]]-Table_1[[#This Row],[Transaction Cost]]</f>
        <v>199557.4852</v>
      </c>
      <c r="L4" s="1" t="s">
        <v>15</v>
      </c>
    </row>
    <row r="5" spans="2:12" ht="14.25" customHeight="1" x14ac:dyDescent="0.3">
      <c r="B5" s="9">
        <v>45688</v>
      </c>
      <c r="C5" s="9" t="str">
        <f ca="1">VLOOKUP(Table_1[[#This Row],[Company]],Dashboard!$B$8:$D$44,3,FALSE)</f>
        <v>Banking Services</v>
      </c>
      <c r="D5" s="1" t="e" vm="2">
        <v>#VALUE!</v>
      </c>
      <c r="E5" s="1" t="str">
        <f t="array" aca="1" ref="E5" ca="1">_FV(Transactions!$D5,"Ticker symbol",TRUE)</f>
        <v>AXP</v>
      </c>
      <c r="F5" s="82" t="s">
        <v>14</v>
      </c>
      <c r="G5" s="14">
        <v>315</v>
      </c>
      <c r="H5" s="18">
        <v>317.45</v>
      </c>
      <c r="I5" s="10">
        <f>Transactions!$H5*Transactions!$G5</f>
        <v>99996.75</v>
      </c>
      <c r="J5" s="10">
        <f>ABS(Table_1[[#This Row],[Transaction Amount]])*0.002</f>
        <v>199.99350000000001</v>
      </c>
      <c r="K5" s="10">
        <f>Table_1[[#This Row],[Transaction Amount]]-Table_1[[#This Row],[Transaction Cost]]</f>
        <v>99796.756500000003</v>
      </c>
      <c r="L5" s="1" t="s">
        <v>15</v>
      </c>
    </row>
    <row r="6" spans="2:12" ht="14.25" customHeight="1" x14ac:dyDescent="0.3">
      <c r="B6" s="9">
        <v>45688</v>
      </c>
      <c r="C6" s="9" t="str">
        <f ca="1">VLOOKUP(Table_1[[#This Row],[Company]],Dashboard!$B$8:$D$44,3,FALSE)</f>
        <v>Media &amp; Publishing</v>
      </c>
      <c r="D6" s="1" t="e" vm="3">
        <v>#VALUE!</v>
      </c>
      <c r="E6" s="1" t="str">
        <f t="array" aca="1" ref="E6" ca="1">_FV(Transactions!$D6,"Ticker symbol",TRUE)</f>
        <v>DIS</v>
      </c>
      <c r="F6" s="82" t="s">
        <v>14</v>
      </c>
      <c r="G6" s="14">
        <v>1769</v>
      </c>
      <c r="H6" s="18">
        <v>113.06</v>
      </c>
      <c r="I6" s="10">
        <f>Transactions!$H6*Transactions!$G6</f>
        <v>200003.14</v>
      </c>
      <c r="J6" s="10">
        <f>ABS(Table_1[[#This Row],[Transaction Amount]])*0.002</f>
        <v>400.00628000000006</v>
      </c>
      <c r="K6" s="10">
        <f>Table_1[[#This Row],[Transaction Amount]]-Table_1[[#This Row],[Transaction Cost]]</f>
        <v>199603.13372000001</v>
      </c>
      <c r="L6" s="1" t="s">
        <v>15</v>
      </c>
    </row>
    <row r="7" spans="2:12" ht="14.25" customHeight="1" x14ac:dyDescent="0.3">
      <c r="B7" s="9">
        <v>45688</v>
      </c>
      <c r="C7" s="9" t="str">
        <f ca="1">VLOOKUP(Table_1[[#This Row],[Company]],Dashboard!$B$8:$D$44,3,FALSE)</f>
        <v>Software &amp; IT Services</v>
      </c>
      <c r="D7" s="1" t="e" vm="4">
        <v>#VALUE!</v>
      </c>
      <c r="E7" s="1" t="str">
        <f t="array" aca="1" ref="E7" ca="1">_FV(Transactions!$D7,"Ticker symbol",TRUE)</f>
        <v>MSFT</v>
      </c>
      <c r="F7" s="82" t="s">
        <v>16</v>
      </c>
      <c r="G7" s="14">
        <v>-241</v>
      </c>
      <c r="H7" s="18">
        <v>415.06</v>
      </c>
      <c r="I7" s="10">
        <f>Transactions!$H7*Transactions!$G7</f>
        <v>-100029.46</v>
      </c>
      <c r="J7" s="10">
        <f>ABS(Table_1[[#This Row],[Transaction Amount]])*0.002</f>
        <v>200.05892000000003</v>
      </c>
      <c r="K7" s="10">
        <f>Table_1[[#This Row],[Transaction Amount]]-Table_1[[#This Row],[Transaction Cost]]</f>
        <v>-100229.51892</v>
      </c>
      <c r="L7" s="1" t="s">
        <v>15</v>
      </c>
    </row>
    <row r="8" spans="2:12" ht="14.25" customHeight="1" x14ac:dyDescent="0.3">
      <c r="B8" s="9">
        <v>45688</v>
      </c>
      <c r="C8" s="9" t="str">
        <f ca="1">VLOOKUP(Table_1[[#This Row],[Company]],Dashboard!$B$8:$D$44,3,FALSE)</f>
        <v>Oil &amp; Gas</v>
      </c>
      <c r="D8" s="1" t="e" vm="5">
        <v>#VALUE!</v>
      </c>
      <c r="E8" s="1" t="str">
        <f t="array" aca="1" ref="E8" ca="1">_FV(Transactions!$D8,"Ticker symbol",TRUE)</f>
        <v>CVX</v>
      </c>
      <c r="F8" s="82" t="s">
        <v>16</v>
      </c>
      <c r="G8" s="14">
        <v>-2681</v>
      </c>
      <c r="H8" s="18">
        <v>149.19</v>
      </c>
      <c r="I8" s="10">
        <f>Transactions!$H8*Transactions!$G8</f>
        <v>-399978.39</v>
      </c>
      <c r="J8" s="10">
        <f>ABS(Table_1[[#This Row],[Transaction Amount]])*0.002</f>
        <v>799.95678000000009</v>
      </c>
      <c r="K8" s="10">
        <f>Table_1[[#This Row],[Transaction Amount]]-Table_1[[#This Row],[Transaction Cost]]</f>
        <v>-400778.34678000002</v>
      </c>
      <c r="L8" s="1" t="s">
        <v>15</v>
      </c>
    </row>
    <row r="9" spans="2:12" ht="14.25" customHeight="1" x14ac:dyDescent="0.3">
      <c r="B9" s="25">
        <v>45695</v>
      </c>
      <c r="C9" s="9" t="str">
        <f ca="1">VLOOKUP(Table_1[[#This Row],[Company]],Dashboard!$B$8:$D$44,3,FALSE)</f>
        <v>Software &amp; IT Services</v>
      </c>
      <c r="D9" s="1" t="e" vm="1">
        <v>#VALUE!</v>
      </c>
      <c r="E9" s="1" t="str">
        <f t="array" aca="1" ref="E9" ca="1">_FV(Transactions!$D9,"Ticker symbol",TRUE)</f>
        <v>IBM</v>
      </c>
      <c r="F9" s="82" t="s">
        <v>16</v>
      </c>
      <c r="G9" s="14">
        <v>-782</v>
      </c>
      <c r="H9" s="18">
        <v>252.34</v>
      </c>
      <c r="I9" s="10">
        <f>Transactions!$H9*Transactions!$G9</f>
        <v>-197329.88</v>
      </c>
      <c r="J9" s="10">
        <f>ABS(Table_1[[#This Row],[Transaction Amount]])*0.002</f>
        <v>394.65976000000001</v>
      </c>
      <c r="K9" s="10">
        <f>Table_1[[#This Row],[Transaction Amount]]-Table_1[[#This Row],[Transaction Cost]]</f>
        <v>-197724.53976000001</v>
      </c>
      <c r="L9" s="1" t="s">
        <v>15</v>
      </c>
    </row>
    <row r="10" spans="2:12" ht="14.25" customHeight="1" x14ac:dyDescent="0.3">
      <c r="B10" s="25">
        <v>45695</v>
      </c>
      <c r="C10" s="9" t="str">
        <f ca="1">VLOOKUP(Table_1[[#This Row],[Company]],Dashboard!$B$8:$D$44,3,FALSE)</f>
        <v>Banking Services</v>
      </c>
      <c r="D10" s="1" t="e" vm="2">
        <v>#VALUE!</v>
      </c>
      <c r="E10" s="1" t="str">
        <f t="array" aca="1" ref="E10" ca="1">_FV(Transactions!$D10,"Ticker symbol",TRUE)</f>
        <v>AXP</v>
      </c>
      <c r="F10" s="82" t="s">
        <v>16</v>
      </c>
      <c r="G10" s="14">
        <v>315</v>
      </c>
      <c r="H10" s="18">
        <v>316.77</v>
      </c>
      <c r="I10" s="10">
        <f>Transactions!$H10*Transactions!$G10</f>
        <v>99782.549999999988</v>
      </c>
      <c r="J10" s="10">
        <f>ABS(Table_1[[#This Row],[Transaction Amount]])*0.002</f>
        <v>199.56509999999997</v>
      </c>
      <c r="K10" s="10">
        <f>Table_1[[#This Row],[Transaction Amount]]-Table_1[[#This Row],[Transaction Cost]]</f>
        <v>99582.984899999981</v>
      </c>
      <c r="L10" s="1" t="s">
        <v>15</v>
      </c>
    </row>
    <row r="11" spans="2:12" ht="14.25" customHeight="1" x14ac:dyDescent="0.3">
      <c r="B11" s="25">
        <v>45695</v>
      </c>
      <c r="C11" s="9" t="str">
        <f ca="1">VLOOKUP(Table_1[[#This Row],[Company]],Dashboard!$B$8:$D$44,3,FALSE)</f>
        <v>Media &amp; Publishing</v>
      </c>
      <c r="D11" s="1" t="e" vm="3">
        <v>#VALUE!</v>
      </c>
      <c r="E11" s="1" t="str">
        <f t="array" aca="1" ref="E11" ca="1">_FV(Transactions!$D11,"Ticker symbol",TRUE)</f>
        <v>DIS</v>
      </c>
      <c r="F11" s="82" t="s">
        <v>16</v>
      </c>
      <c r="G11" s="14">
        <v>1769</v>
      </c>
      <c r="H11" s="18">
        <v>110.86</v>
      </c>
      <c r="I11" s="10">
        <f>Transactions!$H11*Transactions!$G11</f>
        <v>196111.34</v>
      </c>
      <c r="J11" s="10">
        <f>ABS(Table_1[[#This Row],[Transaction Amount]])*0.002</f>
        <v>392.22268000000003</v>
      </c>
      <c r="K11" s="10">
        <f>Table_1[[#This Row],[Transaction Amount]]-Table_1[[#This Row],[Transaction Cost]]</f>
        <v>195719.11731999999</v>
      </c>
      <c r="L11" s="1" t="s">
        <v>15</v>
      </c>
    </row>
    <row r="12" spans="2:12" ht="14.25" customHeight="1" x14ac:dyDescent="0.3">
      <c r="B12" s="25">
        <v>45695</v>
      </c>
      <c r="C12" s="9" t="str">
        <f ca="1">VLOOKUP(Table_1[[#This Row],[Company]],Dashboard!$B$8:$D$44,3,FALSE)</f>
        <v>Software &amp; IT Services</v>
      </c>
      <c r="D12" s="1" t="e" vm="4">
        <v>#VALUE!</v>
      </c>
      <c r="E12" s="1" t="str">
        <f t="array" aca="1" ref="E12" ca="1">_FV(Transactions!$D12,"Ticker symbol",TRUE)</f>
        <v>MSFT</v>
      </c>
      <c r="F12" s="82" t="s">
        <v>14</v>
      </c>
      <c r="G12" s="14">
        <v>-241</v>
      </c>
      <c r="H12" s="18">
        <v>409.75</v>
      </c>
      <c r="I12" s="10">
        <f>Transactions!$H12*Transactions!$G12</f>
        <v>-98749.75</v>
      </c>
      <c r="J12" s="10">
        <f>ABS(Table_1[[#This Row],[Transaction Amount]])*0.002</f>
        <v>197.49950000000001</v>
      </c>
      <c r="K12" s="10">
        <f>Table_1[[#This Row],[Transaction Amount]]-Table_1[[#This Row],[Transaction Cost]]</f>
        <v>-98947.249500000005</v>
      </c>
      <c r="L12" s="1" t="s">
        <v>15</v>
      </c>
    </row>
    <row r="13" spans="2:12" ht="14.25" customHeight="1" x14ac:dyDescent="0.3">
      <c r="B13" s="25">
        <v>45695</v>
      </c>
      <c r="C13" s="9" t="str">
        <f ca="1">VLOOKUP(Table_1[[#This Row],[Company]],Dashboard!$B$8:$D$44,3,FALSE)</f>
        <v>Oil &amp; Gas</v>
      </c>
      <c r="D13" s="1" t="e" vm="5">
        <v>#VALUE!</v>
      </c>
      <c r="E13" s="1" t="str">
        <f t="array" aca="1" ref="E13" ca="1">_FV(Transactions!$D13,"Ticker symbol",TRUE)</f>
        <v>CVX</v>
      </c>
      <c r="F13" s="82" t="s">
        <v>14</v>
      </c>
      <c r="G13" s="14">
        <v>-2681</v>
      </c>
      <c r="H13" s="18">
        <v>152.62</v>
      </c>
      <c r="I13" s="10">
        <f>Transactions!$H13*Transactions!$G13</f>
        <v>-409174.22000000003</v>
      </c>
      <c r="J13" s="10">
        <f>ABS(Table_1[[#This Row],[Transaction Amount]])*0.002</f>
        <v>818.3484400000001</v>
      </c>
      <c r="K13" s="10">
        <f>Table_1[[#This Row],[Transaction Amount]]-Table_1[[#This Row],[Transaction Cost]]</f>
        <v>-409992.56844</v>
      </c>
      <c r="L13" s="1" t="s">
        <v>15</v>
      </c>
    </row>
    <row r="14" spans="2:12" s="27" customFormat="1" ht="14.25" customHeight="1" x14ac:dyDescent="0.3">
      <c r="B14" s="25">
        <v>45695</v>
      </c>
      <c r="C14" s="25" t="str">
        <f ca="1">VLOOKUP(Table_1[[#This Row],[Company]],Dashboard!$B$8:$D$44,3,FALSE)</f>
        <v>Computers, Phones &amp; Household Electronics</v>
      </c>
      <c r="D14" s="26" t="e" vm="6">
        <v>#VALUE!</v>
      </c>
      <c r="E14" s="27" t="str">
        <f t="array" aca="1" ref="E14" ca="1">_FV(Transactions!$D14,"Ticker symbol",TRUE)</f>
        <v>AAPL</v>
      </c>
      <c r="F14" s="89" t="s">
        <v>16</v>
      </c>
      <c r="G14" s="27">
        <v>-173</v>
      </c>
      <c r="H14" s="28">
        <v>227.63</v>
      </c>
      <c r="I14" s="29">
        <f>Transactions!$H14*Transactions!$G14</f>
        <v>-39379.99</v>
      </c>
      <c r="J14" s="29">
        <f>Table_1[[#This Row],[Transaction Amount]]*0.002</f>
        <v>-78.759979999999999</v>
      </c>
      <c r="K14" s="29">
        <f>Table_1[[#This Row],[Transaction Amount]]-Table_1[[#This Row],[Transaction Cost]]</f>
        <v>-39301.230019999995</v>
      </c>
      <c r="L14" s="27" t="s">
        <v>15</v>
      </c>
    </row>
    <row r="15" spans="2:12" s="22" customFormat="1" ht="14.25" customHeight="1" x14ac:dyDescent="0.3">
      <c r="B15" s="25">
        <v>45695</v>
      </c>
      <c r="C15" s="20" t="str">
        <f ca="1">VLOOKUP(Table_1[[#This Row],[Company]],Dashboard!$B$8:$D$44,3,FALSE)</f>
        <v>Software &amp; IT Services</v>
      </c>
      <c r="D15" s="21" t="e" vm="4">
        <v>#VALUE!</v>
      </c>
      <c r="E15" s="22" t="str">
        <f t="array" aca="1" ref="E15" ca="1">_FV(Transactions!$D15,"Ticker symbol",TRUE)</f>
        <v>MSFT</v>
      </c>
      <c r="F15" s="90" t="s">
        <v>16</v>
      </c>
      <c r="G15" s="22">
        <v>-96</v>
      </c>
      <c r="H15" s="23">
        <v>409.75</v>
      </c>
      <c r="I15" s="24">
        <f>Transactions!$H15*Transactions!$G15</f>
        <v>-39336</v>
      </c>
      <c r="J15" s="24">
        <f>Table_1[[#This Row],[Transaction Amount]]*0.002</f>
        <v>-78.671999999999997</v>
      </c>
      <c r="K15" s="24">
        <f>Table_1[[#This Row],[Transaction Amount]]-Table_1[[#This Row],[Transaction Cost]]</f>
        <v>-39257.328000000001</v>
      </c>
      <c r="L15" s="22" t="s">
        <v>15</v>
      </c>
    </row>
    <row r="16" spans="2:12" s="22" customFormat="1" ht="14.25" customHeight="1" x14ac:dyDescent="0.3">
      <c r="B16" s="25">
        <v>45695</v>
      </c>
      <c r="C16" s="20" t="str">
        <f ca="1">VLOOKUP(Table_1[[#This Row],[Company]],Dashboard!$B$8:$D$44,3,FALSE)</f>
        <v>Healthcare Providers &amp; Services</v>
      </c>
      <c r="D16" s="21" t="e" vm="10">
        <v>#VALUE!</v>
      </c>
      <c r="E16" s="22" t="str">
        <f t="array" aca="1" ref="E16" ca="1">_FV(Transactions!$D16,"Ticker symbol",TRUE)</f>
        <v>UNH</v>
      </c>
      <c r="F16" s="90" t="s">
        <v>16</v>
      </c>
      <c r="G16" s="22">
        <v>-75</v>
      </c>
      <c r="H16" s="23">
        <v>527.03</v>
      </c>
      <c r="I16" s="24">
        <f>Transactions!$H16*Transactions!$G16</f>
        <v>-39527.25</v>
      </c>
      <c r="J16" s="24">
        <f>Table_1[[#This Row],[Transaction Amount]]*0.002</f>
        <v>-79.054500000000004</v>
      </c>
      <c r="K16" s="24">
        <f>Table_1[[#This Row],[Transaction Amount]]-Table_1[[#This Row],[Transaction Cost]]</f>
        <v>-39448.195500000002</v>
      </c>
      <c r="L16" s="22" t="s">
        <v>15</v>
      </c>
    </row>
    <row r="17" spans="2:12" s="22" customFormat="1" ht="14.25" customHeight="1" x14ac:dyDescent="0.3">
      <c r="B17" s="25">
        <v>45695</v>
      </c>
      <c r="C17" s="20" t="str">
        <f ca="1">VLOOKUP(Table_1[[#This Row],[Company]],Dashboard!$B$8:$D$44,3,FALSE)</f>
        <v>Software &amp; IT Services</v>
      </c>
      <c r="D17" s="21" t="e" vm="11">
        <v>#VALUE!</v>
      </c>
      <c r="E17" s="22" t="str">
        <f t="array" aca="1" ref="E17" ca="1">_FV(Transactions!$D17,"Ticker symbol",TRUE)</f>
        <v>CRM</v>
      </c>
      <c r="F17" s="90" t="s">
        <v>16</v>
      </c>
      <c r="G17" s="22">
        <v>-121</v>
      </c>
      <c r="H17" s="23">
        <v>325.83</v>
      </c>
      <c r="I17" s="24">
        <f>Transactions!$H17*Transactions!$G17</f>
        <v>-39425.43</v>
      </c>
      <c r="J17" s="24">
        <f>Table_1[[#This Row],[Transaction Amount]]*0.002</f>
        <v>-78.850859999999997</v>
      </c>
      <c r="K17" s="24">
        <f>Table_1[[#This Row],[Transaction Amount]]-Table_1[[#This Row],[Transaction Cost]]</f>
        <v>-39346.579140000002</v>
      </c>
      <c r="L17" s="22" t="s">
        <v>15</v>
      </c>
    </row>
    <row r="18" spans="2:12" s="27" customFormat="1" ht="14.25" customHeight="1" x14ac:dyDescent="0.3">
      <c r="B18" s="25">
        <v>45695</v>
      </c>
      <c r="C18" s="25" t="str">
        <f ca="1">VLOOKUP(Table_1[[#This Row],[Company]],Dashboard!$B$8:$D$44,3,FALSE)</f>
        <v>Oil &amp; Gas</v>
      </c>
      <c r="D18" s="26" t="e" vm="5">
        <v>#VALUE!</v>
      </c>
      <c r="E18" s="27" t="str">
        <f t="array" aca="1" ref="E18" ca="1">_FV(Transactions!$D18,"Ticker symbol",TRUE)</f>
        <v>CVX</v>
      </c>
      <c r="F18" s="89" t="s">
        <v>16</v>
      </c>
      <c r="G18" s="27">
        <v>-259</v>
      </c>
      <c r="H18" s="28">
        <v>152.62</v>
      </c>
      <c r="I18" s="29">
        <f>Transactions!$H18*Transactions!$G18</f>
        <v>-39528.58</v>
      </c>
      <c r="J18" s="29">
        <f>Table_1[[#This Row],[Transaction Amount]]*0.002</f>
        <v>-79.05716000000001</v>
      </c>
      <c r="K18" s="29">
        <f>Table_1[[#This Row],[Transaction Amount]]-Table_1[[#This Row],[Transaction Cost]]</f>
        <v>-39449.522840000005</v>
      </c>
      <c r="L18" s="27" t="s">
        <v>15</v>
      </c>
    </row>
    <row r="19" spans="2:12" s="22" customFormat="1" ht="14.25" customHeight="1" x14ac:dyDescent="0.3">
      <c r="B19" s="25">
        <v>45695</v>
      </c>
      <c r="C19" s="20" t="str">
        <f ca="1">VLOOKUP(Table_1[[#This Row],[Company]],Dashboard!$B$8:$D$44,3,FALSE)</f>
        <v>Pharmaceuticals</v>
      </c>
      <c r="D19" s="21" t="e" vm="12">
        <v>#VALUE!</v>
      </c>
      <c r="E19" s="22" t="str">
        <f t="array" aca="1" ref="E19" ca="1">_FV(Transactions!$D19,"Ticker symbol",TRUE)</f>
        <v>MRK</v>
      </c>
      <c r="F19" s="90" t="s">
        <v>16</v>
      </c>
      <c r="G19" s="22">
        <v>-452</v>
      </c>
      <c r="H19" s="23">
        <v>87.28</v>
      </c>
      <c r="I19" s="24">
        <f>Transactions!$H19*Transactions!$G19</f>
        <v>-39450.559999999998</v>
      </c>
      <c r="J19" s="24">
        <f>Table_1[[#This Row],[Transaction Amount]]*0.002</f>
        <v>-78.901119999999992</v>
      </c>
      <c r="K19" s="24">
        <f>Table_1[[#This Row],[Transaction Amount]]-Table_1[[#This Row],[Transaction Cost]]</f>
        <v>-39371.658879999995</v>
      </c>
      <c r="L19" s="22" t="s">
        <v>15</v>
      </c>
    </row>
    <row r="20" spans="2:12" s="22" customFormat="1" ht="14.25" customHeight="1" x14ac:dyDescent="0.3">
      <c r="B20" s="25">
        <v>45695</v>
      </c>
      <c r="C20" s="20" t="str">
        <f ca="1">VLOOKUP(Table_1[[#This Row],[Company]],Dashboard!$B$8:$D$44,3,FALSE)</f>
        <v>Machinery, Equipment &amp; Components</v>
      </c>
      <c r="D20" s="21" t="e" vm="13">
        <v>#VALUE!</v>
      </c>
      <c r="E20" s="22" t="str">
        <f t="array" aca="1" ref="E20" ca="1">_FV(Transactions!$D20,"Ticker symbol",TRUE)</f>
        <v>CAT</v>
      </c>
      <c r="F20" s="90" t="s">
        <v>16</v>
      </c>
      <c r="G20" s="22">
        <v>-109</v>
      </c>
      <c r="H20" s="23">
        <v>363.88</v>
      </c>
      <c r="I20" s="24">
        <f>Transactions!$H20*Transactions!$G20</f>
        <v>-39662.92</v>
      </c>
      <c r="J20" s="24">
        <f>Table_1[[#This Row],[Transaction Amount]]*0.002</f>
        <v>-79.325839999999999</v>
      </c>
      <c r="K20" s="24">
        <f>Table_1[[#This Row],[Transaction Amount]]-Table_1[[#This Row],[Transaction Cost]]</f>
        <v>-39583.594160000001</v>
      </c>
      <c r="L20" s="22" t="s">
        <v>15</v>
      </c>
    </row>
    <row r="21" spans="2:12" s="22" customFormat="1" ht="14.25" customHeight="1" x14ac:dyDescent="0.3">
      <c r="B21" s="25">
        <v>45695</v>
      </c>
      <c r="C21" s="20" t="str">
        <f ca="1">VLOOKUP(Table_1[[#This Row],[Company]],Dashboard!$B$8:$D$44,3,FALSE)</f>
        <v>Consumer Goods Conglomerates</v>
      </c>
      <c r="D21" s="21" t="e" vm="14">
        <v>#VALUE!</v>
      </c>
      <c r="E21" s="22" t="str">
        <f t="array" aca="1" ref="E21" ca="1">_FV(Transactions!$D21,"Ticker symbol",TRUE)</f>
        <v>HON</v>
      </c>
      <c r="F21" s="90" t="s">
        <v>16</v>
      </c>
      <c r="G21" s="22">
        <v>-192</v>
      </c>
      <c r="H21" s="23">
        <v>205.52</v>
      </c>
      <c r="I21" s="24">
        <f>Transactions!$H21*Transactions!$G21</f>
        <v>-39459.840000000004</v>
      </c>
      <c r="J21" s="24">
        <f>Table_1[[#This Row],[Transaction Amount]]*0.002</f>
        <v>-78.919680000000014</v>
      </c>
      <c r="K21" s="24">
        <f>Table_1[[#This Row],[Transaction Amount]]-Table_1[[#This Row],[Transaction Cost]]</f>
        <v>-39380.920320000005</v>
      </c>
      <c r="L21" s="22" t="s">
        <v>15</v>
      </c>
    </row>
    <row r="22" spans="2:12" s="22" customFormat="1" ht="14.25" customHeight="1" x14ac:dyDescent="0.3">
      <c r="B22" s="25">
        <v>45695</v>
      </c>
      <c r="C22" s="20" t="str">
        <f ca="1">VLOOKUP(Table_1[[#This Row],[Company]],Dashboard!$B$8:$D$44,3,FALSE)</f>
        <v>Textiles &amp; Apparel</v>
      </c>
      <c r="D22" s="21" t="e" vm="15">
        <v>#VALUE!</v>
      </c>
      <c r="E22" s="22" t="str">
        <f t="array" aca="1" ref="E22" ca="1">_FV(Transactions!$D22,"Ticker symbol",TRUE)</f>
        <v>NKE</v>
      </c>
      <c r="F22" s="90" t="s">
        <v>16</v>
      </c>
      <c r="G22" s="22">
        <v>-575</v>
      </c>
      <c r="H22" s="23">
        <v>68.680000000000007</v>
      </c>
      <c r="I22" s="24">
        <f>Transactions!$H22*Transactions!$G22</f>
        <v>-39491.000000000007</v>
      </c>
      <c r="J22" s="24">
        <f>Table_1[[#This Row],[Transaction Amount]]*0.002</f>
        <v>-78.982000000000014</v>
      </c>
      <c r="K22" s="24">
        <f>Table_1[[#This Row],[Transaction Amount]]-Table_1[[#This Row],[Transaction Cost]]</f>
        <v>-39412.018000000004</v>
      </c>
      <c r="L22" s="22" t="s">
        <v>15</v>
      </c>
    </row>
    <row r="23" spans="2:12" s="27" customFormat="1" ht="14.25" customHeight="1" x14ac:dyDescent="0.3">
      <c r="B23" s="25">
        <v>45695</v>
      </c>
      <c r="C23" s="25" t="str">
        <f ca="1">VLOOKUP(Table_1[[#This Row],[Company]],Dashboard!$B$8:$D$44,3,FALSE)</f>
        <v>Food &amp; Drug Retailing</v>
      </c>
      <c r="D23" s="26" t="e" vm="16">
        <v>#VALUE!</v>
      </c>
      <c r="E23" s="27" t="str">
        <f t="array" aca="1" ref="E23" ca="1">_FV(Transactions!$D23,"Ticker symbol",TRUE)</f>
        <v>WMT</v>
      </c>
      <c r="F23" s="83" t="s">
        <v>14</v>
      </c>
      <c r="G23" s="27">
        <v>390</v>
      </c>
      <c r="H23" s="28">
        <v>101.15</v>
      </c>
      <c r="I23" s="29">
        <f>Transactions!$H23*Transactions!$G23</f>
        <v>39448.5</v>
      </c>
      <c r="J23" s="29">
        <f>Table_1[[#This Row],[Transaction Amount]]*0.002</f>
        <v>78.897000000000006</v>
      </c>
      <c r="K23" s="29">
        <f>Table_1[[#This Row],[Transaction Amount]]-Table_1[[#This Row],[Transaction Cost]]</f>
        <v>39369.603000000003</v>
      </c>
      <c r="L23" s="27" t="s">
        <v>15</v>
      </c>
    </row>
    <row r="24" spans="2:12" s="27" customFormat="1" ht="14.25" customHeight="1" x14ac:dyDescent="0.3">
      <c r="B24" s="25">
        <v>45695</v>
      </c>
      <c r="C24" s="25" t="str">
        <f ca="1">VLOOKUP(Table_1[[#This Row],[Company]],Dashboard!$B$8:$D$44,3,FALSE)</f>
        <v>Banking Services</v>
      </c>
      <c r="D24" s="26" t="e" vm="17">
        <v>#VALUE!</v>
      </c>
      <c r="E24" s="27" t="str">
        <f t="array" aca="1" ref="E24" ca="1">_FV(Transactions!$D24,"Ticker symbol",TRUE)</f>
        <v>JPM</v>
      </c>
      <c r="F24" s="83" t="s">
        <v>14</v>
      </c>
      <c r="G24" s="27">
        <v>143</v>
      </c>
      <c r="H24" s="28">
        <v>275.8</v>
      </c>
      <c r="I24" s="29">
        <f>Transactions!$H24*Transactions!$G24</f>
        <v>39439.4</v>
      </c>
      <c r="J24" s="29">
        <f>Table_1[[#This Row],[Transaction Amount]]*0.002</f>
        <v>78.878799999999998</v>
      </c>
      <c r="K24" s="29">
        <f>Table_1[[#This Row],[Transaction Amount]]-Table_1[[#This Row],[Transaction Cost]]</f>
        <v>39360.521200000003</v>
      </c>
      <c r="L24" s="27" t="s">
        <v>15</v>
      </c>
    </row>
    <row r="25" spans="2:12" s="27" customFormat="1" ht="14.25" customHeight="1" x14ac:dyDescent="0.3">
      <c r="B25" s="25">
        <v>45695</v>
      </c>
      <c r="C25" s="25" t="str">
        <f ca="1">VLOOKUP(Table_1[[#This Row],[Company]],Dashboard!$B$8:$D$44,3,FALSE)</f>
        <v>Software &amp; IT Services</v>
      </c>
      <c r="D25" s="26" t="e" vm="18">
        <v>#VALUE!</v>
      </c>
      <c r="E25" s="27" t="str">
        <f t="array" aca="1" ref="E25" ca="1">_FV(Transactions!$D25,"Ticker symbol",TRUE)</f>
        <v>V</v>
      </c>
      <c r="F25" s="83" t="s">
        <v>14</v>
      </c>
      <c r="G25" s="27">
        <v>113</v>
      </c>
      <c r="H25" s="28">
        <v>348.02</v>
      </c>
      <c r="I25" s="29">
        <f>Transactions!$H25*Transactions!$G25</f>
        <v>39326.259999999995</v>
      </c>
      <c r="J25" s="29">
        <f>Table_1[[#This Row],[Transaction Amount]]*0.002</f>
        <v>78.652519999999996</v>
      </c>
      <c r="K25" s="29">
        <f>Table_1[[#This Row],[Transaction Amount]]-Table_1[[#This Row],[Transaction Cost]]</f>
        <v>39247.607479999991</v>
      </c>
      <c r="L25" s="27" t="s">
        <v>15</v>
      </c>
    </row>
    <row r="26" spans="2:12" s="22" customFormat="1" ht="14.25" customHeight="1" x14ac:dyDescent="0.3">
      <c r="B26" s="25">
        <v>45695</v>
      </c>
      <c r="C26" s="20" t="str">
        <f ca="1">VLOOKUP(Table_1[[#This Row],[Company]],Dashboard!$B$8:$D$44,3,FALSE)</f>
        <v>Personal &amp; Household Products &amp; Services</v>
      </c>
      <c r="D26" s="21" t="e" vm="7">
        <v>#VALUE!</v>
      </c>
      <c r="E26" s="22" t="str">
        <f t="array" aca="1" ref="E26" ca="1">_FV(Transactions!$D26,"Ticker symbol",TRUE)</f>
        <v>PG</v>
      </c>
      <c r="F26" s="84" t="s">
        <v>14</v>
      </c>
      <c r="G26" s="22">
        <v>235</v>
      </c>
      <c r="H26" s="23">
        <v>167.97</v>
      </c>
      <c r="I26" s="24">
        <f>Transactions!$H26*Transactions!$G26</f>
        <v>39472.949999999997</v>
      </c>
      <c r="J26" s="24">
        <f>Table_1[[#This Row],[Transaction Amount]]*0.002</f>
        <v>78.945899999999995</v>
      </c>
      <c r="K26" s="24">
        <f>Table_1[[#This Row],[Transaction Amount]]-Table_1[[#This Row],[Transaction Cost]]</f>
        <v>39394.004099999998</v>
      </c>
      <c r="L26" s="22" t="s">
        <v>15</v>
      </c>
    </row>
    <row r="27" spans="2:12" s="27" customFormat="1" ht="14.25" customHeight="1" x14ac:dyDescent="0.3">
      <c r="B27" s="25">
        <v>45695</v>
      </c>
      <c r="C27" s="25" t="str">
        <f ca="1">VLOOKUP(Table_1[[#This Row],[Company]],Dashboard!$B$8:$D$44,3,FALSE)</f>
        <v>Pharmaceuticals</v>
      </c>
      <c r="D27" s="26" t="e" vm="19">
        <v>#VALUE!</v>
      </c>
      <c r="E27" s="27" t="str">
        <f t="array" aca="1" ref="E27" ca="1">_FV(Transactions!$D27,"Ticker symbol",TRUE)</f>
        <v>JNJ</v>
      </c>
      <c r="F27" s="83" t="s">
        <v>14</v>
      </c>
      <c r="G27" s="27">
        <v>258</v>
      </c>
      <c r="H27" s="28">
        <v>153.12</v>
      </c>
      <c r="I27" s="29">
        <f>Transactions!$H27*Transactions!$G27</f>
        <v>39504.959999999999</v>
      </c>
      <c r="J27" s="29">
        <f>Table_1[[#This Row],[Transaction Amount]]*0.002</f>
        <v>79.009919999999994</v>
      </c>
      <c r="K27" s="29">
        <f>Table_1[[#This Row],[Transaction Amount]]-Table_1[[#This Row],[Transaction Cost]]</f>
        <v>39425.950080000002</v>
      </c>
      <c r="L27" s="27" t="s">
        <v>15</v>
      </c>
    </row>
    <row r="28" spans="2:12" s="27" customFormat="1" ht="14.25" customHeight="1" x14ac:dyDescent="0.3">
      <c r="B28" s="25">
        <v>45695</v>
      </c>
      <c r="C28" s="25" t="str">
        <f ca="1">VLOOKUP(Table_1[[#This Row],[Company]],Dashboard!$B$8:$D$44,3,FALSE)</f>
        <v>Beverages</v>
      </c>
      <c r="D28" s="26" t="e" vm="20">
        <v>#VALUE!</v>
      </c>
      <c r="E28" s="27" t="str">
        <f t="array" aca="1" ref="E28" ca="1">_FV(Transactions!$D28,"Ticker symbol",TRUE)</f>
        <v>KO</v>
      </c>
      <c r="F28" s="83" t="s">
        <v>14</v>
      </c>
      <c r="G28" s="27">
        <v>618</v>
      </c>
      <c r="H28" s="28">
        <v>63.84</v>
      </c>
      <c r="I28" s="29">
        <f>Transactions!$H28*Transactions!$G28</f>
        <v>39453.120000000003</v>
      </c>
      <c r="J28" s="29">
        <f>Table_1[[#This Row],[Transaction Amount]]*0.002</f>
        <v>78.906240000000011</v>
      </c>
      <c r="K28" s="29">
        <f>Table_1[[#This Row],[Transaction Amount]]-Table_1[[#This Row],[Transaction Cost]]</f>
        <v>39374.213760000006</v>
      </c>
      <c r="L28" s="27" t="s">
        <v>15</v>
      </c>
    </row>
    <row r="29" spans="2:12" s="27" customFormat="1" ht="14.25" customHeight="1" x14ac:dyDescent="0.3">
      <c r="B29" s="25">
        <v>45695</v>
      </c>
      <c r="C29" s="25" t="str">
        <f ca="1">VLOOKUP(Table_1[[#This Row],[Company]],Dashboard!$B$8:$D$44,3,FALSE)</f>
        <v>Communications &amp; Networking</v>
      </c>
      <c r="D29" s="26" t="e" vm="21">
        <v>#VALUE!</v>
      </c>
      <c r="E29" s="27" t="str">
        <f t="array" aca="1" ref="E29" ca="1">_FV(Transactions!$D29,"Ticker symbol",TRUE)</f>
        <v>CSCO</v>
      </c>
      <c r="F29" s="83" t="s">
        <v>14</v>
      </c>
      <c r="G29" s="27">
        <v>634</v>
      </c>
      <c r="H29" s="28">
        <v>62.27</v>
      </c>
      <c r="I29" s="29">
        <f>Transactions!$H29*Transactions!$G29</f>
        <v>39479.18</v>
      </c>
      <c r="J29" s="29">
        <f>Table_1[[#This Row],[Transaction Amount]]*0.002</f>
        <v>78.958359999999999</v>
      </c>
      <c r="K29" s="29">
        <f>Table_1[[#This Row],[Transaction Amount]]-Table_1[[#This Row],[Transaction Cost]]</f>
        <v>39400.221640000003</v>
      </c>
      <c r="L29" s="27" t="s">
        <v>15</v>
      </c>
    </row>
    <row r="30" spans="2:12" s="27" customFormat="1" ht="14.25" customHeight="1" x14ac:dyDescent="0.3">
      <c r="B30" s="25">
        <v>45695</v>
      </c>
      <c r="C30" s="25" t="str">
        <f ca="1">VLOOKUP(Table_1[[#This Row],[Company]],Dashboard!$B$8:$D$44,3,FALSE)</f>
        <v>Software &amp; IT Services</v>
      </c>
      <c r="D30" s="26" t="e" vm="1">
        <v>#VALUE!</v>
      </c>
      <c r="E30" s="27" t="str">
        <f t="array" aca="1" ref="E30" ca="1">_FV(Transactions!$D30,"Ticker symbol",TRUE)</f>
        <v>IBM</v>
      </c>
      <c r="F30" s="83" t="s">
        <v>14</v>
      </c>
      <c r="G30" s="27">
        <v>156</v>
      </c>
      <c r="H30" s="28">
        <v>252.34</v>
      </c>
      <c r="I30" s="29">
        <f>Transactions!$H30*Transactions!$G30</f>
        <v>39365.040000000001</v>
      </c>
      <c r="J30" s="29">
        <f>Table_1[[#This Row],[Transaction Amount]]*0.002</f>
        <v>78.730080000000001</v>
      </c>
      <c r="K30" s="29">
        <f>Table_1[[#This Row],[Transaction Amount]]-Table_1[[#This Row],[Transaction Cost]]</f>
        <v>39286.30992</v>
      </c>
      <c r="L30" s="27" t="s">
        <v>15</v>
      </c>
    </row>
    <row r="31" spans="2:12" s="33" customFormat="1" ht="14.25" customHeight="1" x14ac:dyDescent="0.3">
      <c r="B31" s="25">
        <v>45695</v>
      </c>
      <c r="C31" s="31" t="str">
        <f ca="1">VLOOKUP(Table_1[[#This Row],[Company]],Dashboard!$B$8:$D$44,3,FALSE)</f>
        <v>Banking Services</v>
      </c>
      <c r="D31" s="32" t="e" vm="2">
        <v>#VALUE!</v>
      </c>
      <c r="E31" s="33" t="str">
        <f t="array" aca="1" ref="E31" ca="1">_FV(Transactions!$D31,"Ticker symbol",TRUE)</f>
        <v>AXP</v>
      </c>
      <c r="F31" s="85" t="s">
        <v>14</v>
      </c>
      <c r="G31" s="33">
        <v>125</v>
      </c>
      <c r="H31" s="34">
        <v>316.77</v>
      </c>
      <c r="I31" s="35">
        <f>Transactions!$H31*Transactions!$G31</f>
        <v>39596.25</v>
      </c>
      <c r="J31" s="35">
        <f>Table_1[[#This Row],[Transaction Amount]]*0.002</f>
        <v>79.192499999999995</v>
      </c>
      <c r="K31" s="35">
        <f>Table_1[[#This Row],[Transaction Amount]]-Table_1[[#This Row],[Transaction Cost]]</f>
        <v>39517.057500000003</v>
      </c>
      <c r="L31" s="33" t="s">
        <v>15</v>
      </c>
    </row>
    <row r="32" spans="2:12" s="27" customFormat="1" ht="14.25" customHeight="1" x14ac:dyDescent="0.3">
      <c r="B32" s="25">
        <v>45695</v>
      </c>
      <c r="C32" s="25" t="str">
        <f ca="1">VLOOKUP(Table_1[[#This Row],[Company]],Dashboard!$B$8:$D$44,3,FALSE)</f>
        <v>Hotels &amp; Entertainment Services</v>
      </c>
      <c r="D32" s="26" t="e" vm="22">
        <v>#VALUE!</v>
      </c>
      <c r="E32" s="27" t="str">
        <f t="array" aca="1" ref="E32" ca="1">_FV(Transactions!$D32,"Ticker symbol",TRUE)</f>
        <v>MCD</v>
      </c>
      <c r="F32" s="83" t="s">
        <v>14</v>
      </c>
      <c r="G32" s="27">
        <v>134</v>
      </c>
      <c r="H32" s="28">
        <v>294.3</v>
      </c>
      <c r="I32" s="29">
        <f>Transactions!$H32*Transactions!$G32</f>
        <v>39436.200000000004</v>
      </c>
      <c r="J32" s="29">
        <f>Table_1[[#This Row],[Transaction Amount]]*0.002</f>
        <v>78.872400000000013</v>
      </c>
      <c r="K32" s="29">
        <f>Table_1[[#This Row],[Transaction Amount]]-Table_1[[#This Row],[Transaction Cost]]</f>
        <v>39357.327600000004</v>
      </c>
      <c r="L32" s="27" t="s">
        <v>15</v>
      </c>
    </row>
    <row r="33" spans="1:12" s="27" customFormat="1" ht="14.25" customHeight="1" x14ac:dyDescent="0.3">
      <c r="B33" s="25">
        <v>45695</v>
      </c>
      <c r="C33" s="25" t="str">
        <f ca="1">VLOOKUP(Table_1[[#This Row],[Company]],Dashboard!$B$8:$D$44,3,FALSE)</f>
        <v>Investment Banking &amp; Investment Services</v>
      </c>
      <c r="D33" s="26" t="e" vm="23">
        <v>#VALUE!</v>
      </c>
      <c r="E33" s="27" t="str">
        <f t="array" aca="1" ref="E33" ca="1">_FV(Transactions!$D33,"Ticker symbol",TRUE)</f>
        <v>GS</v>
      </c>
      <c r="F33" s="83" t="s">
        <v>14</v>
      </c>
      <c r="G33" s="27">
        <v>60</v>
      </c>
      <c r="H33" s="28">
        <v>655.9</v>
      </c>
      <c r="I33" s="29">
        <f>Transactions!$H33*Transactions!$G33</f>
        <v>39354</v>
      </c>
      <c r="J33" s="29">
        <f>Table_1[[#This Row],[Transaction Amount]]*0.002</f>
        <v>78.707999999999998</v>
      </c>
      <c r="K33" s="29">
        <f>Table_1[[#This Row],[Transaction Amount]]-Table_1[[#This Row],[Transaction Cost]]</f>
        <v>39275.292000000001</v>
      </c>
      <c r="L33" s="27" t="s">
        <v>15</v>
      </c>
    </row>
    <row r="34" spans="1:12" s="27" customFormat="1" ht="14.25" customHeight="1" x14ac:dyDescent="0.3">
      <c r="B34" s="25">
        <v>45695</v>
      </c>
      <c r="C34" s="25" t="str">
        <f ca="1">VLOOKUP(Table_1[[#This Row],[Company]],Dashboard!$B$8:$D$44,3,FALSE)</f>
        <v>Pharmaceuticals</v>
      </c>
      <c r="D34" s="26" t="e" vm="24">
        <v>#VALUE!</v>
      </c>
      <c r="E34" s="27" t="str">
        <f t="array" aca="1" ref="E34" ca="1">_FV(Transactions!$D34,"Ticker symbol",TRUE)</f>
        <v>AMGN</v>
      </c>
      <c r="F34" s="83" t="s">
        <v>14</v>
      </c>
      <c r="G34" s="27">
        <v>135</v>
      </c>
      <c r="H34" s="28">
        <v>293.54000000000002</v>
      </c>
      <c r="I34" s="29">
        <f>Transactions!$H34*Transactions!$G34</f>
        <v>39627.9</v>
      </c>
      <c r="J34" s="29">
        <f>Table_1[[#This Row],[Transaction Amount]]*0.002</f>
        <v>79.255800000000008</v>
      </c>
      <c r="K34" s="29">
        <f>Table_1[[#This Row],[Transaction Amount]]-Table_1[[#This Row],[Transaction Cost]]</f>
        <v>39548.644200000002</v>
      </c>
      <c r="L34" s="27" t="s">
        <v>15</v>
      </c>
    </row>
    <row r="35" spans="1:12" s="22" customFormat="1" ht="14.25" customHeight="1" x14ac:dyDescent="0.3">
      <c r="B35" s="25">
        <v>45695</v>
      </c>
      <c r="C35" s="20" t="str">
        <f ca="1">VLOOKUP(Table_1[[#This Row],[Company]],Dashboard!$B$8:$D$44,3,FALSE)</f>
        <v>Chemicals</v>
      </c>
      <c r="D35" s="21" t="e" vm="8">
        <v>#VALUE!</v>
      </c>
      <c r="E35" s="22" t="str">
        <f t="array" aca="1" ref="E35" ca="1">_FV(Transactions!$D35,"Ticker symbol",TRUE)</f>
        <v>SHW</v>
      </c>
      <c r="F35" s="84" t="s">
        <v>14</v>
      </c>
      <c r="G35" s="22">
        <v>110</v>
      </c>
      <c r="H35" s="23">
        <v>360.57</v>
      </c>
      <c r="I35" s="24">
        <f>Transactions!$H35*Transactions!$G35</f>
        <v>39662.699999999997</v>
      </c>
      <c r="J35" s="24">
        <f>Table_1[[#This Row],[Transaction Amount]]*0.002</f>
        <v>79.325400000000002</v>
      </c>
      <c r="K35" s="24">
        <f>Table_1[[#This Row],[Transaction Amount]]-Table_1[[#This Row],[Transaction Cost]]</f>
        <v>39583.374599999996</v>
      </c>
      <c r="L35" s="22" t="s">
        <v>15</v>
      </c>
    </row>
    <row r="36" spans="1:12" s="27" customFormat="1" ht="14.25" customHeight="1" x14ac:dyDescent="0.3">
      <c r="B36" s="25">
        <v>45695</v>
      </c>
      <c r="C36" s="25" t="str">
        <f ca="1">VLOOKUP(Table_1[[#This Row],[Company]],Dashboard!$B$8:$D$44,3,FALSE)</f>
        <v>Consumer Goods Conglomerates</v>
      </c>
      <c r="D36" s="26" t="e" vm="25">
        <v>#VALUE!</v>
      </c>
      <c r="E36" s="27" t="str">
        <f t="array" aca="1" ref="E36" ca="1">_FV(Transactions!$D36,"Ticker symbol",TRUE)</f>
        <v>MMM</v>
      </c>
      <c r="F36" s="83" t="s">
        <v>14</v>
      </c>
      <c r="G36" s="27">
        <v>263</v>
      </c>
      <c r="H36" s="28">
        <v>149.87</v>
      </c>
      <c r="I36" s="29">
        <f>Transactions!$H36*Transactions!$G36</f>
        <v>39415.81</v>
      </c>
      <c r="J36" s="29">
        <f>Table_1[[#This Row],[Transaction Amount]]*0.002</f>
        <v>78.831620000000001</v>
      </c>
      <c r="K36" s="29">
        <f>Table_1[[#This Row],[Transaction Amount]]-Table_1[[#This Row],[Transaction Cost]]</f>
        <v>39336.97838</v>
      </c>
      <c r="L36" s="27" t="s">
        <v>15</v>
      </c>
    </row>
    <row r="37" spans="1:12" s="22" customFormat="1" ht="14.25" customHeight="1" x14ac:dyDescent="0.3">
      <c r="B37" s="25">
        <v>45695</v>
      </c>
      <c r="C37" s="20" t="str">
        <f ca="1">VLOOKUP(Table_1[[#This Row],[Company]],Dashboard!$B$8:$D$44,3,FALSE)</f>
        <v>Insurance</v>
      </c>
      <c r="D37" s="21" t="e" vm="9">
        <v>#VALUE!</v>
      </c>
      <c r="E37" s="22" t="str">
        <f t="array" aca="1" ref="E37" ca="1">_FV(Transactions!$D37,"Ticker symbol",TRUE)</f>
        <v>TRV</v>
      </c>
      <c r="F37" s="84" t="s">
        <v>14</v>
      </c>
      <c r="G37" s="22">
        <v>161</v>
      </c>
      <c r="H37" s="23">
        <v>245.19</v>
      </c>
      <c r="I37" s="24">
        <f>Transactions!$H37*Transactions!$G37</f>
        <v>39475.589999999997</v>
      </c>
      <c r="J37" s="24">
        <f>Table_1[[#This Row],[Transaction Amount]]*0.002</f>
        <v>78.951179999999994</v>
      </c>
      <c r="K37" s="24">
        <f>Table_1[[#This Row],[Transaction Amount]]-Table_1[[#This Row],[Transaction Cost]]</f>
        <v>39396.63882</v>
      </c>
      <c r="L37" s="22" t="s">
        <v>15</v>
      </c>
    </row>
    <row r="38" spans="1:12" s="27" customFormat="1" ht="14.25" customHeight="1" x14ac:dyDescent="0.3">
      <c r="B38" s="25">
        <v>45695</v>
      </c>
      <c r="C38" s="25" t="str">
        <f ca="1">VLOOKUP(Table_1[[#This Row],[Company]],Dashboard!$B$8:$D$44,3,FALSE)</f>
        <v>Aerospace &amp; Defense</v>
      </c>
      <c r="D38" s="27" t="e" vm="26">
        <v>#VALUE!</v>
      </c>
      <c r="E38" s="27" t="str">
        <f t="array" aca="1" ref="E38" ca="1">_FV(Transactions!$D38,"Ticker symbol",TRUE)</f>
        <v>BA</v>
      </c>
      <c r="F38" s="86" t="s">
        <v>14</v>
      </c>
      <c r="G38" s="27">
        <v>218</v>
      </c>
      <c r="H38" s="28">
        <v>181.49</v>
      </c>
      <c r="I38" s="29">
        <f>Transactions!$H38*Transactions!$G38</f>
        <v>39564.82</v>
      </c>
      <c r="J38" s="29">
        <f>Table_1[[#This Row],[Transaction Amount]]*0.002</f>
        <v>79.129639999999995</v>
      </c>
      <c r="K38" s="29">
        <f>Table_1[[#This Row],[Transaction Amount]]-Table_1[[#This Row],[Transaction Cost]]</f>
        <v>39485.690360000001</v>
      </c>
      <c r="L38" s="27" t="s">
        <v>15</v>
      </c>
    </row>
    <row r="39" spans="1:12" ht="14.25" customHeight="1" x14ac:dyDescent="0.3">
      <c r="B39" s="9">
        <v>45702</v>
      </c>
      <c r="C39" s="9" t="str">
        <f ca="1">VLOOKUP(Table_1[[#This Row],[Company]],Dashboard!$B$8:$D$44,3,FALSE)</f>
        <v>Computers, Phones &amp; Household Electronics</v>
      </c>
      <c r="D39" s="19" t="e" vm="6">
        <v>#VALUE!</v>
      </c>
      <c r="E39" s="1" t="str">
        <f t="array" aca="1" ref="E39" ca="1">_FV(Transactions!$D39,"Ticker symbol",TRUE)</f>
        <v>AAPL</v>
      </c>
      <c r="F39" s="87" t="s">
        <v>14</v>
      </c>
      <c r="G39">
        <v>173</v>
      </c>
      <c r="H39" s="17">
        <v>244.6</v>
      </c>
      <c r="I39" s="10">
        <f>Transactions!$H39*Transactions!$G39</f>
        <v>42315.799999999996</v>
      </c>
      <c r="J39" s="10">
        <f>Table_1[[#This Row],[Transaction Amount]]*0.002</f>
        <v>84.631599999999992</v>
      </c>
      <c r="K39" s="10">
        <f>Table_1[[#This Row],[Transaction Amount]]-Table_1[[#This Row],[Transaction Cost]]</f>
        <v>42231.168399999995</v>
      </c>
      <c r="L39" s="1" t="s">
        <v>15</v>
      </c>
    </row>
    <row r="40" spans="1:12" ht="14.25" customHeight="1" x14ac:dyDescent="0.3">
      <c r="B40" s="9">
        <v>45702</v>
      </c>
      <c r="C40" s="9" t="str">
        <f ca="1">VLOOKUP(Table_1[[#This Row],[Company]],Dashboard!$B$8:$D$44,3,FALSE)</f>
        <v>Oil &amp; Gas</v>
      </c>
      <c r="D40" s="30" t="e" vm="5">
        <v>#VALUE!</v>
      </c>
      <c r="E40" s="1" t="str">
        <f t="array" aca="1" ref="E40" ca="1">_FV(Transactions!$D40,"Ticker symbol",TRUE)</f>
        <v>CVX</v>
      </c>
      <c r="F40" s="87" t="s">
        <v>14</v>
      </c>
      <c r="G40">
        <v>259</v>
      </c>
      <c r="H40" s="17">
        <v>155.26499999999999</v>
      </c>
      <c r="I40" s="10">
        <f>Transactions!$H40*Transactions!$G40</f>
        <v>40213.634999999995</v>
      </c>
      <c r="J40" s="10">
        <f>Table_1[[#This Row],[Transaction Amount]]*0.002</f>
        <v>80.427269999999993</v>
      </c>
      <c r="K40" s="10">
        <f>Table_1[[#This Row],[Transaction Amount]]-Table_1[[#This Row],[Transaction Cost]]</f>
        <v>40133.207729999995</v>
      </c>
      <c r="L40" s="1" t="s">
        <v>15</v>
      </c>
    </row>
    <row r="41" spans="1:12" ht="14.25" customHeight="1" x14ac:dyDescent="0.3">
      <c r="B41" s="9">
        <v>45702</v>
      </c>
      <c r="C41" s="9" t="str">
        <f ca="1">VLOOKUP(Table_1[[#This Row],[Company]],Dashboard!$B$8:$D$44,3,FALSE)</f>
        <v>Personal &amp; Household Products &amp; Services</v>
      </c>
      <c r="D41" s="30" t="e" vm="7">
        <v>#VALUE!</v>
      </c>
      <c r="E41" s="1" t="str">
        <f t="array" aca="1" ref="E41" ca="1">_FV(Transactions!$D41,"Ticker symbol",TRUE)</f>
        <v>PG</v>
      </c>
      <c r="F41" s="88" t="s">
        <v>16</v>
      </c>
      <c r="G41">
        <v>-235</v>
      </c>
      <c r="H41" s="17">
        <v>162.9</v>
      </c>
      <c r="I41" s="10">
        <f>Transactions!$H41*Transactions!$G41</f>
        <v>-38281.5</v>
      </c>
      <c r="J41" s="10">
        <f>Table_1[[#This Row],[Transaction Amount]]*0.002</f>
        <v>-76.563000000000002</v>
      </c>
      <c r="K41" s="10">
        <f>Table_1[[#This Row],[Transaction Amount]]-Table_1[[#This Row],[Transaction Cost]]</f>
        <v>-38204.936999999998</v>
      </c>
      <c r="L41" s="1" t="s">
        <v>15</v>
      </c>
    </row>
    <row r="42" spans="1:12" ht="14.25" customHeight="1" x14ac:dyDescent="0.3">
      <c r="B42" s="9">
        <v>45702</v>
      </c>
      <c r="C42" s="9" t="str">
        <f ca="1">VLOOKUP(Table_1[[#This Row],[Company]],Dashboard!$B$8:$D$44,3,FALSE)</f>
        <v>Chemicals</v>
      </c>
      <c r="D42" s="30" t="e" vm="8">
        <v>#VALUE!</v>
      </c>
      <c r="E42" s="1" t="str">
        <f t="array" aca="1" ref="E42" ca="1">_FV(Transactions!$D42,"Ticker symbol",TRUE)</f>
        <v>SHW</v>
      </c>
      <c r="F42" s="88" t="s">
        <v>16</v>
      </c>
      <c r="G42">
        <v>-110</v>
      </c>
      <c r="H42" s="17">
        <v>356.86</v>
      </c>
      <c r="I42" s="10">
        <f>Transactions!$H42*Transactions!$G42</f>
        <v>-39254.6</v>
      </c>
      <c r="J42" s="10">
        <f>Table_1[[#This Row],[Transaction Amount]]*0.002</f>
        <v>-78.509199999999993</v>
      </c>
      <c r="K42" s="10">
        <f>Table_1[[#This Row],[Transaction Amount]]-Table_1[[#This Row],[Transaction Cost]]</f>
        <v>-39176.090799999998</v>
      </c>
      <c r="L42" s="1" t="s">
        <v>15</v>
      </c>
    </row>
    <row r="43" spans="1:12" ht="14.25" customHeight="1" x14ac:dyDescent="0.3">
      <c r="B43" s="9">
        <v>45702</v>
      </c>
      <c r="C43" s="9" t="str">
        <f ca="1">VLOOKUP(Table_1[[#This Row],[Company]],Dashboard!$B$8:$D$44,3,FALSE)</f>
        <v>Insurance</v>
      </c>
      <c r="D43" s="30" t="e" vm="9">
        <v>#VALUE!</v>
      </c>
      <c r="E43" s="1" t="str">
        <f t="array" aca="1" ref="E43" ca="1">_FV(Transactions!$D43,"Ticker symbol",TRUE)</f>
        <v>TRV</v>
      </c>
      <c r="F43" s="88" t="s">
        <v>16</v>
      </c>
      <c r="G43">
        <v>-161</v>
      </c>
      <c r="H43" s="17">
        <v>238.31</v>
      </c>
      <c r="I43" s="10">
        <f>Transactions!$H43*Transactions!$G43</f>
        <v>-38367.910000000003</v>
      </c>
      <c r="J43" s="10">
        <f>Table_1[[#This Row],[Transaction Amount]]*0.002</f>
        <v>-76.735820000000004</v>
      </c>
      <c r="K43" s="10">
        <f>Table_1[[#This Row],[Transaction Amount]]-Table_1[[#This Row],[Transaction Cost]]</f>
        <v>-38291.174180000002</v>
      </c>
      <c r="L43" s="1" t="s">
        <v>15</v>
      </c>
    </row>
    <row r="44" spans="1:12" ht="14.25" customHeight="1" x14ac:dyDescent="0.3">
      <c r="B44" s="9">
        <v>45702</v>
      </c>
      <c r="C44" s="9" t="str">
        <f ca="1">VLOOKUP(Table_1[[#This Row],[Company]],Dashboard!$B$8:$D$44,3,FALSE)</f>
        <v>Banking Services</v>
      </c>
      <c r="D44" s="30" t="e" vm="2">
        <v>#VALUE!</v>
      </c>
      <c r="E44" s="1" t="str">
        <f t="array" aca="1" ref="E44" ca="1">_FV(Transactions!$D44,"Ticker symbol",TRUE)</f>
        <v>AXP</v>
      </c>
      <c r="F44" s="88" t="s">
        <v>16</v>
      </c>
      <c r="G44">
        <v>-125</v>
      </c>
      <c r="H44" s="17">
        <v>311.04000000000002</v>
      </c>
      <c r="I44" s="10">
        <f>Transactions!$H44*Transactions!$G44</f>
        <v>-38880</v>
      </c>
      <c r="J44" s="10">
        <f>Table_1[[#This Row],[Transaction Amount]]*0.002</f>
        <v>-77.760000000000005</v>
      </c>
      <c r="K44" s="10">
        <f>Table_1[[#This Row],[Transaction Amount]]-Table_1[[#This Row],[Transaction Cost]]</f>
        <v>-38802.239999999998</v>
      </c>
      <c r="L44" s="1" t="s">
        <v>15</v>
      </c>
    </row>
    <row r="45" spans="1:12" ht="14.25" customHeight="1" x14ac:dyDescent="0.3">
      <c r="A45" s="55" t="s">
        <v>26</v>
      </c>
      <c r="B45" s="9">
        <v>45702</v>
      </c>
      <c r="C45" s="9" t="str">
        <f ca="1">VLOOKUP(Table_1[[#This Row],[Company]],Dashboard!$B$8:$D$44,3,FALSE)</f>
        <v>Computers, Phones &amp; Household Electronics</v>
      </c>
      <c r="D45" s="30" t="e" vm="6">
        <v>#VALUE!</v>
      </c>
      <c r="E45" s="1" t="str">
        <f t="array" aca="1" ref="E45" ca="1">_FV(Transactions!$D45,"Ticker symbol",TRUE)</f>
        <v>AAPL</v>
      </c>
      <c r="F45" s="88" t="s">
        <v>14</v>
      </c>
      <c r="G45">
        <v>163</v>
      </c>
      <c r="H45" s="17">
        <v>244.6</v>
      </c>
      <c r="I45" s="10">
        <f>Transactions!$H45*Transactions!$G45</f>
        <v>39869.799999999996</v>
      </c>
      <c r="J45" s="10">
        <f>Table_1[[#This Row],[Transaction Amount]]*0.002</f>
        <v>79.739599999999996</v>
      </c>
      <c r="K45" s="10">
        <f>Table_1[[#This Row],[Transaction Amount]]-Table_1[[#This Row],[Transaction Cost]]</f>
        <v>39790.060399999995</v>
      </c>
      <c r="L45" s="1" t="s">
        <v>15</v>
      </c>
    </row>
    <row r="46" spans="1:12" ht="14.25" customHeight="1" x14ac:dyDescent="0.3">
      <c r="B46" s="9">
        <v>45702</v>
      </c>
      <c r="C46" s="9" t="str">
        <f ca="1">VLOOKUP(Table_1[[#This Row],[Company]],Dashboard!$B$8:$D$44,3,FALSE)</f>
        <v>Oil &amp; Gas</v>
      </c>
      <c r="D46" s="32" t="e" vm="5">
        <v>#VALUE!</v>
      </c>
      <c r="E46" s="33" t="str">
        <f t="array" aca="1" ref="E46" ca="1">_FV(Transactions!$D46,"Ticker symbol",TRUE)</f>
        <v>CVX</v>
      </c>
      <c r="F46" s="88" t="s">
        <v>14</v>
      </c>
      <c r="G46">
        <v>257</v>
      </c>
      <c r="H46" s="17">
        <v>155.26499999999999</v>
      </c>
      <c r="I46" s="10">
        <f>Transactions!$H46*Transactions!$G46</f>
        <v>39903.104999999996</v>
      </c>
      <c r="J46" s="10">
        <f>Table_1[[#This Row],[Transaction Amount]]*0.002</f>
        <v>79.806209999999993</v>
      </c>
      <c r="K46" s="10">
        <f>Table_1[[#This Row],[Transaction Amount]]-Table_1[[#This Row],[Transaction Cost]]</f>
        <v>39823.298789999993</v>
      </c>
      <c r="L46" s="1" t="s">
        <v>15</v>
      </c>
    </row>
    <row r="47" spans="1:12" ht="14.25" customHeight="1" x14ac:dyDescent="0.3">
      <c r="B47" s="9">
        <v>45702</v>
      </c>
      <c r="C47" s="9" t="str">
        <f ca="1">VLOOKUP(Table_1[[#This Row],[Company]],Dashboard!$B$8:$D$44,3,FALSE)</f>
        <v>Telecommunications Services</v>
      </c>
      <c r="D47" s="30" t="e" vm="27">
        <v>#VALUE!</v>
      </c>
      <c r="E47" s="1" t="str">
        <f t="array" aca="1" ref="E47" ca="1">_FV(Transactions!$D47,"Ticker symbol",TRUE)</f>
        <v>VZ</v>
      </c>
      <c r="F47" s="88" t="s">
        <v>14</v>
      </c>
      <c r="G47">
        <v>975</v>
      </c>
      <c r="H47" s="17">
        <v>40.99</v>
      </c>
      <c r="I47" s="10">
        <f>Transactions!$H47*Transactions!$G47</f>
        <v>39965.25</v>
      </c>
      <c r="J47" s="10">
        <f>Table_1[[#This Row],[Transaction Amount]]*0.002</f>
        <v>79.930499999999995</v>
      </c>
      <c r="K47" s="10">
        <f>Table_1[[#This Row],[Transaction Amount]]-Table_1[[#This Row],[Transaction Cost]]</f>
        <v>39885.319499999998</v>
      </c>
      <c r="L47" s="1" t="s">
        <v>15</v>
      </c>
    </row>
    <row r="48" spans="1:12" ht="14.25" customHeight="1" x14ac:dyDescent="0.3">
      <c r="B48" s="9">
        <v>45702</v>
      </c>
      <c r="C48" s="9" t="str">
        <f ca="1">VLOOKUP(Table_1[[#This Row],[Company]],Dashboard!$B$8:$D$44,3,FALSE)</f>
        <v>Semiconductors &amp; Semiconductor Equipment</v>
      </c>
      <c r="D48" s="30" t="e" vm="28">
        <v>#VALUE!</v>
      </c>
      <c r="E48" s="1" t="str">
        <f t="array" aca="1" ref="E48" ca="1">_FV(Transactions!$D48,"Ticker symbol",TRUE)</f>
        <v>NVDA</v>
      </c>
      <c r="F48" s="88" t="s">
        <v>14</v>
      </c>
      <c r="G48">
        <v>288</v>
      </c>
      <c r="H48" s="17">
        <v>138.85</v>
      </c>
      <c r="I48" s="10">
        <f>Transactions!$H48*Transactions!$G48</f>
        <v>39988.799999999996</v>
      </c>
      <c r="J48" s="10">
        <f>Table_1[[#This Row],[Transaction Amount]]*0.002</f>
        <v>79.977599999999995</v>
      </c>
      <c r="K48" s="10">
        <f>Table_1[[#This Row],[Transaction Amount]]-Table_1[[#This Row],[Transaction Cost]]</f>
        <v>39908.822399999997</v>
      </c>
      <c r="L48" s="1" t="s">
        <v>15</v>
      </c>
    </row>
    <row r="49" spans="2:12" ht="14.25" customHeight="1" x14ac:dyDescent="0.3">
      <c r="B49" s="9">
        <v>45702</v>
      </c>
      <c r="C49" s="9" t="str">
        <f ca="1">VLOOKUP(Table_1[[#This Row],[Company]],Dashboard!$B$8:$D$44,3,FALSE)</f>
        <v>Personal &amp; Household Products &amp; Services</v>
      </c>
      <c r="D49" s="30" t="e" vm="7">
        <v>#VALUE!</v>
      </c>
      <c r="E49" s="1" t="str">
        <f t="array" aca="1" ref="E49" ca="1">_FV(Transactions!$D49,"Ticker symbol",TRUE)</f>
        <v>PG</v>
      </c>
      <c r="F49" s="88" t="s">
        <v>16</v>
      </c>
      <c r="G49">
        <v>-245</v>
      </c>
      <c r="H49" s="17">
        <v>162.9</v>
      </c>
      <c r="I49" s="10">
        <f>Transactions!$H49*Transactions!$G49</f>
        <v>-39910.5</v>
      </c>
      <c r="J49" s="10">
        <f>Table_1[[#This Row],[Transaction Amount]]*0.002</f>
        <v>-79.820999999999998</v>
      </c>
      <c r="K49" s="10">
        <f>Table_1[[#This Row],[Transaction Amount]]-Table_1[[#This Row],[Transaction Cost]]</f>
        <v>-39830.678999999996</v>
      </c>
      <c r="L49" s="1" t="s">
        <v>15</v>
      </c>
    </row>
    <row r="50" spans="2:12" ht="14.25" customHeight="1" x14ac:dyDescent="0.3">
      <c r="B50" s="9">
        <v>45702</v>
      </c>
      <c r="C50" s="9" t="str">
        <f ca="1">VLOOKUP(Table_1[[#This Row],[Company]],Dashboard!$B$8:$D$44,3,FALSE)</f>
        <v>Chemicals</v>
      </c>
      <c r="D50" s="30" t="e" vm="8">
        <v>#VALUE!</v>
      </c>
      <c r="E50" s="1" t="str">
        <f t="array" aca="1" ref="E50" ca="1">_FV(Transactions!$D50,"Ticker symbol",TRUE)</f>
        <v>SHW</v>
      </c>
      <c r="F50" s="88" t="s">
        <v>16</v>
      </c>
      <c r="G50">
        <v>-112</v>
      </c>
      <c r="H50" s="17">
        <v>356.86</v>
      </c>
      <c r="I50" s="10">
        <f>Transactions!$H50*Transactions!$G50</f>
        <v>-39968.32</v>
      </c>
      <c r="J50" s="10">
        <f>Table_1[[#This Row],[Transaction Amount]]*0.002</f>
        <v>-79.936639999999997</v>
      </c>
      <c r="K50" s="10">
        <f>Table_1[[#This Row],[Transaction Amount]]-Table_1[[#This Row],[Transaction Cost]]</f>
        <v>-39888.38336</v>
      </c>
      <c r="L50" s="1" t="s">
        <v>15</v>
      </c>
    </row>
    <row r="51" spans="2:12" ht="14.25" customHeight="1" x14ac:dyDescent="0.3">
      <c r="B51" s="9">
        <v>45702</v>
      </c>
      <c r="C51" s="9" t="str">
        <f ca="1">VLOOKUP(Table_1[[#This Row],[Company]],Dashboard!$B$8:$D$44,3,FALSE)</f>
        <v>Insurance</v>
      </c>
      <c r="D51" s="30" t="e" vm="9">
        <v>#VALUE!</v>
      </c>
      <c r="E51" s="1" t="str">
        <f t="array" aca="1" ref="E51" ca="1">_FV(Transactions!$D51,"Ticker symbol",TRUE)</f>
        <v>TRV</v>
      </c>
      <c r="F51" s="88" t="s">
        <v>16</v>
      </c>
      <c r="G51">
        <v>-167</v>
      </c>
      <c r="H51" s="17">
        <v>238.31</v>
      </c>
      <c r="I51" s="10">
        <f>Transactions!$H51*Transactions!$G51</f>
        <v>-39797.769999999997</v>
      </c>
      <c r="J51" s="10">
        <f>Table_1[[#This Row],[Transaction Amount]]*0.002</f>
        <v>-79.59554</v>
      </c>
      <c r="K51" s="10">
        <f>Table_1[[#This Row],[Transaction Amount]]-Table_1[[#This Row],[Transaction Cost]]</f>
        <v>-39718.174459999995</v>
      </c>
      <c r="L51" s="1" t="s">
        <v>15</v>
      </c>
    </row>
    <row r="52" spans="2:12" ht="14.25" customHeight="1" x14ac:dyDescent="0.3"/>
    <row r="53" spans="2:12" ht="14.25" customHeight="1" x14ac:dyDescent="0.3"/>
    <row r="54" spans="2:12" ht="14.25" customHeight="1" x14ac:dyDescent="0.3"/>
    <row r="55" spans="2:12" ht="14.25" customHeight="1" x14ac:dyDescent="0.3"/>
    <row r="56" spans="2:12" ht="14.25" customHeight="1" x14ac:dyDescent="0.3"/>
    <row r="57" spans="2:12" ht="14.25" customHeight="1" x14ac:dyDescent="0.3"/>
    <row r="58" spans="2:12" ht="14.25" customHeight="1" x14ac:dyDescent="0.3"/>
    <row r="59" spans="2:12" ht="14.25" customHeight="1" x14ac:dyDescent="0.3"/>
    <row r="60" spans="2:12" ht="14.25" customHeight="1" x14ac:dyDescent="0.3"/>
    <row r="61" spans="2:12" ht="14.25" customHeight="1" x14ac:dyDescent="0.3"/>
    <row r="62" spans="2:12" ht="14.25" customHeight="1" x14ac:dyDescent="0.3"/>
    <row r="63" spans="2:12" ht="14.25" customHeight="1" x14ac:dyDescent="0.3"/>
    <row r="64" spans="2:12"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sheetData>
  <phoneticPr fontId="14" type="noConversion"/>
  <pageMargins left="0.7" right="0.7" top="0.75" bottom="0.75" header="0" footer="0"/>
  <pageSetup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a73d4695-d219-4a5e-88c5-c92faa0f5b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24EC77B650C3C4BA5360C2D45487E5E" ma:contentTypeVersion="6" ma:contentTypeDescription="Create a new document." ma:contentTypeScope="" ma:versionID="bbc4646843794ed6a31b64234e2278ca">
  <xsd:schema xmlns:xsd="http://www.w3.org/2001/XMLSchema" xmlns:xs="http://www.w3.org/2001/XMLSchema" xmlns:p="http://schemas.microsoft.com/office/2006/metadata/properties" xmlns:ns3="a73d4695-d219-4a5e-88c5-c92faa0f5b0b" targetNamespace="http://schemas.microsoft.com/office/2006/metadata/properties" ma:root="true" ma:fieldsID="6bb8df8608df37a83850cc81ab1d3b74" ns3:_="">
    <xsd:import namespace="a73d4695-d219-4a5e-88c5-c92faa0f5b0b"/>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3d4695-d219-4a5e-88c5-c92faa0f5b0b"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653B62B-EB76-4755-ACB4-CCA01354AC3A}">
  <ds:schemaRefs>
    <ds:schemaRef ds:uri="http://schemas.microsoft.com/sharepoint/v3/contenttype/forms"/>
  </ds:schemaRefs>
</ds:datastoreItem>
</file>

<file path=customXml/itemProps2.xml><?xml version="1.0" encoding="utf-8"?>
<ds:datastoreItem xmlns:ds="http://schemas.openxmlformats.org/officeDocument/2006/customXml" ds:itemID="{8ABB6279-A2CA-457A-889C-AF974474C132}">
  <ds:schemaRefs>
    <ds:schemaRef ds:uri="a73d4695-d219-4a5e-88c5-c92faa0f5b0b"/>
    <ds:schemaRef ds:uri="http://schemas.microsoft.com/office/infopath/2007/PartnerControls"/>
    <ds:schemaRef ds:uri="http://purl.org/dc/elements/1.1/"/>
    <ds:schemaRef ds:uri="http://purl.org/dc/terms/"/>
    <ds:schemaRef ds:uri="http://schemas.microsoft.com/office/2006/documentManagement/types"/>
    <ds:schemaRef ds:uri="http://schemas.microsoft.com/office/2006/metadata/properties"/>
    <ds:schemaRef ds:uri="http://www.w3.org/XML/1998/namespace"/>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9660CD80-D69B-4B05-92F2-D1CF45FAFA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3d4695-d219-4a5e-88c5-c92faa0f5b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Portfolio_Summary</vt:lpstr>
      <vt:lpstr>Dashboard</vt:lpstr>
      <vt:lpstr>Transactions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Quach</dc:creator>
  <cp:lastModifiedBy>Maanoj Gnanasegaran</cp:lastModifiedBy>
  <dcterms:created xsi:type="dcterms:W3CDTF">2022-04-28T23:28:49Z</dcterms:created>
  <dcterms:modified xsi:type="dcterms:W3CDTF">2025-02-17T06:15:53Z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0x010100D24EC77B650C3C4BA5360C2D45487E5E</vt:lpwstr>
  </property>
</Properties>
</file>