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Maanoj_ToBeTransferred\Dev\PyCharm\Algo\FinMod_MVO\FinMod_Dashboard\"/>
    </mc:Choice>
  </mc:AlternateContent>
  <xr:revisionPtr revIDLastSave="0" documentId="13_ncr:1_{E306A214-D691-430B-9714-0AD7D57AA178}" xr6:coauthVersionLast="47" xr6:coauthVersionMax="47" xr10:uidLastSave="{00000000-0000-0000-0000-000000000000}"/>
  <bookViews>
    <workbookView xWindow="-108" yWindow="-108" windowWidth="23256" windowHeight="13176" activeTab="2" xr2:uid="{00000000-000D-0000-FFFF-FFFF00000000}"/>
  </bookViews>
  <sheets>
    <sheet name="Portfolio_Summary" sheetId="5" r:id="rId1"/>
    <sheet name="Dashboard" sheetId="2" r:id="rId2"/>
    <sheet name="Transactions" sheetId="3" r:id="rId3"/>
  </sheets>
  <definedNames>
    <definedName name="_xlnm._FilterDatabase" localSheetId="1" hidden="1">Dashboard!$B$8:$L$8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5" l="1"/>
  <c r="F46" i="3" l="1"/>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J46" i="3"/>
  <c r="J45" i="3"/>
  <c r="I46" i="3"/>
  <c r="I45" i="3"/>
  <c r="C3" i="3"/>
  <c r="E46" i="3" a="1"/>
  <c r="E46" i="3" s="1"/>
  <c r="E45" i="3" a="1"/>
  <c r="E45" i="3" s="1"/>
  <c r="J8" i="2"/>
  <c r="J9" i="2"/>
  <c r="J10" i="2"/>
  <c r="J11" i="2"/>
  <c r="J12" i="2"/>
  <c r="J13" i="2"/>
  <c r="J14" i="2"/>
  <c r="J15" i="2"/>
  <c r="J16" i="2"/>
  <c r="J17" i="2"/>
  <c r="J18" i="2"/>
  <c r="J19" i="2"/>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J3" i="3"/>
  <c r="K3" i="3" s="1"/>
  <c r="J44" i="3"/>
  <c r="I42" i="3"/>
  <c r="I43" i="3"/>
  <c r="I44" i="3"/>
  <c r="I41" i="3"/>
  <c r="I39" i="3"/>
  <c r="I40" i="3"/>
  <c r="E44" i="3" a="1"/>
  <c r="E44" i="3" s="1"/>
  <c r="E43" i="3" a="1"/>
  <c r="E43" i="3" s="1"/>
  <c r="E42" i="3" a="1"/>
  <c r="E42" i="3" s="1"/>
  <c r="E41" i="3" a="1"/>
  <c r="E41" i="3" s="1"/>
  <c r="E40" i="3" a="1"/>
  <c r="E40" i="3" s="1"/>
  <c r="E39" i="3" a="1"/>
  <c r="E39" i="3" s="1"/>
  <c r="L40" i="2" a="1"/>
  <c r="L40" i="2" s="1"/>
  <c r="K40" i="2" a="1"/>
  <c r="K40" i="2" s="1"/>
  <c r="H40" i="2" a="1"/>
  <c r="H40" i="2" s="1"/>
  <c r="G40" i="2"/>
  <c r="D40" i="2" a="1"/>
  <c r="D40" i="2" s="1"/>
  <c r="C40" i="2" a="1"/>
  <c r="C40" i="2" s="1"/>
  <c r="L39" i="2" a="1"/>
  <c r="L39" i="2" s="1"/>
  <c r="K39" i="2" a="1"/>
  <c r="K39" i="2" s="1"/>
  <c r="H39" i="2" a="1"/>
  <c r="H39" i="2" s="1"/>
  <c r="G39" i="2"/>
  <c r="D39" i="2" a="1"/>
  <c r="D39" i="2" s="1"/>
  <c r="C39" i="2" a="1"/>
  <c r="C39" i="2" s="1"/>
  <c r="H15" i="2" a="1"/>
  <c r="H15" i="2" s="1"/>
  <c r="K46" i="3" l="1"/>
  <c r="K45" i="3"/>
  <c r="K41" i="3"/>
  <c r="K44" i="3"/>
  <c r="K43" i="3"/>
  <c r="K42" i="3"/>
  <c r="K40" i="3" l="1"/>
  <c r="K39" i="3"/>
  <c r="L14" i="2" l="1" a="1"/>
  <c r="L14" i="2" s="1"/>
  <c r="L20" i="2" a="1"/>
  <c r="L20" i="2" s="1"/>
  <c r="L21" i="2" a="1"/>
  <c r="L21" i="2" s="1"/>
  <c r="L22" i="2" a="1"/>
  <c r="L22" i="2" s="1"/>
  <c r="L15" i="2" a="1"/>
  <c r="L15" i="2" s="1"/>
  <c r="L23" i="2" a="1"/>
  <c r="L23" i="2" s="1"/>
  <c r="L24" i="2" a="1"/>
  <c r="L24" i="2" s="1"/>
  <c r="L25" i="2" a="1"/>
  <c r="L25" i="2" s="1"/>
  <c r="L26" i="2" a="1"/>
  <c r="L26" i="2" s="1"/>
  <c r="L27" i="2" a="1"/>
  <c r="L27" i="2" s="1"/>
  <c r="L28" i="2" a="1"/>
  <c r="L28" i="2" s="1"/>
  <c r="L29" i="2" a="1"/>
  <c r="L29" i="2" s="1"/>
  <c r="L16" i="2" a="1"/>
  <c r="L16" i="2" s="1"/>
  <c r="L30" i="2" a="1"/>
  <c r="L30" i="2" s="1"/>
  <c r="L31" i="2" a="1"/>
  <c r="L31" i="2" s="1"/>
  <c r="L32" i="2" a="1"/>
  <c r="L32" i="2" s="1"/>
  <c r="L33" i="2" a="1"/>
  <c r="L33" i="2" s="1"/>
  <c r="L34" i="2" a="1"/>
  <c r="L34" i="2" s="1"/>
  <c r="L17" i="2" a="1"/>
  <c r="L17" i="2" s="1"/>
  <c r="L35" i="2" a="1"/>
  <c r="L35" i="2" s="1"/>
  <c r="L36" i="2" a="1"/>
  <c r="L36" i="2" s="1"/>
  <c r="L18" i="2" a="1"/>
  <c r="L18" i="2" s="1"/>
  <c r="L37" i="2" a="1"/>
  <c r="L37" i="2" s="1"/>
  <c r="L19" i="2" a="1"/>
  <c r="L19" i="2" s="1"/>
  <c r="L38" i="2" a="1"/>
  <c r="L38" i="2" s="1"/>
  <c r="K14" i="2" a="1"/>
  <c r="K14" i="2" s="1"/>
  <c r="K20" i="2" a="1"/>
  <c r="K20" i="2" s="1"/>
  <c r="K21" i="2" a="1"/>
  <c r="K21" i="2" s="1"/>
  <c r="K22" i="2" a="1"/>
  <c r="K22" i="2" s="1"/>
  <c r="K15" i="2" a="1"/>
  <c r="K15" i="2" s="1"/>
  <c r="K23" i="2" a="1"/>
  <c r="K23" i="2" s="1"/>
  <c r="K24" i="2" a="1"/>
  <c r="K24" i="2" s="1"/>
  <c r="K25" i="2" a="1"/>
  <c r="K25" i="2" s="1"/>
  <c r="K26" i="2" a="1"/>
  <c r="K26" i="2" s="1"/>
  <c r="K27" i="2" a="1"/>
  <c r="K27" i="2" s="1"/>
  <c r="K28" i="2" a="1"/>
  <c r="K28" i="2" s="1"/>
  <c r="K29" i="2" a="1"/>
  <c r="K29" i="2" s="1"/>
  <c r="K16" i="2" a="1"/>
  <c r="K16" i="2" s="1"/>
  <c r="K30" i="2" a="1"/>
  <c r="K30" i="2" s="1"/>
  <c r="K31" i="2" a="1"/>
  <c r="K31" i="2" s="1"/>
  <c r="K32" i="2" a="1"/>
  <c r="K32" i="2" s="1"/>
  <c r="K33" i="2" a="1"/>
  <c r="K33" i="2" s="1"/>
  <c r="K34" i="2" a="1"/>
  <c r="K34" i="2" s="1"/>
  <c r="K17" i="2" a="1"/>
  <c r="K17" i="2" s="1"/>
  <c r="K35" i="2" a="1"/>
  <c r="K35" i="2" s="1"/>
  <c r="K36" i="2" a="1"/>
  <c r="K36" i="2" s="1"/>
  <c r="K18" i="2" a="1"/>
  <c r="K18" i="2" s="1"/>
  <c r="K37" i="2" a="1"/>
  <c r="K37" i="2" s="1"/>
  <c r="K19" i="2" a="1"/>
  <c r="K19" i="2" s="1"/>
  <c r="K38" i="2" a="1"/>
  <c r="K38" i="2" s="1"/>
  <c r="H20" i="2" a="1"/>
  <c r="H20" i="2" s="1"/>
  <c r="H21" i="2" a="1"/>
  <c r="H21" i="2" s="1"/>
  <c r="H22" i="2" a="1"/>
  <c r="H22" i="2" s="1"/>
  <c r="H23" i="2" a="1"/>
  <c r="H23" i="2" s="1"/>
  <c r="H24" i="2" a="1"/>
  <c r="H24" i="2" s="1"/>
  <c r="H25" i="2" a="1"/>
  <c r="H25" i="2" s="1"/>
  <c r="H26" i="2" a="1"/>
  <c r="H26" i="2" s="1"/>
  <c r="H27" i="2" a="1"/>
  <c r="H27" i="2" s="1"/>
  <c r="H28" i="2" a="1"/>
  <c r="H28" i="2" s="1"/>
  <c r="H29" i="2" a="1"/>
  <c r="H29" i="2" s="1"/>
  <c r="H16" i="2" a="1"/>
  <c r="H16" i="2" s="1"/>
  <c r="H30" i="2" a="1"/>
  <c r="H30" i="2" s="1"/>
  <c r="H31" i="2" a="1"/>
  <c r="H31" i="2" s="1"/>
  <c r="H32" i="2" a="1"/>
  <c r="H32" i="2" s="1"/>
  <c r="H33" i="2" a="1"/>
  <c r="H33" i="2" s="1"/>
  <c r="H34" i="2" a="1"/>
  <c r="H34" i="2" s="1"/>
  <c r="H17" i="2" a="1"/>
  <c r="H17" i="2" s="1"/>
  <c r="H35" i="2" a="1"/>
  <c r="H35" i="2" s="1"/>
  <c r="H36" i="2" a="1"/>
  <c r="H36" i="2" s="1"/>
  <c r="H18" i="2" a="1"/>
  <c r="H18" i="2" s="1"/>
  <c r="H37" i="2" a="1"/>
  <c r="H37" i="2" s="1"/>
  <c r="H19" i="2" a="1"/>
  <c r="H19" i="2" s="1"/>
  <c r="H38" i="2" a="1"/>
  <c r="H38" i="2" s="1"/>
  <c r="H14" i="2" a="1"/>
  <c r="H14" i="2" s="1"/>
  <c r="D14" i="2" a="1"/>
  <c r="D14" i="2" s="1"/>
  <c r="D20" i="2" a="1"/>
  <c r="D20" i="2" s="1"/>
  <c r="D21" i="2" a="1"/>
  <c r="D21" i="2" s="1"/>
  <c r="D22" i="2" a="1"/>
  <c r="D22" i="2" s="1"/>
  <c r="D15" i="2" a="1"/>
  <c r="D15" i="2" s="1"/>
  <c r="D23" i="2" a="1"/>
  <c r="D23" i="2" s="1"/>
  <c r="D24" i="2" a="1"/>
  <c r="D24" i="2" s="1"/>
  <c r="D25" i="2" a="1"/>
  <c r="D25" i="2" s="1"/>
  <c r="D26" i="2" a="1"/>
  <c r="D26" i="2" s="1"/>
  <c r="D27" i="2" a="1"/>
  <c r="D27" i="2" s="1"/>
  <c r="D28" i="2" a="1"/>
  <c r="D28" i="2" s="1"/>
  <c r="D29" i="2" a="1"/>
  <c r="D29" i="2" s="1"/>
  <c r="D16" i="2" a="1"/>
  <c r="D16" i="2" s="1"/>
  <c r="D30" i="2" a="1"/>
  <c r="D30" i="2" s="1"/>
  <c r="D31" i="2" a="1"/>
  <c r="D31" i="2" s="1"/>
  <c r="D32" i="2" a="1"/>
  <c r="D32" i="2" s="1"/>
  <c r="D33" i="2" a="1"/>
  <c r="D33" i="2" s="1"/>
  <c r="D34" i="2" a="1"/>
  <c r="D34" i="2" s="1"/>
  <c r="D17" i="2" a="1"/>
  <c r="D17" i="2" s="1"/>
  <c r="D35" i="2" a="1"/>
  <c r="D35" i="2" s="1"/>
  <c r="D36" i="2" a="1"/>
  <c r="D36" i="2" s="1"/>
  <c r="D18" i="2" a="1"/>
  <c r="D18" i="2" s="1"/>
  <c r="D37" i="2" a="1"/>
  <c r="D37" i="2" s="1"/>
  <c r="D19" i="2" a="1"/>
  <c r="D19" i="2" s="1"/>
  <c r="D38" i="2" a="1"/>
  <c r="D38" i="2" s="1"/>
  <c r="C14" i="2" a="1"/>
  <c r="C14" i="2" s="1"/>
  <c r="C20" i="2" a="1"/>
  <c r="C20" i="2" s="1"/>
  <c r="C21" i="2" a="1"/>
  <c r="C21" i="2" s="1"/>
  <c r="C22" i="2" a="1"/>
  <c r="C22" i="2" s="1"/>
  <c r="C15" i="2" a="1"/>
  <c r="C15" i="2" s="1"/>
  <c r="C23" i="2" a="1"/>
  <c r="C23" i="2" s="1"/>
  <c r="C24" i="2" a="1"/>
  <c r="C24" i="2" s="1"/>
  <c r="G24" i="2" s="1"/>
  <c r="C25" i="2" a="1"/>
  <c r="C25" i="2" s="1"/>
  <c r="G25" i="2" s="1"/>
  <c r="C26" i="2" a="1"/>
  <c r="C26" i="2" s="1"/>
  <c r="G26" i="2" s="1"/>
  <c r="C27" i="2" a="1"/>
  <c r="C27" i="2" s="1"/>
  <c r="C28" i="2" a="1"/>
  <c r="C28" i="2" s="1"/>
  <c r="C29" i="2" a="1"/>
  <c r="C29" i="2" s="1"/>
  <c r="C16" i="2" a="1"/>
  <c r="C16" i="2" s="1"/>
  <c r="C30" i="2" a="1"/>
  <c r="C30" i="2" s="1"/>
  <c r="C31" i="2" a="1"/>
  <c r="C31" i="2" s="1"/>
  <c r="C32" i="2" a="1"/>
  <c r="C32" i="2" s="1"/>
  <c r="C33" i="2" a="1"/>
  <c r="C33" i="2" s="1"/>
  <c r="C34" i="2" a="1"/>
  <c r="C34" i="2" s="1"/>
  <c r="C17" i="2" a="1"/>
  <c r="C17" i="2" s="1"/>
  <c r="C35" i="2" a="1"/>
  <c r="C35" i="2" s="1"/>
  <c r="C36" i="2" a="1"/>
  <c r="C36" i="2" s="1"/>
  <c r="C18" i="2" a="1"/>
  <c r="C18" i="2" s="1"/>
  <c r="C37" i="2" a="1"/>
  <c r="C37" i="2" s="1"/>
  <c r="C19" i="2" a="1"/>
  <c r="C19" i="2" s="1"/>
  <c r="C38" i="2" a="1"/>
  <c r="C38" i="2" s="1"/>
  <c r="I23" i="3"/>
  <c r="I24" i="3"/>
  <c r="I25" i="3"/>
  <c r="I28" i="3"/>
  <c r="I33" i="3"/>
  <c r="I34" i="3"/>
  <c r="I36" i="3"/>
  <c r="I37" i="3"/>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G18" i="2" l="1"/>
  <c r="G23" i="2"/>
  <c r="G37" i="2"/>
  <c r="G36" i="2"/>
  <c r="G15" i="2"/>
  <c r="G35" i="2"/>
  <c r="G22" i="2"/>
  <c r="G34" i="2"/>
  <c r="G20" i="2"/>
  <c r="G33" i="2"/>
  <c r="G14" i="2"/>
  <c r="G32" i="2"/>
  <c r="G21" i="2"/>
  <c r="G30" i="2"/>
  <c r="G17" i="2"/>
  <c r="G31" i="2"/>
  <c r="G38" i="2"/>
  <c r="G16" i="2"/>
  <c r="G29" i="2"/>
  <c r="G19" i="2"/>
  <c r="G28" i="2"/>
  <c r="G27" i="2"/>
  <c r="I21" i="3"/>
  <c r="I16" i="3"/>
  <c r="I22" i="3"/>
  <c r="I35" i="3"/>
  <c r="I32" i="3"/>
  <c r="I20" i="3"/>
  <c r="I31" i="3"/>
  <c r="I19" i="3"/>
  <c r="I30" i="3"/>
  <c r="I18" i="3"/>
  <c r="I29" i="3"/>
  <c r="I17" i="3"/>
  <c r="I14" i="3"/>
  <c r="I27" i="3"/>
  <c r="I15" i="3"/>
  <c r="I38" i="3"/>
  <c r="K38" i="3" s="1"/>
  <c r="I26" i="3"/>
  <c r="K14" i="3" l="1"/>
  <c r="K15" i="3"/>
  <c r="K16" i="3"/>
  <c r="K17" i="3"/>
  <c r="K18" i="3"/>
  <c r="K19" i="3"/>
  <c r="K20" i="3"/>
  <c r="K21" i="3"/>
  <c r="K22" i="3"/>
  <c r="K23" i="3"/>
  <c r="K24" i="3"/>
  <c r="K25" i="3"/>
  <c r="K26" i="3"/>
  <c r="K27" i="3"/>
  <c r="K28" i="3"/>
  <c r="K29" i="3"/>
  <c r="K30" i="3"/>
  <c r="K31" i="3"/>
  <c r="K32" i="3"/>
  <c r="K33" i="3"/>
  <c r="K34" i="3"/>
  <c r="K35" i="3"/>
  <c r="K36" i="3"/>
  <c r="K37" i="3"/>
  <c r="G8" i="2"/>
  <c r="H10" i="2" a="1"/>
  <c r="H10" i="2" s="1"/>
  <c r="H11" i="2" a="1"/>
  <c r="H11" i="2" s="1"/>
  <c r="H12" i="2" a="1"/>
  <c r="H12" i="2" s="1"/>
  <c r="H13" i="2" a="1"/>
  <c r="H13" i="2" s="1"/>
  <c r="E9" i="3" a="1"/>
  <c r="E9" i="3" s="1"/>
  <c r="I9" i="3"/>
  <c r="E10" i="3" a="1"/>
  <c r="E10" i="3" s="1"/>
  <c r="I10" i="3"/>
  <c r="E11" i="3" a="1"/>
  <c r="E11" i="3" s="1"/>
  <c r="I11" i="3"/>
  <c r="K11" i="3" s="1"/>
  <c r="E12" i="3" a="1"/>
  <c r="E12" i="3" s="1"/>
  <c r="I12" i="3"/>
  <c r="E13" i="3" a="1"/>
  <c r="E13" i="3" s="1"/>
  <c r="I13" i="3"/>
  <c r="I4" i="3"/>
  <c r="K4" i="3" s="1"/>
  <c r="I8" i="3"/>
  <c r="K8" i="3" s="1"/>
  <c r="E8" i="3" a="1"/>
  <c r="E8" i="3" s="1"/>
  <c r="I7" i="3"/>
  <c r="K7" i="3" s="1"/>
  <c r="E7" i="3" a="1"/>
  <c r="E7" i="3" s="1"/>
  <c r="I6" i="3"/>
  <c r="K6" i="3" s="1"/>
  <c r="E6" i="3" a="1"/>
  <c r="E6" i="3" s="1"/>
  <c r="I5" i="3"/>
  <c r="K5" i="3" s="1"/>
  <c r="E5" i="3" a="1"/>
  <c r="E5" i="3" s="1"/>
  <c r="E4" i="3" a="1"/>
  <c r="E4" i="3" s="1"/>
  <c r="I3" i="3"/>
  <c r="K12" i="3" l="1"/>
  <c r="K10" i="3"/>
  <c r="K9" i="3"/>
  <c r="K13" i="3"/>
  <c r="G10" i="2"/>
  <c r="H9" i="2" a="1"/>
  <c r="H9" i="2" s="1"/>
  <c r="K13" i="2" a="1"/>
  <c r="K13" i="2" s="1"/>
  <c r="K12" i="2" a="1"/>
  <c r="K12" i="2" s="1"/>
  <c r="K11" i="2" a="1"/>
  <c r="K11" i="2" s="1"/>
  <c r="K10" i="2" a="1"/>
  <c r="K10" i="2" s="1"/>
  <c r="L9" i="2" a="1"/>
  <c r="L9" i="2" s="1"/>
  <c r="L13" i="2" a="1"/>
  <c r="L13" i="2" s="1"/>
  <c r="L12" i="2" a="1"/>
  <c r="L12" i="2" s="1"/>
  <c r="L11" i="2" a="1"/>
  <c r="L11" i="2" s="1"/>
  <c r="K9" i="2" a="1"/>
  <c r="K9" i="2" s="1"/>
  <c r="L10" i="2" a="1"/>
  <c r="L10" i="2" s="1"/>
  <c r="G13" i="2"/>
  <c r="G12" i="2"/>
  <c r="G11" i="2"/>
  <c r="C9" i="2" a="1"/>
  <c r="C9" i="2" s="1"/>
  <c r="C12" i="2" a="1"/>
  <c r="C12" i="2" s="1"/>
  <c r="C13" i="2" a="1"/>
  <c r="C13" i="2" s="1"/>
  <c r="C11" i="2" a="1"/>
  <c r="C11" i="2" s="1"/>
  <c r="C10" i="2" a="1"/>
  <c r="C10" i="2" s="1"/>
  <c r="D9" i="2" a="1"/>
  <c r="D9" i="2" s="1"/>
  <c r="D13" i="2" a="1"/>
  <c r="D13" i="2" s="1"/>
  <c r="D12" i="2" a="1"/>
  <c r="D12" i="2" s="1"/>
  <c r="D11" i="2" a="1"/>
  <c r="D11" i="2" s="1"/>
  <c r="D10" i="2" a="1"/>
  <c r="D10" i="2" s="1"/>
  <c r="G9" i="2"/>
  <c r="C43" i="3" l="1"/>
  <c r="C44" i="3"/>
  <c r="C41" i="3"/>
  <c r="C45" i="3"/>
  <c r="C46" i="3"/>
  <c r="C42" i="3"/>
  <c r="C40" i="3"/>
  <c r="C39" i="3"/>
  <c r="C24" i="3"/>
  <c r="C16" i="3"/>
  <c r="C31" i="3"/>
  <c r="C28" i="3"/>
  <c r="C21" i="3"/>
  <c r="C17" i="3"/>
  <c r="C15" i="3"/>
  <c r="C25" i="3"/>
  <c r="C20" i="3"/>
  <c r="C18" i="3"/>
  <c r="C23" i="3"/>
  <c r="C26" i="3"/>
  <c r="C38" i="3"/>
  <c r="C32" i="3"/>
  <c r="C27" i="3"/>
  <c r="C35" i="3"/>
  <c r="C34" i="3"/>
  <c r="C29" i="3"/>
  <c r="C14" i="3"/>
  <c r="C36" i="3"/>
  <c r="C19" i="3"/>
  <c r="C30" i="3"/>
  <c r="C37" i="3"/>
  <c r="C33" i="3"/>
  <c r="C22" i="3"/>
  <c r="C10" i="3"/>
  <c r="C5" i="3"/>
  <c r="C4" i="3"/>
  <c r="C11" i="3"/>
  <c r="C13" i="3"/>
  <c r="C8" i="3"/>
  <c r="C6" i="3"/>
  <c r="C9" i="3"/>
  <c r="C12" i="3"/>
  <c r="C7" i="3"/>
  <c r="B2" i="5" l="1"/>
  <c r="D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8">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futureMetadata>
  <futureMetadata name="XLDAPR" count="1">
    <bk>
      <extLst>
        <ext uri="{bdbb8cdc-fa1e-496e-a857-3c3f30c029c3}">
          <xda:dynamicArrayProperties fDynamic="1" fCollapsed="0"/>
        </ext>
      </extLst>
    </bk>
  </futureMetadata>
  <cellMetadata count="1">
    <bk>
      <rc t="2" v="0"/>
    </bk>
  </cellMetadata>
  <valueMetadata count="2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valueMetadata>
</metadata>
</file>

<file path=xl/sharedStrings.xml><?xml version="1.0" encoding="utf-8"?>
<sst xmlns="http://schemas.openxmlformats.org/spreadsheetml/2006/main" count="93" uniqueCount="33">
  <si>
    <t>Current Holdings</t>
  </si>
  <si>
    <t>Company</t>
  </si>
  <si>
    <t>Ticker</t>
  </si>
  <si>
    <t>Industry</t>
  </si>
  <si>
    <t>Quantity</t>
  </si>
  <si>
    <t>Current Price</t>
  </si>
  <si>
    <t>Market Value</t>
  </si>
  <si>
    <t>Gain (Loss)</t>
  </si>
  <si>
    <t>52 Week High</t>
  </si>
  <si>
    <t>52 Week Low</t>
  </si>
  <si>
    <t>Date</t>
  </si>
  <si>
    <t>Transaction Type</t>
  </si>
  <si>
    <t>Units</t>
  </si>
  <si>
    <t>Currency</t>
  </si>
  <si>
    <t>USD</t>
  </si>
  <si>
    <t>31/1/2025</t>
  </si>
  <si>
    <t>24/1/2025</t>
  </si>
  <si>
    <t>Transaction Cost</t>
  </si>
  <si>
    <t>Transaction Amount</t>
  </si>
  <si>
    <t>Total Transaction</t>
  </si>
  <si>
    <t>3 month Treasury Bill</t>
  </si>
  <si>
    <t>N/A</t>
  </si>
  <si>
    <t>Asset</t>
  </si>
  <si>
    <t>U.S. Treasury</t>
  </si>
  <si>
    <t>Portfolio Value</t>
  </si>
  <si>
    <t>$Weekly Change</t>
  </si>
  <si>
    <t>Gain/Loss</t>
  </si>
  <si>
    <t>Entry Price</t>
  </si>
  <si>
    <t>Exit Price</t>
  </si>
  <si>
    <t>14/2/2025</t>
  </si>
  <si>
    <t>Prev Week Portfolio Value</t>
  </si>
  <si>
    <t>Sector</t>
  </si>
  <si>
    <t>Previous Week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</si>
</sst>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1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b/>
      <sz val="11"/>
      <color theme="1"/>
      <name val="Calibri"/>
      <family val="2"/>
    </font>
  </fonts>
  <fills count="5">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4" tint="0.79998168889431442"/>
        <bgColor indexed="64"/>
      </patternFill>
    </fill>
  </fills>
  <borders count="7">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2">
    <xf numFmtId="0" fontId="0" fillId="0" borderId="0"/>
    <xf numFmtId="0" fontId="3" fillId="0" borderId="6"/>
  </cellStyleXfs>
  <cellXfs count="51">
    <xf numFmtId="0" fontId="0" fillId="0" borderId="0" xfId="0"/>
    <xf numFmtId="0" fontId="6" fillId="0" borderId="0" xfId="0" applyFont="1"/>
    <xf numFmtId="0" fontId="4" fillId="3" borderId="1" xfId="0" applyFont="1" applyFill="1" applyBorder="1"/>
    <xf numFmtId="0" fontId="8" fillId="3" borderId="1" xfId="0" applyFont="1" applyFill="1" applyBorder="1" applyAlignment="1">
      <alignment horizontal="center" wrapText="1"/>
    </xf>
    <xf numFmtId="0" fontId="8" fillId="3" borderId="1" xfId="0" applyFont="1" applyFill="1" applyBorder="1" applyAlignment="1">
      <alignment horizontal="left" vertical="center"/>
    </xf>
    <xf numFmtId="164" fontId="9" fillId="3" borderId="1" xfId="0" applyNumberFormat="1" applyFont="1" applyFill="1" applyBorder="1" applyAlignment="1">
      <alignment horizontal="center" vertical="center"/>
    </xf>
    <xf numFmtId="165" fontId="9" fillId="3" borderId="1" xfId="0" applyNumberFormat="1" applyFont="1" applyFill="1" applyBorder="1" applyAlignment="1">
      <alignment horizontal="center" vertical="center"/>
    </xf>
    <xf numFmtId="0" fontId="5" fillId="2" borderId="5" xfId="0" applyFont="1" applyFill="1" applyBorder="1" applyAlignment="1">
      <alignment horizontal="left"/>
    </xf>
    <xf numFmtId="0" fontId="4" fillId="0" borderId="0" xfId="0" applyFont="1" applyAlignment="1">
      <alignment horizontal="left"/>
    </xf>
    <xf numFmtId="165" fontId="4" fillId="0" borderId="0" xfId="0" applyNumberFormat="1" applyFont="1" applyAlignment="1">
      <alignment horizontal="left"/>
    </xf>
    <xf numFmtId="0" fontId="4" fillId="0" borderId="0" xfId="0" applyFont="1" applyAlignment="1">
      <alignment horizontal="center"/>
    </xf>
    <xf numFmtId="14" fontId="4" fillId="0" borderId="0" xfId="0" applyNumberFormat="1" applyFont="1"/>
    <xf numFmtId="7" fontId="4" fillId="0" borderId="0" xfId="0" applyNumberFormat="1" applyFont="1"/>
    <xf numFmtId="164" fontId="4" fillId="0" borderId="0" xfId="0" applyNumberFormat="1" applyFont="1" applyAlignment="1">
      <alignment horizontal="left"/>
    </xf>
    <xf numFmtId="164" fontId="4" fillId="3" borderId="1" xfId="0" applyNumberFormat="1" applyFont="1" applyFill="1" applyBorder="1"/>
    <xf numFmtId="164" fontId="0" fillId="0" borderId="0" xfId="0" applyNumberFormat="1"/>
    <xf numFmtId="167" fontId="4" fillId="0" borderId="0" xfId="0" applyNumberFormat="1" applyFont="1" applyAlignment="1">
      <alignment horizontal="left"/>
    </xf>
    <xf numFmtId="0" fontId="13" fillId="2" borderId="5" xfId="0" applyFont="1" applyFill="1" applyBorder="1" applyAlignment="1">
      <alignment horizontal="left"/>
    </xf>
    <xf numFmtId="164" fontId="13" fillId="2" borderId="5" xfId="0" applyNumberFormat="1" applyFont="1" applyFill="1" applyBorder="1" applyAlignment="1">
      <alignment horizontal="left"/>
    </xf>
    <xf numFmtId="0" fontId="3" fillId="0" borderId="0" xfId="0" applyFont="1"/>
    <xf numFmtId="166" fontId="12" fillId="0" borderId="0" xfId="0" applyNumberFormat="1" applyFont="1"/>
    <xf numFmtId="0" fontId="4" fillId="0" borderId="0" xfId="0" applyFont="1" applyAlignment="1">
      <alignment horizontal="right"/>
    </xf>
    <xf numFmtId="44" fontId="4" fillId="0" borderId="0" xfId="0" applyNumberFormat="1" applyFont="1" applyAlignment="1">
      <alignment horizontal="left"/>
    </xf>
    <xf numFmtId="44" fontId="4" fillId="0" borderId="0" xfId="0" applyNumberFormat="1" applyFont="1" applyAlignment="1">
      <alignment horizontal="right"/>
    </xf>
    <xf numFmtId="44" fontId="12" fillId="0" borderId="0" xfId="0" applyNumberFormat="1" applyFont="1"/>
    <xf numFmtId="0" fontId="3" fillId="0" borderId="6" xfId="1"/>
    <xf numFmtId="7" fontId="10" fillId="0" borderId="0" xfId="0" applyNumberFormat="1" applyFont="1"/>
    <xf numFmtId="0" fontId="0" fillId="0" borderId="0" xfId="0" applyAlignment="1">
      <alignment horizontal="center" vertical="top"/>
    </xf>
    <xf numFmtId="167" fontId="0" fillId="0" borderId="0" xfId="0" applyNumberFormat="1"/>
    <xf numFmtId="8" fontId="12" fillId="0" borderId="0" xfId="0" applyNumberFormat="1" applyFont="1"/>
    <xf numFmtId="44" fontId="0" fillId="0" borderId="0" xfId="0" applyNumberFormat="1"/>
    <xf numFmtId="0" fontId="4" fillId="0" borderId="0" xfId="0" applyFont="1" applyAlignment="1">
      <alignment horizontal="left" vertical="top"/>
    </xf>
    <xf numFmtId="0" fontId="2" fillId="0" borderId="0" xfId="0" applyFont="1"/>
    <xf numFmtId="167" fontId="4" fillId="4" borderId="0" xfId="0" applyNumberFormat="1" applyFont="1" applyFill="1" applyAlignment="1">
      <alignment horizontal="left"/>
    </xf>
    <xf numFmtId="165" fontId="4" fillId="4" borderId="0" xfId="0" applyNumberFormat="1" applyFont="1" applyFill="1" applyAlignment="1">
      <alignment horizontal="left"/>
    </xf>
    <xf numFmtId="0" fontId="8" fillId="3" borderId="2" xfId="0" applyFont="1" applyFill="1" applyBorder="1" applyAlignment="1">
      <alignment horizontal="center"/>
    </xf>
    <xf numFmtId="0" fontId="7" fillId="0" borderId="3" xfId="0" applyFont="1" applyBorder="1"/>
    <xf numFmtId="0" fontId="7" fillId="0" borderId="4" xfId="0" applyFont="1" applyBorder="1"/>
    <xf numFmtId="0" fontId="10" fillId="0" borderId="0" xfId="0" applyFont="1" applyBorder="1" applyAlignment="1">
      <alignment horizontal="left"/>
    </xf>
    <xf numFmtId="0" fontId="1" fillId="0" borderId="6" xfId="1" applyFont="1"/>
    <xf numFmtId="0" fontId="0" fillId="4" borderId="0" xfId="0" applyFill="1"/>
    <xf numFmtId="0" fontId="3" fillId="4" borderId="0" xfId="0" applyFont="1" applyFill="1" applyBorder="1"/>
    <xf numFmtId="0" fontId="4" fillId="4" borderId="0" xfId="0" applyFont="1" applyFill="1" applyAlignment="1">
      <alignment horizontal="left"/>
    </xf>
    <xf numFmtId="166" fontId="12" fillId="4" borderId="0" xfId="0" applyNumberFormat="1" applyFont="1" applyFill="1"/>
    <xf numFmtId="44" fontId="12" fillId="4" borderId="0" xfId="0" applyNumberFormat="1" applyFont="1" applyFill="1"/>
    <xf numFmtId="164" fontId="4" fillId="4" borderId="0" xfId="0" applyNumberFormat="1" applyFont="1" applyFill="1" applyAlignment="1">
      <alignment horizontal="left"/>
    </xf>
    <xf numFmtId="44" fontId="4" fillId="4" borderId="0" xfId="0" applyNumberFormat="1" applyFont="1" applyFill="1" applyAlignment="1">
      <alignment horizontal="left"/>
    </xf>
    <xf numFmtId="0" fontId="3" fillId="4" borderId="0" xfId="0" applyFont="1" applyFill="1"/>
    <xf numFmtId="0" fontId="3" fillId="4" borderId="6" xfId="1" applyFill="1" applyBorder="1"/>
    <xf numFmtId="0" fontId="3" fillId="4" borderId="6" xfId="1" applyFill="1"/>
    <xf numFmtId="0" fontId="8" fillId="3" borderId="6" xfId="0" applyFont="1" applyFill="1" applyBorder="1" applyAlignment="1">
      <alignment horizontal="center" wrapText="1"/>
    </xf>
  </cellXfs>
  <cellStyles count="2">
    <cellStyle name="Normal" xfId="0" builtinId="0"/>
    <cellStyle name="Normal 2" xfId="1" xr:uid="{91011D9D-2B1C-4491-831E-F4ADB4C172F7}"/>
  </cellStyles>
  <dxfs count="8">
    <dxf>
      <font>
        <b val="0"/>
        <i val="0"/>
        <strike val="0"/>
        <condense val="0"/>
        <extend val="0"/>
        <outline val="0"/>
        <shadow val="0"/>
        <u val="none"/>
        <vertAlign val="baseline"/>
        <sz val="11"/>
        <color theme="1"/>
        <name val="Calibri"/>
        <family val="2"/>
        <scheme val="none"/>
      </font>
      <numFmt numFmtId="19" formatCode="m/d/yyyy"/>
    </dxf>
    <dxf>
      <font>
        <family val="2"/>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0">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265.72000000000003</v>
    <v>162.62</v>
    <v>0.72619999999999996</v>
    <v>2.02</v>
    <v>-4.8989999999999997E-3</v>
    <v>7.7939999999999997E-3</v>
    <v>-1.28</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One New Orchard Road, ARMONK, NY, 10504 US</v>
    <v>261.94</v>
    <v>3</v>
    <v>Software &amp; IT Services</v>
    <v>Stock</v>
    <v>45702.997280948439</v>
    <v>4</v>
    <v>257.91000000000003</v>
    <v>241591300000</v>
    <v>INTERNATIONAL BUSINESS MACHINES CORPORATION</v>
    <v>INTERNATIONAL BUSINESS MACHINES CORPORATION</v>
    <v>259</v>
    <v>37.879600000000003</v>
    <v>259.19</v>
    <v>261.20999999999998</v>
    <v>260</v>
    <v>924645100</v>
    <v>IBM</v>
    <v>INTERNATIONAL BUSINESS MACHINES CORPORATION (XNYS:IBM)</v>
    <v>3925277</v>
    <v>5037876</v>
    <v>1911</v>
  </rv>
  <rv s="4">
    <v>5</v>
  </rv>
  <rv s="0">
    <v>https://www.bing.com/financeapi/forcetrigger?t=a1o2lh&amp;q=XNYS%3aAXP&amp;form=skydnc</v>
    <v>Learn more on Bing</v>
  </rv>
  <rv s="5">
    <v>en-US</v>
    <v>a1o2lh</v>
    <v>268435456</v>
    <v>1</v>
    <v>Powered by Refinitiv</v>
    <v>7</v>
    <v>AMERICAN EXPRESS COMPANY (XNYS:AXP)</v>
    <v>8</v>
    <v>9</v>
    <v>Finance</v>
    <v>5</v>
    <v>326.27499999999998</v>
    <v>208.82429999999999</v>
    <v>1.2051000000000001</v>
    <v>3.54</v>
    <v>3.2150000000000002E-5</v>
    <v>1.1512E-2</v>
    <v>0.01</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311.85000000000002</v>
    <v>Banking Services</v>
    <v>Stock</v>
    <v>45702.905461527342</v>
    <v>7</v>
    <v>307.42</v>
    <v>218515600000</v>
    <v>AMERICAN EXPRESS COMPANY</v>
    <v>AMERICAN EXPRESS COMPANY</v>
    <v>307.43</v>
    <v>22.201599999999999</v>
    <v>307.5</v>
    <v>311.04000000000002</v>
    <v>311.05</v>
    <v>702532100</v>
    <v>AXP</v>
    <v>AMERICAN EXPRESS COMPANY (XNYS:AXP)</v>
    <v>1725509</v>
    <v>2547519</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10</v>
    <v>123.74</v>
    <v>83.91</v>
    <v>1.4185000000000001</v>
    <v>0.79</v>
    <v>-1.178E-3</v>
    <v>7.2090000000000001E-3</v>
    <v>-0.13</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110.51</v>
    <v>12</v>
    <v>Media &amp; Publishing</v>
    <v>Stock</v>
    <v>45702.917716006254</v>
    <v>13</v>
    <v>109.59010000000001</v>
    <v>199543700000</v>
    <v>THE WALT DISNEY COMPANY</v>
    <v>THE WALT DISNEY COMPANY</v>
    <v>109.86</v>
    <v>35.840000000000003</v>
    <v>109.59</v>
    <v>110.38</v>
    <v>110.25</v>
    <v>1807789000</v>
    <v>DIS</v>
    <v>THE WALT DISNEY COMPANY (XNYS:DIS)</v>
    <v>5964541</v>
    <v>8697278</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10</v>
    <v>468.35</v>
    <v>385.58</v>
    <v>0.90810000000000002</v>
    <v>-2.11</v>
    <v>-9.3039999999999996E-4</v>
    <v>-5.1400000000000005E-3</v>
    <v>-0.38</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408.91</v>
    <v>18</v>
    <v>Software &amp; IT Services</v>
    <v>Stock</v>
    <v>45702.997278425784</v>
    <v>19</v>
    <v>405.88</v>
    <v>3036261000000</v>
    <v>MICROSOFT CORPORATION</v>
    <v>MICROSOFT CORPORATION</v>
    <v>407.79</v>
    <v>32.899700000000003</v>
    <v>410.54</v>
    <v>408.43</v>
    <v>408.05</v>
    <v>7433982000</v>
    <v>MSFT</v>
    <v>MICROSOFT CORPORATION (XNAS:MSFT)</v>
    <v>22758464</v>
    <v>22960259</v>
    <v>1993</v>
  </rv>
  <rv s="4">
    <v>20</v>
  </rv>
  <rv s="0">
    <v>https://www.bing.com/financeapi/forcetrigger?t=a1qlz2&amp;q=XNYS%3aCVX&amp;form=skydnc</v>
    <v>Learn more on Bing</v>
  </rv>
  <rv s="5">
    <v>en-US</v>
    <v>a1qlz2</v>
    <v>268435456</v>
    <v>1</v>
    <v>Powered by Refinitiv</v>
    <v>7</v>
    <v>CHEVRON CORPORATION (XNYS:CVX)</v>
    <v>8</v>
    <v>9</v>
    <v>Finance</v>
    <v>5</v>
    <v>167.11</v>
    <v>135.3672</v>
    <v>1.0763</v>
    <v>1.095</v>
    <v>1.0040000000000001E-3</v>
    <v>7.1030000000000008E-3</v>
    <v>0.156</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1400 SMITH STREET, HOUSTON, TX, 77002 US</v>
    <v>157.44999999999999</v>
    <v>Oil &amp; Gas</v>
    <v>Stock</v>
    <v>45702.955291330465</v>
    <v>22</v>
    <v>154.88</v>
    <v>279160200000</v>
    <v>CHEVRON CORPORATION</v>
    <v>CHEVRON CORPORATION</v>
    <v>155.08000000000001</v>
    <v>16.008700000000001</v>
    <v>154.16999999999999</v>
    <v>155.26499999999999</v>
    <v>155.49600000000001</v>
    <v>1797091000</v>
    <v>CVX</v>
    <v>CHEVRON CORPORATION (XNYS:CVX)</v>
    <v>5828805</v>
    <v>7768178</v>
    <v>1926</v>
  </rv>
  <rv s="4">
    <v>23</v>
  </rv>
  <rv s="0">
    <v>https://www.bing.com/financeapi/forcetrigger?t=a1mou2&amp;q=XNAS%3aAAPL&amp;form=skydnc</v>
    <v>Learn more on Bing</v>
  </rv>
  <rv s="5">
    <v>en-US</v>
    <v>a1mou2</v>
    <v>268435456</v>
    <v>1</v>
    <v>Powered by Refinitiv</v>
    <v>7</v>
    <v>APPLE INC. (XNAS:AAPL)</v>
    <v>8</v>
    <v>9</v>
    <v>Finance</v>
    <v>10</v>
    <v>260.10000000000002</v>
    <v>164.07499999999999</v>
    <v>1.1842999999999999</v>
    <v>3.07</v>
    <v>1.6349999999999999E-4</v>
    <v>1.2710999999999998E-2</v>
    <v>0.04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245.55</v>
    <v>Computers, Phones &amp; Household Electronics</v>
    <v>Stock</v>
    <v>45702.997281342185</v>
    <v>25</v>
    <v>240.99</v>
    <v>3678264000000</v>
    <v>APPLE INC.</v>
    <v>APPLE INC.</v>
    <v>241.25</v>
    <v>35.130600000000001</v>
    <v>241.53</v>
    <v>244.6</v>
    <v>244.64</v>
    <v>15037870000</v>
    <v>AAPL</v>
    <v>APPLE INC. (XNAS:AAPL)</v>
    <v>40896227</v>
    <v>57260990</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0.41010000000000002</v>
    <v>-8.1199999999999992</v>
    <v>-1.872E-4</v>
    <v>-4.7480000000000001E-2</v>
    <v>-3.0499999999999999E-2</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170</v>
    <v>Personal &amp; Household Products &amp; Services</v>
    <v>Stock</v>
    <v>45702.997279363284</v>
    <v>28</v>
    <v>162.30000000000001</v>
    <v>381952900000</v>
    <v>THE PROCTER &amp; GAMBLE COMPANY</v>
    <v>THE PROCTER &amp; GAMBLE COMPANY</v>
    <v>169.79</v>
    <v>25.954000000000001</v>
    <v>171.02</v>
    <v>162.9</v>
    <v>162.8595</v>
    <v>2344852000</v>
    <v>PG</v>
    <v>THE PROCTER &amp; GAMBLE COMPANY (XNYS:PG)</v>
    <v>13179478</v>
    <v>7069178</v>
    <v>1905</v>
  </rv>
  <rv s="4">
    <v>29</v>
  </rv>
  <rv s="0">
    <v>http://en.wikipedia.org/wiki/McDonald's</v>
    <v>Wikipedia</v>
  </rv>
  <rv s="1">
    <v>0</v>
    <v>31</v>
  </rv>
  <rv s="2">
    <v>6</v>
    <v>https://www.bing.com/th?id=AMMS_7d8255243964a8970376f8dd41121106&amp;qlt=95</v>
    <v>32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317.89999999999998</v>
    <v>243.53</v>
    <v>0.71950000000000003</v>
    <v>-1.64</v>
    <v>-1.9449999999999998E-4</v>
    <v>-5.2900000000000004E-3</v>
    <v>-0.06</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311</v>
    <v>33</v>
    <v>Hotels &amp; Entertainment Services</v>
    <v>Stock</v>
    <v>45702.917718020311</v>
    <v>34</v>
    <v>307.77999999999997</v>
    <v>221113000000</v>
    <v>MCDONALD'S CORPORATION</v>
    <v>MCDONALD'S CORPORATION</v>
    <v>310.2</v>
    <v>27.068899999999999</v>
    <v>310.02</v>
    <v>308.38</v>
    <v>308.49</v>
    <v>716619700</v>
    <v>MCD</v>
    <v>MCDONALD'S CORPORATION (XNYS:MCD)</v>
    <v>2674354</v>
    <v>3282043</v>
    <v>1964</v>
  </rv>
  <rv s="4">
    <v>35</v>
  </rv>
  <rv s="0">
    <v>https://www.bing.com/financeapi/forcetrigger?t=a22xk2&amp;q=XNYS%3aSHW&amp;form=skydnc</v>
    <v>Learn more on Bing</v>
  </rv>
  <rv s="5">
    <v>en-US</v>
    <v>a22xk2</v>
    <v>268435456</v>
    <v>1</v>
    <v>Powered by Refinitiv</v>
    <v>7</v>
    <v>THE SHERWIN-WILLIAMS COMPANY (XNYS:SHW)</v>
    <v>8</v>
    <v>9</v>
    <v>Finance</v>
    <v>10</v>
    <v>400.42</v>
    <v>282.08999999999997</v>
    <v>1.2359</v>
    <v>-4.2699999999999996</v>
    <v>1.5129999999999998E-3</v>
    <v>-1.1823999999999999E-2</v>
    <v>0.54</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Prospect Ave Nw, CLEVELAND, OH, 44115 US</v>
    <v>366.45</v>
    <v>Chemicals</v>
    <v>Stock</v>
    <v>45702.920059096876</v>
    <v>37</v>
    <v>356.32</v>
    <v>89876370000</v>
    <v>THE SHERWIN-WILLIAMS COMPANY</v>
    <v>THE SHERWIN-WILLIAMS COMPANY</v>
    <v>362.18</v>
    <v>33.834600000000002</v>
    <v>361.13</v>
    <v>356.86</v>
    <v>357.4</v>
    <v>251853300</v>
    <v>SHW</v>
    <v>THE SHERWIN-WILLIAMS COMPANY (XNYS:SHW)</v>
    <v>1871973</v>
    <v>1545189</v>
    <v>1884</v>
  </rv>
  <rv s="4">
    <v>38</v>
  </rv>
  <rv s="0">
    <v>https://www.bing.com/financeapi/forcetrigger?t=a24j8m&amp;q=XNYS%3aTRV&amp;form=skydnc</v>
    <v>Learn more on Bing</v>
  </rv>
  <rv s="5">
    <v>en-US</v>
    <v>a24j8m</v>
    <v>268435456</v>
    <v>1</v>
    <v>Powered by Refinitiv</v>
    <v>7</v>
    <v>The Travelers Companies, Inc. (XNYS:TRV)</v>
    <v>8</v>
    <v>9</v>
    <v>Finance</v>
    <v>5</v>
    <v>269.55500000000001</v>
    <v>200.21</v>
    <v>0.63100000000000001</v>
    <v>-4.7</v>
    <v>2.7974000000000002E-2</v>
    <v>-1.9341000000000001E-2</v>
    <v>6.6662999999999997</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242.44</v>
    <v>Insurance</v>
    <v>Stock</v>
    <v>45702.974853460153</v>
    <v>40</v>
    <v>236.96</v>
    <v>54028950000</v>
    <v>The Travelers Companies, Inc.</v>
    <v>The Travelers Companies, Inc.</v>
    <v>242.02</v>
    <v>11.097099999999999</v>
    <v>243.01</v>
    <v>238.31</v>
    <v>244.96629999999999</v>
    <v>226726600</v>
    <v>TRV</v>
    <v>The Travelers Companies, Inc. (XNYS:TRV)</v>
    <v>1348206</v>
    <v>1393306</v>
    <v>1853</v>
  </rv>
  <rv s="4">
    <v>41</v>
  </rv>
  <rv s="0">
    <v>https://www.bing.com/financeapi/forcetrigger?t=a24xlh&amp;q=XNYS%3aUNH&amp;form=skydnc</v>
    <v>Learn more on Bing</v>
  </rv>
  <rv s="5">
    <v>en-US</v>
    <v>a24xlh</v>
    <v>268435456</v>
    <v>1</v>
    <v>Powered by Refinitiv</v>
    <v>7</v>
    <v>UNITEDHEALTH GROUP INCORPORATED (XNYS:UNH)</v>
    <v>8</v>
    <v>9</v>
    <v>Finance</v>
    <v>5</v>
    <v>630.73</v>
    <v>436.38</v>
    <v>0.61299999999999999</v>
    <v>-7.83</v>
    <v>-4.0109999999999999E-4</v>
    <v>-1.4740999999999999E-2</v>
    <v>-0.21</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1 HEALTH DRIVE, EDEN PRAIRIE, MN, 55344 US</v>
    <v>533.20000000000005</v>
    <v>Healthcare Providers &amp; Services</v>
    <v>Stock</v>
    <v>45702.997279883595</v>
    <v>43</v>
    <v>522.91</v>
    <v>481778100000</v>
    <v>UNITEDHEALTH GROUP INCORPORATED</v>
    <v>UNITEDHEALTH GROUP INCORPORATED</v>
    <v>529</v>
    <v>33.7532</v>
    <v>531.17999999999995</v>
    <v>523.35</v>
    <v>523.29999999999995</v>
    <v>920284300</v>
    <v>UNH</v>
    <v>UNITEDHEALTH GROUP INCORPORATED (XNYS:UNH)</v>
    <v>3705326</v>
    <v>4277561</v>
    <v>2015</v>
  </rv>
  <rv s="4">
    <v>44</v>
  </rv>
  <rv s="0">
    <v>https://www.bing.com/financeapi/forcetrigger?t=a1qc1h&amp;q=XNYS%3aCRM&amp;form=skydnc</v>
    <v>Learn more on Bing</v>
  </rv>
  <rv s="5">
    <v>en-US</v>
    <v>a1qc1h</v>
    <v>268435456</v>
    <v>1</v>
    <v>Powered by Refinitiv</v>
    <v>7</v>
    <v>SALESFORCE, INC. (XNYS:CRM)</v>
    <v>8</v>
    <v>9</v>
    <v>Finance</v>
    <v>10</v>
    <v>369</v>
    <v>212</v>
    <v>1.3357000000000001</v>
    <v>-3.31</v>
    <v>0</v>
    <v>-1.0035000000000001E-2</v>
    <v>0</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328.5</v>
    <v>Software &amp; IT Services</v>
    <v>Stock</v>
    <v>45702.881944444445</v>
    <v>46</v>
    <v>322.62</v>
    <v>312498800000</v>
    <v>SALESFORCE, INC.</v>
    <v>SALESFORCE, INC.</v>
    <v>328.03</v>
    <v>53.694899999999997</v>
    <v>329.85</v>
    <v>326.54000000000002</v>
    <v>326.54000000000002</v>
    <v>957000000</v>
    <v>CRM</v>
    <v>SALESFORCE, INC. (XNYS:CRM)</v>
    <v>5879716</v>
    <v>6530055</v>
    <v>1999</v>
  </rv>
  <rv s="4">
    <v>47</v>
  </rv>
  <rv s="0">
    <v>https://www.bing.com/financeapi/forcetrigger?t=a1xxmw&amp;q=XNYS%3aMRK&amp;form=skydnc</v>
    <v>Learn more on Bing</v>
  </rv>
  <rv s="5">
    <v>en-US</v>
    <v>a1xxmw</v>
    <v>268435456</v>
    <v>1</v>
    <v>Powered by Refinitiv</v>
    <v>7</v>
    <v>MERCK &amp; CO., INC. (XNYS:MRK)</v>
    <v>8</v>
    <v>9</v>
    <v>Finance</v>
    <v>5</v>
    <v>134.63</v>
    <v>82.093900000000005</v>
    <v>0.35580000000000001</v>
    <v>-1.42</v>
    <v>4.6739999999999998E-4</v>
    <v>-1.6820999999999999E-2</v>
    <v>3.8800000000000001E-2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72000</v>
    <v>New York Stock Exchange</v>
    <v>XNYS</v>
    <v>XNYS</v>
    <v>2000 Galloping Hill Road, KENILWORTH, NJ, 07033 US</v>
    <v>84.78</v>
    <v>Pharmaceuticals</v>
    <v>Stock</v>
    <v>45702.99728039297</v>
    <v>49</v>
    <v>82.093900000000005</v>
    <v>209985100000</v>
    <v>MERCK &amp; CO., INC.</v>
    <v>MERCK &amp; CO., INC.</v>
    <v>84.415000000000006</v>
    <v>12.325699999999999</v>
    <v>84.42</v>
    <v>83</v>
    <v>83.0488</v>
    <v>2529636000</v>
    <v>MRK</v>
    <v>MERCK &amp; CO., INC. (XNYS:MRK)</v>
    <v>26778993</v>
    <v>15402122</v>
    <v>1970</v>
  </rv>
  <rv s="4">
    <v>50</v>
  </rv>
  <rv s="0">
    <v>https://www.bing.com/financeapi/forcetrigger?t=a1p7zr&amp;q=XNYS%3aCAT&amp;form=skydnc</v>
    <v>Learn more on Bing</v>
  </rv>
  <rv s="5">
    <v>en-US</v>
    <v>a1p7zr</v>
    <v>268435456</v>
    <v>1</v>
    <v>Powered by Refinitiv</v>
    <v>7</v>
    <v>CATERPILLAR INC. (XNYS:CAT)</v>
    <v>8</v>
    <v>9</v>
    <v>Finance</v>
    <v>5</v>
    <v>418.5</v>
    <v>307.05</v>
    <v>1.1267</v>
    <v>-0.35</v>
    <v>-8.4909999999999998E-5</v>
    <v>-9.8949999999999993E-4</v>
    <v>-0.03</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358.87619999999998</v>
    <v>Machinery, Equipment &amp; Components</v>
    <v>Stock</v>
    <v>45702.99728113359</v>
    <v>52</v>
    <v>352.8</v>
    <v>170583800000</v>
    <v>CATERPILLAR INC.</v>
    <v>CATERPILLAR INC.</v>
    <v>356.6</v>
    <v>16.010000000000002</v>
    <v>353.7</v>
    <v>353.35</v>
    <v>353.29</v>
    <v>482802500</v>
    <v>CAT</v>
    <v>CATERPILLAR INC. (XNYS:CAT)</v>
    <v>2045278</v>
    <v>2520431</v>
    <v>1986</v>
  </rv>
  <rv s="4">
    <v>53</v>
  </rv>
  <rv s="0">
    <v>https://www.bing.com/financeapi/forcetrigger?t=a1ut3m&amp;q=XNAS%3aHON&amp;form=skydnc</v>
    <v>Learn more on Bing</v>
  </rv>
  <rv s="5">
    <v>en-US</v>
    <v>a1ut3m</v>
    <v>268435456</v>
    <v>1</v>
    <v>Powered by Refinitiv</v>
    <v>7</v>
    <v>HONEYWELL INTERNATIONAL INCORPORATION (XNAS:HON)</v>
    <v>8</v>
    <v>9</v>
    <v>Finance</v>
    <v>5</v>
    <v>242.77</v>
    <v>189.75</v>
    <v>1.0649999999999999</v>
    <v>-2.52</v>
    <v>2.4169999999999999E-3</v>
    <v>-1.2277E-2</v>
    <v>0.49</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205.14</v>
    <v>Consumer Goods Conglomerates</v>
    <v>Stock</v>
    <v>45702.911210346872</v>
    <v>55</v>
    <v>201.54</v>
    <v>131837700000</v>
    <v>HONEYWELL INTERNATIONAL INCORPORATION</v>
    <v>HONEYWELL INTERNATIONAL INCORPORATION</v>
    <v>204.82</v>
    <v>23.275400000000001</v>
    <v>205.27</v>
    <v>202.75</v>
    <v>203.24</v>
    <v>650247400</v>
    <v>HON</v>
    <v>HONEYWELL INTERNATIONAL INCORPORATION (XNAS:HON)</v>
    <v>5351415</v>
    <v>4211723</v>
    <v>1985</v>
  </rv>
  <rv s="4">
    <v>56</v>
  </rv>
  <rv s="0">
    <v>https://www.bing.com/financeapi/forcetrigger?t=a1yjxm&amp;q=XNYS%3aNKE&amp;form=skydnc</v>
    <v>Learn more on Bing</v>
  </rv>
  <rv s="5">
    <v>en-US</v>
    <v>a1yjxm</v>
    <v>268435456</v>
    <v>1</v>
    <v>Powered by Refinitiv</v>
    <v>7</v>
    <v>NIKE, INC. (XNYS:NKE)</v>
    <v>8</v>
    <v>9</v>
    <v>Finance</v>
    <v>5</v>
    <v>107.34</v>
    <v>68.62</v>
    <v>1.0317000000000001</v>
    <v>-0.17</v>
    <v>8.2149999999999996E-4</v>
    <v>-2.3219999999999998E-3</v>
    <v>0.06</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73.5</v>
    <v>Textiles &amp; Apparel</v>
    <v>Stock</v>
    <v>45702.991162580467</v>
    <v>58</v>
    <v>72.34</v>
    <v>108035400000</v>
    <v>NIKE, INC.</v>
    <v>NIKE, INC.</v>
    <v>73.17</v>
    <v>22.5627</v>
    <v>73.209999999999994</v>
    <v>73.040000000000006</v>
    <v>73.099999999999994</v>
    <v>1479127000</v>
    <v>NKE</v>
    <v>NIKE, INC. (XNYS:NKE)</v>
    <v>9254379</v>
    <v>13121451</v>
    <v>1969</v>
  </rv>
  <rv s="4">
    <v>59</v>
  </rv>
  <rv s="0">
    <v>https://www.bing.com/financeapi/forcetrigger?t=a25ya2&amp;q=XNYS%3aWMT&amp;form=skydnc</v>
    <v>Learn more on Bing</v>
  </rv>
  <rv s="5">
    <v>en-US</v>
    <v>a25ya2</v>
    <v>268435456</v>
    <v>1</v>
    <v>Powered by Refinitiv</v>
    <v>7</v>
    <v>WALMART INC. (XNYS:WMT)</v>
    <v>8</v>
    <v>9</v>
    <v>Finance</v>
    <v>5</v>
    <v>105.3</v>
    <v>55.846600000000002</v>
    <v>0.53649999999999998</v>
    <v>-1.03</v>
    <v>1.0580000000000001E-3</v>
    <v>-9.8050000000000012E-3</v>
    <v>0.1101</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105.3</v>
    <v>Food &amp; Drug Retailing</v>
    <v>Stock</v>
    <v>45702.997279015624</v>
    <v>61</v>
    <v>103.6</v>
    <v>835793500000</v>
    <v>WALMART INC.</v>
    <v>WALMART INC.</v>
    <v>105.3</v>
    <v>52.519399999999997</v>
    <v>105.05</v>
    <v>104.02</v>
    <v>104.15009999999999</v>
    <v>8033386000</v>
    <v>WMT</v>
    <v>WALMART INC. (XNYS:WMT)</v>
    <v>14109460</v>
    <v>15303511</v>
    <v>1969</v>
  </rv>
  <rv s="4">
    <v>62</v>
  </rv>
  <rv s="0">
    <v>https://www.bing.com/financeapi/forcetrigger?t=a1waa2&amp;q=XNYS%3aJPM&amp;form=skydnc</v>
    <v>Learn more on Bing</v>
  </rv>
  <rv s="5">
    <v>en-US</v>
    <v>a1waa2</v>
    <v>268435456</v>
    <v>1</v>
    <v>Powered by Refinitiv</v>
    <v>7</v>
    <v>JPMORGAN CHASE &amp; CO. (XNYS:JPM)</v>
    <v>8</v>
    <v>9</v>
    <v>Finance</v>
    <v>5</v>
    <v>279.23340000000002</v>
    <v>174.42</v>
    <v>1.0898000000000001</v>
    <v>0.27</v>
    <v>6.1459999999999998E-4</v>
    <v>9.7710000000000006E-4</v>
    <v>0.17</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279.23340000000002</v>
    <v>Banking Services</v>
    <v>Stock</v>
    <v>45702.997279930467</v>
    <v>64</v>
    <v>276.45</v>
    <v>778695000000</v>
    <v>JPMORGAN CHASE &amp; CO.</v>
    <v>JPMORGAN CHASE &amp; CO.</v>
    <v>277.37</v>
    <v>14.0046</v>
    <v>276.32</v>
    <v>276.58999999999997</v>
    <v>276.76</v>
    <v>2815340000</v>
    <v>JPM</v>
    <v>JPMORGAN CHASE &amp; CO. (XNYS:JPM)</v>
    <v>5688627</v>
    <v>9487452</v>
    <v>1968</v>
  </rv>
  <rv s="4">
    <v>65</v>
  </rv>
  <rv s="0">
    <v>https://www.bing.com/financeapi/forcetrigger?t=a256cw&amp;q=XNYS%3aV&amp;form=skydnc</v>
    <v>Learn more on Bing</v>
  </rv>
  <rv s="5">
    <v>en-US</v>
    <v>a256cw</v>
    <v>268435456</v>
    <v>1</v>
    <v>Powered by Refinitiv</v>
    <v>7</v>
    <v>VISA INC. (XNYS:V)</v>
    <v>8</v>
    <v>9</v>
    <v>Finance</v>
    <v>5</v>
    <v>356.08</v>
    <v>252.7</v>
    <v>0.96220000000000006</v>
    <v>-1.86</v>
    <v>1.8649999999999999E-3</v>
    <v>-5.2300000000000003E-3</v>
    <v>0.66</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355.42989999999998</v>
    <v>Software &amp; IT Services</v>
    <v>Stock</v>
    <v>45702.997280832809</v>
    <v>67</v>
    <v>353.22</v>
    <v>691195000000</v>
    <v>VISA INC.</v>
    <v>VISA INC.</v>
    <v>354.43</v>
    <v>35.639699999999998</v>
    <v>355.63</v>
    <v>353.77</v>
    <v>354.47</v>
    <v>1953577000</v>
    <v>V</v>
    <v>VISA INC. (XNYS:V)</v>
    <v>5720285</v>
    <v>5846579</v>
    <v>2007</v>
  </rv>
  <rv s="4">
    <v>68</v>
  </rv>
  <rv s="0">
    <v>https://www.bing.com/financeapi/forcetrigger?t=a1w8ec&amp;q=XNYS%3aJNJ&amp;form=skydnc</v>
    <v>Learn more on Bing</v>
  </rv>
  <rv s="5">
    <v>en-US</v>
    <v>a1w8ec</v>
    <v>268435456</v>
    <v>1</v>
    <v>Powered by Refinitiv</v>
    <v>7</v>
    <v>JOHNSON &amp; JOHNSON (XNYS:JNJ)</v>
    <v>8</v>
    <v>9</v>
    <v>Finance</v>
    <v>5</v>
    <v>168.85</v>
    <v>140.68</v>
    <v>0.47949999999999998</v>
    <v>-1.1499999999999999</v>
    <v>-9.5290000000000001E-4</v>
    <v>-7.3129999999999992E-3</v>
    <v>-0.14879999999999999</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138100</v>
    <v>New York Stock Exchange</v>
    <v>XNYS</v>
    <v>XNYS</v>
    <v>One Johnson &amp; Johnson Plaza, NEW BRUNSWICK, NJ, 08933 US</v>
    <v>157.47</v>
    <v>Pharmaceuticals</v>
    <v>Stock</v>
    <v>45702.997279883595</v>
    <v>70</v>
    <v>156.06</v>
    <v>375949300000</v>
    <v>JOHNSON &amp; JOHNSON</v>
    <v>JOHNSON &amp; JOHNSON</v>
    <v>157.29</v>
    <v>26.931000000000001</v>
    <v>157.25</v>
    <v>156.1</v>
    <v>156.00120000000001</v>
    <v>2407617000</v>
    <v>JNJ</v>
    <v>JOHNSON &amp; JOHNSON (XNYS:JNJ)</v>
    <v>6411840</v>
    <v>9456480</v>
    <v>1887</v>
  </rv>
  <rv s="4">
    <v>71</v>
  </rv>
  <rv s="0">
    <v>https://www.bing.com/financeapi/forcetrigger?t=a1wljc&amp;q=XNYS%3aKO&amp;form=skydnc</v>
    <v>Learn more on Bing</v>
  </rv>
  <rv s="5">
    <v>en-US</v>
    <v>a1wljc</v>
    <v>268435456</v>
    <v>1</v>
    <v>Powered by Refinitiv</v>
    <v>7</v>
    <v>THE COCA-COLA COMPANY (XNYS:KO)</v>
    <v>8</v>
    <v>9</v>
    <v>Finance</v>
    <v>5</v>
    <v>73.53</v>
    <v>57.93</v>
    <v>0.59750000000000003</v>
    <v>-0.63</v>
    <v>-5.8080000000000002E-4</v>
    <v>-9.0650000000000001E-3</v>
    <v>-0.04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70.03</v>
    <v>Beverages</v>
    <v>Stock</v>
    <v>45702.894424536717</v>
    <v>73</v>
    <v>68.760000000000005</v>
    <v>296278800000</v>
    <v>THE COCA-COLA COMPANY</v>
    <v>THE COCA-COLA COMPANY</v>
    <v>69.364999999999995</v>
    <v>27.985700000000001</v>
    <v>69.5</v>
    <v>68.87</v>
    <v>68.83</v>
    <v>4302000000</v>
    <v>KO</v>
    <v>THE COCA-COLA COMPANY (XNYS:KO)</v>
    <v>20779090</v>
    <v>17062163</v>
    <v>1919</v>
  </rv>
  <rv s="4">
    <v>74</v>
  </rv>
  <rv s="0">
    <v>https://www.bing.com/financeapi/forcetrigger?t=a1qe5r&amp;q=XNAS%3aCSCO&amp;form=skydnc</v>
    <v>Learn more on Bing</v>
  </rv>
  <rv s="5">
    <v>en-US</v>
    <v>a1qe5r</v>
    <v>268435456</v>
    <v>1</v>
    <v>Powered by Refinitiv</v>
    <v>7</v>
    <v>CISCO SYSTEMS, INC. (XNAS:CSCO)</v>
    <v>8</v>
    <v>9</v>
    <v>Finance</v>
    <v>5</v>
    <v>66.5</v>
    <v>44.5</v>
    <v>0.78859999999999997</v>
    <v>1.03</v>
    <v>1.2330000000000002E-3</v>
    <v>1.6133999999999999E-2</v>
    <v>0.08</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65.069999999999993</v>
    <v>Communications &amp; Networking</v>
    <v>Stock</v>
    <v>45702.917652916403</v>
    <v>76</v>
    <v>63.44</v>
    <v>258361500000</v>
    <v>CISCO SYSTEMS, INC.</v>
    <v>CISCO SYSTEMS, INC.</v>
    <v>63.79</v>
    <v>28.425599999999999</v>
    <v>63.84</v>
    <v>64.87</v>
    <v>64.95</v>
    <v>3982758000</v>
    <v>CSCO</v>
    <v>CISCO SYSTEMS, INC. (XNAS:CSCO)</v>
    <v>23693320</v>
    <v>20316380</v>
    <v>2021</v>
  </rv>
  <rv s="4">
    <v>77</v>
  </rv>
  <rv s="0">
    <v>https://www.bing.com/financeapi/forcetrigger?t=a1u7xm&amp;q=XNYS%3aGS&amp;form=skydnc</v>
    <v>Learn more on Bing</v>
  </rv>
  <rv s="5">
    <v>en-US</v>
    <v>a1u7xm</v>
    <v>268435456</v>
    <v>1</v>
    <v>Powered by Refinitiv</v>
    <v>7</v>
    <v>THE GOLDMAN SACHS GROUP, INC. (XNYS:GS)</v>
    <v>8</v>
    <v>9</v>
    <v>Finance</v>
    <v>5</v>
    <v>663.87</v>
    <v>375.77499999999998</v>
    <v>1.3593999999999999</v>
    <v>11.3</v>
    <v>0</v>
    <v>1.7413000000000001E-2</v>
    <v>0</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663.25990000000002</v>
    <v>Investment Banking &amp; Investment Services</v>
    <v>Stock</v>
    <v>45702.99727866875</v>
    <v>79</v>
    <v>650.32000000000005</v>
    <v>207353100000</v>
    <v>THE GOLDMAN SACHS GROUP, INC.</v>
    <v>THE GOLDMAN SACHS GROUP, INC.</v>
    <v>650.32000000000005</v>
    <v>16.2837</v>
    <v>648.95000000000005</v>
    <v>660.25</v>
    <v>660.55</v>
    <v>313909800</v>
    <v>GS</v>
    <v>THE GOLDMAN SACHS GROUP, INC. (XNYS:GS)</v>
    <v>2246279</v>
    <v>2619690</v>
    <v>1998</v>
  </rv>
  <rv s="4">
    <v>80</v>
  </rv>
  <rv s="0">
    <v>http://en.wikipedia.org/wiki/Amgen</v>
    <v>Wikipedia</v>
  </rv>
  <rv s="1">
    <v>0</v>
    <v>82</v>
  </rv>
  <rv s="2">
    <v>6</v>
    <v>https://www.bing.com/th?id=AMMS_7651d2e878d4df4bb82a200be2db03e3&amp;qlt=95</v>
    <v>83</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10</v>
    <v>346.85</v>
    <v>253.3</v>
    <v>0.53900000000000003</v>
    <v>-3.43</v>
    <v>1.168E-3</v>
    <v>-1.1642999999999999E-2</v>
    <v>0.34</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295.16239999999999</v>
    <v>84</v>
    <v>Pharmaceuticals</v>
    <v>Stock</v>
    <v>45702.920077696093</v>
    <v>85</v>
    <v>290.45</v>
    <v>156352900000</v>
    <v>AMGEN INC.</v>
    <v>AMGEN INC.</v>
    <v>294.75</v>
    <v>38.583100000000002</v>
    <v>294.58999999999997</v>
    <v>291.16000000000003</v>
    <v>291.5</v>
    <v>537000000</v>
    <v>AMGN</v>
    <v>AMGEN INC. (XNAS:AMGN)</v>
    <v>2189386</v>
    <v>3212979</v>
    <v>1986</v>
  </rv>
  <rv s="4">
    <v>86</v>
  </rv>
  <rv s="0">
    <v>https://www.bing.com/financeapi/forcetrigger?t=a1xroc&amp;q=XNYS%3aMMM&amp;form=skydnc</v>
    <v>Learn more on Bing</v>
  </rv>
  <rv s="5">
    <v>en-US</v>
    <v>a1xroc</v>
    <v>268435456</v>
    <v>1</v>
    <v>Powered by Refinitiv</v>
    <v>7</v>
    <v>3M COMPANY (XNYS:MMM)</v>
    <v>8</v>
    <v>9</v>
    <v>Finance</v>
    <v>10</v>
    <v>155</v>
    <v>75.645099999999999</v>
    <v>0.96079999999999999</v>
    <v>0.63</v>
    <v>-6.4590000000000003E-3</v>
    <v>4.2570000000000004E-3</v>
    <v>-0.96</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149.55000000000001</v>
    <v>Consumer Goods Conglomerates</v>
    <v>Stock</v>
    <v>45702.919957546095</v>
    <v>88</v>
    <v>147.74</v>
    <v>80685800000</v>
    <v>3M COMPANY</v>
    <v>3M COMPANY</v>
    <v>147.88999999999999</v>
    <v>20.482900000000001</v>
    <v>147.99</v>
    <v>148.62</v>
    <v>147.66</v>
    <v>542900000</v>
    <v>MMM</v>
    <v>3M COMPANY (XNYS:MMM)</v>
    <v>2388382</v>
    <v>4268570</v>
    <v>1929</v>
  </rv>
  <rv s="4">
    <v>89</v>
  </rv>
  <rv s="0">
    <v>https://www.bing.com/financeapi/forcetrigger?t=a1o4ec&amp;q=XNYS%3aBA&amp;form=skydnc</v>
    <v>Learn more on Bing</v>
  </rv>
  <rv s="6">
    <v>en-US</v>
    <v>a1o4ec</v>
    <v>268435456</v>
    <v>1</v>
    <v>Powered by Refinitiv</v>
    <v>11</v>
    <v>THE BOEING COMPANY (XNYS:BA)</v>
    <v>8</v>
    <v>12</v>
    <v>Finance</v>
    <v>10</v>
    <v>208.1</v>
    <v>137.03</v>
    <v>1.5306</v>
    <v>-1.02</v>
    <v>1.789E-3</v>
    <v>-5.5000000000000005E-3</v>
    <v>0.33</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186.82</v>
    <v>Aerospace &amp; Defense</v>
    <v>Stock</v>
    <v>45702.920252233591</v>
    <v>91</v>
    <v>183.57499999999999</v>
    <v>138328700000</v>
    <v>THE BOEING COMPANY</v>
    <v>THE BOEING COMPANY</v>
    <v>186.75</v>
    <v>185.44</v>
    <v>184.42</v>
    <v>184.75</v>
    <v>750074400</v>
    <v>BA</v>
    <v>THE BOEING COMPANY (XNYS:BA)</v>
    <v>5044712</v>
    <v>7508940</v>
    <v>1934</v>
  </rv>
  <rv s="4">
    <v>92</v>
  </rv>
  <rv s="0">
    <v>https://www.bing.com/financeapi/forcetrigger?t=a25obh&amp;q=XNYS%3aVZ&amp;form=skydnc</v>
    <v>Learn more on Bing</v>
  </rv>
  <rv s="5">
    <v>en-US</v>
    <v>a25obh</v>
    <v>268435456</v>
    <v>1</v>
    <v>Powered by Refinitiv</v>
    <v>7</v>
    <v>VERIZON COMMUNICATIONS INC. (XNYS:VZ)</v>
    <v>8</v>
    <v>9</v>
    <v>Finance</v>
    <v>10</v>
    <v>45.36</v>
    <v>37.585000000000001</v>
    <v>0.4153</v>
    <v>-0.05</v>
    <v>9.7579999999999997E-4</v>
    <v>-1.2180000000000001E-3</v>
    <v>0.04</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99600</v>
    <v>New York Stock Exchange</v>
    <v>XNYS</v>
    <v>XNYS</v>
    <v>1095 Avenue Of The Americas, NEW YORK, NY, 10036 US</v>
    <v>41.29</v>
    <v>Telecommunications Services</v>
    <v>Stock</v>
    <v>45702.917690937502</v>
    <v>94</v>
    <v>40.935000000000002</v>
    <v>172555800000</v>
    <v>VERIZON COMMUNICATIONS INC.</v>
    <v>VERIZON COMMUNICATIONS INC.</v>
    <v>41.14</v>
    <v>9.8893000000000004</v>
    <v>41.04</v>
    <v>40.99</v>
    <v>41.03</v>
    <v>4209704000</v>
    <v>VZ</v>
    <v>VERIZON COMMUNICATIONS INC. (XNYS:VZ)</v>
    <v>12438162</v>
    <v>23767791</v>
    <v>1983</v>
  </rv>
  <rv s="4">
    <v>95</v>
  </rv>
  <rv s="0">
    <v>https://www.bing.com/financeapi/forcetrigger?t=a1yv52&amp;q=XNAS%3aNVDA&amp;form=skydnc</v>
    <v>Learn more on Bing</v>
  </rv>
  <rv s="5">
    <v>en-US</v>
    <v>a1yv52</v>
    <v>268435456</v>
    <v>1</v>
    <v>Powered by Refinitiv</v>
    <v>7</v>
    <v>NVIDIA CORPORATION (XNAS:NVDA)</v>
    <v>8</v>
    <v>9</v>
    <v>Finance</v>
    <v>10</v>
    <v>153.13</v>
    <v>66.248000000000005</v>
    <v>1.7685999999999999</v>
    <v>3.56</v>
    <v>-2.6650000000000003E-3</v>
    <v>2.6314000000000001E-2</v>
    <v>-0.37</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139.25</v>
    <v>Semiconductors &amp; Semiconductor Equipment</v>
    <v>Stock</v>
    <v>45702.997280902346</v>
    <v>97</v>
    <v>135.5</v>
    <v>3400437000000</v>
    <v>NVIDIA CORPORATION</v>
    <v>NVIDIA CORPORATION</v>
    <v>136.47999999999999</v>
    <v>54.710599999999999</v>
    <v>135.29</v>
    <v>138.85</v>
    <v>138.47999999999999</v>
    <v>24490000000</v>
    <v>NVDA</v>
    <v>NVIDIA CORPORATION (XNAS:NVDA)</v>
    <v>195479557</v>
    <v>281201983</v>
    <v>1998</v>
  </rv>
  <rv s="4">
    <v>98</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 s="0">
      <v>1</v>
      <v>Name</v>
      <v>LearnMoreOnLink</v>
    </spb>
    <spb s="7">
      <v>2</v>
      <v>2</v>
      <v>2</v>
      <v>2</v>
    </spb>
    <spb s="8">
      <v>1</v>
      <v>2</v>
      <v>2</v>
      <v>1</v>
      <v>3</v>
      <v>1</v>
      <v>1</v>
      <v>1</v>
      <v>5</v>
      <v>5</v>
      <v>6</v>
      <v>7</v>
      <v>1</v>
      <v>1</v>
      <v>1</v>
      <v>5</v>
      <v>8</v>
      <v>9</v>
      <v>10</v>
      <v>5</v>
      <v>1</v>
      <v>1</v>
      <v>6</v>
    </spb>
    <spb s="5">
      <v>at close</v>
      <v>from previous close</v>
      <v>from previous close</v>
      <v>Source: Nasdaq</v>
      <v>GMT</v>
      <v>Delayed 15 minutes</v>
      <v>from close</v>
      <v>from close</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46">
  <tableColumns count="11">
    <tableColumn id="1" xr3:uid="{00000000-0010-0000-0000-000001000000}" name="Date" dataDxfId="0"/>
    <tableColumn id="11" xr3:uid="{76FF6564-50D5-406D-BCD3-E022EC02FFDB}" name="Sector" dataDxfId="2">
      <calculatedColumnFormula>VLOOKUP(Table_1[[#This Row],[Ticker]],Dashboard!$C$8:$D$626,2,FALSE)</calculatedColumnFormula>
    </tableColumn>
    <tableColumn id="2" xr3:uid="{00000000-0010-0000-0000-000002000000}" name="Company"/>
    <tableColumn id="3" xr3:uid="{00000000-0010-0000-0000-000003000000}" name="Ticker"/>
    <tableColumn id="4" xr3:uid="{00000000-0010-0000-0000-000004000000}" name="Transaction Type" dataDxfId="1">
      <calculatedColumnFormula>IF(Table_1[[#This Row],[Units]]&gt;0,"BUY","SELL")</calculatedColumnFormula>
    </tableColumn>
    <tableColumn id="5" xr3:uid="{00000000-0010-0000-0000-000005000000}" name="Units"/>
    <tableColumn id="6" xr3:uid="{00000000-0010-0000-0000-000006000000}" name="Entry Price"/>
    <tableColumn id="7" xr3:uid="{00000000-0010-0000-0000-000007000000}" name="Transaction Amount"/>
    <tableColumn id="9" xr3:uid="{616C1E63-255C-4DE8-8D15-3E1FECBBBB19}" name="Transaction Cost" dataDxfId="3">
      <calculatedColumnFormula>ABS(Table_1[[#This Row],[Transaction Amount]])*0.002</calculatedColumnFormula>
    </tableColumn>
    <tableColumn id="10" xr3:uid="{68916593-1081-45E0-8B06-AE64845CAE61}" name="Total Transaction" dataDxfId="4">
      <calculatedColumnFormula>Table_1[[#This Row],[Transaction Amount]]-Table_1[[#This Row],[Transaction Cost]]</calculatedColumnFormula>
    </tableColumn>
    <tableColumn id="8" xr3:uid="{00000000-0010-0000-0000-000008000000}" name="Currency"/>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EC7B2-2E94-4A2A-A16B-382CD9BF6D66}">
  <dimension ref="A1:E2"/>
  <sheetViews>
    <sheetView workbookViewId="0">
      <selection activeCell="C1" sqref="C1"/>
    </sheetView>
  </sheetViews>
  <sheetFormatPr defaultRowHeight="14.4" x14ac:dyDescent="0.3"/>
  <cols>
    <col min="1" max="2" width="16.88671875" bestFit="1" customWidth="1"/>
    <col min="3" max="3" width="16.88671875" customWidth="1"/>
    <col min="4" max="4" width="15.5546875" bestFit="1" customWidth="1"/>
    <col min="5" max="5" width="17.109375" bestFit="1" customWidth="1"/>
  </cols>
  <sheetData>
    <row r="1" spans="1:5" ht="28.8" x14ac:dyDescent="0.3">
      <c r="A1" s="3" t="s">
        <v>30</v>
      </c>
      <c r="B1" s="3" t="s">
        <v>24</v>
      </c>
      <c r="C1" s="50" t="s">
        <v>32</v>
      </c>
      <c r="D1" s="3" t="s">
        <v>25</v>
      </c>
      <c r="E1" s="3" t="s">
        <v>26</v>
      </c>
    </row>
    <row r="2" spans="1:5" ht="21" x14ac:dyDescent="0.3">
      <c r="A2" s="5">
        <v>985158.59</v>
      </c>
      <c r="B2" s="5">
        <f>(1000000+E2)-SUM(Transactions!J39:J44)</f>
        <v>982996.76211999997</v>
      </c>
      <c r="C2" s="6">
        <v>-13650.98</v>
      </c>
      <c r="D2" s="6">
        <f>B2-A2</f>
        <v>-2161.8278799999971</v>
      </c>
      <c r="E2" s="6">
        <f>SUM(Dashboard!J8:J989)</f>
        <v>-16524.259999999958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16"/>
  <sheetViews>
    <sheetView showGridLines="0" zoomScale="53" workbookViewId="0">
      <selection activeCell="N36" sqref="N36"/>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6.88671875" bestFit="1" customWidth="1"/>
    <col min="6" max="6" width="19.77734375" customWidth="1"/>
    <col min="7" max="7" width="17.5546875" customWidth="1"/>
    <col min="8" max="8" width="16.21875" bestFit="1" customWidth="1"/>
    <col min="9" max="9" width="15.44140625" style="15" customWidth="1"/>
    <col min="10" max="10" width="13.6640625" bestFit="1" customWidth="1"/>
    <col min="11" max="11" width="13.109375" customWidth="1"/>
    <col min="12" max="12" width="11.44140625" customWidth="1"/>
    <col min="13" max="13" width="8.88671875" customWidth="1"/>
    <col min="14" max="14" width="16.21875" bestFit="1" customWidth="1"/>
    <col min="15" max="25" width="8.88671875" customWidth="1"/>
  </cols>
  <sheetData>
    <row r="1" spans="1:25" ht="7.5" customHeight="1" x14ac:dyDescent="0.3">
      <c r="A1" s="2"/>
      <c r="B1" s="2"/>
      <c r="C1" s="2"/>
      <c r="D1" s="2"/>
      <c r="E1" s="2"/>
      <c r="F1" s="2"/>
      <c r="G1" s="2"/>
      <c r="H1" s="2"/>
      <c r="I1" s="14"/>
      <c r="J1" s="2"/>
      <c r="K1" s="2"/>
      <c r="L1" s="2"/>
      <c r="M1" s="2"/>
      <c r="N1" s="2"/>
      <c r="O1" s="2"/>
      <c r="P1" s="2"/>
      <c r="Q1" s="2"/>
      <c r="R1" s="2"/>
      <c r="S1" s="2"/>
      <c r="T1" s="2"/>
      <c r="U1" s="2"/>
      <c r="V1" s="2"/>
      <c r="W1" s="2"/>
      <c r="X1" s="2"/>
      <c r="Y1" s="2"/>
    </row>
    <row r="2" spans="1:25" ht="14.4" x14ac:dyDescent="0.3">
      <c r="A2" s="2"/>
      <c r="I2" s="14"/>
      <c r="J2" s="2"/>
      <c r="K2" s="2"/>
      <c r="L2" s="4"/>
      <c r="M2" s="2"/>
      <c r="N2" s="2"/>
      <c r="O2" s="2"/>
      <c r="P2" s="2"/>
      <c r="Q2" s="2"/>
      <c r="R2" s="2"/>
      <c r="S2" s="2"/>
      <c r="T2" s="2"/>
      <c r="U2" s="2"/>
      <c r="V2" s="2"/>
      <c r="W2" s="2"/>
      <c r="X2" s="2"/>
      <c r="Y2" s="2"/>
    </row>
    <row r="3" spans="1:25" ht="30.75" customHeight="1" x14ac:dyDescent="0.3">
      <c r="A3" s="2"/>
      <c r="I3" s="14"/>
      <c r="J3" s="2"/>
      <c r="K3" s="2"/>
      <c r="L3" s="2"/>
      <c r="M3" s="2"/>
      <c r="N3" s="2"/>
      <c r="O3" s="2"/>
      <c r="P3" s="2"/>
      <c r="Q3" s="2"/>
      <c r="R3" s="2"/>
      <c r="S3" s="2"/>
      <c r="T3" s="2"/>
      <c r="U3" s="2"/>
      <c r="V3" s="2"/>
      <c r="W3" s="2"/>
      <c r="X3" s="2"/>
      <c r="Y3" s="2"/>
    </row>
    <row r="4" spans="1:25" ht="7.5" customHeight="1" x14ac:dyDescent="0.3">
      <c r="A4" s="2"/>
      <c r="B4" s="2"/>
      <c r="C4" s="2"/>
      <c r="D4" s="2"/>
      <c r="E4" s="2"/>
      <c r="F4" s="2"/>
      <c r="G4" s="2"/>
      <c r="H4" s="2"/>
      <c r="I4" s="14"/>
      <c r="J4" s="2"/>
      <c r="K4" s="2"/>
      <c r="L4" s="2"/>
      <c r="M4" s="2"/>
      <c r="N4" s="2"/>
      <c r="O4" s="2"/>
      <c r="P4" s="2"/>
      <c r="Q4" s="2"/>
      <c r="R4" s="2"/>
      <c r="S4" s="2"/>
      <c r="T4" s="2"/>
      <c r="U4" s="2"/>
      <c r="V4" s="2"/>
      <c r="W4" s="2"/>
      <c r="X4" s="2"/>
      <c r="Y4" s="2"/>
    </row>
    <row r="5" spans="1:25" ht="14.25" customHeight="1" x14ac:dyDescent="0.3"/>
    <row r="6" spans="1:25" ht="14.25" customHeight="1" x14ac:dyDescent="0.3">
      <c r="B6" s="35" t="s">
        <v>0</v>
      </c>
      <c r="C6" s="36"/>
      <c r="D6" s="36"/>
      <c r="E6" s="36"/>
      <c r="F6" s="36"/>
      <c r="G6" s="36"/>
      <c r="H6" s="36"/>
      <c r="I6" s="36"/>
      <c r="J6" s="36"/>
      <c r="K6" s="36"/>
      <c r="L6" s="37"/>
    </row>
    <row r="7" spans="1:25" ht="14.25" customHeight="1" x14ac:dyDescent="0.3">
      <c r="B7" s="7" t="s">
        <v>22</v>
      </c>
      <c r="C7" s="7" t="s">
        <v>2</v>
      </c>
      <c r="D7" s="7" t="s">
        <v>3</v>
      </c>
      <c r="E7" s="7" t="s">
        <v>4</v>
      </c>
      <c r="F7" s="17" t="s">
        <v>27</v>
      </c>
      <c r="G7" s="7" t="s">
        <v>6</v>
      </c>
      <c r="H7" s="17" t="s">
        <v>5</v>
      </c>
      <c r="I7" s="18" t="s">
        <v>28</v>
      </c>
      <c r="J7" s="7" t="s">
        <v>7</v>
      </c>
      <c r="K7" s="7" t="s">
        <v>8</v>
      </c>
      <c r="L7" s="7" t="s">
        <v>9</v>
      </c>
    </row>
    <row r="8" spans="1:25" ht="14.25" customHeight="1" x14ac:dyDescent="0.3">
      <c r="B8" s="38" t="s">
        <v>20</v>
      </c>
      <c r="C8" s="8" t="s">
        <v>21</v>
      </c>
      <c r="D8" s="8" t="s">
        <v>23</v>
      </c>
      <c r="E8" s="21">
        <v>1000</v>
      </c>
      <c r="F8" s="23">
        <v>1000</v>
      </c>
      <c r="G8" s="13">
        <f>F8*E8</f>
        <v>1000000</v>
      </c>
      <c r="H8" s="22">
        <v>1002.57</v>
      </c>
      <c r="I8" s="13"/>
      <c r="J8" s="9">
        <f>(H8-F8)*E8</f>
        <v>2570.00000000005</v>
      </c>
      <c r="K8" s="9" t="s">
        <v>21</v>
      </c>
      <c r="L8" s="9" t="s">
        <v>21</v>
      </c>
      <c r="N8" s="30"/>
    </row>
    <row r="9" spans="1:25" s="40" customFormat="1" ht="14.25" customHeight="1" x14ac:dyDescent="0.3">
      <c r="B9" s="41" t="e" vm="1">
        <v>#VALUE!</v>
      </c>
      <c r="C9" s="42" t="str" cm="1">
        <f t="array" aca="1" ref="C9" ca="1">_FV(B9,"Ticker symbol",TRUE)</f>
        <v>IBM</v>
      </c>
      <c r="D9" s="42" t="str" cm="1">
        <f t="array" aca="1" ref="D9" ca="1">_FV(B9,"Industry")</f>
        <v>Software &amp; IT Services</v>
      </c>
      <c r="E9" s="43">
        <v>782</v>
      </c>
      <c r="F9" s="44">
        <v>255.7</v>
      </c>
      <c r="G9" s="45">
        <f>F9*E9</f>
        <v>199957.4</v>
      </c>
      <c r="H9" s="46" cm="1">
        <f t="array" aca="1" ref="H9" ca="1">_FV(B9,"Price")</f>
        <v>261.20999999999998</v>
      </c>
      <c r="I9" s="33">
        <v>252.34</v>
      </c>
      <c r="J9" s="34">
        <f>(I9-F9)*E9</f>
        <v>-2627.5199999999886</v>
      </c>
      <c r="K9" s="34" cm="1">
        <f t="array" aca="1" ref="K9" ca="1">_FV(B9,"52 week high",TRUE)</f>
        <v>265.72000000000003</v>
      </c>
      <c r="L9" s="34" cm="1">
        <f t="array" aca="1" ref="L9" ca="1">_FV(B9,"52 week low",TRUE)</f>
        <v>162.62</v>
      </c>
    </row>
    <row r="10" spans="1:25" s="40" customFormat="1" ht="14.25" customHeight="1" x14ac:dyDescent="0.3">
      <c r="B10" s="41" t="e" vm="2">
        <v>#VALUE!</v>
      </c>
      <c r="C10" s="42" t="str" cm="1">
        <f t="array" aca="1" ref="C10" ca="1">_FV(B10,"Ticker symbol",TRUE)</f>
        <v>AXP</v>
      </c>
      <c r="D10" s="42" t="str" cm="1">
        <f t="array" aca="1" ref="D10" ca="1">_FV(B10,"Industry")</f>
        <v>Banking Services</v>
      </c>
      <c r="E10" s="43">
        <v>315</v>
      </c>
      <c r="F10" s="44">
        <v>317.45</v>
      </c>
      <c r="G10" s="45">
        <f>F10*E10</f>
        <v>99996.75</v>
      </c>
      <c r="H10" s="46" cm="1">
        <f t="array" aca="1" ref="H10" ca="1">_FV(B10,"Price")</f>
        <v>311.04000000000002</v>
      </c>
      <c r="I10" s="33">
        <v>316.77</v>
      </c>
      <c r="J10" s="34">
        <f>(I10-F10)*E10</f>
        <v>-214.20000000000215</v>
      </c>
      <c r="K10" s="34" cm="1">
        <f t="array" aca="1" ref="K10" ca="1">_FV(B10,"52 week high",TRUE)</f>
        <v>326.27499999999998</v>
      </c>
      <c r="L10" s="34" cm="1">
        <f t="array" aca="1" ref="L10" ca="1">_FV(B10,"52 week low",TRUE)</f>
        <v>208.82429999999999</v>
      </c>
    </row>
    <row r="11" spans="1:25" s="40" customFormat="1" ht="14.25" customHeight="1" x14ac:dyDescent="0.3">
      <c r="B11" s="47" t="e" vm="3">
        <v>#VALUE!</v>
      </c>
      <c r="C11" s="42" t="str" cm="1">
        <f t="array" aca="1" ref="C11" ca="1">_FV(B11,"Ticker symbol",TRUE)</f>
        <v>DIS</v>
      </c>
      <c r="D11" s="42" t="str" cm="1">
        <f t="array" aca="1" ref="D11" ca="1">_FV(B11,"Industry")</f>
        <v>Media &amp; Publishing</v>
      </c>
      <c r="E11" s="43">
        <v>1769</v>
      </c>
      <c r="F11" s="44">
        <v>113.06</v>
      </c>
      <c r="G11" s="45">
        <f>F11*E11</f>
        <v>200003.14</v>
      </c>
      <c r="H11" s="46" cm="1">
        <f t="array" aca="1" ref="H11" ca="1">_FV(B11,"Price")</f>
        <v>110.38</v>
      </c>
      <c r="I11" s="33">
        <v>110.86</v>
      </c>
      <c r="J11" s="34">
        <f>(I11-F11)*E11</f>
        <v>-3891.8000000000052</v>
      </c>
      <c r="K11" s="34" cm="1">
        <f t="array" aca="1" ref="K11" ca="1">_FV(B11,"52 week high",TRUE)</f>
        <v>123.74</v>
      </c>
      <c r="L11" s="34" cm="1">
        <f t="array" aca="1" ref="L11" ca="1">_FV(B11,"52 week low",TRUE)</f>
        <v>83.91</v>
      </c>
    </row>
    <row r="12" spans="1:25" s="40" customFormat="1" ht="14.25" customHeight="1" x14ac:dyDescent="0.3">
      <c r="B12" s="41" t="e" vm="4">
        <v>#VALUE!</v>
      </c>
      <c r="C12" s="42" t="str" cm="1">
        <f t="array" aca="1" ref="C12" ca="1">_FV(B12,"Ticker symbol",TRUE)</f>
        <v>MSFT</v>
      </c>
      <c r="D12" s="42" t="str" cm="1">
        <f t="array" aca="1" ref="D12" ca="1">_FV(B12,"Industry")</f>
        <v>Software &amp; IT Services</v>
      </c>
      <c r="E12" s="43">
        <v>-241</v>
      </c>
      <c r="F12" s="44">
        <v>415.06</v>
      </c>
      <c r="G12" s="45">
        <f>F12*E12</f>
        <v>-100029.46</v>
      </c>
      <c r="H12" s="46" cm="1">
        <f t="array" aca="1" ref="H12" ca="1">_FV(B12,"Price")</f>
        <v>408.43</v>
      </c>
      <c r="I12" s="33">
        <v>409.75</v>
      </c>
      <c r="J12" s="34">
        <f>(I12-F12)*E12</f>
        <v>1279.7100000000005</v>
      </c>
      <c r="K12" s="34" cm="1">
        <f t="array" aca="1" ref="K12" ca="1">_FV(B12,"52 week high",TRUE)</f>
        <v>468.35</v>
      </c>
      <c r="L12" s="34" cm="1">
        <f t="array" aca="1" ref="L12" ca="1">_FV(B12,"52 week low",TRUE)</f>
        <v>385.58</v>
      </c>
    </row>
    <row r="13" spans="1:25" s="40" customFormat="1" ht="14.25" customHeight="1" x14ac:dyDescent="0.3">
      <c r="B13" s="47" t="e" vm="5">
        <v>#VALUE!</v>
      </c>
      <c r="C13" s="42" t="str" cm="1">
        <f t="array" aca="1" ref="C13" ca="1">_FV(B13,"Ticker symbol",TRUE)</f>
        <v>CVX</v>
      </c>
      <c r="D13" s="42" t="str" cm="1">
        <f t="array" aca="1" ref="D13" ca="1">_FV(B13,"Industry")</f>
        <v>Oil &amp; Gas</v>
      </c>
      <c r="E13" s="43">
        <v>-2681</v>
      </c>
      <c r="F13" s="44">
        <v>149.19</v>
      </c>
      <c r="G13" s="45">
        <f>F13*E13</f>
        <v>-399978.39</v>
      </c>
      <c r="H13" s="46" cm="1">
        <f t="array" aca="1" ref="H13" ca="1">_FV(B13,"Price")</f>
        <v>155.26499999999999</v>
      </c>
      <c r="I13" s="33">
        <v>152.62</v>
      </c>
      <c r="J13" s="34">
        <f>(I13-F13)*E13</f>
        <v>-9195.8300000000181</v>
      </c>
      <c r="K13" s="34" cm="1">
        <f t="array" aca="1" ref="K13" ca="1">_FV(B13,"52 week high",TRUE)</f>
        <v>167.11</v>
      </c>
      <c r="L13" s="34" cm="1">
        <f t="array" aca="1" ref="L13" ca="1">_FV(B13,"52 week low",TRUE)</f>
        <v>135.3672</v>
      </c>
    </row>
    <row r="14" spans="1:25" s="40" customFormat="1" ht="14.25" customHeight="1" x14ac:dyDescent="0.3">
      <c r="B14" s="48" t="e" vm="6">
        <v>#VALUE!</v>
      </c>
      <c r="C14" s="42" t="str" cm="1">
        <f t="array" aca="1" ref="C14" ca="1">_FV(B14,"Ticker symbol",TRUE)</f>
        <v>AAPL</v>
      </c>
      <c r="D14" s="42" t="str" cm="1">
        <f t="array" aca="1" ref="D14" ca="1">_FV(B14,"Industry")</f>
        <v>Computers, Phones &amp; Household Electronics</v>
      </c>
      <c r="E14" s="40">
        <v>-173</v>
      </c>
      <c r="F14" s="44">
        <v>227.63</v>
      </c>
      <c r="G14" s="45">
        <f>E14*F14</f>
        <v>-39379.99</v>
      </c>
      <c r="H14" s="46" cm="1">
        <f t="array" aca="1" ref="H14" ca="1">_FV(B14,"Price")</f>
        <v>244.6</v>
      </c>
      <c r="I14" s="33">
        <v>244.6</v>
      </c>
      <c r="J14" s="34">
        <f>(I14-F14)*E14</f>
        <v>-2935.81</v>
      </c>
      <c r="K14" s="34" cm="1">
        <f t="array" aca="1" ref="K14" ca="1">_FV(B14,"52 week high",TRUE)</f>
        <v>260.10000000000002</v>
      </c>
      <c r="L14" s="34" cm="1">
        <f t="array" aca="1" ref="L14" ca="1">_FV(B14,"52 week low",TRUE)</f>
        <v>164.07499999999999</v>
      </c>
    </row>
    <row r="15" spans="1:25" s="40" customFormat="1" ht="14.25" customHeight="1" x14ac:dyDescent="0.3">
      <c r="B15" s="48" t="e" vm="5">
        <v>#VALUE!</v>
      </c>
      <c r="C15" s="42" t="str" cm="1">
        <f t="array" aca="1" ref="C15" ca="1">_FV(B15,"Ticker symbol",TRUE)</f>
        <v>CVX</v>
      </c>
      <c r="D15" s="42" t="str" cm="1">
        <f t="array" aca="1" ref="D15" ca="1">_FV(B15,"Industry")</f>
        <v>Oil &amp; Gas</v>
      </c>
      <c r="E15" s="40">
        <v>-259</v>
      </c>
      <c r="F15" s="44">
        <v>152.62</v>
      </c>
      <c r="G15" s="45">
        <f>E15*F15</f>
        <v>-39528.58</v>
      </c>
      <c r="H15" s="46" cm="1">
        <f t="array" aca="1" ref="H15" ca="1">_FV(B15,"Price")</f>
        <v>155.26499999999999</v>
      </c>
      <c r="I15" s="33">
        <v>155.34</v>
      </c>
      <c r="J15" s="34">
        <f>(I15-F15)*E15</f>
        <v>-704.47999999999968</v>
      </c>
      <c r="K15" s="34" cm="1">
        <f t="array" aca="1" ref="K15" ca="1">_FV(B15,"52 week high",TRUE)</f>
        <v>167.11</v>
      </c>
      <c r="L15" s="34" cm="1">
        <f t="array" aca="1" ref="L15" ca="1">_FV(B15,"52 week low",TRUE)</f>
        <v>135.3672</v>
      </c>
    </row>
    <row r="16" spans="1:25" s="40" customFormat="1" ht="14.25" customHeight="1" x14ac:dyDescent="0.3">
      <c r="B16" s="48" t="e" vm="7">
        <v>#VALUE!</v>
      </c>
      <c r="C16" s="42" t="str" cm="1">
        <f t="array" aca="1" ref="C16" ca="1">_FV(B16,"Ticker symbol",TRUE)</f>
        <v>PG</v>
      </c>
      <c r="D16" s="42" t="str" cm="1">
        <f t="array" aca="1" ref="D16" ca="1">_FV(B16,"Industry")</f>
        <v>Personal &amp; Household Products &amp; Services</v>
      </c>
      <c r="E16" s="40">
        <v>235</v>
      </c>
      <c r="F16" s="44">
        <v>167.97</v>
      </c>
      <c r="G16" s="45">
        <f>E16*F16</f>
        <v>39472.949999999997</v>
      </c>
      <c r="H16" s="46" cm="1">
        <f t="array" aca="1" ref="H16" ca="1">_FV(B16,"Price")</f>
        <v>162.9</v>
      </c>
      <c r="I16" s="33">
        <v>162.9</v>
      </c>
      <c r="J16" s="34">
        <f>(I16-F16)*E16</f>
        <v>-1191.4499999999985</v>
      </c>
      <c r="K16" s="34" cm="1">
        <f t="array" aca="1" ref="K16" ca="1">_FV(B16,"52 week high",TRUE)</f>
        <v>180.43</v>
      </c>
      <c r="L16" s="34" cm="1">
        <f t="array" aca="1" ref="L16" ca="1">_FV(B16,"52 week low",TRUE)</f>
        <v>153.52000000000001</v>
      </c>
    </row>
    <row r="17" spans="2:12" s="40" customFormat="1" ht="14.25" customHeight="1" x14ac:dyDescent="0.3">
      <c r="B17" s="49" t="e" vm="8">
        <v>#VALUE!</v>
      </c>
      <c r="C17" s="42" t="str" cm="1">
        <f t="array" aca="1" ref="C17" ca="1">_FV(B17,"Ticker symbol",TRUE)</f>
        <v>MCD</v>
      </c>
      <c r="D17" s="42" t="str" cm="1">
        <f t="array" aca="1" ref="D17" ca="1">_FV(B17,"Industry")</f>
        <v>Hotels &amp; Entertainment Services</v>
      </c>
      <c r="E17" s="40">
        <v>134</v>
      </c>
      <c r="F17" s="44">
        <v>294.3</v>
      </c>
      <c r="G17" s="45">
        <f>E17*F17</f>
        <v>39436.200000000004</v>
      </c>
      <c r="H17" s="46" cm="1">
        <f t="array" aca="1" ref="H17" ca="1">_FV(B17,"Price")</f>
        <v>308.38</v>
      </c>
      <c r="I17" s="33">
        <v>308.55</v>
      </c>
      <c r="J17" s="34">
        <f>(I17-F17)*E17</f>
        <v>1909.5</v>
      </c>
      <c r="K17" s="34" cm="1">
        <f t="array" aca="1" ref="K17" ca="1">_FV(B17,"52 week high",TRUE)</f>
        <v>317.89999999999998</v>
      </c>
      <c r="L17" s="34" cm="1">
        <f t="array" aca="1" ref="L17" ca="1">_FV(B17,"52 week low",TRUE)</f>
        <v>243.53</v>
      </c>
    </row>
    <row r="18" spans="2:12" s="40" customFormat="1" ht="14.25" customHeight="1" x14ac:dyDescent="0.3">
      <c r="B18" s="49" t="e" vm="9">
        <v>#VALUE!</v>
      </c>
      <c r="C18" s="42" t="str" cm="1">
        <f t="array" aca="1" ref="C18" ca="1">_FV(B18,"Ticker symbol",TRUE)</f>
        <v>SHW</v>
      </c>
      <c r="D18" s="42" t="str" cm="1">
        <f t="array" aca="1" ref="D18" ca="1">_FV(B18,"Industry")</f>
        <v>Chemicals</v>
      </c>
      <c r="E18" s="40">
        <v>110</v>
      </c>
      <c r="F18" s="44">
        <v>360.57</v>
      </c>
      <c r="G18" s="45">
        <f>E18*F18</f>
        <v>39662.699999999997</v>
      </c>
      <c r="H18" s="46" cm="1">
        <f t="array" aca="1" ref="H18" ca="1">_FV(B18,"Price")</f>
        <v>356.86</v>
      </c>
      <c r="I18" s="33">
        <v>356.8</v>
      </c>
      <c r="J18" s="34">
        <f>(I18-F18)*E18</f>
        <v>-414.699999999998</v>
      </c>
      <c r="K18" s="34" cm="1">
        <f t="array" aca="1" ref="K18" ca="1">_FV(B18,"52 week high",TRUE)</f>
        <v>400.42</v>
      </c>
      <c r="L18" s="34" cm="1">
        <f t="array" aca="1" ref="L18" ca="1">_FV(B18,"52 week low",TRUE)</f>
        <v>282.08999999999997</v>
      </c>
    </row>
    <row r="19" spans="2:12" s="40" customFormat="1" ht="14.25" customHeight="1" x14ac:dyDescent="0.3">
      <c r="B19" s="48" t="e" vm="10">
        <v>#VALUE!</v>
      </c>
      <c r="C19" s="42" t="str" cm="1">
        <f t="array" aca="1" ref="C19" ca="1">_FV(B19,"Ticker symbol",TRUE)</f>
        <v>TRV</v>
      </c>
      <c r="D19" s="42" t="str" cm="1">
        <f t="array" aca="1" ref="D19" ca="1">_FV(B19,"Industry")</f>
        <v>Insurance</v>
      </c>
      <c r="E19" s="40">
        <v>161</v>
      </c>
      <c r="F19" s="44">
        <v>245.19</v>
      </c>
      <c r="G19" s="45">
        <f>E19*F19</f>
        <v>39475.589999999997</v>
      </c>
      <c r="H19" s="46" cm="1">
        <f t="array" aca="1" ref="H19" ca="1">_FV(B19,"Price")</f>
        <v>238.31</v>
      </c>
      <c r="I19" s="33">
        <v>238.31</v>
      </c>
      <c r="J19" s="34">
        <f>(I19-F19)*E19</f>
        <v>-1107.6799999999994</v>
      </c>
      <c r="K19" s="34" cm="1">
        <f t="array" aca="1" ref="K19" ca="1">_FV(B19,"52 week high",TRUE)</f>
        <v>269.55500000000001</v>
      </c>
      <c r="L19" s="34" cm="1">
        <f t="array" aca="1" ref="L19" ca="1">_FV(B19,"52 week low",TRUE)</f>
        <v>200.21</v>
      </c>
    </row>
    <row r="20" spans="2:12" ht="14.25" customHeight="1" x14ac:dyDescent="0.3">
      <c r="B20" s="25" t="e" vm="4">
        <v>#VALUE!</v>
      </c>
      <c r="C20" s="8" t="str" cm="1">
        <f t="array" aca="1" ref="C20" ca="1">_FV(B20,"Ticker symbol",TRUE)</f>
        <v>MSFT</v>
      </c>
      <c r="D20" s="8" t="str" cm="1">
        <f t="array" aca="1" ref="D20" ca="1">_FV(B20,"Industry")</f>
        <v>Software &amp; IT Services</v>
      </c>
      <c r="E20">
        <v>-96</v>
      </c>
      <c r="F20" s="24">
        <v>409.75</v>
      </c>
      <c r="G20" s="13">
        <f>E20*F20</f>
        <v>-39336</v>
      </c>
      <c r="H20" s="22" cm="1">
        <f t="array" aca="1" ref="H20" ca="1">_FV(B20,"Price")</f>
        <v>408.43</v>
      </c>
      <c r="I20" s="16"/>
      <c r="J20" s="9"/>
      <c r="K20" s="9" cm="1">
        <f t="array" aca="1" ref="K20" ca="1">_FV(B20,"52 week high",TRUE)</f>
        <v>468.35</v>
      </c>
      <c r="L20" s="9" cm="1">
        <f t="array" aca="1" ref="L20" ca="1">_FV(B20,"52 week low",TRUE)</f>
        <v>385.58</v>
      </c>
    </row>
    <row r="21" spans="2:12" ht="14.25" customHeight="1" x14ac:dyDescent="0.3">
      <c r="B21" s="25" t="e" vm="11">
        <v>#VALUE!</v>
      </c>
      <c r="C21" s="8" t="str" cm="1">
        <f t="array" aca="1" ref="C21" ca="1">_FV(B21,"Ticker symbol",TRUE)</f>
        <v>UNH</v>
      </c>
      <c r="D21" s="8" t="str" cm="1">
        <f t="array" aca="1" ref="D21" ca="1">_FV(B21,"Industry")</f>
        <v>Healthcare Providers &amp; Services</v>
      </c>
      <c r="E21">
        <v>-75</v>
      </c>
      <c r="F21" s="24">
        <v>527.03</v>
      </c>
      <c r="G21" s="13">
        <f>E21*F21</f>
        <v>-39527.25</v>
      </c>
      <c r="H21" s="22" cm="1">
        <f t="array" aca="1" ref="H21" ca="1">_FV(B21,"Price")</f>
        <v>523.35</v>
      </c>
      <c r="I21" s="16"/>
      <c r="J21" s="9"/>
      <c r="K21" s="9" cm="1">
        <f t="array" aca="1" ref="K21" ca="1">_FV(B21,"52 week high",TRUE)</f>
        <v>630.73</v>
      </c>
      <c r="L21" s="9" cm="1">
        <f t="array" aca="1" ref="L21" ca="1">_FV(B21,"52 week low",TRUE)</f>
        <v>436.38</v>
      </c>
    </row>
    <row r="22" spans="2:12" ht="14.25" customHeight="1" x14ac:dyDescent="0.3">
      <c r="B22" s="25" t="e" vm="12">
        <v>#VALUE!</v>
      </c>
      <c r="C22" s="8" t="str" cm="1">
        <f t="array" aca="1" ref="C22" ca="1">_FV(B22,"Ticker symbol",TRUE)</f>
        <v>CRM</v>
      </c>
      <c r="D22" s="8" t="str" cm="1">
        <f t="array" aca="1" ref="D22" ca="1">_FV(B22,"Industry")</f>
        <v>Software &amp; IT Services</v>
      </c>
      <c r="E22">
        <v>-121</v>
      </c>
      <c r="F22" s="24">
        <v>325.83</v>
      </c>
      <c r="G22" s="13">
        <f>E22*F22</f>
        <v>-39425.43</v>
      </c>
      <c r="H22" s="22" cm="1">
        <f t="array" aca="1" ref="H22" ca="1">_FV(B22,"Price")</f>
        <v>326.54000000000002</v>
      </c>
      <c r="I22" s="16"/>
      <c r="J22" s="9"/>
      <c r="K22" s="9" cm="1">
        <f t="array" aca="1" ref="K22" ca="1">_FV(B22,"52 week high",TRUE)</f>
        <v>369</v>
      </c>
      <c r="L22" s="9" cm="1">
        <f t="array" aca="1" ref="L22" ca="1">_FV(B22,"52 week low",TRUE)</f>
        <v>212</v>
      </c>
    </row>
    <row r="23" spans="2:12" ht="14.25" customHeight="1" x14ac:dyDescent="0.3">
      <c r="B23" s="25" t="e" vm="13">
        <v>#VALUE!</v>
      </c>
      <c r="C23" s="8" t="str" cm="1">
        <f t="array" aca="1" ref="C23" ca="1">_FV(B23,"Ticker symbol",TRUE)</f>
        <v>MRK</v>
      </c>
      <c r="D23" s="8" t="str" cm="1">
        <f t="array" aca="1" ref="D23" ca="1">_FV(B23,"Industry")</f>
        <v>Pharmaceuticals</v>
      </c>
      <c r="E23">
        <v>-452</v>
      </c>
      <c r="F23" s="24">
        <v>87.28</v>
      </c>
      <c r="G23" s="13">
        <f>E23*F23</f>
        <v>-39450.559999999998</v>
      </c>
      <c r="H23" s="22" cm="1">
        <f t="array" aca="1" ref="H23" ca="1">_FV(B23,"Price")</f>
        <v>83</v>
      </c>
      <c r="I23" s="16"/>
      <c r="J23" s="9"/>
      <c r="K23" s="9" cm="1">
        <f t="array" aca="1" ref="K23" ca="1">_FV(B23,"52 week high",TRUE)</f>
        <v>134.63</v>
      </c>
      <c r="L23" s="9" cm="1">
        <f t="array" aca="1" ref="L23" ca="1">_FV(B23,"52 week low",TRUE)</f>
        <v>82.093900000000005</v>
      </c>
    </row>
    <row r="24" spans="2:12" ht="14.25" customHeight="1" x14ac:dyDescent="0.3">
      <c r="B24" s="25" t="e" vm="14">
        <v>#VALUE!</v>
      </c>
      <c r="C24" s="8" t="str" cm="1">
        <f t="array" aca="1" ref="C24" ca="1">_FV(B24,"Ticker symbol",TRUE)</f>
        <v>CAT</v>
      </c>
      <c r="D24" s="8" t="str" cm="1">
        <f t="array" aca="1" ref="D24" ca="1">_FV(B24,"Industry")</f>
        <v>Machinery, Equipment &amp; Components</v>
      </c>
      <c r="E24">
        <v>-109</v>
      </c>
      <c r="F24" s="24">
        <v>363.88</v>
      </c>
      <c r="G24" s="13">
        <f>E24*F24</f>
        <v>-39662.92</v>
      </c>
      <c r="H24" s="22" cm="1">
        <f t="array" aca="1" ref="H24" ca="1">_FV(B24,"Price")</f>
        <v>353.35</v>
      </c>
      <c r="I24" s="16"/>
      <c r="J24" s="9"/>
      <c r="K24" s="9" cm="1">
        <f t="array" aca="1" ref="K24" ca="1">_FV(B24,"52 week high",TRUE)</f>
        <v>418.5</v>
      </c>
      <c r="L24" s="9" cm="1">
        <f t="array" aca="1" ref="L24" ca="1">_FV(B24,"52 week low",TRUE)</f>
        <v>307.05</v>
      </c>
    </row>
    <row r="25" spans="2:12" ht="14.25" customHeight="1" x14ac:dyDescent="0.3">
      <c r="B25" s="25" t="e" vm="15">
        <v>#VALUE!</v>
      </c>
      <c r="C25" s="8" t="str" cm="1">
        <f t="array" aca="1" ref="C25" ca="1">_FV(B25,"Ticker symbol",TRUE)</f>
        <v>HON</v>
      </c>
      <c r="D25" s="8" t="str" cm="1">
        <f t="array" aca="1" ref="D25" ca="1">_FV(B25,"Industry")</f>
        <v>Consumer Goods Conglomerates</v>
      </c>
      <c r="E25">
        <v>-192</v>
      </c>
      <c r="F25" s="24">
        <v>205.52</v>
      </c>
      <c r="G25" s="13">
        <f>E25*F25</f>
        <v>-39459.840000000004</v>
      </c>
      <c r="H25" s="22" cm="1">
        <f t="array" aca="1" ref="H25" ca="1">_FV(B25,"Price")</f>
        <v>202.75</v>
      </c>
      <c r="I25" s="16"/>
      <c r="J25" s="9"/>
      <c r="K25" s="9" cm="1">
        <f t="array" aca="1" ref="K25" ca="1">_FV(B25,"52 week high",TRUE)</f>
        <v>242.77</v>
      </c>
      <c r="L25" s="9" cm="1">
        <f t="array" aca="1" ref="L25" ca="1">_FV(B25,"52 week low",TRUE)</f>
        <v>189.75</v>
      </c>
    </row>
    <row r="26" spans="2:12" ht="14.25" customHeight="1" x14ac:dyDescent="0.3">
      <c r="B26" s="25" t="e" vm="16">
        <v>#VALUE!</v>
      </c>
      <c r="C26" s="8" t="str" cm="1">
        <f t="array" aca="1" ref="C26" ca="1">_FV(B26,"Ticker symbol",TRUE)</f>
        <v>NKE</v>
      </c>
      <c r="D26" s="8" t="str" cm="1">
        <f t="array" aca="1" ref="D26" ca="1">_FV(B26,"Industry")</f>
        <v>Textiles &amp; Apparel</v>
      </c>
      <c r="E26">
        <v>-575</v>
      </c>
      <c r="F26" s="24">
        <v>68.680000000000007</v>
      </c>
      <c r="G26" s="13">
        <f>E26*F26</f>
        <v>-39491.000000000007</v>
      </c>
      <c r="H26" s="22" cm="1">
        <f t="array" aca="1" ref="H26" ca="1">_FV(B26,"Price")</f>
        <v>73.040000000000006</v>
      </c>
      <c r="I26" s="16"/>
      <c r="J26" s="9"/>
      <c r="K26" s="9" cm="1">
        <f t="array" aca="1" ref="K26" ca="1">_FV(B26,"52 week high",TRUE)</f>
        <v>107.34</v>
      </c>
      <c r="L26" s="9" cm="1">
        <f t="array" aca="1" ref="L26" ca="1">_FV(B26,"52 week low",TRUE)</f>
        <v>68.62</v>
      </c>
    </row>
    <row r="27" spans="2:12" ht="14.25" customHeight="1" x14ac:dyDescent="0.3">
      <c r="B27" s="25" t="e" vm="17">
        <v>#VALUE!</v>
      </c>
      <c r="C27" s="8" t="str" cm="1">
        <f t="array" aca="1" ref="C27" ca="1">_FV(B27,"Ticker symbol",TRUE)</f>
        <v>WMT</v>
      </c>
      <c r="D27" s="8" t="str" cm="1">
        <f t="array" aca="1" ref="D27" ca="1">_FV(B27,"Industry")</f>
        <v>Food &amp; Drug Retailing</v>
      </c>
      <c r="E27">
        <v>390</v>
      </c>
      <c r="F27" s="24">
        <v>101.15</v>
      </c>
      <c r="G27" s="13">
        <f>E27*F27</f>
        <v>39448.5</v>
      </c>
      <c r="H27" s="22" cm="1">
        <f t="array" aca="1" ref="H27" ca="1">_FV(B27,"Price")</f>
        <v>104.02</v>
      </c>
      <c r="I27" s="16"/>
      <c r="J27" s="9"/>
      <c r="K27" s="9" cm="1">
        <f t="array" aca="1" ref="K27" ca="1">_FV(B27,"52 week high",TRUE)</f>
        <v>105.3</v>
      </c>
      <c r="L27" s="9" cm="1">
        <f t="array" aca="1" ref="L27" ca="1">_FV(B27,"52 week low",TRUE)</f>
        <v>55.846600000000002</v>
      </c>
    </row>
    <row r="28" spans="2:12" ht="14.25" customHeight="1" x14ac:dyDescent="0.3">
      <c r="B28" s="25" t="e" vm="18">
        <v>#VALUE!</v>
      </c>
      <c r="C28" s="8" t="str" cm="1">
        <f t="array" aca="1" ref="C28" ca="1">_FV(B28,"Ticker symbol",TRUE)</f>
        <v>JPM</v>
      </c>
      <c r="D28" s="8" t="str" cm="1">
        <f t="array" aca="1" ref="D28" ca="1">_FV(B28,"Industry")</f>
        <v>Banking Services</v>
      </c>
      <c r="E28">
        <v>143</v>
      </c>
      <c r="F28" s="24">
        <v>275.8</v>
      </c>
      <c r="G28" s="13">
        <f>E28*F28</f>
        <v>39439.4</v>
      </c>
      <c r="H28" s="22" cm="1">
        <f t="array" aca="1" ref="H28" ca="1">_FV(B28,"Price")</f>
        <v>276.58999999999997</v>
      </c>
      <c r="I28" s="16"/>
      <c r="J28" s="9"/>
      <c r="K28" s="9" cm="1">
        <f t="array" aca="1" ref="K28" ca="1">_FV(B28,"52 week high",TRUE)</f>
        <v>279.23340000000002</v>
      </c>
      <c r="L28" s="9" cm="1">
        <f t="array" aca="1" ref="L28" ca="1">_FV(B28,"52 week low",TRUE)</f>
        <v>174.42</v>
      </c>
    </row>
    <row r="29" spans="2:12" ht="14.25" customHeight="1" x14ac:dyDescent="0.3">
      <c r="B29" s="25" t="e" vm="19">
        <v>#VALUE!</v>
      </c>
      <c r="C29" s="8" t="str" cm="1">
        <f t="array" aca="1" ref="C29" ca="1">_FV(B29,"Ticker symbol",TRUE)</f>
        <v>V</v>
      </c>
      <c r="D29" s="8" t="str" cm="1">
        <f t="array" aca="1" ref="D29" ca="1">_FV(B29,"Industry")</f>
        <v>Software &amp; IT Services</v>
      </c>
      <c r="E29">
        <v>113</v>
      </c>
      <c r="F29" s="24">
        <v>348.02</v>
      </c>
      <c r="G29" s="13">
        <f>E29*F29</f>
        <v>39326.259999999995</v>
      </c>
      <c r="H29" s="22" cm="1">
        <f t="array" aca="1" ref="H29" ca="1">_FV(B29,"Price")</f>
        <v>353.77</v>
      </c>
      <c r="I29" s="16"/>
      <c r="J29" s="9"/>
      <c r="K29" s="9" cm="1">
        <f t="array" aca="1" ref="K29" ca="1">_FV(B29,"52 week high",TRUE)</f>
        <v>356.08</v>
      </c>
      <c r="L29" s="9" cm="1">
        <f t="array" aca="1" ref="L29" ca="1">_FV(B29,"52 week low",TRUE)</f>
        <v>252.7</v>
      </c>
    </row>
    <row r="30" spans="2:12" ht="14.25" customHeight="1" x14ac:dyDescent="0.3">
      <c r="B30" s="25" t="e" vm="20">
        <v>#VALUE!</v>
      </c>
      <c r="C30" s="8" t="str" cm="1">
        <f t="array" aca="1" ref="C30" ca="1">_FV(B30,"Ticker symbol",TRUE)</f>
        <v>JNJ</v>
      </c>
      <c r="D30" s="8" t="str" cm="1">
        <f t="array" aca="1" ref="D30" ca="1">_FV(B30,"Industry")</f>
        <v>Pharmaceuticals</v>
      </c>
      <c r="E30">
        <v>258</v>
      </c>
      <c r="F30" s="24">
        <v>153.12</v>
      </c>
      <c r="G30" s="13">
        <f>E30*F30</f>
        <v>39504.959999999999</v>
      </c>
      <c r="H30" s="22" cm="1">
        <f t="array" aca="1" ref="H30" ca="1">_FV(B30,"Price")</f>
        <v>156.1</v>
      </c>
      <c r="I30" s="16"/>
      <c r="J30" s="9"/>
      <c r="K30" s="9" cm="1">
        <f t="array" aca="1" ref="K30" ca="1">_FV(B30,"52 week high",TRUE)</f>
        <v>168.85</v>
      </c>
      <c r="L30" s="9" cm="1">
        <f t="array" aca="1" ref="L30" ca="1">_FV(B30,"52 week low",TRUE)</f>
        <v>140.68</v>
      </c>
    </row>
    <row r="31" spans="2:12" ht="14.25" customHeight="1" x14ac:dyDescent="0.3">
      <c r="B31" s="25" t="e" vm="21">
        <v>#VALUE!</v>
      </c>
      <c r="C31" s="8" t="str" cm="1">
        <f t="array" aca="1" ref="C31" ca="1">_FV(B31,"Ticker symbol",TRUE)</f>
        <v>KO</v>
      </c>
      <c r="D31" s="8" t="str" cm="1">
        <f t="array" aca="1" ref="D31" ca="1">_FV(B31,"Industry")</f>
        <v>Beverages</v>
      </c>
      <c r="E31">
        <v>618</v>
      </c>
      <c r="F31" s="24">
        <v>63.84</v>
      </c>
      <c r="G31" s="13">
        <f>E31*F31</f>
        <v>39453.120000000003</v>
      </c>
      <c r="H31" s="22" cm="1">
        <f t="array" aca="1" ref="H31" ca="1">_FV(B31,"Price")</f>
        <v>68.87</v>
      </c>
      <c r="I31" s="16"/>
      <c r="J31" s="9"/>
      <c r="K31" s="9" cm="1">
        <f t="array" aca="1" ref="K31" ca="1">_FV(B31,"52 week high",TRUE)</f>
        <v>73.53</v>
      </c>
      <c r="L31" s="9" cm="1">
        <f t="array" aca="1" ref="L31" ca="1">_FV(B31,"52 week low",TRUE)</f>
        <v>57.93</v>
      </c>
    </row>
    <row r="32" spans="2:12" ht="14.25" customHeight="1" x14ac:dyDescent="0.3">
      <c r="B32" s="25" t="e" vm="22">
        <v>#VALUE!</v>
      </c>
      <c r="C32" s="8" t="str" cm="1">
        <f t="array" aca="1" ref="C32" ca="1">_FV(B32,"Ticker symbol",TRUE)</f>
        <v>CSCO</v>
      </c>
      <c r="D32" s="8" t="str" cm="1">
        <f t="array" aca="1" ref="D32" ca="1">_FV(B32,"Industry")</f>
        <v>Communications &amp; Networking</v>
      </c>
      <c r="E32">
        <v>634</v>
      </c>
      <c r="F32" s="24">
        <v>62.27</v>
      </c>
      <c r="G32" s="13">
        <f>E32*F32</f>
        <v>39479.18</v>
      </c>
      <c r="H32" s="22" cm="1">
        <f t="array" aca="1" ref="H32" ca="1">_FV(B32,"Price")</f>
        <v>64.87</v>
      </c>
      <c r="I32" s="16"/>
      <c r="J32" s="9"/>
      <c r="K32" s="9" cm="1">
        <f t="array" aca="1" ref="K32" ca="1">_FV(B32,"52 week high",TRUE)</f>
        <v>66.5</v>
      </c>
      <c r="L32" s="9" cm="1">
        <f t="array" aca="1" ref="L32" ca="1">_FV(B32,"52 week low",TRUE)</f>
        <v>44.5</v>
      </c>
    </row>
    <row r="33" spans="2:12" ht="14.25" customHeight="1" x14ac:dyDescent="0.3">
      <c r="B33" s="25" t="e" vm="1">
        <v>#VALUE!</v>
      </c>
      <c r="C33" s="8" t="str" cm="1">
        <f t="array" aca="1" ref="C33" ca="1">_FV(B33,"Ticker symbol",TRUE)</f>
        <v>IBM</v>
      </c>
      <c r="D33" s="8" t="str" cm="1">
        <f t="array" aca="1" ref="D33" ca="1">_FV(B33,"Industry")</f>
        <v>Software &amp; IT Services</v>
      </c>
      <c r="E33">
        <v>156</v>
      </c>
      <c r="F33" s="24">
        <v>252.34</v>
      </c>
      <c r="G33" s="13">
        <f>E33*F33</f>
        <v>39365.040000000001</v>
      </c>
      <c r="H33" s="22" cm="1">
        <f t="array" aca="1" ref="H33" ca="1">_FV(B33,"Price")</f>
        <v>261.20999999999998</v>
      </c>
      <c r="I33" s="16"/>
      <c r="J33" s="9"/>
      <c r="K33" s="9" cm="1">
        <f t="array" aca="1" ref="K33" ca="1">_FV(B33,"52 week high",TRUE)</f>
        <v>265.72000000000003</v>
      </c>
      <c r="L33" s="9" cm="1">
        <f t="array" aca="1" ref="L33" ca="1">_FV(B33,"52 week low",TRUE)</f>
        <v>162.62</v>
      </c>
    </row>
    <row r="34" spans="2:12" ht="14.25" customHeight="1" x14ac:dyDescent="0.3">
      <c r="B34" s="25" t="e" vm="2">
        <v>#VALUE!</v>
      </c>
      <c r="C34" s="8" t="str" cm="1">
        <f t="array" aca="1" ref="C34" ca="1">_FV(B34,"Ticker symbol",TRUE)</f>
        <v>AXP</v>
      </c>
      <c r="D34" s="8" t="str" cm="1">
        <f t="array" aca="1" ref="D34" ca="1">_FV(B34,"Industry")</f>
        <v>Banking Services</v>
      </c>
      <c r="E34">
        <v>125</v>
      </c>
      <c r="F34" s="24">
        <v>316.77</v>
      </c>
      <c r="G34" s="13">
        <f>E34*F34</f>
        <v>39596.25</v>
      </c>
      <c r="H34" s="22" cm="1">
        <f t="array" aca="1" ref="H34" ca="1">_FV(B34,"Price")</f>
        <v>311.04000000000002</v>
      </c>
      <c r="I34" s="16"/>
      <c r="J34" s="9"/>
      <c r="K34" s="9" cm="1">
        <f t="array" aca="1" ref="K34" ca="1">_FV(B34,"52 week high",TRUE)</f>
        <v>326.27499999999998</v>
      </c>
      <c r="L34" s="9" cm="1">
        <f t="array" aca="1" ref="L34" ca="1">_FV(B34,"52 week low",TRUE)</f>
        <v>208.82429999999999</v>
      </c>
    </row>
    <row r="35" spans="2:12" ht="14.25" customHeight="1" x14ac:dyDescent="0.3">
      <c r="B35" s="25" t="e" vm="23">
        <v>#VALUE!</v>
      </c>
      <c r="C35" s="8" t="str" cm="1">
        <f t="array" aca="1" ref="C35" ca="1">_FV(B35,"Ticker symbol",TRUE)</f>
        <v>GS</v>
      </c>
      <c r="D35" s="8" t="str" cm="1">
        <f t="array" aca="1" ref="D35" ca="1">_FV(B35,"Industry")</f>
        <v>Investment Banking &amp; Investment Services</v>
      </c>
      <c r="E35">
        <v>60</v>
      </c>
      <c r="F35" s="24">
        <v>655.9</v>
      </c>
      <c r="G35" s="13">
        <f>E35*F35</f>
        <v>39354</v>
      </c>
      <c r="H35" s="22" cm="1">
        <f t="array" aca="1" ref="H35" ca="1">_FV(B35,"Price")</f>
        <v>660.25</v>
      </c>
      <c r="I35" s="16"/>
      <c r="J35" s="9"/>
      <c r="K35" s="9" cm="1">
        <f t="array" aca="1" ref="K35" ca="1">_FV(B35,"52 week high",TRUE)</f>
        <v>663.87</v>
      </c>
      <c r="L35" s="9" cm="1">
        <f t="array" aca="1" ref="L35" ca="1">_FV(B35,"52 week low",TRUE)</f>
        <v>375.77499999999998</v>
      </c>
    </row>
    <row r="36" spans="2:12" ht="14.25" customHeight="1" x14ac:dyDescent="0.3">
      <c r="B36" s="25" t="e" vm="24">
        <v>#VALUE!</v>
      </c>
      <c r="C36" s="8" t="str" cm="1">
        <f t="array" aca="1" ref="C36" ca="1">_FV(B36,"Ticker symbol",TRUE)</f>
        <v>AMGN</v>
      </c>
      <c r="D36" s="8" t="str" cm="1">
        <f t="array" aca="1" ref="D36" ca="1">_FV(B36,"Industry")</f>
        <v>Pharmaceuticals</v>
      </c>
      <c r="E36">
        <v>135</v>
      </c>
      <c r="F36" s="24">
        <v>293.54000000000002</v>
      </c>
      <c r="G36" s="13">
        <f>E36*F36</f>
        <v>39627.9</v>
      </c>
      <c r="H36" s="22" cm="1">
        <f t="array" aca="1" ref="H36" ca="1">_FV(B36,"Price")</f>
        <v>291.16000000000003</v>
      </c>
      <c r="I36" s="16"/>
      <c r="J36" s="9"/>
      <c r="K36" s="9" cm="1">
        <f t="array" aca="1" ref="K36" ca="1">_FV(B36,"52 week high",TRUE)</f>
        <v>346.85</v>
      </c>
      <c r="L36" s="9" cm="1">
        <f t="array" aca="1" ref="L36" ca="1">_FV(B36,"52 week low",TRUE)</f>
        <v>253.3</v>
      </c>
    </row>
    <row r="37" spans="2:12" ht="14.25" customHeight="1" x14ac:dyDescent="0.3">
      <c r="B37" s="25" t="e" vm="25">
        <v>#VALUE!</v>
      </c>
      <c r="C37" s="8" t="str" cm="1">
        <f t="array" aca="1" ref="C37" ca="1">_FV(B37,"Ticker symbol",TRUE)</f>
        <v>MMM</v>
      </c>
      <c r="D37" s="8" t="str" cm="1">
        <f t="array" aca="1" ref="D37" ca="1">_FV(B37,"Industry")</f>
        <v>Consumer Goods Conglomerates</v>
      </c>
      <c r="E37">
        <v>263</v>
      </c>
      <c r="F37" s="24">
        <v>149.87</v>
      </c>
      <c r="G37" s="13">
        <f>E37*F37</f>
        <v>39415.81</v>
      </c>
      <c r="H37" s="22" cm="1">
        <f t="array" aca="1" ref="H37" ca="1">_FV(B37,"Price")</f>
        <v>148.62</v>
      </c>
      <c r="I37" s="16"/>
      <c r="J37" s="9"/>
      <c r="K37" s="9" cm="1">
        <f t="array" aca="1" ref="K37" ca="1">_FV(B37,"52 week high",TRUE)</f>
        <v>155</v>
      </c>
      <c r="L37" s="9" cm="1">
        <f t="array" aca="1" ref="L37" ca="1">_FV(B37,"52 week low",TRUE)</f>
        <v>75.645099999999999</v>
      </c>
    </row>
    <row r="38" spans="2:12" ht="14.25" customHeight="1" x14ac:dyDescent="0.3">
      <c r="B38" s="19" t="e" vm="26">
        <v>#VALUE!</v>
      </c>
      <c r="C38" s="8" t="str" cm="1">
        <f t="array" aca="1" ref="C38" ca="1">_FV(B38,"Ticker symbol",TRUE)</f>
        <v>BA</v>
      </c>
      <c r="D38" s="8" t="str" cm="1">
        <f t="array" aca="1" ref="D38" ca="1">_FV(B38,"Industry")</f>
        <v>Aerospace &amp; Defense</v>
      </c>
      <c r="E38">
        <v>218</v>
      </c>
      <c r="F38" s="24">
        <v>181.49</v>
      </c>
      <c r="G38" s="13">
        <f>E38*F38</f>
        <v>39564.82</v>
      </c>
      <c r="H38" s="22" cm="1">
        <f t="array" aca="1" ref="H38" ca="1">_FV(B38,"Price")</f>
        <v>184.42</v>
      </c>
      <c r="K38" s="9" cm="1">
        <f t="array" aca="1" ref="K38" ca="1">_FV(B38,"52 week high",TRUE)</f>
        <v>208.1</v>
      </c>
      <c r="L38" s="9" cm="1">
        <f t="array" aca="1" ref="L38" ca="1">_FV(B38,"52 week low",TRUE)</f>
        <v>137.03</v>
      </c>
    </row>
    <row r="39" spans="2:12" ht="14.25" customHeight="1" x14ac:dyDescent="0.3">
      <c r="B39" s="32" t="e" vm="27">
        <v>#VALUE!</v>
      </c>
      <c r="C39" s="8" t="str" cm="1">
        <f t="array" aca="1" ref="C39" ca="1">_FV(B39,"Ticker symbol",TRUE)</f>
        <v>VZ</v>
      </c>
      <c r="D39" s="8" t="str" cm="1">
        <f t="array" aca="1" ref="D39" ca="1">_FV(B39,"Industry")</f>
        <v>Telecommunications Services</v>
      </c>
      <c r="E39">
        <v>-975</v>
      </c>
      <c r="F39" s="24">
        <v>40.99</v>
      </c>
      <c r="G39" s="13">
        <f>E39*F39</f>
        <v>-39965.25</v>
      </c>
      <c r="H39" s="22" cm="1">
        <f t="array" aca="1" ref="H39" ca="1">_FV(B39,"Price")</f>
        <v>40.99</v>
      </c>
      <c r="K39" s="9" cm="1">
        <f t="array" aca="1" ref="K39" ca="1">_FV(B39,"52 week high",TRUE)</f>
        <v>45.36</v>
      </c>
      <c r="L39" s="9" cm="1">
        <f t="array" aca="1" ref="L39" ca="1">_FV(B39,"52 week low",TRUE)</f>
        <v>37.585000000000001</v>
      </c>
    </row>
    <row r="40" spans="2:12" ht="14.25" customHeight="1" x14ac:dyDescent="0.3">
      <c r="B40" s="32" t="e" vm="28">
        <v>#VALUE!</v>
      </c>
      <c r="C40" s="8" t="str" cm="1">
        <f t="array" aca="1" ref="C40" ca="1">_FV(B40,"Ticker symbol",TRUE)</f>
        <v>NVDA</v>
      </c>
      <c r="D40" s="8" t="str" cm="1">
        <f t="array" aca="1" ref="D40" ca="1">_FV(B40,"Industry")</f>
        <v>Semiconductors &amp; Semiconductor Equipment</v>
      </c>
      <c r="E40">
        <v>288</v>
      </c>
      <c r="F40" s="24">
        <v>138.85</v>
      </c>
      <c r="G40" s="13">
        <f>E40*F40</f>
        <v>39988.799999999996</v>
      </c>
      <c r="H40" s="22" cm="1">
        <f t="array" aca="1" ref="H40" ca="1">_FV(B40,"Price")</f>
        <v>138.85</v>
      </c>
      <c r="K40" s="9" cm="1">
        <f t="array" aca="1" ref="K40" ca="1">_FV(B40,"52 week high",TRUE)</f>
        <v>153.13</v>
      </c>
      <c r="L40" s="9" cm="1">
        <f t="array" aca="1" ref="L40" ca="1">_FV(B40,"52 week low",TRUE)</f>
        <v>66.248000000000005</v>
      </c>
    </row>
    <row r="41" spans="2:12" ht="14.25" customHeight="1" x14ac:dyDescent="0.3">
      <c r="B41" s="19"/>
      <c r="G41" s="13"/>
    </row>
    <row r="42" spans="2:12" ht="14.25" customHeight="1" x14ac:dyDescent="0.3"/>
    <row r="43" spans="2:12" ht="14.25" customHeight="1" x14ac:dyDescent="0.3"/>
    <row r="44" spans="2:12" ht="14.25" customHeight="1" x14ac:dyDescent="0.3"/>
    <row r="45" spans="2:12" ht="14.25" customHeight="1" x14ac:dyDescent="0.3">
      <c r="E45" s="15"/>
    </row>
    <row r="46" spans="2:12" ht="14.25" customHeight="1" x14ac:dyDescent="0.3"/>
    <row r="47" spans="2:12" ht="14.25" customHeight="1" x14ac:dyDescent="0.3"/>
    <row r="48" spans="2:1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sheetData>
  <mergeCells count="1">
    <mergeCell ref="B6:L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L998"/>
  <sheetViews>
    <sheetView showGridLines="0" tabSelected="1" workbookViewId="0">
      <selection activeCell="D5" sqref="D5"/>
    </sheetView>
  </sheetViews>
  <sheetFormatPr defaultColWidth="14.44140625" defaultRowHeight="15" customHeight="1" x14ac:dyDescent="0.3"/>
  <cols>
    <col min="1" max="1" width="8.88671875" customWidth="1"/>
    <col min="2" max="3" width="9.5546875" customWidth="1"/>
    <col min="4" max="4" width="39.5546875" customWidth="1"/>
    <col min="5" max="5" width="8.44140625" customWidth="1"/>
    <col min="6" max="6" width="17.44140625" style="27" customWidth="1"/>
    <col min="7" max="7" width="7.44140625" customWidth="1"/>
    <col min="8" max="8" width="9.5546875" customWidth="1"/>
    <col min="9" max="11" width="25.109375" customWidth="1"/>
    <col min="12" max="12" width="10.44140625" customWidth="1"/>
    <col min="13" max="26" width="8.88671875" customWidth="1"/>
  </cols>
  <sheetData>
    <row r="1" spans="2:12" ht="14.25" customHeight="1" x14ac:dyDescent="0.3"/>
    <row r="2" spans="2:12" ht="14.25" customHeight="1" x14ac:dyDescent="0.3">
      <c r="B2" s="10" t="s">
        <v>10</v>
      </c>
      <c r="C2" s="10" t="s">
        <v>31</v>
      </c>
      <c r="D2" s="10" t="s">
        <v>1</v>
      </c>
      <c r="E2" s="10" t="s">
        <v>2</v>
      </c>
      <c r="F2" s="31" t="s">
        <v>11</v>
      </c>
      <c r="G2" s="10" t="s">
        <v>12</v>
      </c>
      <c r="H2" s="10" t="s">
        <v>27</v>
      </c>
      <c r="I2" s="10" t="s">
        <v>18</v>
      </c>
      <c r="J2" s="10" t="s">
        <v>17</v>
      </c>
      <c r="K2" s="10" t="s">
        <v>19</v>
      </c>
      <c r="L2" s="10" t="s">
        <v>13</v>
      </c>
    </row>
    <row r="3" spans="2:12" ht="14.25" customHeight="1" x14ac:dyDescent="0.3">
      <c r="B3" s="11" t="s">
        <v>16</v>
      </c>
      <c r="C3" s="11" t="str">
        <f>VLOOKUP(Table_1[[#This Row],[Ticker]],Dashboard!$C$8:$D$626,2,FALSE)</f>
        <v>U.S. Treasury</v>
      </c>
      <c r="D3" s="19" t="s">
        <v>20</v>
      </c>
      <c r="E3" s="1" t="s">
        <v>21</v>
      </c>
      <c r="F3" s="31" t="str">
        <f>IF(Table_1[[#This Row],[Units]]&gt;0,"BUY","SELL")</f>
        <v>BUY</v>
      </c>
      <c r="G3" s="20">
        <v>1000</v>
      </c>
      <c r="H3" s="29">
        <v>1000</v>
      </c>
      <c r="I3" s="12">
        <f>Transactions!$H3*Transactions!$G3</f>
        <v>1000000</v>
      </c>
      <c r="J3" s="26">
        <f>ABS(Table_1[[#This Row],[Transaction Amount]])*0.002</f>
        <v>2000</v>
      </c>
      <c r="K3" s="12">
        <f>Table_1[[#This Row],[Transaction Amount]]-Table_1[[#This Row],[Transaction Cost]]</f>
        <v>998000</v>
      </c>
      <c r="L3" s="1" t="s">
        <v>14</v>
      </c>
    </row>
    <row r="4" spans="2:12" ht="14.25" customHeight="1" x14ac:dyDescent="0.3">
      <c r="B4" s="11" t="s">
        <v>15</v>
      </c>
      <c r="C4" s="11" t="str">
        <f ca="1">VLOOKUP(Table_1[[#This Row],[Ticker]],Dashboard!$C$8:$D$626,2,FALSE)</f>
        <v>Software &amp; IT Services</v>
      </c>
      <c r="D4" s="1" t="e" vm="1">
        <v>#VALUE!</v>
      </c>
      <c r="E4" s="1" t="str">
        <f t="array" aca="1" ref="E4" ca="1">_FV(Transactions!$D4,"Ticker symbol",TRUE)</f>
        <v>IBM</v>
      </c>
      <c r="F4" s="31" t="str">
        <f>IF(Table_1[[#This Row],[Units]]&gt;0,"BUY","SELL")</f>
        <v>BUY</v>
      </c>
      <c r="G4" s="20">
        <v>782</v>
      </c>
      <c r="H4" s="29">
        <v>255.7</v>
      </c>
      <c r="I4" s="12">
        <f>Transactions!$H4*Transactions!$G4</f>
        <v>199957.4</v>
      </c>
      <c r="J4" s="26">
        <f>ABS(Table_1[[#This Row],[Transaction Amount]])*0.002</f>
        <v>399.91480000000001</v>
      </c>
      <c r="K4" s="12">
        <f>Table_1[[#This Row],[Transaction Amount]]-Table_1[[#This Row],[Transaction Cost]]</f>
        <v>199557.4852</v>
      </c>
      <c r="L4" s="1" t="s">
        <v>14</v>
      </c>
    </row>
    <row r="5" spans="2:12" ht="14.25" customHeight="1" x14ac:dyDescent="0.3">
      <c r="B5" s="11" t="s">
        <v>15</v>
      </c>
      <c r="C5" s="11" t="str">
        <f ca="1">VLOOKUP(Table_1[[#This Row],[Ticker]],Dashboard!$C$8:$D$626,2,FALSE)</f>
        <v>Banking Services</v>
      </c>
      <c r="D5" s="1" t="e" vm="2">
        <v>#VALUE!</v>
      </c>
      <c r="E5" s="1" t="str">
        <f t="array" aca="1" ref="E5" ca="1">_FV(Transactions!$D5,"Ticker symbol",TRUE)</f>
        <v>AXP</v>
      </c>
      <c r="F5" s="31" t="str">
        <f>IF(Table_1[[#This Row],[Units]]&gt;0,"BUY","SELL")</f>
        <v>BUY</v>
      </c>
      <c r="G5" s="20">
        <v>315</v>
      </c>
      <c r="H5" s="29">
        <v>317.45</v>
      </c>
      <c r="I5" s="12">
        <f>Transactions!$H5*Transactions!$G5</f>
        <v>99996.75</v>
      </c>
      <c r="J5" s="26">
        <f>ABS(Table_1[[#This Row],[Transaction Amount]])*0.002</f>
        <v>199.99350000000001</v>
      </c>
      <c r="K5" s="12">
        <f>Table_1[[#This Row],[Transaction Amount]]-Table_1[[#This Row],[Transaction Cost]]</f>
        <v>99796.756500000003</v>
      </c>
      <c r="L5" s="1" t="s">
        <v>14</v>
      </c>
    </row>
    <row r="6" spans="2:12" ht="14.25" customHeight="1" x14ac:dyDescent="0.3">
      <c r="B6" s="11" t="s">
        <v>15</v>
      </c>
      <c r="C6" s="11" t="str">
        <f ca="1">VLOOKUP(Table_1[[#This Row],[Ticker]],Dashboard!$C$8:$D$626,2,FALSE)</f>
        <v>Media &amp; Publishing</v>
      </c>
      <c r="D6" s="1" t="e" vm="3">
        <v>#VALUE!</v>
      </c>
      <c r="E6" s="1" t="str">
        <f t="array" aca="1" ref="E6" ca="1">_FV(Transactions!$D6,"Ticker symbol",TRUE)</f>
        <v>DIS</v>
      </c>
      <c r="F6" s="31" t="str">
        <f>IF(Table_1[[#This Row],[Units]]&gt;0,"BUY","SELL")</f>
        <v>BUY</v>
      </c>
      <c r="G6" s="20">
        <v>1769</v>
      </c>
      <c r="H6" s="29">
        <v>113.06</v>
      </c>
      <c r="I6" s="12">
        <f>Transactions!$H6*Transactions!$G6</f>
        <v>200003.14</v>
      </c>
      <c r="J6" s="26">
        <f>ABS(Table_1[[#This Row],[Transaction Amount]])*0.002</f>
        <v>400.00628000000006</v>
      </c>
      <c r="K6" s="12">
        <f>Table_1[[#This Row],[Transaction Amount]]-Table_1[[#This Row],[Transaction Cost]]</f>
        <v>199603.13372000001</v>
      </c>
      <c r="L6" s="1" t="s">
        <v>14</v>
      </c>
    </row>
    <row r="7" spans="2:12" ht="14.25" customHeight="1" x14ac:dyDescent="0.3">
      <c r="B7" s="11" t="s">
        <v>15</v>
      </c>
      <c r="C7" s="11" t="str">
        <f ca="1">VLOOKUP(Table_1[[#This Row],[Ticker]],Dashboard!$C$8:$D$626,2,FALSE)</f>
        <v>Software &amp; IT Services</v>
      </c>
      <c r="D7" s="1" t="e" vm="4">
        <v>#VALUE!</v>
      </c>
      <c r="E7" s="1" t="str">
        <f t="array" aca="1" ref="E7" ca="1">_FV(Transactions!$D7,"Ticker symbol",TRUE)</f>
        <v>MSFT</v>
      </c>
      <c r="F7" s="31" t="str">
        <f>IF(Table_1[[#This Row],[Units]]&gt;0,"BUY","SELL")</f>
        <v>SELL</v>
      </c>
      <c r="G7" s="20">
        <v>-241</v>
      </c>
      <c r="H7" s="29">
        <v>415.06</v>
      </c>
      <c r="I7" s="12">
        <f>Transactions!$H7*Transactions!$G7</f>
        <v>-100029.46</v>
      </c>
      <c r="J7" s="26">
        <f>ABS(Table_1[[#This Row],[Transaction Amount]])*0.002</f>
        <v>200.05892000000003</v>
      </c>
      <c r="K7" s="12">
        <f>Table_1[[#This Row],[Transaction Amount]]-Table_1[[#This Row],[Transaction Cost]]</f>
        <v>-100229.51892</v>
      </c>
      <c r="L7" s="1" t="s">
        <v>14</v>
      </c>
    </row>
    <row r="8" spans="2:12" ht="14.25" customHeight="1" x14ac:dyDescent="0.3">
      <c r="B8" s="11" t="s">
        <v>15</v>
      </c>
      <c r="C8" s="11" t="str">
        <f ca="1">VLOOKUP(Table_1[[#This Row],[Ticker]],Dashboard!$C$8:$D$626,2,FALSE)</f>
        <v>Oil &amp; Gas</v>
      </c>
      <c r="D8" s="1" t="e" vm="5">
        <v>#VALUE!</v>
      </c>
      <c r="E8" s="1" t="str">
        <f t="array" aca="1" ref="E8" ca="1">_FV(Transactions!$D8,"Ticker symbol",TRUE)</f>
        <v>CVX</v>
      </c>
      <c r="F8" s="31" t="str">
        <f>IF(Table_1[[#This Row],[Units]]&gt;0,"BUY","SELL")</f>
        <v>SELL</v>
      </c>
      <c r="G8" s="20">
        <v>-2681</v>
      </c>
      <c r="H8" s="29">
        <v>149.19</v>
      </c>
      <c r="I8" s="12">
        <f>Transactions!$H8*Transactions!$G8</f>
        <v>-399978.39</v>
      </c>
      <c r="J8" s="26">
        <f>ABS(Table_1[[#This Row],[Transaction Amount]])*0.002</f>
        <v>799.95678000000009</v>
      </c>
      <c r="K8" s="12">
        <f>Table_1[[#This Row],[Transaction Amount]]-Table_1[[#This Row],[Transaction Cost]]</f>
        <v>-400778.34678000002</v>
      </c>
      <c r="L8" s="1" t="s">
        <v>14</v>
      </c>
    </row>
    <row r="9" spans="2:12" ht="14.25" customHeight="1" x14ac:dyDescent="0.3">
      <c r="B9" s="11">
        <v>45695</v>
      </c>
      <c r="C9" s="11" t="str">
        <f ca="1">VLOOKUP(Table_1[[#This Row],[Ticker]],Dashboard!$C$8:$D$626,2,FALSE)</f>
        <v>Software &amp; IT Services</v>
      </c>
      <c r="D9" s="1" t="e" vm="1">
        <v>#VALUE!</v>
      </c>
      <c r="E9" s="1" t="str">
        <f t="array" aca="1" ref="E9" ca="1">_FV(Transactions!$D9,"Ticker symbol",TRUE)</f>
        <v>IBM</v>
      </c>
      <c r="F9" s="31" t="str">
        <f>IF(Table_1[[#This Row],[Units]]&gt;0,"BUY","SELL")</f>
        <v>SELL</v>
      </c>
      <c r="G9" s="20">
        <v>-782</v>
      </c>
      <c r="H9" s="29">
        <v>252.34</v>
      </c>
      <c r="I9" s="12">
        <f>Transactions!$H9*Transactions!$G9</f>
        <v>-197329.88</v>
      </c>
      <c r="J9" s="26">
        <f>ABS(Table_1[[#This Row],[Transaction Amount]])*0.002</f>
        <v>394.65976000000001</v>
      </c>
      <c r="K9" s="12">
        <f>Table_1[[#This Row],[Transaction Amount]]-Table_1[[#This Row],[Transaction Cost]]</f>
        <v>-197724.53976000001</v>
      </c>
      <c r="L9" s="1" t="s">
        <v>14</v>
      </c>
    </row>
    <row r="10" spans="2:12" ht="14.25" customHeight="1" x14ac:dyDescent="0.3">
      <c r="B10" s="11">
        <v>45695</v>
      </c>
      <c r="C10" s="11" t="str">
        <f ca="1">VLOOKUP(Table_1[[#This Row],[Ticker]],Dashboard!$C$8:$D$626,2,FALSE)</f>
        <v>Banking Services</v>
      </c>
      <c r="D10" s="1" t="e" vm="2">
        <v>#VALUE!</v>
      </c>
      <c r="E10" s="1" t="str">
        <f t="array" aca="1" ref="E10" ca="1">_FV(Transactions!$D10,"Ticker symbol",TRUE)</f>
        <v>AXP</v>
      </c>
      <c r="F10" s="31" t="str">
        <f>IF(Table_1[[#This Row],[Units]]&gt;0,"BUY","SELL")</f>
        <v>BUY</v>
      </c>
      <c r="G10" s="20">
        <v>315</v>
      </c>
      <c r="H10" s="29">
        <v>316.77</v>
      </c>
      <c r="I10" s="12">
        <f>Transactions!$H10*Transactions!$G10</f>
        <v>99782.549999999988</v>
      </c>
      <c r="J10" s="26">
        <f>ABS(Table_1[[#This Row],[Transaction Amount]])*0.002</f>
        <v>199.56509999999997</v>
      </c>
      <c r="K10" s="12">
        <f>Table_1[[#This Row],[Transaction Amount]]-Table_1[[#This Row],[Transaction Cost]]</f>
        <v>99582.984899999981</v>
      </c>
      <c r="L10" s="1" t="s">
        <v>14</v>
      </c>
    </row>
    <row r="11" spans="2:12" ht="14.25" customHeight="1" x14ac:dyDescent="0.3">
      <c r="B11" s="11">
        <v>45695</v>
      </c>
      <c r="C11" s="11" t="str">
        <f ca="1">VLOOKUP(Table_1[[#This Row],[Ticker]],Dashboard!$C$8:$D$626,2,FALSE)</f>
        <v>Media &amp; Publishing</v>
      </c>
      <c r="D11" s="1" t="e" vm="3">
        <v>#VALUE!</v>
      </c>
      <c r="E11" s="1" t="str">
        <f t="array" aca="1" ref="E11" ca="1">_FV(Transactions!$D11,"Ticker symbol",TRUE)</f>
        <v>DIS</v>
      </c>
      <c r="F11" s="31" t="str">
        <f>IF(Table_1[[#This Row],[Units]]&gt;0,"BUY","SELL")</f>
        <v>BUY</v>
      </c>
      <c r="G11" s="20">
        <v>1769</v>
      </c>
      <c r="H11" s="29">
        <v>110.86</v>
      </c>
      <c r="I11" s="12">
        <f>Transactions!$H11*Transactions!$G11</f>
        <v>196111.34</v>
      </c>
      <c r="J11" s="26">
        <f>ABS(Table_1[[#This Row],[Transaction Amount]])*0.002</f>
        <v>392.22268000000003</v>
      </c>
      <c r="K11" s="12">
        <f>Table_1[[#This Row],[Transaction Amount]]-Table_1[[#This Row],[Transaction Cost]]</f>
        <v>195719.11731999999</v>
      </c>
      <c r="L11" s="1" t="s">
        <v>14</v>
      </c>
    </row>
    <row r="12" spans="2:12" ht="14.25" customHeight="1" x14ac:dyDescent="0.3">
      <c r="B12" s="11">
        <v>45695</v>
      </c>
      <c r="C12" s="11" t="str">
        <f ca="1">VLOOKUP(Table_1[[#This Row],[Ticker]],Dashboard!$C$8:$D$626,2,FALSE)</f>
        <v>Software &amp; IT Services</v>
      </c>
      <c r="D12" s="1" t="e" vm="4">
        <v>#VALUE!</v>
      </c>
      <c r="E12" s="1" t="str">
        <f t="array" aca="1" ref="E12" ca="1">_FV(Transactions!$D12,"Ticker symbol",TRUE)</f>
        <v>MSFT</v>
      </c>
      <c r="F12" s="31" t="str">
        <f>IF(Table_1[[#This Row],[Units]]&gt;0,"BUY","SELL")</f>
        <v>SELL</v>
      </c>
      <c r="G12" s="20">
        <v>-241</v>
      </c>
      <c r="H12" s="29">
        <v>409.75</v>
      </c>
      <c r="I12" s="12">
        <f>Transactions!$H12*Transactions!$G12</f>
        <v>-98749.75</v>
      </c>
      <c r="J12" s="26">
        <f>ABS(Table_1[[#This Row],[Transaction Amount]])*0.002</f>
        <v>197.49950000000001</v>
      </c>
      <c r="K12" s="12">
        <f>Table_1[[#This Row],[Transaction Amount]]-Table_1[[#This Row],[Transaction Cost]]</f>
        <v>-98947.249500000005</v>
      </c>
      <c r="L12" s="1" t="s">
        <v>14</v>
      </c>
    </row>
    <row r="13" spans="2:12" ht="14.25" customHeight="1" x14ac:dyDescent="0.3">
      <c r="B13" s="11">
        <v>45695</v>
      </c>
      <c r="C13" s="11" t="str">
        <f ca="1">VLOOKUP(Table_1[[#This Row],[Ticker]],Dashboard!$C$8:$D$626,2,FALSE)</f>
        <v>Oil &amp; Gas</v>
      </c>
      <c r="D13" s="1" t="e" vm="5">
        <v>#VALUE!</v>
      </c>
      <c r="E13" s="1" t="str">
        <f t="array" aca="1" ref="E13" ca="1">_FV(Transactions!$D13,"Ticker symbol",TRUE)</f>
        <v>CVX</v>
      </c>
      <c r="F13" s="31" t="str">
        <f>IF(Table_1[[#This Row],[Units]]&gt;0,"BUY","SELL")</f>
        <v>SELL</v>
      </c>
      <c r="G13" s="20">
        <v>-2681</v>
      </c>
      <c r="H13" s="29">
        <v>152.62</v>
      </c>
      <c r="I13" s="12">
        <f>Transactions!$H13*Transactions!$G13</f>
        <v>-409174.22000000003</v>
      </c>
      <c r="J13" s="26">
        <f>ABS(Table_1[[#This Row],[Transaction Amount]])*0.002</f>
        <v>818.3484400000001</v>
      </c>
      <c r="K13" s="12">
        <f>Table_1[[#This Row],[Transaction Amount]]-Table_1[[#This Row],[Transaction Cost]]</f>
        <v>-409992.56844</v>
      </c>
      <c r="L13" s="1" t="s">
        <v>14</v>
      </c>
    </row>
    <row r="14" spans="2:12" ht="14.25" customHeight="1" x14ac:dyDescent="0.3">
      <c r="B14" s="11">
        <v>45695</v>
      </c>
      <c r="C14" s="11" t="str">
        <f ca="1">VLOOKUP(Table_1[[#This Row],[Ticker]],Dashboard!$C$8:$D$626,2,FALSE)</f>
        <v>Computers, Phones &amp; Household Electronics</v>
      </c>
      <c r="D14" s="25" t="e" vm="6">
        <v>#VALUE!</v>
      </c>
      <c r="E14" s="1" t="str">
        <f t="array" aca="1" ref="E14" ca="1">_FV(Transactions!$D14,"Ticker symbol",TRUE)</f>
        <v>AAPL</v>
      </c>
      <c r="F14" s="31" t="str">
        <f>IF(Table_1[[#This Row],[Units]]&gt;0,"BUY","SELL")</f>
        <v>SELL</v>
      </c>
      <c r="G14">
        <v>-173</v>
      </c>
      <c r="H14" s="28">
        <v>227.63</v>
      </c>
      <c r="I14" s="12">
        <f>Transactions!$H14*Transactions!$G14</f>
        <v>-39379.99</v>
      </c>
      <c r="J14" s="26">
        <f>ABS(Table_1[[#This Row],[Transaction Amount]])*0.002</f>
        <v>78.759979999999999</v>
      </c>
      <c r="K14" s="12">
        <f>Table_1[[#This Row],[Transaction Amount]]-Table_1[[#This Row],[Transaction Cost]]</f>
        <v>-39458.749980000001</v>
      </c>
      <c r="L14" s="1" t="s">
        <v>14</v>
      </c>
    </row>
    <row r="15" spans="2:12" ht="14.25" customHeight="1" x14ac:dyDescent="0.3">
      <c r="B15" s="11">
        <v>45695</v>
      </c>
      <c r="C15" s="11" t="str">
        <f ca="1">VLOOKUP(Table_1[[#This Row],[Ticker]],Dashboard!$C$8:$D$626,2,FALSE)</f>
        <v>Software &amp; IT Services</v>
      </c>
      <c r="D15" s="25" t="e" vm="4">
        <v>#VALUE!</v>
      </c>
      <c r="E15" s="1" t="str">
        <f t="array" aca="1" ref="E15" ca="1">_FV(Transactions!$D15,"Ticker symbol",TRUE)</f>
        <v>MSFT</v>
      </c>
      <c r="F15" s="31" t="str">
        <f>IF(Table_1[[#This Row],[Units]]&gt;0,"BUY","SELL")</f>
        <v>SELL</v>
      </c>
      <c r="G15">
        <v>-96</v>
      </c>
      <c r="H15" s="28">
        <v>409.75</v>
      </c>
      <c r="I15" s="12">
        <f>Transactions!$H15*Transactions!$G15</f>
        <v>-39336</v>
      </c>
      <c r="J15" s="26">
        <f>ABS(Table_1[[#This Row],[Transaction Amount]])*0.002</f>
        <v>78.671999999999997</v>
      </c>
      <c r="K15" s="12">
        <f>Table_1[[#This Row],[Transaction Amount]]-Table_1[[#This Row],[Transaction Cost]]</f>
        <v>-39414.671999999999</v>
      </c>
      <c r="L15" s="1" t="s">
        <v>14</v>
      </c>
    </row>
    <row r="16" spans="2:12" ht="14.25" customHeight="1" x14ac:dyDescent="0.3">
      <c r="B16" s="11">
        <v>45695</v>
      </c>
      <c r="C16" s="11" t="str">
        <f ca="1">VLOOKUP(Table_1[[#This Row],[Ticker]],Dashboard!$C$8:$D$626,2,FALSE)</f>
        <v>Healthcare Providers &amp; Services</v>
      </c>
      <c r="D16" s="25" t="e" vm="11">
        <v>#VALUE!</v>
      </c>
      <c r="E16" s="1" t="str">
        <f t="array" aca="1" ref="E16" ca="1">_FV(Transactions!$D16,"Ticker symbol",TRUE)</f>
        <v>UNH</v>
      </c>
      <c r="F16" s="31" t="str">
        <f>IF(Table_1[[#This Row],[Units]]&gt;0,"BUY","SELL")</f>
        <v>SELL</v>
      </c>
      <c r="G16">
        <v>-75</v>
      </c>
      <c r="H16" s="28">
        <v>527.03</v>
      </c>
      <c r="I16" s="12">
        <f>Transactions!$H16*Transactions!$G16</f>
        <v>-39527.25</v>
      </c>
      <c r="J16" s="26">
        <f>ABS(Table_1[[#This Row],[Transaction Amount]])*0.002</f>
        <v>79.054500000000004</v>
      </c>
      <c r="K16" s="12">
        <f>Table_1[[#This Row],[Transaction Amount]]-Table_1[[#This Row],[Transaction Cost]]</f>
        <v>-39606.304499999998</v>
      </c>
      <c r="L16" s="1" t="s">
        <v>14</v>
      </c>
    </row>
    <row r="17" spans="2:12" ht="14.25" customHeight="1" x14ac:dyDescent="0.3">
      <c r="B17" s="11">
        <v>45695</v>
      </c>
      <c r="C17" s="11" t="str">
        <f ca="1">VLOOKUP(Table_1[[#This Row],[Ticker]],Dashboard!$C$8:$D$626,2,FALSE)</f>
        <v>Software &amp; IT Services</v>
      </c>
      <c r="D17" s="25" t="e" vm="12">
        <v>#VALUE!</v>
      </c>
      <c r="E17" s="1" t="str">
        <f t="array" aca="1" ref="E17" ca="1">_FV(Transactions!$D17,"Ticker symbol",TRUE)</f>
        <v>CRM</v>
      </c>
      <c r="F17" s="31" t="str">
        <f>IF(Table_1[[#This Row],[Units]]&gt;0,"BUY","SELL")</f>
        <v>SELL</v>
      </c>
      <c r="G17">
        <v>-121</v>
      </c>
      <c r="H17" s="28">
        <v>325.83</v>
      </c>
      <c r="I17" s="12">
        <f>Transactions!$H17*Transactions!$G17</f>
        <v>-39425.43</v>
      </c>
      <c r="J17" s="26">
        <f>ABS(Table_1[[#This Row],[Transaction Amount]])*0.002</f>
        <v>78.850859999999997</v>
      </c>
      <c r="K17" s="12">
        <f>Table_1[[#This Row],[Transaction Amount]]-Table_1[[#This Row],[Transaction Cost]]</f>
        <v>-39504.280859999999</v>
      </c>
      <c r="L17" s="1" t="s">
        <v>14</v>
      </c>
    </row>
    <row r="18" spans="2:12" ht="14.25" customHeight="1" x14ac:dyDescent="0.3">
      <c r="B18" s="11">
        <v>45695</v>
      </c>
      <c r="C18" s="11" t="str">
        <f ca="1">VLOOKUP(Table_1[[#This Row],[Ticker]],Dashboard!$C$8:$D$626,2,FALSE)</f>
        <v>Oil &amp; Gas</v>
      </c>
      <c r="D18" s="25" t="e" vm="5">
        <v>#VALUE!</v>
      </c>
      <c r="E18" s="1" t="str">
        <f t="array" aca="1" ref="E18" ca="1">_FV(Transactions!$D18,"Ticker symbol",TRUE)</f>
        <v>CVX</v>
      </c>
      <c r="F18" s="31" t="str">
        <f>IF(Table_1[[#This Row],[Units]]&gt;0,"BUY","SELL")</f>
        <v>SELL</v>
      </c>
      <c r="G18">
        <v>-259</v>
      </c>
      <c r="H18" s="28">
        <v>152.62</v>
      </c>
      <c r="I18" s="12">
        <f>Transactions!$H18*Transactions!$G18</f>
        <v>-39528.58</v>
      </c>
      <c r="J18" s="26">
        <f>ABS(Table_1[[#This Row],[Transaction Amount]])*0.002</f>
        <v>79.05716000000001</v>
      </c>
      <c r="K18" s="12">
        <f>Table_1[[#This Row],[Transaction Amount]]-Table_1[[#This Row],[Transaction Cost]]</f>
        <v>-39607.637159999998</v>
      </c>
      <c r="L18" s="1" t="s">
        <v>14</v>
      </c>
    </row>
    <row r="19" spans="2:12" ht="14.25" customHeight="1" x14ac:dyDescent="0.3">
      <c r="B19" s="11">
        <v>45695</v>
      </c>
      <c r="C19" s="11" t="str">
        <f ca="1">VLOOKUP(Table_1[[#This Row],[Ticker]],Dashboard!$C$8:$D$626,2,FALSE)</f>
        <v>Pharmaceuticals</v>
      </c>
      <c r="D19" s="25" t="e" vm="13">
        <v>#VALUE!</v>
      </c>
      <c r="E19" s="1" t="str">
        <f t="array" aca="1" ref="E19" ca="1">_FV(Transactions!$D19,"Ticker symbol",TRUE)</f>
        <v>MRK</v>
      </c>
      <c r="F19" s="31" t="str">
        <f>IF(Table_1[[#This Row],[Units]]&gt;0,"BUY","SELL")</f>
        <v>SELL</v>
      </c>
      <c r="G19">
        <v>-452</v>
      </c>
      <c r="H19" s="28">
        <v>87.28</v>
      </c>
      <c r="I19" s="12">
        <f>Transactions!$H19*Transactions!$G19</f>
        <v>-39450.559999999998</v>
      </c>
      <c r="J19" s="26">
        <f>ABS(Table_1[[#This Row],[Transaction Amount]])*0.002</f>
        <v>78.901119999999992</v>
      </c>
      <c r="K19" s="12">
        <f>Table_1[[#This Row],[Transaction Amount]]-Table_1[[#This Row],[Transaction Cost]]</f>
        <v>-39529.46112</v>
      </c>
      <c r="L19" s="1" t="s">
        <v>14</v>
      </c>
    </row>
    <row r="20" spans="2:12" ht="14.25" customHeight="1" x14ac:dyDescent="0.3">
      <c r="B20" s="11">
        <v>45695</v>
      </c>
      <c r="C20" s="11" t="str">
        <f ca="1">VLOOKUP(Table_1[[#This Row],[Ticker]],Dashboard!$C$8:$D$626,2,FALSE)</f>
        <v>Machinery, Equipment &amp; Components</v>
      </c>
      <c r="D20" s="25" t="e" vm="14">
        <v>#VALUE!</v>
      </c>
      <c r="E20" s="1" t="str">
        <f t="array" aca="1" ref="E20" ca="1">_FV(Transactions!$D20,"Ticker symbol",TRUE)</f>
        <v>CAT</v>
      </c>
      <c r="F20" s="31" t="str">
        <f>IF(Table_1[[#This Row],[Units]]&gt;0,"BUY","SELL")</f>
        <v>SELL</v>
      </c>
      <c r="G20">
        <v>-109</v>
      </c>
      <c r="H20" s="28">
        <v>363.88</v>
      </c>
      <c r="I20" s="12">
        <f>Transactions!$H20*Transactions!$G20</f>
        <v>-39662.92</v>
      </c>
      <c r="J20" s="26">
        <f>ABS(Table_1[[#This Row],[Transaction Amount]])*0.002</f>
        <v>79.325839999999999</v>
      </c>
      <c r="K20" s="12">
        <f>Table_1[[#This Row],[Transaction Amount]]-Table_1[[#This Row],[Transaction Cost]]</f>
        <v>-39742.245839999996</v>
      </c>
      <c r="L20" s="1" t="s">
        <v>14</v>
      </c>
    </row>
    <row r="21" spans="2:12" ht="14.25" customHeight="1" x14ac:dyDescent="0.3">
      <c r="B21" s="11">
        <v>45695</v>
      </c>
      <c r="C21" s="11" t="str">
        <f ca="1">VLOOKUP(Table_1[[#This Row],[Ticker]],Dashboard!$C$8:$D$626,2,FALSE)</f>
        <v>Consumer Goods Conglomerates</v>
      </c>
      <c r="D21" s="25" t="e" vm="15">
        <v>#VALUE!</v>
      </c>
      <c r="E21" s="1" t="str">
        <f t="array" aca="1" ref="E21" ca="1">_FV(Transactions!$D21,"Ticker symbol",TRUE)</f>
        <v>HON</v>
      </c>
      <c r="F21" s="31" t="str">
        <f>IF(Table_1[[#This Row],[Units]]&gt;0,"BUY","SELL")</f>
        <v>SELL</v>
      </c>
      <c r="G21">
        <v>-192</v>
      </c>
      <c r="H21" s="28">
        <v>205.52</v>
      </c>
      <c r="I21" s="12">
        <f>Transactions!$H21*Transactions!$G21</f>
        <v>-39459.840000000004</v>
      </c>
      <c r="J21" s="26">
        <f>ABS(Table_1[[#This Row],[Transaction Amount]])*0.002</f>
        <v>78.919680000000014</v>
      </c>
      <c r="K21" s="12">
        <f>Table_1[[#This Row],[Transaction Amount]]-Table_1[[#This Row],[Transaction Cost]]</f>
        <v>-39538.759680000003</v>
      </c>
      <c r="L21" s="1" t="s">
        <v>14</v>
      </c>
    </row>
    <row r="22" spans="2:12" ht="14.25" customHeight="1" x14ac:dyDescent="0.3">
      <c r="B22" s="11">
        <v>45695</v>
      </c>
      <c r="C22" s="11" t="str">
        <f ca="1">VLOOKUP(Table_1[[#This Row],[Ticker]],Dashboard!$C$8:$D$626,2,FALSE)</f>
        <v>Textiles &amp; Apparel</v>
      </c>
      <c r="D22" s="25" t="e" vm="16">
        <v>#VALUE!</v>
      </c>
      <c r="E22" s="1" t="str">
        <f t="array" aca="1" ref="E22" ca="1">_FV(Transactions!$D22,"Ticker symbol",TRUE)</f>
        <v>NKE</v>
      </c>
      <c r="F22" s="31" t="str">
        <f>IF(Table_1[[#This Row],[Units]]&gt;0,"BUY","SELL")</f>
        <v>SELL</v>
      </c>
      <c r="G22">
        <v>-575</v>
      </c>
      <c r="H22" s="28">
        <v>68.680000000000007</v>
      </c>
      <c r="I22" s="12">
        <f>Transactions!$H22*Transactions!$G22</f>
        <v>-39491.000000000007</v>
      </c>
      <c r="J22" s="26">
        <f>ABS(Table_1[[#This Row],[Transaction Amount]])*0.002</f>
        <v>78.982000000000014</v>
      </c>
      <c r="K22" s="12">
        <f>Table_1[[#This Row],[Transaction Amount]]-Table_1[[#This Row],[Transaction Cost]]</f>
        <v>-39569.982000000011</v>
      </c>
      <c r="L22" s="1" t="s">
        <v>14</v>
      </c>
    </row>
    <row r="23" spans="2:12" ht="14.25" customHeight="1" x14ac:dyDescent="0.3">
      <c r="B23" s="11">
        <v>45695</v>
      </c>
      <c r="C23" s="11" t="str">
        <f ca="1">VLOOKUP(Table_1[[#This Row],[Ticker]],Dashboard!$C$8:$D$626,2,FALSE)</f>
        <v>Food &amp; Drug Retailing</v>
      </c>
      <c r="D23" s="25" t="e" vm="17">
        <v>#VALUE!</v>
      </c>
      <c r="E23" s="1" t="str">
        <f t="array" aca="1" ref="E23" ca="1">_FV(Transactions!$D23,"Ticker symbol",TRUE)</f>
        <v>WMT</v>
      </c>
      <c r="F23" s="31" t="str">
        <f>IF(Table_1[[#This Row],[Units]]&gt;0,"BUY","SELL")</f>
        <v>BUY</v>
      </c>
      <c r="G23">
        <v>390</v>
      </c>
      <c r="H23" s="28">
        <v>101.15</v>
      </c>
      <c r="I23" s="12">
        <f>Transactions!$H23*Transactions!$G23</f>
        <v>39448.5</v>
      </c>
      <c r="J23" s="26">
        <f>ABS(Table_1[[#This Row],[Transaction Amount]])*0.002</f>
        <v>78.897000000000006</v>
      </c>
      <c r="K23" s="12">
        <f>Table_1[[#This Row],[Transaction Amount]]-Table_1[[#This Row],[Transaction Cost]]</f>
        <v>39369.603000000003</v>
      </c>
      <c r="L23" s="1" t="s">
        <v>14</v>
      </c>
    </row>
    <row r="24" spans="2:12" ht="14.25" customHeight="1" x14ac:dyDescent="0.3">
      <c r="B24" s="11">
        <v>45695</v>
      </c>
      <c r="C24" s="11" t="str">
        <f ca="1">VLOOKUP(Table_1[[#This Row],[Ticker]],Dashboard!$C$8:$D$626,2,FALSE)</f>
        <v>Banking Services</v>
      </c>
      <c r="D24" s="25" t="e" vm="18">
        <v>#VALUE!</v>
      </c>
      <c r="E24" s="1" t="str">
        <f t="array" aca="1" ref="E24" ca="1">_FV(Transactions!$D24,"Ticker symbol",TRUE)</f>
        <v>JPM</v>
      </c>
      <c r="F24" s="31" t="str">
        <f>IF(Table_1[[#This Row],[Units]]&gt;0,"BUY","SELL")</f>
        <v>BUY</v>
      </c>
      <c r="G24">
        <v>143</v>
      </c>
      <c r="H24" s="28">
        <v>275.8</v>
      </c>
      <c r="I24" s="12">
        <f>Transactions!$H24*Transactions!$G24</f>
        <v>39439.4</v>
      </c>
      <c r="J24" s="26">
        <f>ABS(Table_1[[#This Row],[Transaction Amount]])*0.002</f>
        <v>78.878799999999998</v>
      </c>
      <c r="K24" s="12">
        <f>Table_1[[#This Row],[Transaction Amount]]-Table_1[[#This Row],[Transaction Cost]]</f>
        <v>39360.521200000003</v>
      </c>
      <c r="L24" s="1" t="s">
        <v>14</v>
      </c>
    </row>
    <row r="25" spans="2:12" ht="14.25" customHeight="1" x14ac:dyDescent="0.3">
      <c r="B25" s="11">
        <v>45695</v>
      </c>
      <c r="C25" s="11" t="str">
        <f ca="1">VLOOKUP(Table_1[[#This Row],[Ticker]],Dashboard!$C$8:$D$626,2,FALSE)</f>
        <v>Software &amp; IT Services</v>
      </c>
      <c r="D25" s="25" t="e" vm="19">
        <v>#VALUE!</v>
      </c>
      <c r="E25" s="1" t="str">
        <f t="array" aca="1" ref="E25" ca="1">_FV(Transactions!$D25,"Ticker symbol",TRUE)</f>
        <v>V</v>
      </c>
      <c r="F25" s="31" t="str">
        <f>IF(Table_1[[#This Row],[Units]]&gt;0,"BUY","SELL")</f>
        <v>BUY</v>
      </c>
      <c r="G25">
        <v>113</v>
      </c>
      <c r="H25" s="28">
        <v>348.02</v>
      </c>
      <c r="I25" s="12">
        <f>Transactions!$H25*Transactions!$G25</f>
        <v>39326.259999999995</v>
      </c>
      <c r="J25" s="26">
        <f>ABS(Table_1[[#This Row],[Transaction Amount]])*0.002</f>
        <v>78.652519999999996</v>
      </c>
      <c r="K25" s="12">
        <f>Table_1[[#This Row],[Transaction Amount]]-Table_1[[#This Row],[Transaction Cost]]</f>
        <v>39247.607479999991</v>
      </c>
      <c r="L25" s="1" t="s">
        <v>14</v>
      </c>
    </row>
    <row r="26" spans="2:12" ht="14.25" customHeight="1" x14ac:dyDescent="0.3">
      <c r="B26" s="11">
        <v>45695</v>
      </c>
      <c r="C26" s="11" t="str">
        <f ca="1">VLOOKUP(Table_1[[#This Row],[Ticker]],Dashboard!$C$8:$D$626,2,FALSE)</f>
        <v>Personal &amp; Household Products &amp; Services</v>
      </c>
      <c r="D26" s="25" t="e" vm="7">
        <v>#VALUE!</v>
      </c>
      <c r="E26" s="1" t="str">
        <f t="array" aca="1" ref="E26" ca="1">_FV(Transactions!$D26,"Ticker symbol",TRUE)</f>
        <v>PG</v>
      </c>
      <c r="F26" s="31" t="str">
        <f>IF(Table_1[[#This Row],[Units]]&gt;0,"BUY","SELL")</f>
        <v>BUY</v>
      </c>
      <c r="G26">
        <v>235</v>
      </c>
      <c r="H26" s="28">
        <v>167.97</v>
      </c>
      <c r="I26" s="12">
        <f>Transactions!$H26*Transactions!$G26</f>
        <v>39472.949999999997</v>
      </c>
      <c r="J26" s="26">
        <f>ABS(Table_1[[#This Row],[Transaction Amount]])*0.002</f>
        <v>78.945899999999995</v>
      </c>
      <c r="K26" s="12">
        <f>Table_1[[#This Row],[Transaction Amount]]-Table_1[[#This Row],[Transaction Cost]]</f>
        <v>39394.004099999998</v>
      </c>
      <c r="L26" s="1" t="s">
        <v>14</v>
      </c>
    </row>
    <row r="27" spans="2:12" ht="14.25" customHeight="1" x14ac:dyDescent="0.3">
      <c r="B27" s="11">
        <v>45695</v>
      </c>
      <c r="C27" s="11" t="str">
        <f ca="1">VLOOKUP(Table_1[[#This Row],[Ticker]],Dashboard!$C$8:$D$626,2,FALSE)</f>
        <v>Pharmaceuticals</v>
      </c>
      <c r="D27" s="25" t="e" vm="20">
        <v>#VALUE!</v>
      </c>
      <c r="E27" s="1" t="str">
        <f t="array" aca="1" ref="E27" ca="1">_FV(Transactions!$D27,"Ticker symbol",TRUE)</f>
        <v>JNJ</v>
      </c>
      <c r="F27" s="31" t="str">
        <f>IF(Table_1[[#This Row],[Units]]&gt;0,"BUY","SELL")</f>
        <v>BUY</v>
      </c>
      <c r="G27">
        <v>258</v>
      </c>
      <c r="H27" s="28">
        <v>153.12</v>
      </c>
      <c r="I27" s="12">
        <f>Transactions!$H27*Transactions!$G27</f>
        <v>39504.959999999999</v>
      </c>
      <c r="J27" s="26">
        <f>ABS(Table_1[[#This Row],[Transaction Amount]])*0.002</f>
        <v>79.009919999999994</v>
      </c>
      <c r="K27" s="12">
        <f>Table_1[[#This Row],[Transaction Amount]]-Table_1[[#This Row],[Transaction Cost]]</f>
        <v>39425.950080000002</v>
      </c>
      <c r="L27" s="1" t="s">
        <v>14</v>
      </c>
    </row>
    <row r="28" spans="2:12" ht="14.25" customHeight="1" x14ac:dyDescent="0.3">
      <c r="B28" s="11">
        <v>45695</v>
      </c>
      <c r="C28" s="11" t="str">
        <f ca="1">VLOOKUP(Table_1[[#This Row],[Ticker]],Dashboard!$C$8:$D$626,2,FALSE)</f>
        <v>Beverages</v>
      </c>
      <c r="D28" s="25" t="e" vm="21">
        <v>#VALUE!</v>
      </c>
      <c r="E28" s="1" t="str">
        <f t="array" aca="1" ref="E28" ca="1">_FV(Transactions!$D28,"Ticker symbol",TRUE)</f>
        <v>KO</v>
      </c>
      <c r="F28" s="31" t="str">
        <f>IF(Table_1[[#This Row],[Units]]&gt;0,"BUY","SELL")</f>
        <v>BUY</v>
      </c>
      <c r="G28">
        <v>618</v>
      </c>
      <c r="H28" s="28">
        <v>63.84</v>
      </c>
      <c r="I28" s="12">
        <f>Transactions!$H28*Transactions!$G28</f>
        <v>39453.120000000003</v>
      </c>
      <c r="J28" s="26">
        <f>ABS(Table_1[[#This Row],[Transaction Amount]])*0.002</f>
        <v>78.906240000000011</v>
      </c>
      <c r="K28" s="12">
        <f>Table_1[[#This Row],[Transaction Amount]]-Table_1[[#This Row],[Transaction Cost]]</f>
        <v>39374.213760000006</v>
      </c>
      <c r="L28" s="1" t="s">
        <v>14</v>
      </c>
    </row>
    <row r="29" spans="2:12" ht="14.25" customHeight="1" x14ac:dyDescent="0.3">
      <c r="B29" s="11">
        <v>45695</v>
      </c>
      <c r="C29" s="11" t="str">
        <f ca="1">VLOOKUP(Table_1[[#This Row],[Ticker]],Dashboard!$C$8:$D$626,2,FALSE)</f>
        <v>Communications &amp; Networking</v>
      </c>
      <c r="D29" s="25" t="e" vm="22">
        <v>#VALUE!</v>
      </c>
      <c r="E29" s="1" t="str">
        <f t="array" aca="1" ref="E29" ca="1">_FV(Transactions!$D29,"Ticker symbol",TRUE)</f>
        <v>CSCO</v>
      </c>
      <c r="F29" s="31" t="str">
        <f>IF(Table_1[[#This Row],[Units]]&gt;0,"BUY","SELL")</f>
        <v>BUY</v>
      </c>
      <c r="G29">
        <v>634</v>
      </c>
      <c r="H29" s="28">
        <v>62.27</v>
      </c>
      <c r="I29" s="12">
        <f>Transactions!$H29*Transactions!$G29</f>
        <v>39479.18</v>
      </c>
      <c r="J29" s="26">
        <f>ABS(Table_1[[#This Row],[Transaction Amount]])*0.002</f>
        <v>78.958359999999999</v>
      </c>
      <c r="K29" s="12">
        <f>Table_1[[#This Row],[Transaction Amount]]-Table_1[[#This Row],[Transaction Cost]]</f>
        <v>39400.221640000003</v>
      </c>
      <c r="L29" s="1" t="s">
        <v>14</v>
      </c>
    </row>
    <row r="30" spans="2:12" ht="14.25" customHeight="1" x14ac:dyDescent="0.3">
      <c r="B30" s="11">
        <v>45695</v>
      </c>
      <c r="C30" s="11" t="str">
        <f ca="1">VLOOKUP(Table_1[[#This Row],[Ticker]],Dashboard!$C$8:$D$626,2,FALSE)</f>
        <v>Software &amp; IT Services</v>
      </c>
      <c r="D30" s="25" t="e" vm="1">
        <v>#VALUE!</v>
      </c>
      <c r="E30" s="1" t="str">
        <f t="array" aca="1" ref="E30" ca="1">_FV(Transactions!$D30,"Ticker symbol",TRUE)</f>
        <v>IBM</v>
      </c>
      <c r="F30" s="31" t="str">
        <f>IF(Table_1[[#This Row],[Units]]&gt;0,"BUY","SELL")</f>
        <v>BUY</v>
      </c>
      <c r="G30">
        <v>156</v>
      </c>
      <c r="H30" s="28">
        <v>252.34</v>
      </c>
      <c r="I30" s="12">
        <f>Transactions!$H30*Transactions!$G30</f>
        <v>39365.040000000001</v>
      </c>
      <c r="J30" s="26">
        <f>ABS(Table_1[[#This Row],[Transaction Amount]])*0.002</f>
        <v>78.730080000000001</v>
      </c>
      <c r="K30" s="12">
        <f>Table_1[[#This Row],[Transaction Amount]]-Table_1[[#This Row],[Transaction Cost]]</f>
        <v>39286.30992</v>
      </c>
      <c r="L30" s="1" t="s">
        <v>14</v>
      </c>
    </row>
    <row r="31" spans="2:12" ht="14.25" customHeight="1" x14ac:dyDescent="0.3">
      <c r="B31" s="11">
        <v>45695</v>
      </c>
      <c r="C31" s="11" t="str">
        <f ca="1">VLOOKUP(Table_1[[#This Row],[Ticker]],Dashboard!$C$8:$D$626,2,FALSE)</f>
        <v>Banking Services</v>
      </c>
      <c r="D31" s="25" t="e" vm="2">
        <v>#VALUE!</v>
      </c>
      <c r="E31" s="1" t="str">
        <f t="array" aca="1" ref="E31" ca="1">_FV(Transactions!$D31,"Ticker symbol",TRUE)</f>
        <v>AXP</v>
      </c>
      <c r="F31" s="31" t="str">
        <f>IF(Table_1[[#This Row],[Units]]&gt;0,"BUY","SELL")</f>
        <v>BUY</v>
      </c>
      <c r="G31">
        <v>125</v>
      </c>
      <c r="H31" s="28">
        <v>316.77</v>
      </c>
      <c r="I31" s="12">
        <f>Transactions!$H31*Transactions!$G31</f>
        <v>39596.25</v>
      </c>
      <c r="J31" s="26">
        <f>ABS(Table_1[[#This Row],[Transaction Amount]])*0.002</f>
        <v>79.192499999999995</v>
      </c>
      <c r="K31" s="12">
        <f>Table_1[[#This Row],[Transaction Amount]]-Table_1[[#This Row],[Transaction Cost]]</f>
        <v>39517.057500000003</v>
      </c>
      <c r="L31" s="1" t="s">
        <v>14</v>
      </c>
    </row>
    <row r="32" spans="2:12" ht="14.25" customHeight="1" x14ac:dyDescent="0.3">
      <c r="B32" s="11">
        <v>45695</v>
      </c>
      <c r="C32" s="11" t="str">
        <f ca="1">VLOOKUP(Table_1[[#This Row],[Ticker]],Dashboard!$C$8:$D$626,2,FALSE)</f>
        <v>Hotels &amp; Entertainment Services</v>
      </c>
      <c r="D32" s="25" t="e" vm="8">
        <v>#VALUE!</v>
      </c>
      <c r="E32" s="1" t="str">
        <f t="array" aca="1" ref="E32" ca="1">_FV(Transactions!$D32,"Ticker symbol",TRUE)</f>
        <v>MCD</v>
      </c>
      <c r="F32" s="31" t="str">
        <f>IF(Table_1[[#This Row],[Units]]&gt;0,"BUY","SELL")</f>
        <v>BUY</v>
      </c>
      <c r="G32">
        <v>134</v>
      </c>
      <c r="H32" s="28">
        <v>294.3</v>
      </c>
      <c r="I32" s="12">
        <f>Transactions!$H32*Transactions!$G32</f>
        <v>39436.200000000004</v>
      </c>
      <c r="J32" s="26">
        <f>ABS(Table_1[[#This Row],[Transaction Amount]])*0.002</f>
        <v>78.872400000000013</v>
      </c>
      <c r="K32" s="12">
        <f>Table_1[[#This Row],[Transaction Amount]]-Table_1[[#This Row],[Transaction Cost]]</f>
        <v>39357.327600000004</v>
      </c>
      <c r="L32" s="1" t="s">
        <v>14</v>
      </c>
    </row>
    <row r="33" spans="2:12" ht="14.25" customHeight="1" x14ac:dyDescent="0.3">
      <c r="B33" s="11">
        <v>45695</v>
      </c>
      <c r="C33" s="11" t="str">
        <f ca="1">VLOOKUP(Table_1[[#This Row],[Ticker]],Dashboard!$C$8:$D$626,2,FALSE)</f>
        <v>Investment Banking &amp; Investment Services</v>
      </c>
      <c r="D33" s="25" t="e" vm="23">
        <v>#VALUE!</v>
      </c>
      <c r="E33" s="1" t="str">
        <f t="array" aca="1" ref="E33" ca="1">_FV(Transactions!$D33,"Ticker symbol",TRUE)</f>
        <v>GS</v>
      </c>
      <c r="F33" s="31" t="str">
        <f>IF(Table_1[[#This Row],[Units]]&gt;0,"BUY","SELL")</f>
        <v>BUY</v>
      </c>
      <c r="G33">
        <v>60</v>
      </c>
      <c r="H33" s="28">
        <v>655.9</v>
      </c>
      <c r="I33" s="12">
        <f>Transactions!$H33*Transactions!$G33</f>
        <v>39354</v>
      </c>
      <c r="J33" s="26">
        <f>ABS(Table_1[[#This Row],[Transaction Amount]])*0.002</f>
        <v>78.707999999999998</v>
      </c>
      <c r="K33" s="12">
        <f>Table_1[[#This Row],[Transaction Amount]]-Table_1[[#This Row],[Transaction Cost]]</f>
        <v>39275.292000000001</v>
      </c>
      <c r="L33" s="1" t="s">
        <v>14</v>
      </c>
    </row>
    <row r="34" spans="2:12" ht="14.25" customHeight="1" x14ac:dyDescent="0.3">
      <c r="B34" s="11">
        <v>45695</v>
      </c>
      <c r="C34" s="11" t="str">
        <f ca="1">VLOOKUP(Table_1[[#This Row],[Ticker]],Dashboard!$C$8:$D$626,2,FALSE)</f>
        <v>Pharmaceuticals</v>
      </c>
      <c r="D34" s="25" t="e" vm="24">
        <v>#VALUE!</v>
      </c>
      <c r="E34" s="1" t="str">
        <f t="array" aca="1" ref="E34" ca="1">_FV(Transactions!$D34,"Ticker symbol",TRUE)</f>
        <v>AMGN</v>
      </c>
      <c r="F34" s="31" t="str">
        <f>IF(Table_1[[#This Row],[Units]]&gt;0,"BUY","SELL")</f>
        <v>BUY</v>
      </c>
      <c r="G34">
        <v>135</v>
      </c>
      <c r="H34" s="28">
        <v>293.54000000000002</v>
      </c>
      <c r="I34" s="12">
        <f>Transactions!$H34*Transactions!$G34</f>
        <v>39627.9</v>
      </c>
      <c r="J34" s="26">
        <f>ABS(Table_1[[#This Row],[Transaction Amount]])*0.002</f>
        <v>79.255800000000008</v>
      </c>
      <c r="K34" s="12">
        <f>Table_1[[#This Row],[Transaction Amount]]-Table_1[[#This Row],[Transaction Cost]]</f>
        <v>39548.644200000002</v>
      </c>
      <c r="L34" s="1" t="s">
        <v>14</v>
      </c>
    </row>
    <row r="35" spans="2:12" ht="14.25" customHeight="1" x14ac:dyDescent="0.3">
      <c r="B35" s="11">
        <v>45695</v>
      </c>
      <c r="C35" s="11" t="str">
        <f ca="1">VLOOKUP(Table_1[[#This Row],[Ticker]],Dashboard!$C$8:$D$626,2,FALSE)</f>
        <v>Chemicals</v>
      </c>
      <c r="D35" s="25" t="e" vm="9">
        <v>#VALUE!</v>
      </c>
      <c r="E35" s="1" t="str">
        <f t="array" aca="1" ref="E35" ca="1">_FV(Transactions!$D35,"Ticker symbol",TRUE)</f>
        <v>SHW</v>
      </c>
      <c r="F35" s="31" t="str">
        <f>IF(Table_1[[#This Row],[Units]]&gt;0,"BUY","SELL")</f>
        <v>BUY</v>
      </c>
      <c r="G35">
        <v>110</v>
      </c>
      <c r="H35" s="28">
        <v>360.57</v>
      </c>
      <c r="I35" s="12">
        <f>Transactions!$H35*Transactions!$G35</f>
        <v>39662.699999999997</v>
      </c>
      <c r="J35" s="26">
        <f>ABS(Table_1[[#This Row],[Transaction Amount]])*0.002</f>
        <v>79.325400000000002</v>
      </c>
      <c r="K35" s="12">
        <f>Table_1[[#This Row],[Transaction Amount]]-Table_1[[#This Row],[Transaction Cost]]</f>
        <v>39583.374599999996</v>
      </c>
      <c r="L35" s="1" t="s">
        <v>14</v>
      </c>
    </row>
    <row r="36" spans="2:12" ht="14.25" customHeight="1" x14ac:dyDescent="0.3">
      <c r="B36" s="11">
        <v>45695</v>
      </c>
      <c r="C36" s="11" t="str">
        <f ca="1">VLOOKUP(Table_1[[#This Row],[Ticker]],Dashboard!$C$8:$D$626,2,FALSE)</f>
        <v>Consumer Goods Conglomerates</v>
      </c>
      <c r="D36" s="25" t="e" vm="25">
        <v>#VALUE!</v>
      </c>
      <c r="E36" s="1" t="str">
        <f t="array" aca="1" ref="E36" ca="1">_FV(Transactions!$D36,"Ticker symbol",TRUE)</f>
        <v>MMM</v>
      </c>
      <c r="F36" s="31" t="str">
        <f>IF(Table_1[[#This Row],[Units]]&gt;0,"BUY","SELL")</f>
        <v>BUY</v>
      </c>
      <c r="G36">
        <v>263</v>
      </c>
      <c r="H36" s="28">
        <v>149.87</v>
      </c>
      <c r="I36" s="12">
        <f>Transactions!$H36*Transactions!$G36</f>
        <v>39415.81</v>
      </c>
      <c r="J36" s="26">
        <f>ABS(Table_1[[#This Row],[Transaction Amount]])*0.002</f>
        <v>78.831620000000001</v>
      </c>
      <c r="K36" s="12">
        <f>Table_1[[#This Row],[Transaction Amount]]-Table_1[[#This Row],[Transaction Cost]]</f>
        <v>39336.97838</v>
      </c>
      <c r="L36" s="1" t="s">
        <v>14</v>
      </c>
    </row>
    <row r="37" spans="2:12" ht="14.25" customHeight="1" x14ac:dyDescent="0.3">
      <c r="B37" s="11">
        <v>45695</v>
      </c>
      <c r="C37" s="11" t="str">
        <f ca="1">VLOOKUP(Table_1[[#This Row],[Ticker]],Dashboard!$C$8:$D$626,2,FALSE)</f>
        <v>Insurance</v>
      </c>
      <c r="D37" s="25" t="e" vm="10">
        <v>#VALUE!</v>
      </c>
      <c r="E37" s="1" t="str">
        <f t="array" aca="1" ref="E37" ca="1">_FV(Transactions!$D37,"Ticker symbol",TRUE)</f>
        <v>TRV</v>
      </c>
      <c r="F37" s="31" t="str">
        <f>IF(Table_1[[#This Row],[Units]]&gt;0,"BUY","SELL")</f>
        <v>BUY</v>
      </c>
      <c r="G37">
        <v>161</v>
      </c>
      <c r="H37" s="28">
        <v>245.19</v>
      </c>
      <c r="I37" s="12">
        <f>Transactions!$H37*Transactions!$G37</f>
        <v>39475.589999999997</v>
      </c>
      <c r="J37" s="26">
        <f>ABS(Table_1[[#This Row],[Transaction Amount]])*0.002</f>
        <v>78.951179999999994</v>
      </c>
      <c r="K37" s="12">
        <f>Table_1[[#This Row],[Transaction Amount]]-Table_1[[#This Row],[Transaction Cost]]</f>
        <v>39396.63882</v>
      </c>
      <c r="L37" s="1" t="s">
        <v>14</v>
      </c>
    </row>
    <row r="38" spans="2:12" ht="14.25" customHeight="1" x14ac:dyDescent="0.3">
      <c r="B38" s="11">
        <v>45695</v>
      </c>
      <c r="C38" s="11" t="str">
        <f ca="1">VLOOKUP(Table_1[[#This Row],[Ticker]],Dashboard!$C$8:$D$626,2,FALSE)</f>
        <v>Aerospace &amp; Defense</v>
      </c>
      <c r="D38" s="19" t="e" vm="26">
        <v>#VALUE!</v>
      </c>
      <c r="E38" s="1" t="str">
        <f t="array" aca="1" ref="E38" ca="1">_FV(Transactions!$D38,"Ticker symbol",TRUE)</f>
        <v>BA</v>
      </c>
      <c r="F38" s="31" t="str">
        <f>IF(Table_1[[#This Row],[Units]]&gt;0,"BUY","SELL")</f>
        <v>BUY</v>
      </c>
      <c r="G38">
        <v>218</v>
      </c>
      <c r="H38" s="28">
        <v>181.49</v>
      </c>
      <c r="I38" s="12">
        <f>Transactions!$H38*Transactions!$G38</f>
        <v>39564.82</v>
      </c>
      <c r="J38" s="26">
        <f>ABS(Table_1[[#This Row],[Transaction Amount]])*0.002</f>
        <v>79.129639999999995</v>
      </c>
      <c r="K38" s="12">
        <f>Table_1[[#This Row],[Transaction Amount]]-Table_1[[#This Row],[Transaction Cost]]</f>
        <v>39485.690360000001</v>
      </c>
      <c r="L38" s="1" t="s">
        <v>14</v>
      </c>
    </row>
    <row r="39" spans="2:12" ht="14.25" customHeight="1" x14ac:dyDescent="0.3">
      <c r="B39" s="11" t="s">
        <v>29</v>
      </c>
      <c r="C39" s="11" t="str">
        <f ca="1">VLOOKUP(Table_1[[#This Row],[Ticker]],Dashboard!$C$8:$D$626,2,FALSE)</f>
        <v>Oil &amp; Gas</v>
      </c>
      <c r="D39" s="25" t="e" vm="5">
        <v>#VALUE!</v>
      </c>
      <c r="E39" s="1" t="str">
        <f t="array" aca="1" ref="E39" ca="1">_FV(Transactions!$D39,"Ticker symbol",TRUE)</f>
        <v>CVX</v>
      </c>
      <c r="F39" s="31" t="str">
        <f>IF(Table_1[[#This Row],[Units]]&gt;0,"BUY","SELL")</f>
        <v>BUY</v>
      </c>
      <c r="G39">
        <v>259</v>
      </c>
      <c r="H39" s="28">
        <v>154.16999999999999</v>
      </c>
      <c r="I39" s="12">
        <f>Transactions!$H39*Transactions!$G39</f>
        <v>39930.03</v>
      </c>
      <c r="J39" s="26">
        <f>ABS(Table_1[[#This Row],[Transaction Amount]])*0.002</f>
        <v>79.860060000000004</v>
      </c>
      <c r="K39" s="12">
        <f>Table_1[[#This Row],[Transaction Amount]]-Table_1[[#This Row],[Transaction Cost]]</f>
        <v>39850.16994</v>
      </c>
      <c r="L39" s="32" t="s">
        <v>14</v>
      </c>
    </row>
    <row r="40" spans="2:12" ht="14.25" customHeight="1" x14ac:dyDescent="0.3">
      <c r="B40" s="11" t="s">
        <v>29</v>
      </c>
      <c r="C40" s="11" t="str">
        <f ca="1">VLOOKUP(Table_1[[#This Row],[Ticker]],Dashboard!$C$8:$D$626,2,FALSE)</f>
        <v>Computers, Phones &amp; Household Electronics</v>
      </c>
      <c r="D40" s="25" t="e" vm="6">
        <v>#VALUE!</v>
      </c>
      <c r="E40" s="1" t="str">
        <f t="array" aca="1" ref="E40" ca="1">_FV(Transactions!$D40,"Ticker symbol",TRUE)</f>
        <v>AAPL</v>
      </c>
      <c r="F40" s="31" t="str">
        <f>IF(Table_1[[#This Row],[Units]]&gt;0,"BUY","SELL")</f>
        <v>BUY</v>
      </c>
      <c r="G40">
        <v>173</v>
      </c>
      <c r="H40" s="28">
        <v>244.6</v>
      </c>
      <c r="I40" s="12">
        <f>Transactions!$H40*Transactions!$G40</f>
        <v>42315.799999999996</v>
      </c>
      <c r="J40" s="26">
        <f>ABS(Table_1[[#This Row],[Transaction Amount]])*0.002</f>
        <v>84.631599999999992</v>
      </c>
      <c r="K40" s="12">
        <f>Table_1[[#This Row],[Transaction Amount]]-Table_1[[#This Row],[Transaction Cost]]</f>
        <v>42231.168399999995</v>
      </c>
      <c r="L40" s="32" t="s">
        <v>14</v>
      </c>
    </row>
    <row r="41" spans="2:12" ht="14.25" customHeight="1" x14ac:dyDescent="0.3">
      <c r="B41" s="11" t="s">
        <v>29</v>
      </c>
      <c r="C41" s="11" t="str">
        <f ca="1">VLOOKUP(Table_1[[#This Row],[Ticker]],Dashboard!$C$8:$D$626,2,FALSE)</f>
        <v>Hotels &amp; Entertainment Services</v>
      </c>
      <c r="D41" s="25" t="e" vm="8">
        <v>#VALUE!</v>
      </c>
      <c r="E41" s="1" t="str">
        <f t="array" aca="1" ref="E41" ca="1">_FV(Transactions!$D41,"Ticker symbol",TRUE)</f>
        <v>MCD</v>
      </c>
      <c r="F41" s="31" t="str">
        <f>IF(Table_1[[#This Row],[Units]]&gt;0,"BUY","SELL")</f>
        <v>SELL</v>
      </c>
      <c r="G41">
        <v>-134</v>
      </c>
      <c r="H41" s="28">
        <v>308.55</v>
      </c>
      <c r="I41" s="12">
        <f>Transactions!$H41*ABS(Transactions!$G41)</f>
        <v>41345.700000000004</v>
      </c>
      <c r="J41" s="26">
        <f>ABS(Table_1[[#This Row],[Transaction Amount]])*0.002</f>
        <v>82.691400000000016</v>
      </c>
      <c r="K41" s="12">
        <f>Table_1[[#This Row],[Transaction Amount]]-Table_1[[#This Row],[Transaction Cost]]</f>
        <v>41263.008600000001</v>
      </c>
      <c r="L41" s="1" t="s">
        <v>14</v>
      </c>
    </row>
    <row r="42" spans="2:12" ht="14.25" customHeight="1" x14ac:dyDescent="0.3">
      <c r="B42" s="11" t="s">
        <v>29</v>
      </c>
      <c r="C42" s="11" t="str">
        <f ca="1">VLOOKUP(Table_1[[#This Row],[Ticker]],Dashboard!$C$8:$D$626,2,FALSE)</f>
        <v>Personal &amp; Household Products &amp; Services</v>
      </c>
      <c r="D42" s="25" t="e" vm="7">
        <v>#VALUE!</v>
      </c>
      <c r="E42" s="1" t="str">
        <f t="array" aca="1" ref="E42" ca="1">_FV(Transactions!$D42,"Ticker symbol",TRUE)</f>
        <v>PG</v>
      </c>
      <c r="F42" s="31" t="str">
        <f>IF(Table_1[[#This Row],[Units]]&gt;0,"BUY","SELL")</f>
        <v>SELL</v>
      </c>
      <c r="G42">
        <v>-235</v>
      </c>
      <c r="H42" s="33">
        <v>162.9</v>
      </c>
      <c r="I42" s="12">
        <f>Transactions!$H42*Transactions!$G42</f>
        <v>-38281.5</v>
      </c>
      <c r="J42" s="26">
        <f>ABS(Table_1[[#This Row],[Transaction Amount]])*0.002</f>
        <v>76.563000000000002</v>
      </c>
      <c r="K42" s="12">
        <f>Table_1[[#This Row],[Transaction Amount]]-Table_1[[#This Row],[Transaction Cost]]</f>
        <v>-38358.063000000002</v>
      </c>
      <c r="L42" s="1" t="s">
        <v>14</v>
      </c>
    </row>
    <row r="43" spans="2:12" ht="14.25" customHeight="1" x14ac:dyDescent="0.3">
      <c r="B43" s="11" t="s">
        <v>29</v>
      </c>
      <c r="C43" s="11" t="str">
        <f ca="1">VLOOKUP(Table_1[[#This Row],[Ticker]],Dashboard!$C$8:$D$626,2,FALSE)</f>
        <v>Chemicals</v>
      </c>
      <c r="D43" s="25" t="e" vm="9">
        <v>#VALUE!</v>
      </c>
      <c r="E43" s="1" t="str">
        <f t="array" aca="1" ref="E43" ca="1">_FV(Transactions!$D43,"Ticker symbol",TRUE)</f>
        <v>SHW</v>
      </c>
      <c r="F43" s="31" t="str">
        <f>IF(Table_1[[#This Row],[Units]]&gt;0,"BUY","SELL")</f>
        <v>SELL</v>
      </c>
      <c r="G43">
        <v>-110</v>
      </c>
      <c r="H43" s="33">
        <v>356.8</v>
      </c>
      <c r="I43" s="12">
        <f>Transactions!$H43*Transactions!$G43</f>
        <v>-39248</v>
      </c>
      <c r="J43" s="26">
        <f>ABS(Table_1[[#This Row],[Transaction Amount]])*0.002</f>
        <v>78.495999999999995</v>
      </c>
      <c r="K43" s="12">
        <f>Table_1[[#This Row],[Transaction Amount]]-Table_1[[#This Row],[Transaction Cost]]</f>
        <v>-39326.495999999999</v>
      </c>
      <c r="L43" s="1" t="s">
        <v>14</v>
      </c>
    </row>
    <row r="44" spans="2:12" ht="14.25" customHeight="1" x14ac:dyDescent="0.3">
      <c r="B44" s="11" t="s">
        <v>29</v>
      </c>
      <c r="C44" s="11" t="str">
        <f ca="1">VLOOKUP(Table_1[[#This Row],[Ticker]],Dashboard!$C$8:$D$626,2,FALSE)</f>
        <v>Insurance</v>
      </c>
      <c r="D44" s="25" t="e" vm="10">
        <v>#VALUE!</v>
      </c>
      <c r="E44" s="1" t="str">
        <f t="array" aca="1" ref="E44" ca="1">_FV(Transactions!$D44,"Ticker symbol",TRUE)</f>
        <v>TRV</v>
      </c>
      <c r="F44" s="31" t="str">
        <f>IF(Table_1[[#This Row],[Units]]&gt;0,"BUY","SELL")</f>
        <v>SELL</v>
      </c>
      <c r="G44">
        <v>-161</v>
      </c>
      <c r="H44" s="33">
        <v>238.31</v>
      </c>
      <c r="I44" s="12">
        <f>Transactions!$H44*Transactions!$G44</f>
        <v>-38367.910000000003</v>
      </c>
      <c r="J44" s="26">
        <f>ABS(Table_1[[#This Row],[Transaction Amount]])*0.002</f>
        <v>76.735820000000004</v>
      </c>
      <c r="K44" s="12">
        <f>Table_1[[#This Row],[Transaction Amount]]-Table_1[[#This Row],[Transaction Cost]]</f>
        <v>-38444.645820000005</v>
      </c>
      <c r="L44" s="1" t="s">
        <v>14</v>
      </c>
    </row>
    <row r="45" spans="2:12" ht="14.25" customHeight="1" x14ac:dyDescent="0.3">
      <c r="B45" s="11" t="s">
        <v>29</v>
      </c>
      <c r="C45" s="11" t="str">
        <f ca="1">VLOOKUP(Table_1[[#This Row],[Ticker]],Dashboard!$C$8:$D$626,2,FALSE)</f>
        <v>Telecommunications Services</v>
      </c>
      <c r="D45" s="39" t="e" vm="27">
        <v>#VALUE!</v>
      </c>
      <c r="E45" s="1" t="str">
        <f t="array" aca="1" ref="E45" ca="1">_FV(Transactions!$D45,"Ticker symbol",TRUE)</f>
        <v>VZ</v>
      </c>
      <c r="F45" s="31" t="str">
        <f>IF(Table_1[[#This Row],[Units]]&gt;0,"BUY","SELL")</f>
        <v>SELL</v>
      </c>
      <c r="G45">
        <v>-975</v>
      </c>
      <c r="H45" s="33">
        <v>40.99</v>
      </c>
      <c r="I45" s="12">
        <f>Transactions!$H45*Transactions!$G45</f>
        <v>-39965.25</v>
      </c>
      <c r="J45" s="12">
        <f>ABS(Table_1[[#This Row],[Transaction Amount]])*0.002</f>
        <v>79.930499999999995</v>
      </c>
      <c r="K45" s="12">
        <f>Table_1[[#This Row],[Transaction Amount]]-Table_1[[#This Row],[Transaction Cost]]</f>
        <v>-40045.180500000002</v>
      </c>
      <c r="L45" s="1" t="s">
        <v>14</v>
      </c>
    </row>
    <row r="46" spans="2:12" ht="14.25" customHeight="1" x14ac:dyDescent="0.3">
      <c r="B46" s="11" t="s">
        <v>29</v>
      </c>
      <c r="C46" s="11" t="str">
        <f ca="1">VLOOKUP(Table_1[[#This Row],[Ticker]],Dashboard!$C$8:$D$626,2,FALSE)</f>
        <v>Semiconductors &amp; Semiconductor Equipment</v>
      </c>
      <c r="D46" s="39" t="e" vm="28">
        <v>#VALUE!</v>
      </c>
      <c r="E46" s="1" t="str">
        <f t="array" aca="1" ref="E46" ca="1">_FV(Transactions!$D46,"Ticker symbol",TRUE)</f>
        <v>NVDA</v>
      </c>
      <c r="F46" s="31" t="str">
        <f>IF(Table_1[[#This Row],[Units]]&gt;0,"BUY","SELL")</f>
        <v>BUY</v>
      </c>
      <c r="G46">
        <v>288</v>
      </c>
      <c r="H46" s="33">
        <v>138.85</v>
      </c>
      <c r="I46" s="12">
        <f>Transactions!$H46*Transactions!$G46</f>
        <v>39988.799999999996</v>
      </c>
      <c r="J46" s="12">
        <f>ABS(Table_1[[#This Row],[Transaction Amount]])*0.002</f>
        <v>79.977599999999995</v>
      </c>
      <c r="K46" s="12">
        <f>Table_1[[#This Row],[Transaction Amount]]-Table_1[[#This Row],[Transaction Cost]]</f>
        <v>39908.822399999997</v>
      </c>
      <c r="L46" s="1" t="s">
        <v>14</v>
      </c>
    </row>
    <row r="47" spans="2:12" ht="14.25" customHeight="1" x14ac:dyDescent="0.3"/>
    <row r="48" spans="2:1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honeticPr fontId="11" type="noConversion"/>
  <pageMargins left="0.7" right="0.7" top="0.75" bottom="0.75" header="0" footer="0"/>
  <pageSetup orientation="landscape"/>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2.xml><?xml version="1.0" encoding="utf-8"?>
<ds:datastoreItem xmlns:ds="http://schemas.openxmlformats.org/officeDocument/2006/customXml" ds:itemID="{8ABB6279-A2CA-457A-889C-AF974474C132}">
  <ds:schemaRefs>
    <ds:schemaRef ds:uri="http://purl.org/dc/elements/1.1/"/>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a73d4695-d219-4a5e-88c5-c92faa0f5b0b"/>
    <ds:schemaRef ds:uri="http://schemas.microsoft.com/office/2006/metadata/properties"/>
  </ds:schemaRefs>
</ds:datastoreItem>
</file>

<file path=customXml/itemProps3.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Portfolio_Summary</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Maanoj Gnanasegaran</cp:lastModifiedBy>
  <dcterms:created xsi:type="dcterms:W3CDTF">2022-04-28T23:28:49Z</dcterms:created>
  <dcterms:modified xsi:type="dcterms:W3CDTF">2025-02-16T17:30:37Z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