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qvmv\Desktop\MSU_Training\excel challenge\Instructions\"/>
    </mc:Choice>
  </mc:AlternateContent>
  <xr:revisionPtr revIDLastSave="0" documentId="13_ncr:1_{4F0BEFBC-683E-48FE-A4BC-0062DFE9084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tegory Pivot Chart" sheetId="2" r:id="rId1"/>
    <sheet name="Sub-category Pivot Chart" sheetId="3" r:id="rId2"/>
    <sheet name="Line Chart" sheetId="6" r:id="rId3"/>
    <sheet name="Outcome Based on Goals" sheetId="7" r:id="rId4"/>
    <sheet name="Statistical Analysis" sheetId="10" r:id="rId5"/>
    <sheet name="Crowdfunding" sheetId="1" r:id="rId6"/>
  </sheets>
  <definedNames>
    <definedName name="_xlnm._FilterDatabase" localSheetId="5" hidden="1">Crowdfunding!$A$1:$T$1001</definedName>
    <definedName name="_xlnm._FilterDatabase" localSheetId="4" hidden="1">'Statistical Analysis'!$A$1:$B$997</definedName>
    <definedName name="_xlcn.WorksheetConnection_CrowdfundingA1T1001" hidden="1">Crowdfunding!$A$1:$T$1001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ended conversion" columnId="Date ended conversion">
                <x16:calculatedTimeColumn columnName="Date ended conversion (Year)" columnId="Date ended conversion (Year)" contentType="years" isSelected="1"/>
                <x16:calculatedTimeColumn columnName="Date ended conversion (Quarter)" columnId="Date ended conversion (Quarter)" contentType="quarters" isSelected="1"/>
                <x16:calculatedTimeColumn columnName="Date ended conversion (Month Index)" columnId="Date ended conversion (Month Index)" contentType="monthsindex" isSelected="1"/>
                <x16:calculatedTimeColumn columnName="Date ended conversion (Month)" columnId="Date ended conversion (Month)" contentType="months" isSelected="1"/>
              </x16:modelTimeGrouping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H6" i="10"/>
  <c r="H5" i="10"/>
  <c r="H4" i="10"/>
  <c r="H3" i="10"/>
  <c r="H2" i="10"/>
  <c r="D7" i="10"/>
  <c r="D6" i="10"/>
  <c r="D5" i="10"/>
  <c r="D4" i="10"/>
  <c r="D3" i="10"/>
  <c r="D2" i="10"/>
  <c r="D13" i="7"/>
  <c r="D12" i="7"/>
  <c r="D11" i="7"/>
  <c r="D10" i="7"/>
  <c r="D9" i="7"/>
  <c r="D8" i="7"/>
  <c r="D7" i="7"/>
  <c r="D6" i="7"/>
  <c r="D5" i="7"/>
  <c r="D4" i="7"/>
  <c r="D3" i="7"/>
  <c r="D2" i="7"/>
  <c r="C2" i="7"/>
  <c r="C13" i="7"/>
  <c r="C12" i="7"/>
  <c r="C11" i="7"/>
  <c r="C10" i="7"/>
  <c r="C9" i="7"/>
  <c r="C8" i="7"/>
  <c r="C7" i="7"/>
  <c r="C6" i="7"/>
  <c r="C5" i="7"/>
  <c r="C4" i="7"/>
  <c r="C3" i="7"/>
  <c r="B13" i="7"/>
  <c r="B12" i="7"/>
  <c r="B11" i="7"/>
  <c r="B10" i="7"/>
  <c r="B9" i="7"/>
  <c r="B8" i="7"/>
  <c r="B7" i="7"/>
  <c r="B6" i="7"/>
  <c r="B5" i="7"/>
  <c r="B4" i="7"/>
  <c r="B3" i="7"/>
  <c r="B2" i="7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3" i="2"/>
  <c r="H12" i="2"/>
  <c r="H11" i="2"/>
  <c r="H10" i="2"/>
  <c r="H9" i="2"/>
  <c r="H7" i="2"/>
  <c r="H6" i="2"/>
  <c r="H5" i="2"/>
  <c r="G13" i="2"/>
  <c r="G12" i="2"/>
  <c r="G11" i="2"/>
  <c r="G10" i="2"/>
  <c r="G9" i="2"/>
  <c r="G8" i="2"/>
  <c r="G7" i="2"/>
  <c r="G6" i="2"/>
  <c r="G5" i="2"/>
  <c r="E8" i="7" l="1"/>
  <c r="G8" i="7" s="1"/>
  <c r="E2" i="7"/>
  <c r="H2" i="7" s="1"/>
  <c r="E13" i="7"/>
  <c r="G13" i="7" s="1"/>
  <c r="E12" i="7"/>
  <c r="G12" i="7" s="1"/>
  <c r="F8" i="7"/>
  <c r="E11" i="7"/>
  <c r="H11" i="7" s="1"/>
  <c r="E10" i="7"/>
  <c r="H10" i="7" s="1"/>
  <c r="E9" i="7"/>
  <c r="G9" i="7" s="1"/>
  <c r="E7" i="7"/>
  <c r="H7" i="7" s="1"/>
  <c r="E6" i="7"/>
  <c r="F6" i="7" s="1"/>
  <c r="E5" i="7"/>
  <c r="G5" i="7" s="1"/>
  <c r="E4" i="7"/>
  <c r="F4" i="7" s="1"/>
  <c r="E3" i="7"/>
  <c r="H3" i="7" s="1"/>
  <c r="H9" i="7" l="1"/>
  <c r="H8" i="7"/>
  <c r="F10" i="7"/>
  <c r="H5" i="7"/>
  <c r="G10" i="7"/>
  <c r="G7" i="7"/>
  <c r="G6" i="7"/>
  <c r="F7" i="7"/>
  <c r="H6" i="7"/>
  <c r="F11" i="7"/>
  <c r="F2" i="7"/>
  <c r="G11" i="7"/>
  <c r="H13" i="7"/>
  <c r="F5" i="7"/>
  <c r="G2" i="7"/>
  <c r="F3" i="7"/>
  <c r="F13" i="7"/>
  <c r="H12" i="7"/>
  <c r="G4" i="7"/>
  <c r="F12" i="7"/>
  <c r="F9" i="7"/>
  <c r="H4" i="7"/>
  <c r="G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C1A1CD-59E0-4FCC-A342-AE51F7859AB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65C94CF-999B-4B7C-949B-7E826C6EF90B}" name="WorksheetConnection_Crowdfunding!$A$1:$T$100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-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<sst xmlns="http://schemas.openxmlformats.org/spreadsheetml/2006/main" count="9066" uniqueCount="2114">
  <si>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</si>
  <si>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</si>
  <si>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</si>
  <si>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</si>
  <si>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</si>
  <si>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</si>
  <si>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</si>
  <si>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</si>
  <si>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</si>
  <si>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</si>
  <si>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</si>
  <si>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</si>
  <si>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</si>
  <si>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</si>
  <si>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</si>
  <si>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</si>
  <si>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</si>
  <si>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</si>
  <si>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</si>
  <si>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</si>
  <si>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</si>
  <si>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</si>
  <si>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</si>
  <si>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</si>
  <si>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</si>
  <si>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</si>
  <si>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</si>
  <si>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</si>
  <si>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</si>
  <si>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</si>
  <si>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</si>
  <si>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</si>
  <si>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</si>
  <si>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</si>
  <si>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</si>
  <si>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</si>
  <si>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</si>
  <si>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</si>
  <si>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</si>
  <si>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</si>
  <si>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</si>
  <si>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</si>
  <si>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</si>
  <si>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</si>
  <si>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</si>
  <si>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</si>
  <si>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</si>
  <si>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</si>
  <si>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</si>
  <si>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</si>
  <si>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</si>
  <si>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</si>
  <si>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</si>
  <si>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</si>
  <si>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</si>
  <si>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</si>
  <si>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</si>
  <si>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</si>
  <si>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</si>
  <si>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</si>
  <si>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</si>
  <si>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</si>
  <si>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</si>
  <si>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</si>
  <si>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</si>
  <si>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</si>
  <si>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</si>
  <si>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</si>
  <si>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</si>
  <si>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</si>
  <si>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</si>
  <si>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</si>
  <si>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</si>
  <si>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</si>
  <si>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</si>
  <si>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</si>
  <si>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</si>
  <si>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</si>
  <si>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</si>
  <si>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</si>
  <si>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</si>
  <si>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</si>
  <si>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</si>
  <si>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</si>
  <si>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</si>
  <si>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</si>
  <si>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</si>
  <si>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</si>
  <si>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</si>
  <si>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</si>
  <si>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</si>
  <si>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</si>
  <si>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</si>
  <si>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</si>
  <si>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</si>
  <si>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</si>
  <si>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</si>
  <si>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</si>
  <si>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</si>
  <si>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</si>
  <si>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</si>
  <si>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</si>
  <si>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</si>
  <si>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</si>
  <si>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</si>
  <si>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</si>
  <si>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</si>
  <si>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</si>
  <si>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</si>
  <si>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</si>
  <si>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</si>
  <si>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</si>
  <si>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</si>
  <si>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</si>
  <si>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</si>
  <si>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</si>
  <si>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</si>
  <si>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</si>
  <si>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</si>
  <si>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</si>
  <si>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</si>
  <si>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</si>
  <si>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</si>
  <si>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</si>
  <si>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</si>
  <si>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</si>
  <si>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</si>
  <si>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</si>
  <si>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</si>
  <si>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</si>
  <si>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</si>
  <si>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</si>
  <si>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</si>
  <si>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</si>
  <si>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</si>
  <si>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</si>
  <si>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</si>
  <si>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</si>
  <si>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</si>
  <si>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</si>
  <si>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</si>
  <si>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</si>
  <si>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</si>
  <si>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</si>
  <si>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</si>
  <si>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</si>
  <si>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</si>
  <si>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</si>
  <si>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</si>
  <si>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</si>
  <si>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</si>
  <si>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</si>
  <si>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</si>
  <si>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</si>
  <si>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</si>
  <si>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</si>
  <si>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</si>
  <si>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</si>
  <si>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</si>
  <si>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</si>
  <si>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</si>
  <si>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</si>
  <si>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</si>
  <si>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</si>
  <si>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</si>
  <si>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</si>
  <si>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</si>
  <si>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</si>
  <si>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</si>
  <si>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</si>
  <si>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</si>
  <si>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</si>
  <si>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</si>
  <si>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</si>
  <si>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</si>
  <si>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</si>
  <si>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</si>
  <si>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</si>
  <si>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</si>
  <si>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</si>
  <si>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</si>
  <si>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</si>
  <si>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</si>
  <si>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</si>
  <si>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</si>
  <si>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</si>
  <si>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</si>
  <si>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</si>
  <si>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</si>
  <si>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</si>
  <si>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</si>
  <si>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</si>
  <si>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</si>
  <si>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</si>
  <si>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</si>
  <si>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</si>
  <si>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</si>
  <si>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</si>
  <si>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</si>
  <si>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</si>
  <si>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</si>
  <si>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</si>
  <si>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</si>
  <si>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</si>
  <si>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</si>
  <si>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</si>
  <si>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</si>
  <si>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</si>
  <si>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</si>
  <si>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</si>
  <si>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</si>
  <si>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</si>
  <si>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</si>
  <si>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</si>
  <si>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</si>
  <si>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</si>
  <si>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</si>
  <si>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</si>
  <si>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</si>
  <si>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</si>
  <si>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</si>
  <si>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</si>
  <si>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</si>
  <si>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</si>
  <si>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</si>
  <si>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</si>
  <si>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</si>
  <si>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</si>
  <si>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</si>
  <si>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</si>
  <si>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</si>
  <si>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</si>
  <si>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</si>
  <si>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</si>
  <si>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</si>
  <si>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</si>
  <si>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</si>
  <si>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</si>
  <si>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</si>
  <si>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</si>
  <si>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</si>
  <si>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</si>
  <si>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</si>
  <si>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</si>
  <si>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</si>
  <si>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</si>
  <si>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</si>
  <si>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</si>
  <si>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</si>
  <si>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</si>
  <si>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</si>
  <si>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</si>
  <si>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</si>
  <si>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</si>
  <si>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</si>
  <si>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</si>
  <si>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</si>
  <si>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</si>
  <si>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</si>
  <si>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</si>
  <si>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</si>
  <si>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</si>
  <si>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</si>
  <si>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</si>
  <si>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</si>
  <si>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</si>
  <si>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</si>
  <si>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</si>
  <si>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</si>
  <si>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</si>
  <si>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</si>
  <si>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</si>
  <si>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</si>
  <si>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</si>
  <si>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</si>
  <si>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</si>
  <si>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</si>
  <si>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</si>
  <si>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</si>
  <si>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</si>
  <si>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</si>
  <si>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</si>
  <si>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</si>
  <si>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</si>
  <si>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</si>
  <si>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</si>
  <si>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</si>
  <si>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</si>
  <si>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</si>
  <si>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</si>
  <si>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</si>
  <si>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</si>
  <si>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</si>
  <si>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</si>
  <si>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</si>
  <si>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</si>
  <si>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</si>
  <si>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</si>
  <si>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</si>
  <si>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</si>
  <si>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</si>
  <si>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</si>
  <si>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</si>
  <si>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</si>
  <si>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</si>
  <si>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</si>
  <si>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</si>
  <si>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</si>
  <si>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</si>
  <si>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</si>
  <si>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</si>
  <si>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</si>
  <si>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</si>
  <si>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</si>
  <si>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</si>
  <si>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</si>
  <si>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</si>
  <si>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</si>
  <si>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</si>
  <si>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</si>
  <si>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</si>
  <si>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</si>
  <si>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</si>
  <si>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</si>
  <si>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</si>
  <si>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</si>
  <si>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</si>
  <si>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</si>
  <si>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</si>
  <si>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</si>
  <si>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</si>
  <si>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</si>
  <si>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</si>
  <si>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</si>
  <si>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</si>
  <si>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</si>
  <si>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</si>
  <si>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</si>
  <si>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</si>
  <si>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</si>
  <si>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</si>
  <si>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</si>
  <si>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</si>
  <si>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</si>
  <si>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</si>
  <si>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</si>
  <si>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</si>
  <si>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</si>
  <si>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</si>
  <si>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</si>
  <si>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</si>
  <si>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</si>
  <si>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</si>
  <si>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</si>
  <si>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</si>
  <si>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</si>
  <si>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</si>
  <si>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</si>
  <si>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</si>
  <si>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</si>
  <si>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</si>
  <si>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</si>
  <si>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</si>
  <si>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</si>
  <si>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</si>
  <si>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</si>
  <si>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</si>
  <si>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</si>
  <si>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</si>
  <si>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</si>
  <si>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</si>
  <si>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</si>
  <si>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</si>
  <si>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</si>
  <si>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</si>
  <si>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</si>
  <si>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</si>
  <si>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</si>
  <si>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</si>
  <si>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</si>
  <si>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</si>
  <si>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</si>
  <si>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</si>
  <si>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</si>
  <si>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</si>
  <si>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</si>
  <si>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</si>
  <si>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</si>
  <si>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</si>
  <si>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</si>
  <si>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</si>
  <si>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</si>
  <si>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</si>
  <si>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</si>
  <si>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</si>
  <si>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</si>
  <si>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</si>
  <si>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</si>
  <si>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</si>
  <si>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</si>
  <si>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</si>
  <si>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</si>
  <si>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</si>
  <si>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</si>
  <si>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</si>
  <si>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</si>
  <si>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</si>
  <si>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</si>
  <si>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</si>
  <si>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</si>
  <si>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</si>
  <si>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</si>
  <si>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</si>
  <si>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</si>
  <si>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</si>
  <si>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</si>
  <si>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</si>
  <si>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</si>
  <si>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</si>
  <si>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</si>
  <si>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</si>
  <si>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</si>
  <si>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</si>
  <si>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</si>
  <si>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</si>
  <si>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</si>
  <si>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</si>
  <si>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</si>
  <si>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</si>
  <si>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</si>
  <si>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</si>
  <si>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</si>
  <si>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</si>
  <si>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</si>
  <si>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</si>
  <si>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</si>
  <si>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</si>
  <si>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</si>
  <si>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</si>
  <si>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</si>
  <si>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</si>
  <si>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</si>
  <si>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</si>
  <si>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</si>
  <si>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</si>
  <si>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</si>
  <si>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</si>
  <si>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</si>
  <si>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</si>
  <si>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</si>
  <si>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</si>
  <si>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</si>
  <si>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</si>
  <si>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</si>
  <si>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</si>
  <si>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</si>
  <si>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</si>
  <si>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</si>
  <si>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</si>
  <si>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</si>
  <si>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</si>
  <si>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</si>
  <si>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</si>
  <si>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</si>
  <si>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</si>
  <si>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</si>
  <si>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</si>
  <si>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</si>
  <si>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</si>
  <si>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</si>
  <si>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</si>
  <si>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</si>
  <si>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</si>
  <si>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</si>
  <si>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</si>
  <si>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</si>
  <si>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</si>
  <si>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</si>
  <si>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</si>
  <si>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</si>
  <si>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</si>
  <si>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</si>
  <si>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</si>
  <si>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</si>
  <si>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</si>
  <si>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</si>
  <si>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</si>
  <si>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</si>
  <si>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</si>
  <si>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</si>
  <si>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</si>
  <si>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</si>
  <si>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</si>
  <si>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</si>
  <si>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</si>
  <si>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</si>
  <si>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</si>
  <si>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</si>
  <si>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</si>
  <si>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</si>
  <si>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</si>
  <si>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</si>
  <si>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</si>
  <si>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</si>
  <si>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</si>
  <si>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</si>
  <si>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</si>
  <si>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</si>
  <si>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</si>
  <si>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</si>
  <si>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</si>
  <si>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</si>
  <si>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</si>
  <si>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</si>
  <si>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</si>
  <si>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</si>
  <si>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</si>
  <si>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</si>
  <si>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</si>
  <si>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</si>
  <si>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</si>
  <si>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</si>
  <si>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</si>
  <si>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</si>
  <si>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</si>
  <si>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</si>
  <si>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</si>
  <si>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</si>
  <si>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</si>
  <si>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</si>
  <si>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</si>
  <si>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</si>
  <si>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</si>
  <si>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</si>
  <si>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</si>
  <si>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</si>
  <si>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</si>
  <si>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</si>
  <si>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</si>
  <si>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</si>
  <si>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</si>
  <si>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</si>
  <si>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</si>
  <si>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</si>
  <si>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</si>
  <si>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</si>
  <si>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</si>
  <si>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</si>
  <si>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</si>
  <si>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</si>
  <si>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</si>
  <si>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</si>
  <si>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</si>
  <si>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</si>
  <si>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</si>
  <si>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</si>
  <si>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</si>
  <si>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</si>
  <si>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</si>
  <si>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</si>
  <si>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</si>
  <si>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</si>
  <si>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</si>
  <si>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</si>
  <si>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</si>
  <si>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</si>
  <si>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</si>
  <si>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</si>
  <si>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</si>
  <si>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</si>
  <si>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</si>
  <si>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</si>
  <si>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</si>
  <si>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</si>
  <si>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</si>
  <si>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</si>
  <si>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</si>
  <si>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</si>
  <si>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</si>
  <si>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</si>
  <si>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</si>
  <si>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</si>
  <si>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</si>
  <si>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</si>
  <si>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</si>
  <si>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</si>
  <si>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</si>
  <si>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</si>
  <si>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</si>
  <si>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</si>
  <si>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</si>
  <si>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</si>
  <si>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</si>
  <si>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</si>
  <si>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</si>
  <si>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</si>
  <si>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</si>
  <si>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</si>
  <si>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</si>
  <si>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</si>
  <si>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</si>
  <si>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</si>
  <si>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</si>
  <si>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</si>
  <si>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</si>
  <si>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</si>
  <si>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</si>
  <si>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</si>
  <si>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</si>
  <si>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</si>
  <si>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</si>
  <si>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</si>
  <si>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</si>
  <si>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</si>
  <si>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</si>
  <si>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</si>
  <si>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</si>
  <si>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</si>
  <si>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</si>
  <si>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</si>
  <si>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</si>
  <si>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</si>
  <si>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</si>
  <si>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</si>
  <si>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</si>
  <si>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</si>
  <si>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</si>
  <si>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</si>
  <si>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</si>
  <si>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</si>
  <si>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</si>
  <si>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</si>
  <si>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</si>
  <si>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</si>
  <si>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</si>
  <si>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</si>
  <si>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</si>
  <si>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</si>
  <si>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</si>
  <si>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</si>
  <si>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</si>
  <si>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</si>
  <si>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</si>
  <si>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</si>
  <si>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</si>
  <si>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</si>
  <si>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</si>
  <si>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</si>
  <si>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</si>
  <si>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</si>
  <si>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</si>
  <si>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</si>
  <si>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</si>
  <si>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</si>
  <si>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</si>
  <si>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</si>
  <si>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</si>
  <si>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</si>
  <si>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</si>
  <si>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</si>
  <si>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</si>
  <si>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</si>
  <si>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</si>
  <si>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</si>
  <si>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</si>
  <si>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</si>
  <si>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</si>
  <si>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</si>
  <si>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</si>
  <si>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</si>
  <si>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</si>
  <si>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</si>
  <si>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</si>
  <si>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</si>
  <si>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</si>
  <si>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</si>
  <si>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</si>
  <si>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</si>
  <si>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</si>
  <si>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</si>
  <si>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</si>
  <si>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</si>
  <si>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</si>
  <si>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</si>
  <si>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</si>
  <si>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</si>
  <si>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</si>
  <si>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</si>
  <si>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</si>
  <si>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</si>
  <si>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</si>
  <si>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</si>
  <si>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</si>
  <si>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</si>
  <si>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</si>
  <si>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</si>
  <si>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</si>
  <si>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</si>
  <si>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</si>
  <si>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</si>
  <si>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</si>
  <si>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</si>
  <si>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</si>
  <si>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</si>
  <si>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</si>
  <si>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</si>
  <si>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</si>
  <si>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</si>
  <si>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</si>
  <si>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</si>
  <si>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</si>
  <si>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</si>
  <si>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</si>
  <si>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</si>
  <si>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</si>
  <si>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</si>
  <si>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</si>
  <si>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</si>
  <si>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</si>
  <si>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</si>
  <si>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</si>
  <si>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</si>
  <si>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</si>
  <si>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</si>
  <si>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</si>
  <si>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</si>
  <si>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</si>
  <si>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</si>
  <si>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</si>
  <si>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</si>
  <si>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</si>
  <si>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</si>
  <si>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</si>
  <si>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</si>
  <si>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</si>
  <si>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</si>
  <si>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</si>
  <si>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</si>
  <si>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</si>
  <si>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</si>
  <si>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</si>
  <si>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</si>
  <si>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</si>
  <si>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</si>
  <si>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</si>
  <si>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</si>
  <si>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</si>
  <si>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</si>
  <si>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</si>
  <si>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</si>
  <si>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</si>
  <si>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</si>
  <si>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</si>
  <si>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</si>
  <si>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</si>
  <si>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</si>
  <si>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</si>
  <si>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</si>
  <si>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</si>
  <si>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</si>
  <si>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</si>
  <si>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</si>
  <si>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</si>
  <si>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</si>
  <si>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</si>
  <si>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</si>
  <si>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</si>
  <si>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</si>
  <si>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</si>
  <si>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</si>
  <si>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</si>
  <si>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</si>
  <si>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</si>
  <si>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</si>
  <si>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</si>
  <si>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</si>
  <si>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</si>
  <si>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</si>
  <si>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</si>
  <si>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</si>
  <si>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</si>
  <si>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</si>
  <si>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</si>
  <si>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</si>
  <si>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</si>
  <si>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</si>
  <si>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</si>
  <si>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</si>
  <si>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</si>
  <si>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</si>
  <si>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</si>
  <si>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</si>
  <si>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</si>
  <si>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</si>
  <si>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</si>
  <si>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</si>
  <si>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</si>
  <si>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</si>
  <si>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</si>
  <si>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</si>
  <si>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</si>
  <si>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</si>
  <si>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</si>
  <si>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</si>
  <si>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</si>
  <si>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</si>
  <si>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</si>
  <si>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</si>
  <si>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</si>
  <si>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</si>
  <si>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</si>
  <si>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</si>
  <si>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</si>
  <si>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</si>
  <si>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</si>
  <si>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</si>
  <si>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</si>
  <si>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</si>
  <si>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</si>
  <si>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</si>
  <si>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</si>
  <si>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</si>
  <si>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</si>
  <si>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</si>
  <si>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</si>
  <si>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</si>
  <si>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</si>
  <si>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</si>
  <si>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</si>
  <si>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</si>
  <si>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</si>
  <si>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</si>
  <si>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</si>
  <si>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</si>
  <si>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</si>
  <si>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</si>
  <si>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</si>
  <si>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</si>
  <si>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</si>
  <si>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</si>
  <si>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</si>
  <si>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</si>
  <si>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</si>
  <si>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</si>
  <si>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</si>
  <si>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</si>
  <si>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</si>
  <si>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</si>
  <si>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</si>
  <si>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</si>
  <si>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</si>
  <si>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</si>
  <si>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</si>
  <si>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</si>
  <si>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</si>
  <si>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</si>
  <si>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</si>
  <si>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</si>
  <si>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</si>
  <si>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</si>
  <si>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</si>
  <si>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</si>
  <si>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</si>
  <si>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</si>
  <si>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</si>
  <si>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</si>
  <si>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</si>
  <si>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</si>
  <si>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</si>
  <si>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</si>
  <si>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</si>
  <si>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</si>
  <si>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</si>
  <si>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</si>
  <si>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</si>
  <si>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</si>
  <si>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</si>
  <si>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</si>
  <si>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</si>
  <si>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</si>
  <si>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</si>
  <si>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</si>
  <si>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</si>
  <si>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</si>
  <si>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</si>
  <si>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</si>
  <si>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</si>
  <si>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</si>
  <si>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</si>
  <si>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</si>
  <si>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</si>
  <si>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</si>
  <si>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</si>
  <si>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</si>
  <si>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</si>
  <si>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</si>
  <si>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</si>
  <si>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</si>
  <si>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</si>
  <si>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</si>
  <si>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</si>
  <si>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</si>
  <si>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</si>
  <si>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</si>
  <si>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</si>
  <si>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</si>
  <si>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</si>
  <si>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</si>
  <si>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</si>
  <si>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</si>
  <si>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</si>
  <si>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</si>
  <si>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</si>
  <si>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</si>
  <si>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</si>
  <si>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</si>
  <si>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</si>
  <si>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</si>
  <si>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</si>
  <si>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</si>
  <si>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</si>
  <si>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</si>
  <si>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</si>
  <si>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</si>
  <si>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</si>
  <si>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</si>
  <si>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</si>
  <si>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</si>
  <si>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</si>
  <si>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</si>
  <si>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</si>
  <si>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</si>
  <si>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</si>
  <si>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</si>
  <si>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</si>
  <si>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</si>
  <si>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</si>
  <si>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</si>
  <si>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</si>
  <si>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</si>
  <si>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</si>
  <si>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</si>
  <si>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</si>
  <si>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</si>
  <si>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</si>
  <si>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</si>
  <si>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</si>
  <si>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</si>
  <si>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</si>
  <si>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</si>
  <si>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</si>
  <si>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</si>
  <si>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</si>
  <si>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</si>
  <si>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</si>
  <si>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</si>
  <si>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</si>
  <si>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</si>
  <si>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</si>
  <si>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</si>
  <si>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</si>
  <si>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</si>
  <si>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</si>
  <si>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</si>
  <si>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</si>
  <si>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</si>
  <si>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</si>
  <si>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</si>
  <si>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</si>
  <si>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</si>
  <si>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</si>
  <si>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</si>
  <si>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</si>
  <si>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</si>
  <si>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</si>
  <si>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</si>
  <si>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</si>
  <si>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</si>
  <si>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</si>
  <si>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</si>
  <si>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</si>
  <si>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</si>
  <si>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</si>
  <si>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</si>
  <si>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</si>
  <si>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</si>
  <si>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</si>
  <si>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</si>
  <si>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</si>
  <si>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</si>
  <si>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</si>
  <si>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</si>
  <si>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</si>
  <si>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</si>
  <si>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</si>
  <si>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</si>
  <si>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</si>
  <si>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</si>
  <si>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</si>
  <si>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</si>
  <si>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</si>
  <si>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</si>
  <si>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</si>
  <si>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</si>
  <si>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</si>
  <si>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</si>
  <si>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</si>
  <si>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</si>
  <si>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</si>
  <si>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</si>
  <si>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</si>
  <si>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</si>
  <si>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</si>
  <si>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</si>
  <si>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</si>
  <si>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</si>
  <si>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</si>
  <si>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</si>
  <si>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</si>
  <si>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</si>
  <si>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</si>
  <si>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</si>
  <si>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</si>
  <si>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</si>
  <si>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</si>
  <si>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</si>
  <si>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</si>
  <si>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</si>
  <si>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</si>
  <si>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</si>
  <si>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</si>
  <si>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</si>
  <si>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</si>
  <si>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</si>
  <si>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</si>
  <si>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</si>
  <si>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</si>
  <si>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</si>
  <si>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</si>
  <si>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</si>
  <si>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</si>
  <si>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</si>
  <si>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</si>
  <si>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</si>
  <si>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</si>
  <si>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</si>
  <si>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</si>
  <si>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</si>
  <si>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</si>
  <si>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</si>
  <si>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</si>
  <si>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</si>
  <si>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</si>
  <si>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</si>
  <si>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</si>
  <si>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</si>
  <si>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</si>
  <si>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</si>
  <si>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</si>
  <si>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</si>
  <si>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</si>
  <si>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</si>
  <si>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</si>
  <si>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</si>
  <si>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</si>
  <si>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</si>
  <si>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</si>
  <si>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</si>
  <si>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</si>
  <si>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</si>
  <si>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</si>
  <si>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</si>
  <si>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</si>
  <si>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</si>
  <si>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</si>
  <si>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</si>
  <si>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</si>
  <si>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</si>
  <si>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</si>
  <si>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</si>
  <si>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</si>
  <si>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</si>
  <si>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</si>
  <si>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</si>
  <si>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</si>
  <si>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</si>
  <si>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</si>
  <si>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</si>
  <si>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</si>
  <si>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</si>
  <si>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</si>
  <si>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</si>
  <si>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</si>
  <si>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</si>
  <si>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</si>
  <si>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</si>
  <si>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</si>
  <si>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</si>
  <si>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</si>
  <si>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</si>
  <si>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</si>
  <si>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</si>
  <si>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</si>
  <si>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</si>
  <si>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</si>
  <si>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</si>
  <si>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</si>
  <si>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</si>
  <si>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</si>
  <si>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</si>
  <si>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</si>
  <si>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</si>
  <si>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</si>
  <si>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</si>
  <si>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</si>
  <si>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</si>
  <si>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</si>
  <si>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</si>
  <si>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</si>
  <si>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</si>
  <si>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</si>
  <si>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</si>
  <si>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</si>
  <si>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</si>
  <si>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</si>
  <si>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</si>
  <si>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</si>
  <si>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</si>
  <si>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</si>
  <si>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</si>
  <si>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</si>
  <si>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</si>
  <si>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</si>
  <si>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</si>
  <si>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</si>
  <si>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</si>
  <si>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</si>
  <si>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</si>
  <si>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</si>
  <si>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</si>
  <si>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</si>
  <si>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</si>
  <si>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</si>
  <si>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</si>
  <si>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</si>
  <si>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</si>
  <si>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</si>
  <si>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</si>
  <si>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</si>
  <si>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</si>
  <si>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</si>
  <si>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</si>
  <si>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</si>
  <si>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</si>
  <si>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</si>
  <si>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</si>
  <si>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</si>
  <si>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</si>
  <si>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</si>
  <si>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</si>
  <si>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</si>
  <si>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</si>
  <si>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</si>
  <si>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</si>
  <si>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</si>
  <si>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</si>
  <si>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</si>
  <si>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</si>
  <si>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</si>
  <si>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</si>
  <si>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</si>
  <si>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</si>
  <si>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</si>
  <si>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</si>
  <si>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</si>
  <si>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</si>
  <si>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</si>
  <si>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</si>
  <si>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</si>
  <si>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</si>
  <si>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</si>
  <si>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</si>
  <si>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</si>
  <si>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</si>
  <si>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</si>
  <si>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</si>
  <si>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</si>
  <si>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</si>
  <si>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</si>
  <si>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</si>
  <si>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</si>
  <si>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</si>
  <si>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</si>
  <si>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</si>
  <si>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</si>
  <si>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</si>
  <si>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</si>
  <si>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</si>
  <si>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</si>
  <si>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</si>
  <si>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</si>
  <si>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</si>
  <si>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</si>
  <si>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</si>
  <si>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</si>
  <si>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</si>
  <si>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</si>
  <si>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</si>
  <si>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</si>
  <si>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</si>
  <si>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</si>
  <si>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</si>
  <si>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</si>
  <si>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</si>
  <si>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</si>
  <si>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</si>
  <si>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</si>
  <si>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</si>
  <si>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</si>
  <si>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</si>
  <si>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</si>
  <si>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</si>
  <si>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</si>
  <si>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</si>
  <si>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</si>
  <si>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</si>
  <si>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</si>
  <si>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</si>
  <si>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</si>
  <si>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</si>
  <si>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</si>
  <si>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</si>
  <si>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</si>
  <si>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</si>
  <si>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</si>
  <si>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</si>
  <si>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</si>
  <si>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</si>
  <si>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</si>
  <si>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</si>
  <si>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</si>
  <si>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</si>
  <si>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</si>
  <si>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</si>
  <si>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</si>
  <si>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</si>
  <si>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</si>
  <si>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</si>
  <si>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</si>
  <si>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</si>
  <si>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</si>
  <si>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</si>
  <si>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</si>
  <si>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</si>
  <si>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</si>
  <si>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</si>
  <si>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</si>
  <si>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</si>
  <si>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</si>
  <si>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</si>
  <si>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</si>
  <si>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</si>
  <si>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</si>
  <si>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</si>
  <si>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</si>
  <si>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</si>
  <si>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</si>
  <si>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</si>
  <si>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</si>
  <si>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</si>
  <si>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</si>
  <si>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</si>
  <si>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</si>
  <si>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</si>
  <si>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</si>
  <si>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</si>
  <si>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</si>
  <si>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</si>
  <si>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</si>
  <si>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</si>
  <si>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</si>
  <si>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</si>
  <si>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</si>
  <si>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</si>
  <si>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</si>
  <si>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</si>
  <si>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</si>
  <si>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</si>
  <si>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</si>
  <si>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</si>
  <si>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</si>
  <si>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</si>
  <si>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</si>
  <si>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</si>
  <si>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</si>
  <si>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</si>
  <si>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</si>
  <si>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</si>
  <si>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</si>
  <si>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</si>
  <si>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</si>
  <si>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</si>
  <si>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</si>
  <si>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</si>
  <si>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</si>
  <si>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</si>
  <si>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</si>
  <si>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</si>
  <si>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</si>
  <si>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</si>
  <si>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</si>
  <si>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</si>
  <si>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</si>
  <si>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</si>
  <si>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</si>
  <si>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</si>
  <si>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</si>
  <si>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</si>
  <si>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</si>
  <si>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</si>
  <si>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</si>
  <si>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</si>
  <si>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</si>
  <si>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</si>
  <si>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</si>
  <si>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</si>
  <si>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</si>
  <si>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</si>
  <si>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</si>
  <si>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</si>
  <si>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</si>
  <si>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</si>
  <si>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</si>
  <si>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</si>
  <si>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</si>
  <si>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</si>
  <si>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</si>
  <si>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</si>
  <si>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</si>
  <si>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</si>
  <si>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</si>
  <si>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</si>
  <si>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</si>
  <si>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</si>
  <si>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</si>
  <si>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</si>
  <si>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</si>
  <si>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</si>
  <si>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</si>
  <si>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</si>
  <si>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</si>
  <si>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</si>
  <si>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</si>
  <si>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</si>
  <si>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</si>
  <si>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</si>
  <si>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</si>
  <si>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</si>
  <si>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</si>
  <si>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</si>
  <si>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</si>
  <si>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</si>
  <si>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</si>
  <si>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</si>
  <si>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</si>
  <si>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</si>
  <si>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</si>
  <si>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</si>
  <si>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</si>
  <si>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</si>
  <si>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</si>
  <si>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</si>
  <si>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</si>
  <si>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</si>
  <si>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</si>
  <si>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</si>
  <si>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</si>
  <si>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</si>
  <si>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</si>
  <si>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</si>
  <si>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</si>
  <si>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</si>
  <si>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</si>
  <si>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</si>
  <si>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</si>
  <si>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</si>
  <si>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</si>
  <si>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</si>
  <si>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</si>
  <si>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</si>
  <si>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</si>
  <si>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</si>
  <si>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</si>
  <si>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</si>
  <si>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</si>
  <si>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</si>
  <si>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</si>
  <si>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</si>
  <si>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</si>
  <si>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</si>
  <si>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</si>
  <si>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</si>
  <si>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</si>
  <si>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</si>
  <si>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</si>
  <si>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</si>
  <si>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</si>
  <si>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</si>
  <si>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</si>
  <si>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</si>
  <si>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</si>
  <si>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</si>
  <si>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</si>
  <si>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</si>
  <si>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</si>
  <si>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</si>
  <si>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</si>
  <si>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</si>
  <si>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</si>
  <si>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</si>
  <si>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</si>
  <si>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</si>
  <si>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</si>
  <si>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</si>
  <si>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</si>
  <si>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</si>
  <si>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</si>
  <si>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</si>
  <si>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</si>
  <si>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</si>
  <si>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</si>
  <si>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</si>
  <si>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</si>
  <si>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</si>
  <si>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</si>
  <si>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</si>
  <si>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</si>
  <si>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</si>
  <si>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</si>
  <si>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</si>
  <si>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</si>
  <si>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</si>
  <si>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</si>
  <si>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</si>
  <si>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</si>
  <si>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</si>
  <si>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</si>
  <si>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</si>
  <si>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</si>
  <si>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</si>
  <si>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</si>
  <si>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</si>
  <si>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</si>
  <si>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</si>
  <si>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</si>
  <si>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</si>
  <si>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</si>
  <si>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</si>
  <si>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</si>
  <si>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</si>
  <si>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</si>
  <si>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</si>
  <si>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</si>
  <si>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</si>
  <si>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</si>
  <si>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</si>
  <si>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</si>
  <si>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</si>
  <si>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</si>
  <si>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</si>
  <si>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</si>
  <si>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</si>
  <si>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</si>
  <si>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</si>
  <si>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</si>
  <si>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</si>
  <si>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</si>
  <si>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</si>
  <si>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</si>
  <si>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</si>
  <si>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</si>
  <si>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</si>
  <si>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</si>
  <si>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</si>
  <si>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</si>
  <si>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</si>
  <si>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</si>
  <si>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</si>
  <si>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</si>
  <si>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</si>
  <si>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</si>
  <si>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</si>
  <si>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</si>
  <si>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</si>
  <si>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</si>
  <si>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</si>
  <si>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</si>
  <si>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</si>
  <si>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</si>
  <si>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</si>
  <si>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</si>
  <si>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</si>
  <si>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</si>
  <si>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</si>
  <si>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</si>
  <si>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</si>
  <si>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</si>
  <si>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</si>
  <si>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</si>
  <si>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</si>
  <si>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</si>
  <si>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</si>
  <si>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</si>
  <si>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</si>
  <si>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</si>
  <si>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</si>
  <si>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</si>
  <si>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</si>
  <si>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</si>
  <si>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</si>
  <si>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</si>
  <si>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</si>
  <si>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</si>
  <si>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</si>
  <si>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</si>
  <si>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</si>
  <si>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</si>
  <si>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</si>
  <si>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</si>
  <si>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</si>
  <si>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</si>
  <si>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</si>
  <si>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</si>
  <si>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</si>
  <si>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</si>
  <si>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</si>
  <si>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</si>
  <si>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</si>
  <si>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</si>
  <si>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</si>
  <si>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</si>
  <si>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</si>
  <si>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</si>
  <si>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</si>
  <si>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</si>
  <si>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</si>
  <si>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</si>
  <si>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</si>
  <si>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</si>
  <si>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</si>
  <si>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</si>
  <si>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</si>
  <si>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</si>
  <si>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</si>
  <si>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</si>
  <si>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</si>
  <si>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</si>
  <si>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</si>
  <si>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</si>
  <si>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</si>
  <si>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</si>
  <si>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</si>
  <si>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</si>
  <si>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</si>
  <si>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</si>
  <si>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</si>
  <si>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</si>
  <si>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</si>
  <si>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</si>
  <si>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</si>
  <si>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</si>
  <si>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</si>
  <si>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</si>
  <si>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</si>
  <si>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</si>
  <si>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</si>
  <si>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</si>
  <si>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</si>
  <si>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</si>
  <si>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</si>
  <si>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</si>
  <si>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</si>
  <si>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</si>
  <si>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</si>
  <si>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</si>
  <si>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</si>
  <si>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</si>
  <si>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</si>
  <si>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</si>
  <si>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</si>
  <si>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</si>
  <si>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</si>
  <si>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</si>
  <si>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</si>
  <si>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</si>
  <si>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</si>
  <si>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</si>
  <si>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</si>
  <si>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</si>
  <si>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</si>
  <si>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</si>
  <si>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</si>
  <si>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</si>
  <si>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</si>
  <si>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</si>
  <si>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</si>
  <si>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</si>
  <si>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</si>
  <si>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</si>
  <si>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</si>
  <si>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</si>
  <si>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</si>
  <si>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</si>
  <si>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</si>
  <si>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</si>
  <si>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</si>
  <si>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</si>
  <si>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</si>
  <si>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</si>
  <si>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</si>
  <si>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</si>
  <si>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</si>
  <si>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</si>
  <si>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</si>
  <si>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</si>
  <si>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</si>
  <si>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</si>
  <si>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</si>
  <si>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</si>
  <si>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</si>
  <si>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</si>
  <si>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</si>
  <si>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</si>
  <si>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</si>
  <si>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</si>
  <si>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</si>
  <si>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</si>
  <si>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</si>
  <si>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</si>
  <si>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</si>
  <si>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</si>
  <si>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</si>
  <si>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</si>
  <si>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</si>
  <si>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</si>
  <si>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</si>
  <si>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</si>
  <si>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</si>
  <si>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</si>
  <si>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</si>
  <si>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</si>
  <si>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</si>
  <si>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</si>
  <si>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</si>
  <si>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</si>
  <si>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</si>
  <si>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</si>
  <si>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</si>
  <si>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</si>
  <si>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</si>
  <si>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</si>
  <si>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</si>
  <si>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</si>
  <si>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</si>
  <si>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</si>
  <si>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</si>
  <si>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</si>
  <si>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</si>
  <si>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</si>
  <si>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</si>
  <si>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</si>
  <si>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</si>
  <si>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</si>
  <si>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</si>
  <si>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</si>
  <si>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</si>
  <si>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</si>
  <si>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</si>
  <si>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</si>
  <si>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</si>
  <si>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</si>
  <si>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</si>
  <si>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</si>
  <si>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</si>
  <si>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</si>
  <si>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</si>
  <si>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</si>
  <si>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</si>
  <si>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</si>
  <si>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</si>
  <si>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</si>
  <si>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</si>
  <si>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</si>
  <si>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</si>
  <si>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</si>
  <si>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</si>
  <si>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</si>
  <si>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</si>
  <si>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</si>
  <si>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</si>
  <si>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</si>
  <si>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</si>
  <si>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</si>
  <si>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</si>
  <si>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</si>
  <si>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</si>
  <si>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</si>
  <si>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</si>
  <si>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</si>
  <si>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</si>
  <si>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</si>
  <si>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</si>
  <si>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</si>
  <si>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</si>
  <si>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</si>
  <si>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</si>
  <si>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</si>
  <si>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</si>
  <si>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</si>
  <si>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</si>
  <si>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</si>
  <si>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</si>
  <si>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</si>
  <si>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</si>
  <si>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</si>
  <si>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</si>
  <si>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</si>
  <si>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</si>
  <si>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</si>
  <si>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</si>
  <si>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</si>
  <si>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</si>
  <si>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</si>
  <si>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</si>
  <si>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</si>
  <si>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</si>
  <si>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</si>
  <si>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</si>
  <si>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</si>
  <si>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</si>
  <si>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</si>
  <si>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</si>
  <si>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</si>
  <si>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</si>
  <si>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</si>
  <si>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</si>
  <si>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</si>
  <si>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</si>
  <si>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</si>
  <si>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</si>
  <si>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</si>
  <si>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</si>
  <si>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</si>
  <si>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</si>
  <si>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</si>
  <si>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</si>
  <si>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</si>
  <si>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</si>
  <si>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</si>
  <si>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</si>
  <si>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</si>
  <si>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</si>
  <si>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</si>
  <si>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</si>
  <si>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</si>
  <si>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</si>
  <si>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</si>
  <si>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</si>
  <si>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</si>
  <si>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</si>
  <si>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</si>
  <si>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</si>
  <si>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</si>
  <si>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</si>
  <si>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</si>
  <si>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</si>
  <si>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</si>
  <si>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</si>
  <si>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</si>
  <si>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</si>
  <si>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</si>
  <si>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</si>
  <si>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</si>
  <si>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</si>
  <si>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</si>
  <si>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</si>
  <si>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</si>
  <si>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</si>
  <si>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</si>
  <si>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</si>
  <si>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</si>
  <si>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</si>
  <si>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</si>
  <si>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</si>
  <si>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</si>
  <si>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</si>
  <si>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</si>
  <si>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</si>
  <si>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</si>
  <si>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</si>
  <si>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</si>
  <si>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</si>
  <si>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</si>
  <si>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</si>
  <si>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</si>
  <si>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</si>
  <si>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</si>
  <si>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</si>
  <si>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</si>
  <si>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</si>
  <si>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</si>
  <si>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</si>
  <si>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</si>
  <si>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</si>
  <si>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</si>
  <si>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</si>
  <si>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</si>
  <si>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</si>
  <si>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</si>
  <si>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</si>
  <si>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</si>
  <si>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</si>
  <si>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</si>
  <si>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</si>
  <si>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</si>
  <si>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</si>
  <si>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</si>
  <si>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</si>
  <si>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</si>
  <si>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</si>
  <si>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</si>
  <si>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</si>
  <si>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</si>
  <si>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</si>
  <si>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</si>
  <si>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</si>
  <si>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</si>
  <si>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</si>
  <si>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</si>
  <si>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</si>
  <si>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</si>
  <si>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</si>
  <si>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</si>
  <si>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</si>
  <si>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</si>
  <si>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</si>
  <si>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</si>
  <si>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</si>
  <si>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</si>
  <si>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</si>
  <si>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</si>
  <si>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</si>
  <si>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</si>
  <si>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</si>
  <si>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</si>
  <si>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</si>
  <si>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</si>
  <si>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</si>
  <si>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</si>
  <si>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</si>
  <si>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</si>
  <si>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</si>
  <si>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</si>
  <si>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</si>
  <si>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</si>
  <si>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</si>
  <si>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</si>
  <si>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</si>
  <si>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</si>
  <si>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</si>
  <si>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</si>
  <si>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</si>
  <si>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</si>
  <si>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</si>
  <si>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</si>
  <si>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</si>
  <si>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</si>
  <si>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</si>
  <si>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</si>
  <si>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</si>
  <si>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</si>
  <si>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</si>
  <si>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</si>
  <si>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</si>
  <si>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</si>
  <si>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</si>
  <si>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</si>
  <si>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</si>
  <si>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</si>
  <si>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</si>
  <si>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</si>
  <si>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</si>
  <si>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</si>
  <si>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</si>
  <si>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</si>
  <si>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</si>
  <si>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</si>
  <si>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</si>
  <si>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</si>
  <si>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</si>
  <si>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</si>
  <si>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</si>
  <si>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</si>
  <si>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</si>
  <si>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</si>
  <si>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</si>
  <si>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</si>
  <si>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</si>
  <si>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</si>
  <si>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</si>
  <si>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</si>
  <si>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</si>
  <si>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</si>
  <si>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</si>
  <si>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</si>
  <si>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</si>
  <si>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</si>
  <si>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</si>
  <si>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</si>
  <si>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</si>
  <si>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</si>
  <si>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</si>
  <si>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</si>
  <si>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</si>
  <si>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</si>
  <si>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</si>
  <si>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</si>
  <si>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</si>
  <si>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</si>
  <si>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</si>
  <si>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</si>
  <si>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</si>
  <si>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</si>
  <si>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</si>
  <si>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</si>
  <si>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</si>
  <si>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</si>
  <si>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</si>
  <si>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</si>
  <si>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</si>
  <si>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</si>
  <si>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</si>
  <si>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</si>
  <si>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</si>
  <si>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</si>
  <si>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</si>
  <si>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</si>
  <si>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</si>
  <si>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</si>
  <si>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</si>
  <si>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</si>
  <si>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</si>
  <si>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</si>
  <si>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</si>
  <si>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</si>
  <si>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</si>
  <si>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</si>
  <si>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</si>
  <si>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</si>
  <si>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</si>
  <si>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</si>
  <si>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</si>
  <si>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</si>
  <si>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</si>
  <si>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</si>
  <si>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</si>
  <si>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</si>
  <si>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</si>
  <si>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</si>
  <si>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</si>
  <si>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</si>
  <si>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</si>
  <si>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</si>
  <si>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</si>
  <si>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</si>
  <si>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</si>
  <si>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</si>
  <si>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</si>
  <si>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</si>
  <si>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</si>
  <si>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</si>
  <si>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</si>
  <si>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</si>
  <si>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</si>
  <si>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</si>
  <si>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</si>
  <si>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</si>
  <si>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</si>
  <si>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</si>
  <si>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</si>
  <si>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</si>
  <si>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</si>
  <si>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</si>
  <si>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</si>
  <si>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</si>
  <si>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</si>
  <si>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</si>
  <si>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</si>
  <si>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</si>
  <si>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</si>
  <si>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</si>
  <si>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</si>
  <si>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</si>
  <si>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</si>
  <si>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</si>
  <si>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</si>
  <si>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</si>
  <si>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</si>
  <si>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</si>
  <si>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</si>
  <si>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</si>
  <si>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</si>
  <si>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</si>
  <si>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</si>
  <si>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</si>
  <si>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</si>
  <si>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</si>
  <si>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</si>
  <si>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</si>
  <si>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</si>
  <si>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</si>
  <si>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</si>
  <si>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</si>
  <si>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</si>
  <si>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</si>
  <si>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</si>
  <si>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</si>
  <si>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</si>
  <si>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</si>
  <si>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</si>
  <si>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Avg. Donation</t>
  </si>
  <si>
    <t>Sub-categoring</t>
  </si>
  <si>
    <t>Parent-category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</si>
  <si>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</si>
  <si>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</si>
  <si>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</si>
  <si>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</si>
  <si>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</si>
  <si>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</si>
  <si>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</si>
  <si>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</si>
  <si>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</si>
  <si>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</si>
  <si>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</si>
  <si>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</si>
  <si>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</si>
  <si>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</si>
  <si>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</si>
  <si>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</si>
  <si>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</si>
  <si>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</si>
  <si>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</si>
  <si>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</si>
  <si>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</si>
  <si>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</si>
  <si>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</si>
  <si>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</si>
  <si>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</si>
  <si>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</si>
  <si>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</si>
  <si>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</si>
  <si>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</si>
  <si>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</si>
  <si>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</si>
  <si>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</si>
  <si>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</si>
  <si>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</si>
  <si>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</si>
  <si>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</si>
  <si>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</si>
  <si>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</si>
  <si>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</si>
  <si>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</si>
  <si>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</si>
  <si>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</si>
  <si>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</si>
  <si>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</si>
  <si>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</si>
  <si>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</si>
  <si>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</si>
  <si>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</si>
  <si>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</si>
  <si>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</si>
  <si>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</si>
  <si>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</si>
  <si>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</si>
  <si>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</si>
  <si>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Number successful</t>
  </si>
  <si>
    <t>Number failed</t>
  </si>
  <si>
    <t>number canceled</t>
  </si>
  <si>
    <t>Percent successful</t>
  </si>
  <si>
    <t>Percent failed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</si>
  <si>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</si>
  <si>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</si>
  <si>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</si>
  <si>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</si>
  <si>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</si>
  <si>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</si>
  <si>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</si>
  <si>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</si>
  <si>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</si>
  <si>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</si>
  <si>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 1000</t>
  </si>
  <si>
    <t>Percent canceled</t>
  </si>
  <si>
    <t>Total Projects</t>
  </si>
  <si>
    <t>&gt;5000</t>
  </si>
  <si>
    <t>Outcome</t>
  </si>
  <si>
    <t>Backers Count</t>
  </si>
  <si>
    <t>Mean</t>
  </si>
  <si>
    <t>Median</t>
  </si>
  <si>
    <t>Max</t>
  </si>
  <si>
    <t>Min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</si>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</sst>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top" wrapText="1"/>
    </xf>
    <xf numFmtId="0" fontId="18" fillId="0" borderId="0" xfId="0" applyFont="1" applyAlignment="1">
      <alignment horizontal="left" vertical="center" wrapText="1"/>
    </xf>
    <xf numFmtId="9" fontId="0" fillId="0" borderId="0" xfId="0" applyNumberFormat="1"/>
    <xf numFmtId="0" fontId="0" fillId="0" borderId="10" xfId="0" applyBorder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[CrowdfundingBookupdated.xlsx]Category Pivot 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Outcome by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427F-893A-061D4122539A}"/>
            </c:ext>
          </c:extLst>
        </c:ser>
        <c:ser>
          <c:idx val="1"/>
          <c:order val="1"/>
          <c:tx>
            <c:strRef>
              <c:f>'Category Pivot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B-427F-893A-061D4122539A}"/>
            </c:ext>
          </c:extLst>
        </c:ser>
        <c:ser>
          <c:idx val="2"/>
          <c:order val="2"/>
          <c:tx>
            <c:strRef>
              <c:f>'Category Pivot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'Category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B-427F-893A-061D4122539A}"/>
            </c:ext>
          </c:extLst>
        </c:ser>
        <c:ser>
          <c:idx val="3"/>
          <c:order val="3"/>
          <c:tx>
            <c:strRef>
              <c:f>'Category Pivot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2-446D-8BF4-609400FBE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7333048"/>
        <c:axId val="1227336656"/>
      </c:barChart>
      <c:catAx>
        <c:axId val="122733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36656"/>
        <c:crosses val="autoZero"/>
        <c:auto val="1"/>
        <c:lblAlgn val="ctr"/>
        <c:lblOffset val="100"/>
        <c:noMultiLvlLbl val="0"/>
      </c:catAx>
      <c:valAx>
        <c:axId val="12273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3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[CrowdfundingBookupdated.xlsx]Sub-category Pivot Chart!PivotTable2</c:name>
    <c:fmtId val="5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7-4515-B086-A7B290D9C602}"/>
            </c:ext>
          </c:extLst>
        </c:ser>
        <c:ser>
          <c:idx val="1"/>
          <c:order val="1"/>
          <c:tx>
            <c:strRef>
              <c:f>'Sub-category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7-4515-B086-A7B290D9C602}"/>
            </c:ext>
          </c:extLst>
        </c:ser>
        <c:ser>
          <c:idx val="2"/>
          <c:order val="2"/>
          <c:tx>
            <c:strRef>
              <c:f>'Sub-category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7-4515-B086-A7B290D9C602}"/>
            </c:ext>
          </c:extLst>
        </c:ser>
        <c:ser>
          <c:idx val="3"/>
          <c:order val="3"/>
          <c:tx>
            <c:strRef>
              <c:f>'Sub-category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A-4136-B915-B4888AB1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297504"/>
        <c:axId val="1240303736"/>
      </c:barChart>
      <c:catAx>
        <c:axId val="12402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03736"/>
        <c:crosses val="autoZero"/>
        <c:auto val="1"/>
        <c:lblAlgn val="ctr"/>
        <c:lblOffset val="100"/>
        <c:noMultiLvlLbl val="0"/>
      </c:catAx>
      <c:valAx>
        <c:axId val="12403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[CrowdfundingBookupdated.xlsx]Line Chart!PivotTable6</c:name>
    <c:fmtId val="7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3-4FC7-9811-A28785990969}"/>
            </c:ext>
          </c:extLst>
        </c:ser>
        <c:ser>
          <c:idx val="1"/>
          <c:order val="1"/>
          <c:tx>
            <c:strRef>
              <c:f>'Line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3-4FC7-9811-A28785990969}"/>
            </c:ext>
          </c:extLst>
        </c:ser>
        <c:ser>
          <c:idx val="2"/>
          <c:order val="2"/>
          <c:tx>
            <c:strRef>
              <c:f>'Line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3-4FC7-9811-A28785990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86552"/>
        <c:axId val="310983928"/>
      </c:lineChart>
      <c:catAx>
        <c:axId val="31098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83928"/>
        <c:crosses val="autoZero"/>
        <c:auto val="1"/>
        <c:lblAlgn val="ctr"/>
        <c:lblOffset val="100"/>
        <c:noMultiLvlLbl val="0"/>
      </c:catAx>
      <c:valAx>
        <c:axId val="31098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8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 Based on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0.58620689655172409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3-43E9-973E-6911D3DCE65F}"/>
            </c:ext>
          </c:extLst>
        </c:ser>
        <c:ser>
          <c:idx val="1"/>
          <c:order val="1"/>
          <c:tx>
            <c:strRef>
              <c:f>'Outcome Based on Goals'!$G$1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'Outcome Based on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0.35172413793103446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3-43E9-973E-6911D3DCE65F}"/>
            </c:ext>
          </c:extLst>
        </c:ser>
        <c:ser>
          <c:idx val="2"/>
          <c:order val="2"/>
          <c:tx>
            <c:strRef>
              <c:f>'Outcome Based on Goals'!$H$1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'Outcome Based on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6.2068965517241378E-2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3-43E9-973E-6911D3DC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271960"/>
        <c:axId val="1084274584"/>
      </c:lineChart>
      <c:catAx>
        <c:axId val="108427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74584"/>
        <c:crosses val="autoZero"/>
        <c:auto val="1"/>
        <c:lblAlgn val="ctr"/>
        <c:lblOffset val="100"/>
        <c:noMultiLvlLbl val="0"/>
      </c:catAx>
      <c:valAx>
        <c:axId val="10842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</xdr:colOff>
      <xdr:row>0</xdr:row>
      <xdr:rowOff>57149</xdr:rowOff>
    </xdr:from>
    <xdr:to>
      <xdr:col>23</xdr:col>
      <xdr:colOff>123825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12D06-D96F-43E3-9A2A-95A9716F7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261935</xdr:colOff>
      <xdr:row>0</xdr:row>
      <xdr:rowOff>114300</xdr:rowOff>
    </xdr:from>
    <xdr:to>
      <xdr:col>23</xdr:col>
      <xdr:colOff>581024</xdr:colOff>
      <xdr:row>30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47DF9A-8E38-48B5-8875-9682EC701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490536</xdr:colOff>
      <xdr:row>0</xdr:row>
      <xdr:rowOff>142874</xdr:rowOff>
    </xdr:from>
    <xdr:to>
      <xdr:col>16</xdr:col>
      <xdr:colOff>209550</xdr:colOff>
      <xdr:row>22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90398-4829-4ADD-95BB-3B9A097E0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0</xdr:row>
      <xdr:rowOff>47624</xdr:rowOff>
    </xdr:from>
    <xdr:to>
      <xdr:col>21</xdr:col>
      <xdr:colOff>666750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AABE-0782-488A-9747-6CE750F3B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 A Elequin" refreshedDate="44908.561444907406" createdVersion="7" refreshedVersion="7" minRefreshableVersion="3" recordCount="1001" xr:uid="{F6FEB730-9F61-4D14-8B22-0E61C2FB7046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%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.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-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 A Elequin" refreshedDate="44908.573944097225" createdVersion="7" refreshedVersion="7" minRefreshableVersion="3" recordCount="1000" xr:uid="{12491B62-2A03-45B4-B013-4A6D1C1C9E5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%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g.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ing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ncent A Elequin" refreshedDate="44908.613962152776" backgroundQuery="1" createdVersion="7" refreshedVersion="7" minRefreshableVersion="3" recordCount="0" supportSubquery="1" supportAdvancedDrill="1" xr:uid="{37786540-F5E2-41EF-9130-F837F6935C9F}">
  <cacheSource type="external" connectionId="1"/>
  <cacheFields count="5">
    <cacheField name="[Range].[Date created conversion (Year)].[Date created conversion (Year)]" caption="Date created conversion (Year)" numFmtId="0" hierarchy="23" level="1">
      <sharedItems containsSemiMixedTypes="0" containsNonDate="0" containsString="0"/>
    </cacheField>
    <cacheField name="[Range].[Parent-category].[Parent-category]" caption="Parent-category" numFmtId="0" hierarchy="18" level="1">
      <sharedItems containsSemiMixedTypes="0" containsNonDate="0" containsString="0"/>
    </cacheField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30" level="32767"/>
    <cacheField name="[Range].[Date created conversion (Month)].[Date created conversion (Month)]" caption="Date created conversion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2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% Funded]" caption="% Funded" attribute="1" defaultMemberUniqueName="[Range].[% Funded].[All]" allUniqueName="[Range].[%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g. Donation]" caption="Avg. Donation" attribute="1" defaultMemberUniqueName="[Range].[Avg. Donation].[All]" allUniqueName="[Range].[Avg.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-category]" caption="Parent-category" attribute="1" defaultMemberUniqueName="[Range].[Parent-category].[All]" allUniqueName="[Range].[Parent-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ing]" caption="Sub-categoring" attribute="1" defaultMemberUniqueName="[Range].[Sub-categoring].[All]" allUniqueName="[Range].[Sub-categoring].[All]" dimensionUniqueName="[Range]" displayFolder="" count="0" memberValueDatatype="130" unbalanced="0"/>
    <cacheHierarchy uniqueName="[Range].[Date ended conversion (Year)]" caption="Date ended conversion (Year)" attribute="1" defaultMemberUniqueName="[Range].[Date ended conversion (Year)].[All]" allUniqueName="[Range].[Date ended conversion (Year)].[All]" dimensionUniqueName="[Range]" displayFolder="" count="0" memberValueDatatype="130" unbalanced="0"/>
    <cacheHierarchy uniqueName="[Range].[Date ended conversion (Quarter)]" caption="Date ended conversion (Quarter)" attribute="1" defaultMemberUniqueName="[Range].[Date ended conversion (Quarter)].[All]" allUniqueName="[Range].[Date ended conversion (Quarter)].[All]" dimensionUniqueName="[Range]" displayFolder="" count="0" memberValueDatatype="130" unbalanced="0"/>
    <cacheHierarchy uniqueName="[Range].[Date ended conversion (Month)]" caption="Date ended conversion (Month)" attribute="1" defaultMemberUniqueName="[Range].[Date ended conversion (Month)].[All]" allUniqueName="[Range].[Date ended conversion (Month)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Range].[Date ended conversion (Month Index)]" caption="Date ended conversion (Month Index)" attribute="1" defaultMemberUniqueName="[Range].[Date ended conversion (Month Index)].[All]" allUniqueName="[Range].[Date end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goal]" caption="Sum of goal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  <r>
    <m/>
    <m/>
    <m/>
    <m/>
    <m/>
    <m/>
    <x v="4"/>
    <m/>
    <m/>
    <x v="7"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x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x v="1"/>
    <n v="14560"/>
    <x v="1"/>
    <x v="1"/>
    <x v="1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x v="2"/>
    <n v="142523"/>
    <x v="2"/>
    <x v="1"/>
    <x v="2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x v="3"/>
    <n v="2477"/>
    <x v="3"/>
    <x v="0"/>
    <x v="3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x v="4"/>
    <n v="5265"/>
    <x v="4"/>
    <x v="0"/>
    <x v="4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x v="4"/>
    <n v="13195"/>
    <x v="5"/>
    <x v="1"/>
    <x v="5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x v="5"/>
    <n v="1090"/>
    <x v="6"/>
    <x v="0"/>
    <x v="6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x v="6"/>
    <n v="14741"/>
    <x v="7"/>
    <x v="1"/>
    <x v="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x v="7"/>
    <n v="21946"/>
    <x v="8"/>
    <x v="2"/>
    <x v="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x v="8"/>
    <n v="3208"/>
    <x v="9"/>
    <x v="0"/>
    <x v="9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x v="5"/>
    <n v="13838"/>
    <x v="10"/>
    <x v="1"/>
    <x v="1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x v="9"/>
    <n v="3030"/>
    <x v="11"/>
    <x v="0"/>
    <x v="11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x v="9"/>
    <n v="5629"/>
    <x v="12"/>
    <x v="0"/>
    <x v="12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x v="3"/>
    <n v="10295"/>
    <x v="13"/>
    <x v="1"/>
    <x v="13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x v="10"/>
    <n v="18829"/>
    <x v="14"/>
    <x v="0"/>
    <x v="14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x v="11"/>
    <n v="38414"/>
    <x v="15"/>
    <x v="0"/>
    <x v="15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x v="12"/>
    <n v="11041"/>
    <x v="16"/>
    <x v="1"/>
    <x v="16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x v="13"/>
    <n v="134845"/>
    <x v="17"/>
    <x v="1"/>
    <x v="17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x v="14"/>
    <n v="6089"/>
    <x v="18"/>
    <x v="3"/>
    <x v="18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x v="15"/>
    <n v="30331"/>
    <x v="19"/>
    <x v="0"/>
    <x v="19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x v="16"/>
    <n v="147936"/>
    <x v="20"/>
    <x v="1"/>
    <x v="20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x v="17"/>
    <n v="38533"/>
    <x v="21"/>
    <x v="0"/>
    <x v="21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x v="18"/>
    <n v="75690"/>
    <x v="22"/>
    <x v="1"/>
    <x v="22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x v="6"/>
    <n v="14942"/>
    <x v="23"/>
    <x v="1"/>
    <x v="23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x v="19"/>
    <n v="104257"/>
    <x v="24"/>
    <x v="1"/>
    <x v="24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x v="20"/>
    <n v="11904"/>
    <x v="25"/>
    <x v="1"/>
    <x v="25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x v="21"/>
    <n v="51814"/>
    <x v="26"/>
    <x v="3"/>
    <x v="26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x v="22"/>
    <n v="1599"/>
    <x v="27"/>
    <x v="0"/>
    <x v="27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x v="23"/>
    <n v="137635"/>
    <x v="28"/>
    <x v="1"/>
    <x v="28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x v="24"/>
    <n v="150965"/>
    <x v="29"/>
    <x v="1"/>
    <x v="29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x v="25"/>
    <n v="14455"/>
    <x v="30"/>
    <x v="1"/>
    <x v="30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x v="26"/>
    <n v="10850"/>
    <x v="31"/>
    <x v="1"/>
    <x v="31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x v="27"/>
    <n v="87676"/>
    <x v="32"/>
    <x v="0"/>
    <x v="32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x v="28"/>
    <n v="189666"/>
    <x v="33"/>
    <x v="1"/>
    <x v="33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x v="29"/>
    <n v="14025"/>
    <x v="34"/>
    <x v="1"/>
    <x v="34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x v="30"/>
    <n v="188628"/>
    <x v="35"/>
    <x v="1"/>
    <x v="3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x v="31"/>
    <n v="1101"/>
    <x v="36"/>
    <x v="1"/>
    <x v="3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x v="32"/>
    <n v="11339"/>
    <x v="37"/>
    <x v="1"/>
    <x v="3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x v="33"/>
    <n v="10085"/>
    <x v="38"/>
    <x v="1"/>
    <x v="38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x v="34"/>
    <n v="5027"/>
    <x v="39"/>
    <x v="0"/>
    <x v="39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x v="35"/>
    <n v="14878"/>
    <x v="40"/>
    <x v="1"/>
    <x v="40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x v="36"/>
    <n v="11924"/>
    <x v="41"/>
    <x v="1"/>
    <x v="4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x v="37"/>
    <n v="7991"/>
    <x v="42"/>
    <x v="1"/>
    <x v="4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x v="38"/>
    <n v="167717"/>
    <x v="43"/>
    <x v="1"/>
    <x v="43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x v="39"/>
    <n v="10541"/>
    <x v="44"/>
    <x v="1"/>
    <x v="13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x v="40"/>
    <n v="4530"/>
    <x v="45"/>
    <x v="0"/>
    <x v="44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x v="41"/>
    <n v="4247"/>
    <x v="46"/>
    <x v="1"/>
    <x v="45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x v="42"/>
    <n v="7129"/>
    <x v="47"/>
    <x v="1"/>
    <x v="46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x v="43"/>
    <n v="128862"/>
    <x v="48"/>
    <x v="1"/>
    <x v="47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x v="44"/>
    <n v="13653"/>
    <x v="49"/>
    <x v="1"/>
    <x v="48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x v="0"/>
    <n v="2"/>
    <x v="50"/>
    <x v="0"/>
    <x v="49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x v="45"/>
    <n v="145243"/>
    <x v="51"/>
    <x v="0"/>
    <x v="50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x v="44"/>
    <n v="2459"/>
    <x v="52"/>
    <x v="0"/>
    <x v="51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x v="35"/>
    <n v="12356"/>
    <x v="53"/>
    <x v="1"/>
    <x v="52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x v="46"/>
    <n v="5392"/>
    <x v="54"/>
    <x v="0"/>
    <x v="53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x v="47"/>
    <n v="11746"/>
    <x v="55"/>
    <x v="1"/>
    <x v="54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x v="48"/>
    <n v="11493"/>
    <x v="56"/>
    <x v="1"/>
    <x v="55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x v="49"/>
    <n v="6243"/>
    <x v="57"/>
    <x v="1"/>
    <x v="56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x v="50"/>
    <n v="6132"/>
    <x v="58"/>
    <x v="1"/>
    <x v="57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x v="1"/>
    <n v="3851"/>
    <x v="59"/>
    <x v="1"/>
    <x v="5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x v="51"/>
    <n v="135997"/>
    <x v="60"/>
    <x v="1"/>
    <x v="59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x v="52"/>
    <n v="184750"/>
    <x v="61"/>
    <x v="0"/>
    <x v="60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x v="22"/>
    <n v="14452"/>
    <x v="62"/>
    <x v="1"/>
    <x v="61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x v="53"/>
    <n v="557"/>
    <x v="63"/>
    <x v="0"/>
    <x v="62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x v="54"/>
    <n v="2734"/>
    <x v="64"/>
    <x v="0"/>
    <x v="63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x v="55"/>
    <n v="14405"/>
    <x v="65"/>
    <x v="1"/>
    <x v="64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x v="49"/>
    <n v="1307"/>
    <x v="66"/>
    <x v="0"/>
    <x v="65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x v="56"/>
    <n v="117892"/>
    <x v="67"/>
    <x v="1"/>
    <x v="66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x v="57"/>
    <n v="14508"/>
    <x v="68"/>
    <x v="1"/>
    <x v="67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x v="58"/>
    <n v="1901"/>
    <x v="69"/>
    <x v="3"/>
    <x v="68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x v="59"/>
    <n v="158389"/>
    <x v="70"/>
    <x v="1"/>
    <x v="69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x v="46"/>
    <n v="6484"/>
    <x v="71"/>
    <x v="1"/>
    <x v="70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x v="60"/>
    <n v="4022"/>
    <x v="72"/>
    <x v="1"/>
    <x v="71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x v="1"/>
    <n v="9253"/>
    <x v="73"/>
    <x v="1"/>
    <x v="39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x v="61"/>
    <n v="4776"/>
    <x v="74"/>
    <x v="1"/>
    <x v="72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x v="62"/>
    <n v="14606"/>
    <x v="75"/>
    <x v="1"/>
    <x v="73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x v="63"/>
    <n v="95993"/>
    <x v="76"/>
    <x v="0"/>
    <x v="7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x v="40"/>
    <n v="4460"/>
    <x v="77"/>
    <x v="0"/>
    <x v="75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x v="6"/>
    <n v="13536"/>
    <x v="78"/>
    <x v="1"/>
    <x v="76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x v="64"/>
    <n v="40228"/>
    <x v="79"/>
    <x v="0"/>
    <x v="77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x v="65"/>
    <n v="7012"/>
    <x v="80"/>
    <x v="1"/>
    <x v="78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x v="66"/>
    <n v="37857"/>
    <x v="81"/>
    <x v="1"/>
    <x v="79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x v="67"/>
    <n v="14973"/>
    <x v="82"/>
    <x v="1"/>
    <x v="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x v="68"/>
    <n v="39996"/>
    <x v="83"/>
    <x v="0"/>
    <x v="81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x v="69"/>
    <n v="41564"/>
    <x v="84"/>
    <x v="1"/>
    <x v="82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x v="70"/>
    <n v="6430"/>
    <x v="85"/>
    <x v="1"/>
    <x v="83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x v="71"/>
    <n v="12405"/>
    <x v="86"/>
    <x v="1"/>
    <x v="84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x v="72"/>
    <n v="123040"/>
    <x v="87"/>
    <x v="0"/>
    <x v="85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x v="73"/>
    <n v="12516"/>
    <x v="88"/>
    <x v="1"/>
    <x v="86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x v="74"/>
    <n v="8588"/>
    <x v="89"/>
    <x v="1"/>
    <x v="87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x v="75"/>
    <n v="6132"/>
    <x v="90"/>
    <x v="0"/>
    <x v="88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x v="76"/>
    <n v="74688"/>
    <x v="91"/>
    <x v="0"/>
    <x v="8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x v="77"/>
    <n v="51775"/>
    <x v="92"/>
    <x v="1"/>
    <x v="90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x v="78"/>
    <n v="65877"/>
    <x v="93"/>
    <x v="3"/>
    <x v="91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x v="49"/>
    <n v="8807"/>
    <x v="94"/>
    <x v="1"/>
    <x v="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x v="79"/>
    <n v="1017"/>
    <x v="95"/>
    <x v="1"/>
    <x v="11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x v="80"/>
    <n v="151513"/>
    <x v="96"/>
    <x v="1"/>
    <x v="92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x v="81"/>
    <n v="12047"/>
    <x v="97"/>
    <x v="1"/>
    <x v="86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x v="82"/>
    <n v="32951"/>
    <x v="98"/>
    <x v="0"/>
    <x v="93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x v="4"/>
    <n v="14951"/>
    <x v="99"/>
    <x v="1"/>
    <x v="55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x v="0"/>
    <n v="1"/>
    <x v="100"/>
    <x v="0"/>
    <x v="49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x v="79"/>
    <n v="9193"/>
    <x v="101"/>
    <x v="1"/>
    <x v="55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x v="41"/>
    <n v="10422"/>
    <x v="102"/>
    <x v="1"/>
    <x v="94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x v="83"/>
    <n v="2461"/>
    <x v="103"/>
    <x v="0"/>
    <x v="95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x v="84"/>
    <n v="170623"/>
    <x v="104"/>
    <x v="1"/>
    <x v="96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x v="85"/>
    <n v="9829"/>
    <x v="105"/>
    <x v="1"/>
    <x v="97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x v="61"/>
    <n v="14006"/>
    <x v="106"/>
    <x v="1"/>
    <x v="98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x v="26"/>
    <n v="6527"/>
    <x v="107"/>
    <x v="1"/>
    <x v="99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x v="42"/>
    <n v="8929"/>
    <x v="108"/>
    <x v="1"/>
    <x v="100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x v="5"/>
    <n v="3079"/>
    <x v="109"/>
    <x v="0"/>
    <x v="101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x v="86"/>
    <n v="21307"/>
    <x v="110"/>
    <x v="0"/>
    <x v="102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x v="87"/>
    <n v="73653"/>
    <x v="111"/>
    <x v="1"/>
    <x v="103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x v="53"/>
    <n v="12635"/>
    <x v="112"/>
    <x v="1"/>
    <x v="104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x v="88"/>
    <n v="12437"/>
    <x v="113"/>
    <x v="1"/>
    <x v="54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x v="89"/>
    <n v="13816"/>
    <x v="114"/>
    <x v="1"/>
    <x v="105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x v="90"/>
    <n v="145382"/>
    <x v="115"/>
    <x v="0"/>
    <x v="106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x v="44"/>
    <n v="6336"/>
    <x v="116"/>
    <x v="0"/>
    <x v="107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x v="70"/>
    <n v="8523"/>
    <x v="117"/>
    <x v="1"/>
    <x v="108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x v="91"/>
    <n v="6351"/>
    <x v="118"/>
    <x v="1"/>
    <x v="109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x v="92"/>
    <n v="10748"/>
    <x v="119"/>
    <x v="1"/>
    <x v="110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x v="93"/>
    <n v="112272"/>
    <x v="120"/>
    <x v="1"/>
    <x v="111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x v="94"/>
    <n v="99361"/>
    <x v="121"/>
    <x v="1"/>
    <x v="112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x v="95"/>
    <n v="88055"/>
    <x v="122"/>
    <x v="0"/>
    <x v="113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x v="96"/>
    <n v="33092"/>
    <x v="123"/>
    <x v="0"/>
    <x v="114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x v="97"/>
    <n v="9562"/>
    <x v="124"/>
    <x v="1"/>
    <x v="115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x v="98"/>
    <n v="8475"/>
    <x v="125"/>
    <x v="1"/>
    <x v="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x v="99"/>
    <n v="69617"/>
    <x v="126"/>
    <x v="0"/>
    <x v="116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x v="100"/>
    <n v="53067"/>
    <x v="127"/>
    <x v="0"/>
    <x v="117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x v="101"/>
    <n v="42596"/>
    <x v="128"/>
    <x v="3"/>
    <x v="118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x v="102"/>
    <n v="4756"/>
    <x v="129"/>
    <x v="3"/>
    <x v="12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x v="103"/>
    <n v="14925"/>
    <x v="130"/>
    <x v="1"/>
    <x v="119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x v="104"/>
    <n v="166116"/>
    <x v="131"/>
    <x v="1"/>
    <x v="120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x v="88"/>
    <n v="3834"/>
    <x v="132"/>
    <x v="1"/>
    <x v="121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x v="6"/>
    <n v="13985"/>
    <x v="133"/>
    <x v="1"/>
    <x v="122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x v="105"/>
    <n v="89288"/>
    <x v="134"/>
    <x v="0"/>
    <x v="123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x v="106"/>
    <n v="5488"/>
    <x v="135"/>
    <x v="0"/>
    <x v="124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x v="107"/>
    <n v="2721"/>
    <x v="136"/>
    <x v="3"/>
    <x v="125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x v="37"/>
    <n v="4712"/>
    <x v="137"/>
    <x v="1"/>
    <x v="126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x v="103"/>
    <n v="9216"/>
    <x v="138"/>
    <x v="0"/>
    <x v="127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x v="108"/>
    <n v="19246"/>
    <x v="139"/>
    <x v="0"/>
    <x v="128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x v="20"/>
    <n v="12274"/>
    <x v="140"/>
    <x v="1"/>
    <x v="129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x v="109"/>
    <n v="65323"/>
    <x v="141"/>
    <x v="1"/>
    <x v="130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x v="92"/>
    <n v="11502"/>
    <x v="142"/>
    <x v="1"/>
    <x v="124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x v="91"/>
    <n v="7322"/>
    <x v="143"/>
    <x v="1"/>
    <x v="131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x v="25"/>
    <n v="11619"/>
    <x v="144"/>
    <x v="1"/>
    <x v="18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x v="110"/>
    <n v="59128"/>
    <x v="145"/>
    <x v="1"/>
    <x v="132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x v="35"/>
    <n v="1518"/>
    <x v="146"/>
    <x v="3"/>
    <x v="133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x v="111"/>
    <n v="9337"/>
    <x v="147"/>
    <x v="1"/>
    <x v="134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x v="29"/>
    <n v="11255"/>
    <x v="148"/>
    <x v="1"/>
    <x v="3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x v="8"/>
    <n v="13632"/>
    <x v="149"/>
    <x v="1"/>
    <x v="13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x v="0"/>
    <n v="1"/>
    <x v="100"/>
    <x v="0"/>
    <x v="49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x v="112"/>
    <n v="88037"/>
    <x v="150"/>
    <x v="0"/>
    <x v="50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x v="113"/>
    <n v="175573"/>
    <x v="151"/>
    <x v="1"/>
    <x v="13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x v="114"/>
    <n v="176112"/>
    <x v="152"/>
    <x v="0"/>
    <x v="137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x v="115"/>
    <n v="100650"/>
    <x v="153"/>
    <x v="0"/>
    <x v="138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x v="116"/>
    <n v="90706"/>
    <x v="154"/>
    <x v="0"/>
    <x v="139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x v="117"/>
    <n v="26914"/>
    <x v="155"/>
    <x v="3"/>
    <x v="140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x v="3"/>
    <n v="2212"/>
    <x v="156"/>
    <x v="0"/>
    <x v="141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x v="118"/>
    <n v="4640"/>
    <x v="157"/>
    <x v="1"/>
    <x v="142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x v="119"/>
    <n v="191222"/>
    <x v="158"/>
    <x v="1"/>
    <x v="143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x v="48"/>
    <n v="12985"/>
    <x v="159"/>
    <x v="1"/>
    <x v="55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x v="20"/>
    <n v="4300"/>
    <x v="160"/>
    <x v="0"/>
    <x v="51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x v="55"/>
    <n v="9134"/>
    <x v="161"/>
    <x v="1"/>
    <x v="144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x v="26"/>
    <n v="8864"/>
    <x v="162"/>
    <x v="1"/>
    <x v="67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x v="120"/>
    <n v="150755"/>
    <x v="163"/>
    <x v="1"/>
    <x v="20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x v="121"/>
    <n v="110279"/>
    <x v="164"/>
    <x v="1"/>
    <x v="145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x v="122"/>
    <n v="13439"/>
    <x v="165"/>
    <x v="1"/>
    <x v="146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x v="97"/>
    <n v="10804"/>
    <x v="166"/>
    <x v="1"/>
    <x v="147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x v="123"/>
    <n v="40107"/>
    <x v="167"/>
    <x v="0"/>
    <x v="148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x v="124"/>
    <n v="98811"/>
    <x v="168"/>
    <x v="1"/>
    <x v="149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x v="125"/>
    <n v="5528"/>
    <x v="169"/>
    <x v="0"/>
    <x v="109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x v="70"/>
    <n v="521"/>
    <x v="170"/>
    <x v="0"/>
    <x v="62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x v="126"/>
    <n v="663"/>
    <x v="171"/>
    <x v="0"/>
    <x v="150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x v="127"/>
    <n v="157635"/>
    <x v="172"/>
    <x v="1"/>
    <x v="15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x v="60"/>
    <n v="5368"/>
    <x v="173"/>
    <x v="1"/>
    <x v="44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x v="128"/>
    <n v="47459"/>
    <x v="174"/>
    <x v="0"/>
    <x v="152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x v="129"/>
    <n v="86060"/>
    <x v="175"/>
    <x v="0"/>
    <x v="153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x v="130"/>
    <n v="161593"/>
    <x v="176"/>
    <x v="1"/>
    <x v="154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x v="44"/>
    <n v="6927"/>
    <x v="177"/>
    <x v="0"/>
    <x v="155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x v="131"/>
    <n v="159185"/>
    <x v="178"/>
    <x v="1"/>
    <x v="156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x v="132"/>
    <n v="172736"/>
    <x v="179"/>
    <x v="1"/>
    <x v="15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x v="133"/>
    <n v="5315"/>
    <x v="180"/>
    <x v="0"/>
    <x v="158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x v="134"/>
    <n v="195750"/>
    <x v="181"/>
    <x v="1"/>
    <x v="159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x v="135"/>
    <n v="3525"/>
    <x v="182"/>
    <x v="0"/>
    <x v="99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x v="136"/>
    <n v="10550"/>
    <x v="183"/>
    <x v="1"/>
    <x v="16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x v="67"/>
    <n v="718"/>
    <x v="184"/>
    <x v="0"/>
    <x v="161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x v="137"/>
    <n v="28358"/>
    <x v="185"/>
    <x v="0"/>
    <x v="162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x v="138"/>
    <n v="138384"/>
    <x v="186"/>
    <x v="1"/>
    <x v="163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x v="139"/>
    <n v="2625"/>
    <x v="187"/>
    <x v="0"/>
    <x v="164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x v="140"/>
    <n v="45004"/>
    <x v="188"/>
    <x v="3"/>
    <x v="165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x v="41"/>
    <n v="2538"/>
    <x v="189"/>
    <x v="0"/>
    <x v="3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x v="141"/>
    <n v="3188"/>
    <x v="190"/>
    <x v="0"/>
    <x v="99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x v="142"/>
    <n v="8517"/>
    <x v="191"/>
    <x v="0"/>
    <x v="166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x v="47"/>
    <n v="3012"/>
    <x v="192"/>
    <x v="0"/>
    <x v="167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x v="143"/>
    <n v="8716"/>
    <x v="193"/>
    <x v="1"/>
    <x v="105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x v="144"/>
    <n v="57157"/>
    <x v="194"/>
    <x v="1"/>
    <x v="168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x v="139"/>
    <n v="5178"/>
    <x v="195"/>
    <x v="0"/>
    <x v="16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x v="145"/>
    <n v="163118"/>
    <x v="196"/>
    <x v="1"/>
    <x v="16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x v="146"/>
    <n v="6041"/>
    <x v="197"/>
    <x v="0"/>
    <x v="170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x v="37"/>
    <n v="968"/>
    <x v="198"/>
    <x v="0"/>
    <x v="171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x v="0"/>
    <n v="2"/>
    <x v="50"/>
    <x v="0"/>
    <x v="49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x v="118"/>
    <n v="14305"/>
    <x v="199"/>
    <x v="1"/>
    <x v="144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x v="111"/>
    <n v="6543"/>
    <x v="200"/>
    <x v="3"/>
    <x v="17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x v="147"/>
    <n v="193413"/>
    <x v="201"/>
    <x v="1"/>
    <x v="173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x v="148"/>
    <n v="2529"/>
    <x v="202"/>
    <x v="0"/>
    <x v="174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x v="81"/>
    <n v="5614"/>
    <x v="203"/>
    <x v="1"/>
    <x v="175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x v="25"/>
    <n v="3496"/>
    <x v="204"/>
    <x v="3"/>
    <x v="176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x v="67"/>
    <n v="4257"/>
    <x v="205"/>
    <x v="1"/>
    <x v="177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x v="149"/>
    <n v="199110"/>
    <x v="206"/>
    <x v="1"/>
    <x v="178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x v="150"/>
    <n v="41212"/>
    <x v="207"/>
    <x v="2"/>
    <x v="179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x v="151"/>
    <n v="6338"/>
    <x v="208"/>
    <x v="0"/>
    <x v="31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x v="152"/>
    <n v="99100"/>
    <x v="209"/>
    <x v="0"/>
    <x v="180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x v="32"/>
    <n v="12300"/>
    <x v="210"/>
    <x v="1"/>
    <x v="170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x v="153"/>
    <n v="171549"/>
    <x v="211"/>
    <x v="1"/>
    <x v="181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x v="1"/>
    <n v="14324"/>
    <x v="212"/>
    <x v="1"/>
    <x v="34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x v="154"/>
    <n v="6024"/>
    <x v="213"/>
    <x v="0"/>
    <x v="182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x v="155"/>
    <n v="188721"/>
    <x v="214"/>
    <x v="1"/>
    <x v="183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x v="156"/>
    <n v="57911"/>
    <x v="215"/>
    <x v="0"/>
    <x v="18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x v="57"/>
    <n v="12309"/>
    <x v="216"/>
    <x v="1"/>
    <x v="185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x v="157"/>
    <n v="138497"/>
    <x v="217"/>
    <x v="1"/>
    <x v="186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x v="58"/>
    <n v="667"/>
    <x v="218"/>
    <x v="0"/>
    <x v="68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x v="158"/>
    <n v="119830"/>
    <x v="219"/>
    <x v="0"/>
    <x v="187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x v="73"/>
    <n v="6623"/>
    <x v="220"/>
    <x v="1"/>
    <x v="18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x v="159"/>
    <n v="81897"/>
    <x v="221"/>
    <x v="0"/>
    <x v="189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x v="160"/>
    <n v="186885"/>
    <x v="222"/>
    <x v="1"/>
    <x v="190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x v="161"/>
    <n v="176398"/>
    <x v="223"/>
    <x v="1"/>
    <x v="191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x v="162"/>
    <n v="10999"/>
    <x v="224"/>
    <x v="1"/>
    <x v="19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x v="163"/>
    <n v="102751"/>
    <x v="225"/>
    <x v="1"/>
    <x v="19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x v="164"/>
    <n v="165352"/>
    <x v="226"/>
    <x v="1"/>
    <x v="194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x v="165"/>
    <n v="165798"/>
    <x v="227"/>
    <x v="1"/>
    <x v="195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x v="166"/>
    <n v="10084"/>
    <x v="228"/>
    <x v="1"/>
    <x v="196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x v="44"/>
    <n v="5523"/>
    <x v="229"/>
    <x v="3"/>
    <x v="109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x v="74"/>
    <n v="5823"/>
    <x v="230"/>
    <x v="1"/>
    <x v="45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x v="167"/>
    <n v="6000"/>
    <x v="231"/>
    <x v="1"/>
    <x v="197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x v="168"/>
    <n v="8181"/>
    <x v="232"/>
    <x v="1"/>
    <x v="46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x v="133"/>
    <n v="3589"/>
    <x v="233"/>
    <x v="0"/>
    <x v="45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x v="169"/>
    <n v="4323"/>
    <x v="234"/>
    <x v="0"/>
    <x v="176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x v="29"/>
    <n v="14822"/>
    <x v="235"/>
    <x v="1"/>
    <x v="198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x v="166"/>
    <n v="10138"/>
    <x v="236"/>
    <x v="1"/>
    <x v="199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x v="170"/>
    <n v="3127"/>
    <x v="237"/>
    <x v="0"/>
    <x v="142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x v="171"/>
    <n v="123124"/>
    <x v="238"/>
    <x v="1"/>
    <x v="200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x v="172"/>
    <n v="171729"/>
    <x v="239"/>
    <x v="1"/>
    <x v="7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x v="141"/>
    <n v="10729"/>
    <x v="240"/>
    <x v="1"/>
    <x v="201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x v="173"/>
    <n v="10240"/>
    <x v="241"/>
    <x v="1"/>
    <x v="202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x v="31"/>
    <n v="3988"/>
    <x v="242"/>
    <x v="1"/>
    <x v="4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x v="49"/>
    <n v="14771"/>
    <x v="243"/>
    <x v="1"/>
    <x v="203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x v="6"/>
    <n v="14649"/>
    <x v="244"/>
    <x v="1"/>
    <x v="4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x v="174"/>
    <n v="184658"/>
    <x v="245"/>
    <x v="1"/>
    <x v="20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x v="8"/>
    <n v="13103"/>
    <x v="246"/>
    <x v="1"/>
    <x v="205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x v="175"/>
    <n v="168095"/>
    <x v="247"/>
    <x v="1"/>
    <x v="206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x v="0"/>
    <n v="3"/>
    <x v="248"/>
    <x v="0"/>
    <x v="49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x v="143"/>
    <n v="3840"/>
    <x v="249"/>
    <x v="0"/>
    <x v="196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x v="67"/>
    <n v="6263"/>
    <x v="250"/>
    <x v="1"/>
    <x v="207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x v="158"/>
    <n v="108161"/>
    <x v="251"/>
    <x v="0"/>
    <x v="208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x v="176"/>
    <n v="8505"/>
    <x v="252"/>
    <x v="1"/>
    <x v="39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x v="177"/>
    <n v="96735"/>
    <x v="253"/>
    <x v="1"/>
    <x v="209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x v="178"/>
    <n v="959"/>
    <x v="254"/>
    <x v="0"/>
    <x v="27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x v="57"/>
    <n v="8322"/>
    <x v="255"/>
    <x v="1"/>
    <x v="45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x v="92"/>
    <n v="13424"/>
    <x v="256"/>
    <x v="1"/>
    <x v="129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x v="37"/>
    <n v="10755"/>
    <x v="257"/>
    <x v="1"/>
    <x v="18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x v="9"/>
    <n v="9935"/>
    <x v="258"/>
    <x v="1"/>
    <x v="210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x v="179"/>
    <n v="26303"/>
    <x v="259"/>
    <x v="0"/>
    <x v="211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x v="12"/>
    <n v="5328"/>
    <x v="260"/>
    <x v="1"/>
    <x v="3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x v="49"/>
    <n v="10756"/>
    <x v="261"/>
    <x v="1"/>
    <x v="134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x v="180"/>
    <n v="165375"/>
    <x v="262"/>
    <x v="1"/>
    <x v="2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x v="70"/>
    <n v="6031"/>
    <x v="263"/>
    <x v="1"/>
    <x v="99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x v="181"/>
    <n v="85902"/>
    <x v="264"/>
    <x v="0"/>
    <x v="213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x v="182"/>
    <n v="143910"/>
    <x v="265"/>
    <x v="1"/>
    <x v="214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x v="42"/>
    <n v="2708"/>
    <x v="266"/>
    <x v="1"/>
    <x v="44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x v="26"/>
    <n v="8842"/>
    <x v="267"/>
    <x v="1"/>
    <x v="215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x v="183"/>
    <n v="47260"/>
    <x v="268"/>
    <x v="3"/>
    <x v="216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x v="184"/>
    <n v="1953"/>
    <x v="269"/>
    <x v="2"/>
    <x v="217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x v="185"/>
    <n v="155349"/>
    <x v="270"/>
    <x v="1"/>
    <x v="218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x v="75"/>
    <n v="10704"/>
    <x v="271"/>
    <x v="1"/>
    <x v="219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x v="166"/>
    <n v="773"/>
    <x v="272"/>
    <x v="0"/>
    <x v="27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x v="61"/>
    <n v="9419"/>
    <x v="273"/>
    <x v="1"/>
    <x v="220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x v="20"/>
    <n v="5324"/>
    <x v="274"/>
    <x v="0"/>
    <x v="221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x v="31"/>
    <n v="7465"/>
    <x v="275"/>
    <x v="1"/>
    <x v="100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x v="50"/>
    <n v="8799"/>
    <x v="276"/>
    <x v="1"/>
    <x v="222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x v="48"/>
    <n v="13656"/>
    <x v="277"/>
    <x v="1"/>
    <x v="223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x v="186"/>
    <n v="14536"/>
    <x v="278"/>
    <x v="1"/>
    <x v="224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x v="187"/>
    <n v="150552"/>
    <x v="279"/>
    <x v="0"/>
    <x v="225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x v="141"/>
    <n v="9076"/>
    <x v="280"/>
    <x v="1"/>
    <x v="221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x v="32"/>
    <n v="1517"/>
    <x v="281"/>
    <x v="0"/>
    <x v="226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x v="122"/>
    <n v="8153"/>
    <x v="282"/>
    <x v="0"/>
    <x v="227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x v="79"/>
    <n v="6357"/>
    <x v="283"/>
    <x v="1"/>
    <x v="228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x v="188"/>
    <n v="19557"/>
    <x v="284"/>
    <x v="3"/>
    <x v="229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x v="9"/>
    <n v="13213"/>
    <x v="285"/>
    <x v="1"/>
    <x v="230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x v="36"/>
    <n v="5476"/>
    <x v="286"/>
    <x v="0"/>
    <x v="231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x v="126"/>
    <n v="13474"/>
    <x v="287"/>
    <x v="1"/>
    <x v="232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x v="189"/>
    <n v="91722"/>
    <x v="288"/>
    <x v="0"/>
    <x v="233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x v="37"/>
    <n v="8219"/>
    <x v="289"/>
    <x v="1"/>
    <x v="3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x v="190"/>
    <n v="717"/>
    <x v="290"/>
    <x v="0"/>
    <x v="234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x v="191"/>
    <n v="1065"/>
    <x v="291"/>
    <x v="3"/>
    <x v="235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x v="60"/>
    <n v="8038"/>
    <x v="292"/>
    <x v="1"/>
    <x v="236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x v="192"/>
    <n v="68769"/>
    <x v="293"/>
    <x v="0"/>
    <x v="237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x v="55"/>
    <n v="3352"/>
    <x v="294"/>
    <x v="0"/>
    <x v="63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x v="44"/>
    <n v="6785"/>
    <x v="295"/>
    <x v="0"/>
    <x v="238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x v="26"/>
    <n v="5037"/>
    <x v="296"/>
    <x v="1"/>
    <x v="239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x v="167"/>
    <n v="1954"/>
    <x v="297"/>
    <x v="0"/>
    <x v="240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x v="0"/>
    <n v="5"/>
    <x v="298"/>
    <x v="0"/>
    <x v="49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x v="79"/>
    <n v="12102"/>
    <x v="299"/>
    <x v="1"/>
    <x v="241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x v="193"/>
    <n v="24234"/>
    <x v="300"/>
    <x v="0"/>
    <x v="242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x v="74"/>
    <n v="2809"/>
    <x v="301"/>
    <x v="0"/>
    <x v="235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x v="118"/>
    <n v="11469"/>
    <x v="302"/>
    <x v="1"/>
    <x v="23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x v="54"/>
    <n v="8014"/>
    <x v="303"/>
    <x v="1"/>
    <x v="72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x v="191"/>
    <n v="514"/>
    <x v="304"/>
    <x v="0"/>
    <x v="243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x v="194"/>
    <n v="43473"/>
    <x v="305"/>
    <x v="1"/>
    <x v="244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x v="195"/>
    <n v="87560"/>
    <x v="306"/>
    <x v="0"/>
    <x v="245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x v="178"/>
    <n v="3087"/>
    <x v="307"/>
    <x v="3"/>
    <x v="51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x v="75"/>
    <n v="1586"/>
    <x v="308"/>
    <x v="0"/>
    <x v="3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x v="9"/>
    <n v="12812"/>
    <x v="309"/>
    <x v="1"/>
    <x v="246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x v="18"/>
    <n v="183345"/>
    <x v="310"/>
    <x v="1"/>
    <x v="247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x v="196"/>
    <n v="8697"/>
    <x v="311"/>
    <x v="1"/>
    <x v="248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x v="1"/>
    <n v="4126"/>
    <x v="312"/>
    <x v="1"/>
    <x v="221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x v="40"/>
    <n v="3220"/>
    <x v="313"/>
    <x v="0"/>
    <x v="249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x v="103"/>
    <n v="6401"/>
    <x v="314"/>
    <x v="0"/>
    <x v="250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x v="47"/>
    <n v="1269"/>
    <x v="315"/>
    <x v="0"/>
    <x v="141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x v="57"/>
    <n v="903"/>
    <x v="316"/>
    <x v="0"/>
    <x v="68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x v="141"/>
    <n v="3251"/>
    <x v="317"/>
    <x v="3"/>
    <x v="251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x v="197"/>
    <n v="8092"/>
    <x v="318"/>
    <x v="0"/>
    <x v="175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x v="198"/>
    <n v="160422"/>
    <x v="319"/>
    <x v="0"/>
    <x v="194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x v="199"/>
    <n v="196377"/>
    <x v="320"/>
    <x v="1"/>
    <x v="252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x v="200"/>
    <n v="2148"/>
    <x v="321"/>
    <x v="0"/>
    <x v="150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x v="143"/>
    <n v="11648"/>
    <x v="322"/>
    <x v="1"/>
    <x v="253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x v="191"/>
    <n v="5897"/>
    <x v="323"/>
    <x v="0"/>
    <x v="107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x v="44"/>
    <n v="3326"/>
    <x v="324"/>
    <x v="0"/>
    <x v="5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x v="97"/>
    <n v="1002"/>
    <x v="325"/>
    <x v="0"/>
    <x v="254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x v="201"/>
    <n v="131826"/>
    <x v="326"/>
    <x v="1"/>
    <x v="255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x v="202"/>
    <n v="21477"/>
    <x v="327"/>
    <x v="2"/>
    <x v="57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x v="203"/>
    <n v="62330"/>
    <x v="328"/>
    <x v="1"/>
    <x v="256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x v="88"/>
    <n v="14643"/>
    <x v="329"/>
    <x v="1"/>
    <x v="257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x v="204"/>
    <n v="41396"/>
    <x v="330"/>
    <x v="1"/>
    <x v="258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x v="103"/>
    <n v="11900"/>
    <x v="331"/>
    <x v="1"/>
    <x v="259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x v="205"/>
    <n v="123538"/>
    <x v="332"/>
    <x v="1"/>
    <x v="260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x v="206"/>
    <n v="198628"/>
    <x v="333"/>
    <x v="1"/>
    <x v="261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x v="207"/>
    <n v="68602"/>
    <x v="334"/>
    <x v="0"/>
    <x v="26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x v="208"/>
    <n v="116064"/>
    <x v="335"/>
    <x v="1"/>
    <x v="263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x v="209"/>
    <n v="125042"/>
    <x v="336"/>
    <x v="1"/>
    <x v="264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x v="210"/>
    <n v="108974"/>
    <x v="337"/>
    <x v="3"/>
    <x v="265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x v="211"/>
    <n v="34964"/>
    <x v="338"/>
    <x v="0"/>
    <x v="224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x v="212"/>
    <n v="96777"/>
    <x v="339"/>
    <x v="0"/>
    <x v="266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x v="213"/>
    <n v="31864"/>
    <x v="340"/>
    <x v="0"/>
    <x v="267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x v="25"/>
    <n v="4853"/>
    <x v="341"/>
    <x v="0"/>
    <x v="98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x v="214"/>
    <n v="82959"/>
    <x v="342"/>
    <x v="0"/>
    <x v="268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x v="215"/>
    <n v="23159"/>
    <x v="343"/>
    <x v="0"/>
    <x v="269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x v="48"/>
    <n v="2758"/>
    <x v="344"/>
    <x v="0"/>
    <x v="270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x v="79"/>
    <n v="12607"/>
    <x v="345"/>
    <x v="1"/>
    <x v="27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x v="216"/>
    <n v="142823"/>
    <x v="346"/>
    <x v="0"/>
    <x v="272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x v="217"/>
    <n v="95958"/>
    <x v="347"/>
    <x v="0"/>
    <x v="27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x v="0"/>
    <n v="5"/>
    <x v="298"/>
    <x v="0"/>
    <x v="49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x v="218"/>
    <n v="94631"/>
    <x v="348"/>
    <x v="1"/>
    <x v="274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x v="54"/>
    <n v="977"/>
    <x v="349"/>
    <x v="0"/>
    <x v="254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x v="219"/>
    <n v="137961"/>
    <x v="350"/>
    <x v="1"/>
    <x v="275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x v="55"/>
    <n v="7548"/>
    <x v="351"/>
    <x v="1"/>
    <x v="175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x v="167"/>
    <n v="2241"/>
    <x v="352"/>
    <x v="2"/>
    <x v="99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x v="29"/>
    <n v="3431"/>
    <x v="353"/>
    <x v="0"/>
    <x v="174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x v="173"/>
    <n v="4253"/>
    <x v="354"/>
    <x v="1"/>
    <x v="142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x v="62"/>
    <n v="1146"/>
    <x v="355"/>
    <x v="0"/>
    <x v="276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x v="220"/>
    <n v="11948"/>
    <x v="356"/>
    <x v="1"/>
    <x v="27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x v="221"/>
    <n v="135132"/>
    <x v="357"/>
    <x v="1"/>
    <x v="278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x v="20"/>
    <n v="9546"/>
    <x v="358"/>
    <x v="1"/>
    <x v="39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x v="41"/>
    <n v="13755"/>
    <x v="359"/>
    <x v="1"/>
    <x v="27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x v="5"/>
    <n v="8330"/>
    <x v="360"/>
    <x v="1"/>
    <x v="27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x v="79"/>
    <n v="14547"/>
    <x v="361"/>
    <x v="1"/>
    <x v="129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x v="39"/>
    <n v="11735"/>
    <x v="362"/>
    <x v="1"/>
    <x v="19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x v="37"/>
    <n v="10658"/>
    <x v="363"/>
    <x v="1"/>
    <x v="196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x v="34"/>
    <n v="1870"/>
    <x v="364"/>
    <x v="0"/>
    <x v="51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x v="5"/>
    <n v="14394"/>
    <x v="365"/>
    <x v="1"/>
    <x v="280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x v="91"/>
    <n v="14743"/>
    <x v="366"/>
    <x v="1"/>
    <x v="110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x v="222"/>
    <n v="178965"/>
    <x v="367"/>
    <x v="1"/>
    <x v="281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x v="223"/>
    <n v="128410"/>
    <x v="368"/>
    <x v="0"/>
    <x v="282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x v="79"/>
    <n v="14324"/>
    <x v="369"/>
    <x v="1"/>
    <x v="283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x v="224"/>
    <n v="164291"/>
    <x v="370"/>
    <x v="1"/>
    <x v="284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x v="225"/>
    <n v="22073"/>
    <x v="371"/>
    <x v="0"/>
    <x v="165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x v="50"/>
    <n v="1479"/>
    <x v="372"/>
    <x v="0"/>
    <x v="270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x v="74"/>
    <n v="12275"/>
    <x v="373"/>
    <x v="1"/>
    <x v="54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x v="226"/>
    <n v="5098"/>
    <x v="374"/>
    <x v="0"/>
    <x v="78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x v="227"/>
    <n v="24882"/>
    <x v="375"/>
    <x v="0"/>
    <x v="28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x v="44"/>
    <n v="2912"/>
    <x v="376"/>
    <x v="0"/>
    <x v="9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x v="186"/>
    <n v="4008"/>
    <x v="377"/>
    <x v="1"/>
    <x v="286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x v="98"/>
    <n v="9749"/>
    <x v="378"/>
    <x v="1"/>
    <x v="287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x v="14"/>
    <n v="5803"/>
    <x v="379"/>
    <x v="0"/>
    <x v="109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x v="9"/>
    <n v="14199"/>
    <x v="380"/>
    <x v="1"/>
    <x v="288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x v="228"/>
    <n v="196779"/>
    <x v="381"/>
    <x v="1"/>
    <x v="28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x v="229"/>
    <n v="56859"/>
    <x v="382"/>
    <x v="1"/>
    <x v="290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x v="230"/>
    <n v="103554"/>
    <x v="383"/>
    <x v="0"/>
    <x v="291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x v="231"/>
    <n v="42795"/>
    <x v="384"/>
    <x v="0"/>
    <x v="292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x v="232"/>
    <n v="12938"/>
    <x v="385"/>
    <x v="3"/>
    <x v="293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x v="233"/>
    <n v="101352"/>
    <x v="386"/>
    <x v="1"/>
    <x v="294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x v="166"/>
    <n v="4477"/>
    <x v="387"/>
    <x v="1"/>
    <x v="126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x v="234"/>
    <n v="4393"/>
    <x v="388"/>
    <x v="0"/>
    <x v="295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x v="235"/>
    <n v="67546"/>
    <x v="389"/>
    <x v="0"/>
    <x v="296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x v="236"/>
    <n v="143788"/>
    <x v="390"/>
    <x v="1"/>
    <x v="297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x v="126"/>
    <n v="3755"/>
    <x v="391"/>
    <x v="1"/>
    <x v="298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x v="143"/>
    <n v="9238"/>
    <x v="392"/>
    <x v="1"/>
    <x v="1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x v="237"/>
    <n v="77012"/>
    <x v="393"/>
    <x v="1"/>
    <x v="299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x v="32"/>
    <n v="14083"/>
    <x v="394"/>
    <x v="1"/>
    <x v="211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x v="12"/>
    <n v="12202"/>
    <x v="395"/>
    <x v="1"/>
    <x v="300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x v="238"/>
    <n v="62127"/>
    <x v="396"/>
    <x v="0"/>
    <x v="30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x v="0"/>
    <n v="2"/>
    <x v="50"/>
    <x v="0"/>
    <x v="49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x v="79"/>
    <n v="13772"/>
    <x v="397"/>
    <x v="1"/>
    <x v="302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x v="190"/>
    <n v="2946"/>
    <x v="398"/>
    <x v="0"/>
    <x v="174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x v="239"/>
    <n v="168820"/>
    <x v="399"/>
    <x v="0"/>
    <x v="303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x v="240"/>
    <n v="154321"/>
    <x v="400"/>
    <x v="1"/>
    <x v="304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x v="241"/>
    <n v="26527"/>
    <x v="401"/>
    <x v="0"/>
    <x v="30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x v="242"/>
    <n v="71583"/>
    <x v="402"/>
    <x v="1"/>
    <x v="306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x v="74"/>
    <n v="12100"/>
    <x v="403"/>
    <x v="1"/>
    <x v="307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x v="243"/>
    <n v="12129"/>
    <x v="404"/>
    <x v="1"/>
    <x v="110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x v="244"/>
    <n v="62804"/>
    <x v="405"/>
    <x v="0"/>
    <x v="308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x v="184"/>
    <n v="55536"/>
    <x v="406"/>
    <x v="2"/>
    <x v="309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x v="75"/>
    <n v="8161"/>
    <x v="407"/>
    <x v="1"/>
    <x v="17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x v="118"/>
    <n v="14046"/>
    <x v="408"/>
    <x v="1"/>
    <x v="38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x v="245"/>
    <n v="117628"/>
    <x v="409"/>
    <x v="2"/>
    <x v="310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x v="246"/>
    <n v="159405"/>
    <x v="410"/>
    <x v="0"/>
    <x v="311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x v="247"/>
    <n v="12552"/>
    <x v="411"/>
    <x v="0"/>
    <x v="312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x v="248"/>
    <n v="59007"/>
    <x v="412"/>
    <x v="0"/>
    <x v="313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x v="12"/>
    <n v="943"/>
    <x v="413"/>
    <x v="0"/>
    <x v="27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x v="249"/>
    <n v="93963"/>
    <x v="414"/>
    <x v="0"/>
    <x v="314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x v="250"/>
    <n v="140469"/>
    <x v="415"/>
    <x v="1"/>
    <x v="315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x v="92"/>
    <n v="6423"/>
    <x v="416"/>
    <x v="1"/>
    <x v="115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x v="151"/>
    <n v="6015"/>
    <x v="417"/>
    <x v="0"/>
    <x v="316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x v="251"/>
    <n v="11075"/>
    <x v="418"/>
    <x v="1"/>
    <x v="317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x v="252"/>
    <n v="15723"/>
    <x v="419"/>
    <x v="0"/>
    <x v="318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x v="135"/>
    <n v="2064"/>
    <x v="420"/>
    <x v="0"/>
    <x v="100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x v="50"/>
    <n v="7767"/>
    <x v="421"/>
    <x v="1"/>
    <x v="45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x v="37"/>
    <n v="10313"/>
    <x v="422"/>
    <x v="1"/>
    <x v="3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x v="253"/>
    <n v="197018"/>
    <x v="423"/>
    <x v="1"/>
    <x v="320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x v="254"/>
    <n v="47037"/>
    <x v="424"/>
    <x v="0"/>
    <x v="321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x v="255"/>
    <n v="173191"/>
    <x v="425"/>
    <x v="3"/>
    <x v="322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x v="32"/>
    <n v="5487"/>
    <x v="426"/>
    <x v="0"/>
    <x v="286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x v="135"/>
    <n v="9817"/>
    <x v="427"/>
    <x v="1"/>
    <x v="115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x v="106"/>
    <n v="6369"/>
    <x v="428"/>
    <x v="0"/>
    <x v="222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x v="256"/>
    <n v="65755"/>
    <x v="429"/>
    <x v="0"/>
    <x v="323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x v="91"/>
    <n v="903"/>
    <x v="430"/>
    <x v="3"/>
    <x v="234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x v="257"/>
    <n v="178120"/>
    <x v="431"/>
    <x v="1"/>
    <x v="324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x v="81"/>
    <n v="13678"/>
    <x v="432"/>
    <x v="1"/>
    <x v="61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x v="32"/>
    <n v="9969"/>
    <x v="433"/>
    <x v="1"/>
    <x v="325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x v="111"/>
    <n v="14827"/>
    <x v="434"/>
    <x v="1"/>
    <x v="326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x v="258"/>
    <n v="100900"/>
    <x v="435"/>
    <x v="1"/>
    <x v="327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x v="259"/>
    <n v="165954"/>
    <x v="436"/>
    <x v="1"/>
    <x v="328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x v="260"/>
    <n v="1744"/>
    <x v="437"/>
    <x v="0"/>
    <x v="235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x v="91"/>
    <n v="10731"/>
    <x v="438"/>
    <x v="1"/>
    <x v="182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x v="29"/>
    <n v="3232"/>
    <x v="439"/>
    <x v="3"/>
    <x v="329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x v="8"/>
    <n v="10938"/>
    <x v="440"/>
    <x v="1"/>
    <x v="102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x v="118"/>
    <n v="10739"/>
    <x v="441"/>
    <x v="1"/>
    <x v="73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x v="85"/>
    <n v="5579"/>
    <x v="442"/>
    <x v="0"/>
    <x v="129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x v="261"/>
    <n v="37754"/>
    <x v="443"/>
    <x v="3"/>
    <x v="330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x v="262"/>
    <n v="45384"/>
    <x v="444"/>
    <x v="0"/>
    <x v="331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x v="79"/>
    <n v="8703"/>
    <x v="445"/>
    <x v="1"/>
    <x v="99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x v="0"/>
    <n v="4"/>
    <x v="446"/>
    <x v="0"/>
    <x v="49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x v="263"/>
    <n v="182302"/>
    <x v="447"/>
    <x v="1"/>
    <x v="332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x v="73"/>
    <n v="3045"/>
    <x v="448"/>
    <x v="0"/>
    <x v="249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x v="264"/>
    <n v="102749"/>
    <x v="449"/>
    <x v="0"/>
    <x v="333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x v="220"/>
    <n v="1763"/>
    <x v="450"/>
    <x v="0"/>
    <x v="334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x v="265"/>
    <n v="137904"/>
    <x v="451"/>
    <x v="1"/>
    <x v="335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x v="266"/>
    <n v="152438"/>
    <x v="452"/>
    <x v="1"/>
    <x v="336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x v="92"/>
    <n v="1332"/>
    <x v="453"/>
    <x v="0"/>
    <x v="337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x v="267"/>
    <n v="118706"/>
    <x v="454"/>
    <x v="1"/>
    <x v="338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x v="9"/>
    <n v="5674"/>
    <x v="455"/>
    <x v="0"/>
    <x v="339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x v="166"/>
    <n v="4119"/>
    <x v="456"/>
    <x v="1"/>
    <x v="126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x v="268"/>
    <n v="139354"/>
    <x v="457"/>
    <x v="1"/>
    <x v="34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x v="269"/>
    <n v="57734"/>
    <x v="458"/>
    <x v="0"/>
    <x v="341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x v="270"/>
    <n v="145265"/>
    <x v="459"/>
    <x v="1"/>
    <x v="342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x v="271"/>
    <n v="95020"/>
    <x v="460"/>
    <x v="1"/>
    <x v="343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x v="53"/>
    <n v="8829"/>
    <x v="461"/>
    <x v="1"/>
    <x v="175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x v="272"/>
    <n v="3984"/>
    <x v="462"/>
    <x v="1"/>
    <x v="344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x v="1"/>
    <n v="8053"/>
    <x v="463"/>
    <x v="1"/>
    <x v="27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x v="220"/>
    <n v="1620"/>
    <x v="464"/>
    <x v="0"/>
    <x v="3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x v="36"/>
    <n v="10328"/>
    <x v="465"/>
    <x v="1"/>
    <x v="122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x v="136"/>
    <n v="10289"/>
    <x v="466"/>
    <x v="1"/>
    <x v="345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x v="33"/>
    <n v="9889"/>
    <x v="467"/>
    <x v="1"/>
    <x v="346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x v="273"/>
    <n v="60342"/>
    <x v="468"/>
    <x v="0"/>
    <x v="347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x v="92"/>
    <n v="8907"/>
    <x v="469"/>
    <x v="1"/>
    <x v="88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x v="220"/>
    <n v="14606"/>
    <x v="470"/>
    <x v="1"/>
    <x v="23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x v="71"/>
    <n v="8432"/>
    <x v="471"/>
    <x v="1"/>
    <x v="57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x v="274"/>
    <n v="57122"/>
    <x v="472"/>
    <x v="0"/>
    <x v="348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x v="275"/>
    <n v="4613"/>
    <x v="473"/>
    <x v="0"/>
    <x v="86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x v="276"/>
    <n v="162603"/>
    <x v="474"/>
    <x v="1"/>
    <x v="349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x v="166"/>
    <n v="12310"/>
    <x v="475"/>
    <x v="1"/>
    <x v="350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x v="133"/>
    <n v="8656"/>
    <x v="476"/>
    <x v="1"/>
    <x v="215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x v="277"/>
    <n v="159931"/>
    <x v="477"/>
    <x v="0"/>
    <x v="351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x v="3"/>
    <n v="689"/>
    <x v="478"/>
    <x v="0"/>
    <x v="352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x v="278"/>
    <n v="48236"/>
    <x v="479"/>
    <x v="0"/>
    <x v="353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x v="241"/>
    <n v="77021"/>
    <x v="480"/>
    <x v="1"/>
    <x v="354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x v="279"/>
    <n v="27844"/>
    <x v="481"/>
    <x v="0"/>
    <x v="355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x v="5"/>
    <n v="702"/>
    <x v="482"/>
    <x v="0"/>
    <x v="356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x v="280"/>
    <n v="197024"/>
    <x v="483"/>
    <x v="1"/>
    <x v="357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x v="98"/>
    <n v="11663"/>
    <x v="484"/>
    <x v="1"/>
    <x v="127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x v="243"/>
    <n v="9339"/>
    <x v="485"/>
    <x v="1"/>
    <x v="72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x v="166"/>
    <n v="4596"/>
    <x v="486"/>
    <x v="1"/>
    <x v="358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x v="281"/>
    <n v="173437"/>
    <x v="487"/>
    <x v="1"/>
    <x v="120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x v="255"/>
    <n v="45831"/>
    <x v="488"/>
    <x v="3"/>
    <x v="359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x v="79"/>
    <n v="6514"/>
    <x v="489"/>
    <x v="1"/>
    <x v="251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x v="186"/>
    <n v="13684"/>
    <x v="490"/>
    <x v="1"/>
    <x v="360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x v="170"/>
    <n v="13264"/>
    <x v="491"/>
    <x v="1"/>
    <x v="13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x v="282"/>
    <n v="1667"/>
    <x v="492"/>
    <x v="0"/>
    <x v="71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x v="122"/>
    <n v="3349"/>
    <x v="493"/>
    <x v="0"/>
    <x v="53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x v="283"/>
    <n v="46317"/>
    <x v="494"/>
    <x v="0"/>
    <x v="361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x v="284"/>
    <n v="78743"/>
    <x v="495"/>
    <x v="0"/>
    <x v="36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x v="0"/>
    <n v="0"/>
    <x v="0"/>
    <x v="0"/>
    <x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x v="285"/>
    <n v="107743"/>
    <x v="496"/>
    <x v="0"/>
    <x v="363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x v="81"/>
    <n v="6889"/>
    <x v="497"/>
    <x v="1"/>
    <x v="129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x v="286"/>
    <n v="45983"/>
    <x v="498"/>
    <x v="1"/>
    <x v="364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x v="168"/>
    <n v="6924"/>
    <x v="499"/>
    <x v="0"/>
    <x v="197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x v="262"/>
    <n v="12497"/>
    <x v="500"/>
    <x v="0"/>
    <x v="365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x v="287"/>
    <n v="166874"/>
    <x v="501"/>
    <x v="1"/>
    <x v="366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x v="118"/>
    <n v="837"/>
    <x v="502"/>
    <x v="0"/>
    <x v="161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x v="288"/>
    <n v="193820"/>
    <x v="503"/>
    <x v="1"/>
    <x v="36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x v="172"/>
    <n v="119510"/>
    <x v="504"/>
    <x v="0"/>
    <x v="36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x v="75"/>
    <n v="9289"/>
    <x v="505"/>
    <x v="1"/>
    <x v="54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x v="252"/>
    <n v="35498"/>
    <x v="506"/>
    <x v="0"/>
    <x v="369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x v="14"/>
    <n v="12678"/>
    <x v="507"/>
    <x v="1"/>
    <x v="370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x v="111"/>
    <n v="3260"/>
    <x v="508"/>
    <x v="3"/>
    <x v="164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x v="289"/>
    <n v="31123"/>
    <x v="509"/>
    <x v="3"/>
    <x v="371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x v="133"/>
    <n v="4797"/>
    <x v="510"/>
    <x v="0"/>
    <x v="221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x v="290"/>
    <n v="53324"/>
    <x v="511"/>
    <x v="0"/>
    <x v="372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x v="291"/>
    <n v="6608"/>
    <x v="512"/>
    <x v="1"/>
    <x v="373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x v="35"/>
    <n v="622"/>
    <x v="513"/>
    <x v="0"/>
    <x v="234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x v="96"/>
    <n v="180802"/>
    <x v="514"/>
    <x v="1"/>
    <x v="374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x v="126"/>
    <n v="3406"/>
    <x v="515"/>
    <x v="1"/>
    <x v="235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x v="4"/>
    <n v="11061"/>
    <x v="516"/>
    <x v="1"/>
    <x v="375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x v="292"/>
    <n v="16389"/>
    <x v="517"/>
    <x v="0"/>
    <x v="27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x v="79"/>
    <n v="6303"/>
    <x v="518"/>
    <x v="1"/>
    <x v="121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x v="127"/>
    <n v="81136"/>
    <x v="519"/>
    <x v="0"/>
    <x v="376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x v="118"/>
    <n v="1768"/>
    <x v="520"/>
    <x v="0"/>
    <x v="377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x v="111"/>
    <n v="12944"/>
    <x v="521"/>
    <x v="1"/>
    <x v="98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x v="223"/>
    <n v="188480"/>
    <x v="522"/>
    <x v="0"/>
    <x v="378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x v="25"/>
    <n v="7227"/>
    <x v="523"/>
    <x v="0"/>
    <x v="175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x v="135"/>
    <n v="574"/>
    <x v="524"/>
    <x v="0"/>
    <x v="352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x v="293"/>
    <n v="96328"/>
    <x v="525"/>
    <x v="0"/>
    <x v="200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x v="294"/>
    <n v="178338"/>
    <x v="526"/>
    <x v="2"/>
    <x v="379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x v="39"/>
    <n v="8046"/>
    <x v="527"/>
    <x v="1"/>
    <x v="105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x v="295"/>
    <n v="184086"/>
    <x v="528"/>
    <x v="1"/>
    <x v="380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x v="296"/>
    <n v="13385"/>
    <x v="529"/>
    <x v="0"/>
    <x v="166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x v="97"/>
    <n v="12533"/>
    <x v="530"/>
    <x v="1"/>
    <x v="381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x v="122"/>
    <n v="14697"/>
    <x v="531"/>
    <x v="1"/>
    <x v="382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x v="197"/>
    <n v="98935"/>
    <x v="532"/>
    <x v="1"/>
    <x v="383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x v="297"/>
    <n v="57034"/>
    <x v="533"/>
    <x v="0"/>
    <x v="384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x v="122"/>
    <n v="7120"/>
    <x v="534"/>
    <x v="0"/>
    <x v="385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x v="98"/>
    <n v="14097"/>
    <x v="535"/>
    <x v="1"/>
    <x v="326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x v="298"/>
    <n v="43086"/>
    <x v="536"/>
    <x v="0"/>
    <x v="386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x v="299"/>
    <n v="1930"/>
    <x v="537"/>
    <x v="0"/>
    <x v="240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x v="300"/>
    <n v="13864"/>
    <x v="538"/>
    <x v="0"/>
    <x v="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x v="54"/>
    <n v="7742"/>
    <x v="539"/>
    <x v="1"/>
    <x v="286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x v="301"/>
    <n v="164109"/>
    <x v="540"/>
    <x v="0"/>
    <x v="387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x v="3"/>
    <n v="6870"/>
    <x v="541"/>
    <x v="1"/>
    <x v="39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x v="81"/>
    <n v="12597"/>
    <x v="542"/>
    <x v="1"/>
    <x v="388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x v="302"/>
    <n v="179074"/>
    <x v="543"/>
    <x v="1"/>
    <x v="389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x v="303"/>
    <n v="83843"/>
    <x v="544"/>
    <x v="1"/>
    <x v="390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x v="0"/>
    <n v="4"/>
    <x v="446"/>
    <x v="3"/>
    <x v="49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x v="304"/>
    <n v="105598"/>
    <x v="545"/>
    <x v="0"/>
    <x v="391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x v="25"/>
    <n v="8866"/>
    <x v="546"/>
    <x v="0"/>
    <x v="45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x v="305"/>
    <n v="75022"/>
    <x v="547"/>
    <x v="0"/>
    <x v="392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x v="40"/>
    <n v="14408"/>
    <x v="548"/>
    <x v="1"/>
    <x v="353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x v="9"/>
    <n v="14089"/>
    <x v="549"/>
    <x v="1"/>
    <x v="18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x v="5"/>
    <n v="12467"/>
    <x v="550"/>
    <x v="1"/>
    <x v="393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x v="46"/>
    <n v="11960"/>
    <x v="551"/>
    <x v="1"/>
    <x v="394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x v="306"/>
    <n v="7966"/>
    <x v="552"/>
    <x v="1"/>
    <x v="105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x v="307"/>
    <n v="106321"/>
    <x v="553"/>
    <x v="1"/>
    <x v="395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x v="77"/>
    <n v="158832"/>
    <x v="554"/>
    <x v="1"/>
    <x v="396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x v="162"/>
    <n v="11091"/>
    <x v="555"/>
    <x v="1"/>
    <x v="40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x v="34"/>
    <n v="1269"/>
    <x v="556"/>
    <x v="0"/>
    <x v="150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x v="41"/>
    <n v="5107"/>
    <x v="557"/>
    <x v="1"/>
    <x v="72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x v="308"/>
    <n v="141393"/>
    <x v="558"/>
    <x v="0"/>
    <x v="397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x v="309"/>
    <n v="194166"/>
    <x v="559"/>
    <x v="1"/>
    <x v="398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x v="29"/>
    <n v="4124"/>
    <x v="560"/>
    <x v="0"/>
    <x v="95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x v="85"/>
    <n v="14865"/>
    <x v="561"/>
    <x v="1"/>
    <x v="146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x v="310"/>
    <n v="134688"/>
    <x v="562"/>
    <x v="1"/>
    <x v="399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x v="311"/>
    <n v="47705"/>
    <x v="563"/>
    <x v="1"/>
    <x v="400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x v="312"/>
    <n v="95364"/>
    <x v="564"/>
    <x v="1"/>
    <x v="401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x v="26"/>
    <n v="3295"/>
    <x v="565"/>
    <x v="0"/>
    <x v="164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x v="25"/>
    <n v="4896"/>
    <x v="566"/>
    <x v="3"/>
    <x v="115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x v="313"/>
    <n v="7496"/>
    <x v="567"/>
    <x v="1"/>
    <x v="402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x v="50"/>
    <n v="9967"/>
    <x v="568"/>
    <x v="1"/>
    <x v="358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x v="314"/>
    <n v="52421"/>
    <x v="569"/>
    <x v="0"/>
    <x v="21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x v="62"/>
    <n v="6298"/>
    <x v="570"/>
    <x v="0"/>
    <x v="251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x v="139"/>
    <n v="1546"/>
    <x v="571"/>
    <x v="3"/>
    <x v="95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x v="315"/>
    <n v="16168"/>
    <x v="572"/>
    <x v="0"/>
    <x v="242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x v="8"/>
    <n v="6269"/>
    <x v="573"/>
    <x v="1"/>
    <x v="215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x v="316"/>
    <n v="149578"/>
    <x v="574"/>
    <x v="1"/>
    <x v="403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x v="46"/>
    <n v="3841"/>
    <x v="575"/>
    <x v="0"/>
    <x v="83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x v="251"/>
    <n v="4531"/>
    <x v="576"/>
    <x v="0"/>
    <x v="344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x v="317"/>
    <n v="60934"/>
    <x v="577"/>
    <x v="1"/>
    <x v="404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x v="318"/>
    <n v="103255"/>
    <x v="578"/>
    <x v="1"/>
    <x v="405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x v="200"/>
    <n v="13065"/>
    <x v="579"/>
    <x v="1"/>
    <x v="158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x v="31"/>
    <n v="6654"/>
    <x v="580"/>
    <x v="1"/>
    <x v="406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x v="151"/>
    <n v="6852"/>
    <x v="581"/>
    <x v="0"/>
    <x v="388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x v="215"/>
    <n v="124517"/>
    <x v="582"/>
    <x v="0"/>
    <x v="407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x v="58"/>
    <n v="5113"/>
    <x v="583"/>
    <x v="0"/>
    <x v="408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x v="143"/>
    <n v="5824"/>
    <x v="584"/>
    <x v="0"/>
    <x v="99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x v="60"/>
    <n v="6226"/>
    <x v="585"/>
    <x v="1"/>
    <x v="408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x v="154"/>
    <n v="20243"/>
    <x v="586"/>
    <x v="0"/>
    <x v="259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x v="319"/>
    <n v="188288"/>
    <x v="587"/>
    <x v="1"/>
    <x v="409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x v="320"/>
    <n v="11167"/>
    <x v="588"/>
    <x v="0"/>
    <x v="144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x v="321"/>
    <n v="146595"/>
    <x v="589"/>
    <x v="1"/>
    <x v="410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x v="58"/>
    <n v="7875"/>
    <x v="590"/>
    <x v="0"/>
    <x v="236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x v="322"/>
    <n v="148779"/>
    <x v="591"/>
    <x v="1"/>
    <x v="411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x v="323"/>
    <n v="175868"/>
    <x v="592"/>
    <x v="1"/>
    <x v="412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x v="324"/>
    <n v="5112"/>
    <x v="593"/>
    <x v="0"/>
    <x v="17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x v="0"/>
    <n v="5"/>
    <x v="298"/>
    <x v="0"/>
    <x v="49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x v="9"/>
    <n v="13018"/>
    <x v="594"/>
    <x v="1"/>
    <x v="346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x v="325"/>
    <n v="91176"/>
    <x v="595"/>
    <x v="1"/>
    <x v="413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x v="98"/>
    <n v="6342"/>
    <x v="596"/>
    <x v="1"/>
    <x v="408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x v="326"/>
    <n v="151438"/>
    <x v="597"/>
    <x v="1"/>
    <x v="414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x v="88"/>
    <n v="6178"/>
    <x v="598"/>
    <x v="1"/>
    <x v="3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x v="74"/>
    <n v="6405"/>
    <x v="599"/>
    <x v="1"/>
    <x v="415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x v="327"/>
    <n v="180667"/>
    <x v="600"/>
    <x v="1"/>
    <x v="416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x v="61"/>
    <n v="11075"/>
    <x v="601"/>
    <x v="1"/>
    <x v="417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x v="83"/>
    <n v="12042"/>
    <x v="602"/>
    <x v="1"/>
    <x v="124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x v="328"/>
    <n v="179356"/>
    <x v="603"/>
    <x v="1"/>
    <x v="418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x v="139"/>
    <n v="1136"/>
    <x v="604"/>
    <x v="3"/>
    <x v="27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x v="8"/>
    <n v="8645"/>
    <x v="605"/>
    <x v="1"/>
    <x v="325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x v="65"/>
    <n v="1914"/>
    <x v="606"/>
    <x v="1"/>
    <x v="150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x v="329"/>
    <n v="41205"/>
    <x v="607"/>
    <x v="1"/>
    <x v="419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x v="275"/>
    <n v="14488"/>
    <x v="608"/>
    <x v="1"/>
    <x v="73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x v="330"/>
    <n v="12129"/>
    <x v="609"/>
    <x v="1"/>
    <x v="202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x v="1"/>
    <n v="3496"/>
    <x v="610"/>
    <x v="1"/>
    <x v="12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x v="331"/>
    <n v="97037"/>
    <x v="611"/>
    <x v="0"/>
    <x v="420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x v="332"/>
    <n v="55757"/>
    <x v="612"/>
    <x v="0"/>
    <x v="355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x v="333"/>
    <n v="11525"/>
    <x v="613"/>
    <x v="1"/>
    <x v="5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x v="334"/>
    <n v="158669"/>
    <x v="614"/>
    <x v="1"/>
    <x v="421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x v="335"/>
    <n v="5916"/>
    <x v="615"/>
    <x v="0"/>
    <x v="251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x v="336"/>
    <n v="150806"/>
    <x v="616"/>
    <x v="1"/>
    <x v="422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x v="135"/>
    <n v="14249"/>
    <x v="617"/>
    <x v="1"/>
    <x v="423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x v="168"/>
    <n v="5803"/>
    <x v="618"/>
    <x v="0"/>
    <x v="197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x v="330"/>
    <n v="13205"/>
    <x v="619"/>
    <x v="1"/>
    <x v="288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x v="39"/>
    <n v="11108"/>
    <x v="620"/>
    <x v="1"/>
    <x v="110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x v="89"/>
    <n v="2884"/>
    <x v="621"/>
    <x v="1"/>
    <x v="87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x v="337"/>
    <n v="55476"/>
    <x v="622"/>
    <x v="0"/>
    <x v="424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x v="40"/>
    <n v="5973"/>
    <x v="623"/>
    <x v="3"/>
    <x v="215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x v="338"/>
    <n v="183756"/>
    <x v="624"/>
    <x v="1"/>
    <x v="425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x v="339"/>
    <n v="30902"/>
    <x v="625"/>
    <x v="2"/>
    <x v="426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x v="313"/>
    <n v="5569"/>
    <x v="626"/>
    <x v="0"/>
    <x v="339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x v="195"/>
    <n v="92824"/>
    <x v="627"/>
    <x v="3"/>
    <x v="427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x v="340"/>
    <n v="158590"/>
    <x v="628"/>
    <x v="1"/>
    <x v="428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x v="341"/>
    <n v="127591"/>
    <x v="629"/>
    <x v="0"/>
    <x v="429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x v="275"/>
    <n v="6750"/>
    <x v="630"/>
    <x v="0"/>
    <x v="167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x v="342"/>
    <n v="9318"/>
    <x v="631"/>
    <x v="0"/>
    <x v="115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x v="133"/>
    <n v="4832"/>
    <x v="632"/>
    <x v="2"/>
    <x v="430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x v="343"/>
    <n v="19769"/>
    <x v="633"/>
    <x v="0"/>
    <x v="431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x v="151"/>
    <n v="11277"/>
    <x v="634"/>
    <x v="1"/>
    <x v="346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x v="243"/>
    <n v="13382"/>
    <x v="635"/>
    <x v="1"/>
    <x v="30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x v="344"/>
    <n v="32986"/>
    <x v="636"/>
    <x v="1"/>
    <x v="432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x v="345"/>
    <n v="81984"/>
    <x v="637"/>
    <x v="0"/>
    <x v="433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x v="346"/>
    <n v="178483"/>
    <x v="638"/>
    <x v="0"/>
    <x v="434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x v="201"/>
    <n v="87448"/>
    <x v="639"/>
    <x v="0"/>
    <x v="43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x v="6"/>
    <n v="1863"/>
    <x v="640"/>
    <x v="0"/>
    <x v="6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x v="347"/>
    <n v="62174"/>
    <x v="641"/>
    <x v="3"/>
    <x v="419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x v="155"/>
    <n v="59003"/>
    <x v="642"/>
    <x v="0"/>
    <x v="436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x v="0"/>
    <n v="2"/>
    <x v="50"/>
    <x v="0"/>
    <x v="49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x v="348"/>
    <n v="174039"/>
    <x v="643"/>
    <x v="0"/>
    <x v="437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x v="83"/>
    <n v="12684"/>
    <x v="644"/>
    <x v="1"/>
    <x v="438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x v="60"/>
    <n v="14033"/>
    <x v="645"/>
    <x v="1"/>
    <x v="439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x v="349"/>
    <n v="177936"/>
    <x v="646"/>
    <x v="1"/>
    <x v="440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x v="350"/>
    <n v="13212"/>
    <x v="647"/>
    <x v="1"/>
    <x v="441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x v="648"/>
    <x v="0"/>
    <x v="442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x v="83"/>
    <n v="824"/>
    <x v="649"/>
    <x v="0"/>
    <x v="443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x v="352"/>
    <n v="31594"/>
    <x v="650"/>
    <x v="3"/>
    <x v="444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x v="353"/>
    <n v="57010"/>
    <x v="651"/>
    <x v="0"/>
    <x v="424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x v="14"/>
    <n v="7438"/>
    <x v="652"/>
    <x v="0"/>
    <x v="385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x v="354"/>
    <n v="57872"/>
    <x v="653"/>
    <x v="0"/>
    <x v="445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x v="14"/>
    <n v="8906"/>
    <x v="654"/>
    <x v="0"/>
    <x v="54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x v="83"/>
    <n v="7724"/>
    <x v="655"/>
    <x v="0"/>
    <x v="215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x v="355"/>
    <n v="26571"/>
    <x v="656"/>
    <x v="0"/>
    <x v="446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x v="135"/>
    <n v="12219"/>
    <x v="657"/>
    <x v="1"/>
    <x v="447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x v="33"/>
    <n v="1985"/>
    <x v="658"/>
    <x v="3"/>
    <x v="270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x v="350"/>
    <n v="12155"/>
    <x v="659"/>
    <x v="1"/>
    <x v="448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x v="356"/>
    <n v="5593"/>
    <x v="660"/>
    <x v="0"/>
    <x v="70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x v="357"/>
    <n v="175020"/>
    <x v="661"/>
    <x v="1"/>
    <x v="449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x v="358"/>
    <n v="75955"/>
    <x v="662"/>
    <x v="1"/>
    <x v="450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x v="359"/>
    <n v="119127"/>
    <x v="663"/>
    <x v="1"/>
    <x v="451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x v="360"/>
    <n v="110689"/>
    <x v="664"/>
    <x v="0"/>
    <x v="452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x v="36"/>
    <n v="2445"/>
    <x v="665"/>
    <x v="0"/>
    <x v="125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x v="361"/>
    <n v="57250"/>
    <x v="666"/>
    <x v="3"/>
    <x v="453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x v="62"/>
    <n v="11929"/>
    <x v="667"/>
    <x v="1"/>
    <x v="269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x v="362"/>
    <n v="118214"/>
    <x v="668"/>
    <x v="1"/>
    <x v="454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x v="98"/>
    <n v="4432"/>
    <x v="669"/>
    <x v="0"/>
    <x v="4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x v="105"/>
    <n v="17879"/>
    <x v="670"/>
    <x v="3"/>
    <x v="45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x v="1"/>
    <n v="14511"/>
    <x v="671"/>
    <x v="1"/>
    <x v="456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x v="363"/>
    <n v="141822"/>
    <x v="672"/>
    <x v="0"/>
    <x v="457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x v="364"/>
    <n v="159037"/>
    <x v="673"/>
    <x v="0"/>
    <x v="458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x v="91"/>
    <n v="8109"/>
    <x v="674"/>
    <x v="1"/>
    <x v="459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x v="173"/>
    <n v="8244"/>
    <x v="675"/>
    <x v="1"/>
    <x v="98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x v="1"/>
    <n v="7600"/>
    <x v="676"/>
    <x v="1"/>
    <x v="46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x v="365"/>
    <n v="94501"/>
    <x v="677"/>
    <x v="0"/>
    <x v="461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x v="168"/>
    <n v="14381"/>
    <x v="678"/>
    <x v="1"/>
    <x v="38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x v="42"/>
    <n v="13980"/>
    <x v="679"/>
    <x v="1"/>
    <x v="462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x v="49"/>
    <n v="12449"/>
    <x v="680"/>
    <x v="1"/>
    <x v="463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x v="190"/>
    <n v="7348"/>
    <x v="681"/>
    <x v="1"/>
    <x v="464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x v="136"/>
    <n v="8158"/>
    <x v="682"/>
    <x v="1"/>
    <x v="257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x v="92"/>
    <n v="7119"/>
    <x v="683"/>
    <x v="1"/>
    <x v="465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x v="46"/>
    <n v="5438"/>
    <x v="684"/>
    <x v="0"/>
    <x v="385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x v="366"/>
    <n v="115396"/>
    <x v="685"/>
    <x v="0"/>
    <x v="466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x v="14"/>
    <n v="7656"/>
    <x v="686"/>
    <x v="0"/>
    <x v="467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x v="243"/>
    <n v="12322"/>
    <x v="687"/>
    <x v="1"/>
    <x v="468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x v="367"/>
    <n v="96888"/>
    <x v="688"/>
    <x v="0"/>
    <x v="46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x v="368"/>
    <n v="196960"/>
    <x v="689"/>
    <x v="1"/>
    <x v="470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x v="369"/>
    <n v="188057"/>
    <x v="690"/>
    <x v="1"/>
    <x v="471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x v="71"/>
    <n v="6245"/>
    <x v="691"/>
    <x v="0"/>
    <x v="75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x v="0"/>
    <n v="3"/>
    <x v="248"/>
    <x v="0"/>
    <x v="49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x v="370"/>
    <n v="91014"/>
    <x v="692"/>
    <x v="1"/>
    <x v="472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x v="251"/>
    <n v="4710"/>
    <x v="693"/>
    <x v="0"/>
    <x v="100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x v="371"/>
    <n v="197728"/>
    <x v="694"/>
    <x v="1"/>
    <x v="473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x v="251"/>
    <n v="10682"/>
    <x v="695"/>
    <x v="1"/>
    <x v="220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x v="372"/>
    <n v="168048"/>
    <x v="696"/>
    <x v="0"/>
    <x v="474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x v="2"/>
    <n v="138586"/>
    <x v="697"/>
    <x v="1"/>
    <x v="47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x v="190"/>
    <n v="11579"/>
    <x v="698"/>
    <x v="1"/>
    <x v="170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x v="12"/>
    <n v="12020"/>
    <x v="699"/>
    <x v="1"/>
    <x v="231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x v="122"/>
    <n v="13954"/>
    <x v="700"/>
    <x v="1"/>
    <x v="129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x v="333"/>
    <n v="6358"/>
    <x v="701"/>
    <x v="1"/>
    <x v="476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x v="8"/>
    <n v="1260"/>
    <x v="702"/>
    <x v="0"/>
    <x v="443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x v="126"/>
    <n v="14725"/>
    <x v="703"/>
    <x v="1"/>
    <x v="381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x v="350"/>
    <n v="11174"/>
    <x v="704"/>
    <x v="1"/>
    <x v="459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x v="373"/>
    <n v="182036"/>
    <x v="705"/>
    <x v="1"/>
    <x v="477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x v="374"/>
    <n v="28870"/>
    <x v="706"/>
    <x v="0"/>
    <x v="478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x v="22"/>
    <n v="10353"/>
    <x v="707"/>
    <x v="1"/>
    <x v="144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x v="36"/>
    <n v="13868"/>
    <x v="708"/>
    <x v="1"/>
    <x v="479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x v="111"/>
    <n v="8317"/>
    <x v="709"/>
    <x v="1"/>
    <x v="480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x v="350"/>
    <n v="10557"/>
    <x v="710"/>
    <x v="1"/>
    <x v="300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x v="251"/>
    <n v="3227"/>
    <x v="711"/>
    <x v="3"/>
    <x v="63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x v="375"/>
    <n v="5429"/>
    <x v="712"/>
    <x v="3"/>
    <x v="101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x v="376"/>
    <n v="75906"/>
    <x v="713"/>
    <x v="1"/>
    <x v="481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x v="70"/>
    <n v="13250"/>
    <x v="714"/>
    <x v="1"/>
    <x v="358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x v="141"/>
    <n v="11261"/>
    <x v="715"/>
    <x v="1"/>
    <x v="246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x v="377"/>
    <n v="97369"/>
    <x v="716"/>
    <x v="0"/>
    <x v="482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x v="378"/>
    <n v="48227"/>
    <x v="717"/>
    <x v="3"/>
    <x v="168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x v="200"/>
    <n v="14685"/>
    <x v="718"/>
    <x v="1"/>
    <x v="483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x v="3"/>
    <n v="735"/>
    <x v="719"/>
    <x v="0"/>
    <x v="234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x v="36"/>
    <n v="10397"/>
    <x v="720"/>
    <x v="1"/>
    <x v="393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x v="379"/>
    <n v="118847"/>
    <x v="721"/>
    <x v="1"/>
    <x v="130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x v="48"/>
    <n v="7220"/>
    <x v="722"/>
    <x v="3"/>
    <x v="3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x v="380"/>
    <n v="107622"/>
    <x v="723"/>
    <x v="0"/>
    <x v="484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x v="144"/>
    <n v="83267"/>
    <x v="724"/>
    <x v="1"/>
    <x v="485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x v="3"/>
    <n v="13404"/>
    <x v="725"/>
    <x v="1"/>
    <x v="48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x v="211"/>
    <n v="131404"/>
    <x v="726"/>
    <x v="1"/>
    <x v="487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x v="106"/>
    <n v="2533"/>
    <x v="727"/>
    <x v="3"/>
    <x v="226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x v="41"/>
    <n v="5028"/>
    <x v="728"/>
    <x v="1"/>
    <x v="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x v="381"/>
    <n v="1557"/>
    <x v="729"/>
    <x v="0"/>
    <x v="27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x v="83"/>
    <n v="6100"/>
    <x v="730"/>
    <x v="0"/>
    <x v="27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x v="98"/>
    <n v="1592"/>
    <x v="731"/>
    <x v="0"/>
    <x v="3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x v="272"/>
    <n v="14150"/>
    <x v="732"/>
    <x v="1"/>
    <x v="406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x v="272"/>
    <n v="13513"/>
    <x v="733"/>
    <x v="1"/>
    <x v="393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x v="61"/>
    <n v="504"/>
    <x v="734"/>
    <x v="0"/>
    <x v="68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x v="22"/>
    <n v="14240"/>
    <x v="735"/>
    <x v="1"/>
    <x v="382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x v="350"/>
    <n v="2091"/>
    <x v="736"/>
    <x v="0"/>
    <x v="298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x v="382"/>
    <n v="118580"/>
    <x v="737"/>
    <x v="1"/>
    <x v="4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x v="70"/>
    <n v="11214"/>
    <x v="738"/>
    <x v="1"/>
    <x v="489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x v="383"/>
    <n v="68137"/>
    <x v="739"/>
    <x v="3"/>
    <x v="490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x v="133"/>
    <n v="13527"/>
    <x v="740"/>
    <x v="1"/>
    <x v="491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x v="0"/>
    <n v="1"/>
    <x v="100"/>
    <x v="0"/>
    <x v="49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x v="136"/>
    <n v="8363"/>
    <x v="741"/>
    <x v="1"/>
    <x v="492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x v="306"/>
    <n v="5362"/>
    <x v="742"/>
    <x v="3"/>
    <x v="493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x v="53"/>
    <n v="12065"/>
    <x v="743"/>
    <x v="1"/>
    <x v="231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x v="384"/>
    <n v="118603"/>
    <x v="744"/>
    <x v="1"/>
    <x v="494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x v="6"/>
    <n v="7496"/>
    <x v="745"/>
    <x v="1"/>
    <x v="495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x v="81"/>
    <n v="10037"/>
    <x v="746"/>
    <x v="1"/>
    <x v="496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x v="1"/>
    <n v="5696"/>
    <x v="747"/>
    <x v="1"/>
    <x v="493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x v="241"/>
    <n v="167005"/>
    <x v="748"/>
    <x v="1"/>
    <x v="497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x v="385"/>
    <n v="114615"/>
    <x v="749"/>
    <x v="0"/>
    <x v="498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x v="386"/>
    <n v="16592"/>
    <x v="750"/>
    <x v="0"/>
    <x v="155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x v="196"/>
    <n v="14420"/>
    <x v="751"/>
    <x v="1"/>
    <x v="499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x v="26"/>
    <n v="6204"/>
    <x v="752"/>
    <x v="1"/>
    <x v="16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x v="36"/>
    <n v="6338"/>
    <x v="753"/>
    <x v="1"/>
    <x v="500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x v="65"/>
    <n v="8010"/>
    <x v="754"/>
    <x v="1"/>
    <x v="496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x v="61"/>
    <n v="8125"/>
    <x v="755"/>
    <x v="1"/>
    <x v="40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x v="316"/>
    <n v="13653"/>
    <x v="756"/>
    <x v="0"/>
    <x v="501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x v="387"/>
    <n v="55372"/>
    <x v="757"/>
    <x v="0"/>
    <x v="502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x v="73"/>
    <n v="11088"/>
    <x v="758"/>
    <x v="1"/>
    <x v="503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x v="388"/>
    <n v="109106"/>
    <x v="759"/>
    <x v="0"/>
    <x v="504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x v="333"/>
    <n v="11642"/>
    <x v="760"/>
    <x v="1"/>
    <x v="505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x v="36"/>
    <n v="2769"/>
    <x v="761"/>
    <x v="3"/>
    <x v="150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x v="389"/>
    <n v="169586"/>
    <x v="762"/>
    <x v="1"/>
    <x v="506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x v="390"/>
    <n v="101185"/>
    <x v="763"/>
    <x v="1"/>
    <x v="507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x v="92"/>
    <n v="6775"/>
    <x v="764"/>
    <x v="1"/>
    <x v="373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x v="151"/>
    <n v="968"/>
    <x v="765"/>
    <x v="0"/>
    <x v="234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x v="391"/>
    <n v="72623"/>
    <x v="766"/>
    <x v="0"/>
    <x v="508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x v="202"/>
    <n v="45987"/>
    <x v="767"/>
    <x v="0"/>
    <x v="103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x v="81"/>
    <n v="10243"/>
    <x v="768"/>
    <x v="1"/>
    <x v="5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x v="392"/>
    <n v="87293"/>
    <x v="769"/>
    <x v="0"/>
    <x v="509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x v="135"/>
    <n v="5421"/>
    <x v="770"/>
    <x v="1"/>
    <x v="55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x v="251"/>
    <n v="4414"/>
    <x v="771"/>
    <x v="3"/>
    <x v="75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x v="135"/>
    <n v="10981"/>
    <x v="772"/>
    <x v="1"/>
    <x v="510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x v="71"/>
    <n v="10451"/>
    <x v="773"/>
    <x v="1"/>
    <x v="18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x v="393"/>
    <n v="102535"/>
    <x v="774"/>
    <x v="1"/>
    <x v="511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x v="313"/>
    <n v="12939"/>
    <x v="775"/>
    <x v="1"/>
    <x v="78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x v="42"/>
    <n v="10946"/>
    <x v="776"/>
    <x v="1"/>
    <x v="512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x v="394"/>
    <n v="60994"/>
    <x v="777"/>
    <x v="0"/>
    <x v="513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x v="136"/>
    <n v="3174"/>
    <x v="778"/>
    <x v="2"/>
    <x v="249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x v="25"/>
    <n v="3351"/>
    <x v="779"/>
    <x v="0"/>
    <x v="430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x v="395"/>
    <n v="56774"/>
    <x v="780"/>
    <x v="3"/>
    <x v="260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x v="118"/>
    <n v="540"/>
    <x v="781"/>
    <x v="0"/>
    <x v="514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x v="22"/>
    <n v="680"/>
    <x v="782"/>
    <x v="0"/>
    <x v="243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x v="65"/>
    <n v="13045"/>
    <x v="783"/>
    <x v="1"/>
    <x v="483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x v="47"/>
    <n v="8276"/>
    <x v="784"/>
    <x v="1"/>
    <x v="46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x v="143"/>
    <n v="1022"/>
    <x v="785"/>
    <x v="0"/>
    <x v="249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x v="75"/>
    <n v="4275"/>
    <x v="786"/>
    <x v="0"/>
    <x v="373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x v="4"/>
    <n v="8332"/>
    <x v="787"/>
    <x v="1"/>
    <x v="51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x v="74"/>
    <n v="6408"/>
    <x v="788"/>
    <x v="1"/>
    <x v="246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x v="396"/>
    <n v="73522"/>
    <x v="789"/>
    <x v="0"/>
    <x v="516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x v="0"/>
    <n v="1"/>
    <x v="100"/>
    <x v="0"/>
    <x v="49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x v="173"/>
    <n v="4667"/>
    <x v="790"/>
    <x v="1"/>
    <x v="88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x v="791"/>
    <x v="1"/>
    <x v="23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x v="55"/>
    <n v="6527"/>
    <x v="792"/>
    <x v="1"/>
    <x v="517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x v="97"/>
    <n v="6987"/>
    <x v="793"/>
    <x v="1"/>
    <x v="205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x v="62"/>
    <n v="4932"/>
    <x v="794"/>
    <x v="0"/>
    <x v="109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x v="31"/>
    <n v="8262"/>
    <x v="795"/>
    <x v="1"/>
    <x v="70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x v="31"/>
    <n v="1848"/>
    <x v="796"/>
    <x v="1"/>
    <x v="177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x v="5"/>
    <n v="1583"/>
    <x v="797"/>
    <x v="0"/>
    <x v="161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x v="397"/>
    <n v="88536"/>
    <x v="798"/>
    <x v="0"/>
    <x v="51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x v="330"/>
    <n v="12360"/>
    <x v="799"/>
    <x v="1"/>
    <x v="394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x v="398"/>
    <n v="71320"/>
    <x v="800"/>
    <x v="0"/>
    <x v="8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x v="221"/>
    <n v="134640"/>
    <x v="801"/>
    <x v="1"/>
    <x v="519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x v="170"/>
    <n v="7661"/>
    <x v="802"/>
    <x v="1"/>
    <x v="520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x v="170"/>
    <n v="2950"/>
    <x v="803"/>
    <x v="0"/>
    <x v="521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x v="25"/>
    <n v="11721"/>
    <x v="804"/>
    <x v="1"/>
    <x v="236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x v="173"/>
    <n v="14150"/>
    <x v="805"/>
    <x v="1"/>
    <x v="221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x v="399"/>
    <n v="189192"/>
    <x v="806"/>
    <x v="1"/>
    <x v="522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x v="31"/>
    <n v="7664"/>
    <x v="807"/>
    <x v="1"/>
    <x v="464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x v="200"/>
    <n v="4509"/>
    <x v="808"/>
    <x v="0"/>
    <x v="523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x v="42"/>
    <n v="12009"/>
    <x v="809"/>
    <x v="1"/>
    <x v="524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x v="70"/>
    <n v="14273"/>
    <x v="810"/>
    <x v="1"/>
    <x v="155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x v="400"/>
    <n v="188982"/>
    <x v="811"/>
    <x v="1"/>
    <x v="525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x v="178"/>
    <n v="14640"/>
    <x v="812"/>
    <x v="1"/>
    <x v="526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x v="401"/>
    <n v="107516"/>
    <x v="813"/>
    <x v="1"/>
    <x v="527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x v="136"/>
    <n v="13950"/>
    <x v="814"/>
    <x v="1"/>
    <x v="144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x v="54"/>
    <n v="12797"/>
    <x v="815"/>
    <x v="1"/>
    <x v="346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x v="173"/>
    <n v="6134"/>
    <x v="816"/>
    <x v="1"/>
    <x v="17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x v="143"/>
    <n v="4899"/>
    <x v="817"/>
    <x v="0"/>
    <x v="131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x v="103"/>
    <n v="4929"/>
    <x v="818"/>
    <x v="0"/>
    <x v="110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x v="319"/>
    <n v="1424"/>
    <x v="819"/>
    <x v="0"/>
    <x v="528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x v="402"/>
    <n v="105817"/>
    <x v="820"/>
    <x v="1"/>
    <x v="529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x v="403"/>
    <n v="136156"/>
    <x v="821"/>
    <x v="1"/>
    <x v="265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x v="85"/>
    <n v="10723"/>
    <x v="822"/>
    <x v="1"/>
    <x v="34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x v="190"/>
    <n v="11228"/>
    <x v="823"/>
    <x v="1"/>
    <x v="530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x v="404"/>
    <n v="77355"/>
    <x v="824"/>
    <x v="0"/>
    <x v="531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x v="32"/>
    <n v="6086"/>
    <x v="825"/>
    <x v="0"/>
    <x v="115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x v="405"/>
    <n v="150960"/>
    <x v="826"/>
    <x v="1"/>
    <x v="532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x v="330"/>
    <n v="8890"/>
    <x v="827"/>
    <x v="1"/>
    <x v="210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x v="106"/>
    <n v="14644"/>
    <x v="828"/>
    <x v="1"/>
    <x v="144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x v="406"/>
    <n v="116583"/>
    <x v="829"/>
    <x v="1"/>
    <x v="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x v="14"/>
    <n v="12991"/>
    <x v="830"/>
    <x v="1"/>
    <x v="287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x v="42"/>
    <n v="8447"/>
    <x v="831"/>
    <x v="1"/>
    <x v="227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x v="35"/>
    <n v="2703"/>
    <x v="832"/>
    <x v="0"/>
    <x v="254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x v="35"/>
    <n v="8747"/>
    <x v="833"/>
    <x v="3"/>
    <x v="115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x v="407"/>
    <n v="138087"/>
    <x v="834"/>
    <x v="1"/>
    <x v="53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x v="67"/>
    <n v="5085"/>
    <x v="835"/>
    <x v="1"/>
    <x v="44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x v="53"/>
    <n v="11174"/>
    <x v="836"/>
    <x v="1"/>
    <x v="46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x v="170"/>
    <n v="10831"/>
    <x v="837"/>
    <x v="1"/>
    <x v="535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x v="313"/>
    <n v="8917"/>
    <x v="838"/>
    <x v="1"/>
    <x v="253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x v="0"/>
    <n v="1"/>
    <x v="100"/>
    <x v="0"/>
    <x v="49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x v="46"/>
    <n v="12468"/>
    <x v="839"/>
    <x v="1"/>
    <x v="415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x v="70"/>
    <n v="2505"/>
    <x v="840"/>
    <x v="0"/>
    <x v="249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x v="408"/>
    <n v="111502"/>
    <x v="841"/>
    <x v="1"/>
    <x v="50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x v="409"/>
    <n v="194309"/>
    <x v="842"/>
    <x v="1"/>
    <x v="536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x v="410"/>
    <n v="23956"/>
    <x v="843"/>
    <x v="1"/>
    <x v="15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x v="166"/>
    <n v="8558"/>
    <x v="844"/>
    <x v="1"/>
    <x v="1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x v="98"/>
    <n v="7413"/>
    <x v="845"/>
    <x v="1"/>
    <x v="537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x v="220"/>
    <n v="2778"/>
    <x v="846"/>
    <x v="0"/>
    <x v="164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x v="190"/>
    <n v="2594"/>
    <x v="847"/>
    <x v="0"/>
    <x v="377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x v="22"/>
    <n v="5033"/>
    <x v="848"/>
    <x v="1"/>
    <x v="167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x v="35"/>
    <n v="9317"/>
    <x v="849"/>
    <x v="1"/>
    <x v="25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x v="26"/>
    <n v="6560"/>
    <x v="850"/>
    <x v="1"/>
    <x v="72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x v="1"/>
    <n v="5415"/>
    <x v="851"/>
    <x v="1"/>
    <x v="538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x v="3"/>
    <n v="14577"/>
    <x v="852"/>
    <x v="1"/>
    <x v="503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x v="411"/>
    <n v="150515"/>
    <x v="853"/>
    <x v="1"/>
    <x v="539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x v="412"/>
    <n v="79045"/>
    <x v="854"/>
    <x v="3"/>
    <x v="540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x v="73"/>
    <n v="7797"/>
    <x v="855"/>
    <x v="1"/>
    <x v="402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x v="260"/>
    <n v="12939"/>
    <x v="856"/>
    <x v="1"/>
    <x v="105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x v="413"/>
    <n v="38376"/>
    <x v="857"/>
    <x v="0"/>
    <x v="541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x v="106"/>
    <n v="6920"/>
    <x v="858"/>
    <x v="0"/>
    <x v="246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x v="414"/>
    <n v="194912"/>
    <x v="859"/>
    <x v="1"/>
    <x v="542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x v="53"/>
    <n v="7992"/>
    <x v="860"/>
    <x v="1"/>
    <x v="543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x v="369"/>
    <n v="79268"/>
    <x v="861"/>
    <x v="1"/>
    <x v="544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x v="415"/>
    <n v="139468"/>
    <x v="862"/>
    <x v="1"/>
    <x v="545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x v="58"/>
    <n v="5465"/>
    <x v="863"/>
    <x v="0"/>
    <x v="109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x v="111"/>
    <n v="2111"/>
    <x v="864"/>
    <x v="0"/>
    <x v="176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x v="416"/>
    <n v="126628"/>
    <x v="865"/>
    <x v="0"/>
    <x v="546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x v="50"/>
    <n v="1012"/>
    <x v="866"/>
    <x v="0"/>
    <x v="65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x v="67"/>
    <n v="5438"/>
    <x v="867"/>
    <x v="1"/>
    <x v="4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x v="396"/>
    <n v="193101"/>
    <x v="868"/>
    <x v="1"/>
    <x v="547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x v="417"/>
    <n v="31665"/>
    <x v="869"/>
    <x v="0"/>
    <x v="15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x v="126"/>
    <n v="2960"/>
    <x v="870"/>
    <x v="1"/>
    <x v="175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x v="74"/>
    <n v="8089"/>
    <x v="871"/>
    <x v="1"/>
    <x v="548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x v="418"/>
    <n v="109374"/>
    <x v="872"/>
    <x v="0"/>
    <x v="549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x v="37"/>
    <n v="2129"/>
    <x v="873"/>
    <x v="1"/>
    <x v="550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x v="419"/>
    <n v="127745"/>
    <x v="874"/>
    <x v="0"/>
    <x v="551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x v="75"/>
    <n v="2289"/>
    <x v="875"/>
    <x v="0"/>
    <x v="249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x v="306"/>
    <n v="12174"/>
    <x v="876"/>
    <x v="1"/>
    <x v="552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x v="36"/>
    <n v="9508"/>
    <x v="877"/>
    <x v="1"/>
    <x v="393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x v="420"/>
    <n v="155849"/>
    <x v="878"/>
    <x v="1"/>
    <x v="553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x v="162"/>
    <n v="7758"/>
    <x v="879"/>
    <x v="1"/>
    <x v="34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x v="46"/>
    <n v="13835"/>
    <x v="880"/>
    <x v="1"/>
    <x v="554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x v="141"/>
    <n v="10770"/>
    <x v="881"/>
    <x v="1"/>
    <x v="134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x v="12"/>
    <n v="3208"/>
    <x v="882"/>
    <x v="1"/>
    <x v="75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x v="421"/>
    <n v="11108"/>
    <x v="883"/>
    <x v="0"/>
    <x v="3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x v="174"/>
    <n v="153338"/>
    <x v="884"/>
    <x v="1"/>
    <x v="555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x v="35"/>
    <n v="2437"/>
    <x v="885"/>
    <x v="0"/>
    <x v="11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x v="422"/>
    <n v="93991"/>
    <x v="886"/>
    <x v="0"/>
    <x v="556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x v="33"/>
    <n v="12620"/>
    <x v="887"/>
    <x v="1"/>
    <x v="300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x v="0"/>
    <n v="2"/>
    <x v="50"/>
    <x v="0"/>
    <x v="49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x v="36"/>
    <n v="8746"/>
    <x v="888"/>
    <x v="1"/>
    <x v="122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x v="1"/>
    <n v="3534"/>
    <x v="889"/>
    <x v="1"/>
    <x v="46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x v="423"/>
    <n v="709"/>
    <x v="890"/>
    <x v="2"/>
    <x v="443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x v="191"/>
    <n v="795"/>
    <x v="891"/>
    <x v="0"/>
    <x v="3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x v="58"/>
    <n v="12955"/>
    <x v="892"/>
    <x v="1"/>
    <x v="64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x v="20"/>
    <n v="8964"/>
    <x v="893"/>
    <x v="1"/>
    <x v="27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x v="14"/>
    <n v="1843"/>
    <x v="894"/>
    <x v="0"/>
    <x v="142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x v="424"/>
    <n v="121950"/>
    <x v="895"/>
    <x v="1"/>
    <x v="557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x v="37"/>
    <n v="8621"/>
    <x v="896"/>
    <x v="1"/>
    <x v="175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x v="425"/>
    <n v="30215"/>
    <x v="897"/>
    <x v="3"/>
    <x v="102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x v="306"/>
    <n v="11539"/>
    <x v="898"/>
    <x v="1"/>
    <x v="558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x v="37"/>
    <n v="14310"/>
    <x v="899"/>
    <x v="1"/>
    <x v="55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x v="426"/>
    <n v="35536"/>
    <x v="900"/>
    <x v="0"/>
    <x v="560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x v="330"/>
    <n v="3676"/>
    <x v="901"/>
    <x v="0"/>
    <x v="56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x v="427"/>
    <n v="195936"/>
    <x v="902"/>
    <x v="1"/>
    <x v="562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x v="41"/>
    <n v="1343"/>
    <x v="903"/>
    <x v="0"/>
    <x v="550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x v="136"/>
    <n v="2097"/>
    <x v="904"/>
    <x v="2"/>
    <x v="11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x v="167"/>
    <n v="9021"/>
    <x v="905"/>
    <x v="1"/>
    <x v="388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x v="428"/>
    <n v="20915"/>
    <x v="906"/>
    <x v="0"/>
    <x v="537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x v="98"/>
    <n v="9676"/>
    <x v="907"/>
    <x v="1"/>
    <x v="563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x v="429"/>
    <n v="1210"/>
    <x v="908"/>
    <x v="0"/>
    <x v="63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x v="430"/>
    <n v="90440"/>
    <x v="909"/>
    <x v="1"/>
    <x v="564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x v="12"/>
    <n v="4044"/>
    <x v="910"/>
    <x v="1"/>
    <x v="174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x v="431"/>
    <n v="192292"/>
    <x v="911"/>
    <x v="1"/>
    <x v="565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x v="162"/>
    <n v="6722"/>
    <x v="912"/>
    <x v="1"/>
    <x v="167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x v="251"/>
    <n v="1577"/>
    <x v="913"/>
    <x v="0"/>
    <x v="27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x v="44"/>
    <n v="3301"/>
    <x v="914"/>
    <x v="0"/>
    <x v="95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x v="225"/>
    <n v="196386"/>
    <x v="915"/>
    <x v="1"/>
    <x v="566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x v="20"/>
    <n v="11952"/>
    <x v="916"/>
    <x v="1"/>
    <x v="229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x v="26"/>
    <n v="3930"/>
    <x v="917"/>
    <x v="1"/>
    <x v="72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x v="58"/>
    <n v="5729"/>
    <x v="918"/>
    <x v="0"/>
    <x v="19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x v="173"/>
    <n v="4883"/>
    <x v="919"/>
    <x v="1"/>
    <x v="358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x v="432"/>
    <n v="175015"/>
    <x v="920"/>
    <x v="1"/>
    <x v="567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x v="8"/>
    <n v="11280"/>
    <x v="921"/>
    <x v="1"/>
    <x v="339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x v="55"/>
    <n v="10012"/>
    <x v="922"/>
    <x v="1"/>
    <x v="227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x v="100"/>
    <n v="1690"/>
    <x v="923"/>
    <x v="0"/>
    <x v="356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x v="409"/>
    <n v="84891"/>
    <x v="924"/>
    <x v="3"/>
    <x v="568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x v="243"/>
    <n v="10093"/>
    <x v="925"/>
    <x v="1"/>
    <x v="87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x v="75"/>
    <n v="3839"/>
    <x v="926"/>
    <x v="0"/>
    <x v="109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x v="34"/>
    <n v="6161"/>
    <x v="927"/>
    <x v="2"/>
    <x v="569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x v="433"/>
    <n v="5615"/>
    <x v="928"/>
    <x v="0"/>
    <x v="373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x v="103"/>
    <n v="6205"/>
    <x v="929"/>
    <x v="0"/>
    <x v="109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x v="168"/>
    <n v="11969"/>
    <x v="930"/>
    <x v="1"/>
    <x v="493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x v="83"/>
    <n v="8142"/>
    <x v="931"/>
    <x v="0"/>
    <x v="570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x v="434"/>
    <n v="55805"/>
    <x v="932"/>
    <x v="0"/>
    <x v="57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x v="184"/>
    <n v="15238"/>
    <x v="933"/>
    <x v="0"/>
    <x v="483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x v="136"/>
    <n v="961"/>
    <x v="934"/>
    <x v="0"/>
    <x v="171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x v="151"/>
    <n v="5918"/>
    <x v="935"/>
    <x v="3"/>
    <x v="415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x v="291"/>
    <n v="9520"/>
    <x v="936"/>
    <x v="1"/>
    <x v="84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x v="0"/>
    <n v="5"/>
    <x v="298"/>
    <x v="0"/>
    <x v="49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x v="435"/>
    <n v="159056"/>
    <x v="937"/>
    <x v="1"/>
    <x v="572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x v="436"/>
    <n v="101987"/>
    <x v="938"/>
    <x v="3"/>
    <x v="428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x v="88"/>
    <n v="1980"/>
    <x v="939"/>
    <x v="0"/>
    <x v="356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x v="142"/>
    <n v="156384"/>
    <x v="940"/>
    <x v="1"/>
    <x v="573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x v="31"/>
    <n v="7763"/>
    <x v="941"/>
    <x v="1"/>
    <x v="175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x v="437"/>
    <n v="35698"/>
    <x v="942"/>
    <x v="0"/>
    <x v="268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x v="122"/>
    <n v="12434"/>
    <x v="943"/>
    <x v="1"/>
    <x v="54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x v="65"/>
    <n v="8081"/>
    <x v="944"/>
    <x v="1"/>
    <x v="19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x v="438"/>
    <n v="6631"/>
    <x v="945"/>
    <x v="0"/>
    <x v="406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x v="20"/>
    <n v="4678"/>
    <x v="946"/>
    <x v="0"/>
    <x v="12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x v="57"/>
    <n v="6800"/>
    <x v="947"/>
    <x v="1"/>
    <x v="287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x v="136"/>
    <n v="10657"/>
    <x v="948"/>
    <x v="1"/>
    <x v="574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x v="291"/>
    <n v="4997"/>
    <x v="949"/>
    <x v="0"/>
    <x v="493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x v="41"/>
    <n v="13164"/>
    <x v="950"/>
    <x v="1"/>
    <x v="287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x v="196"/>
    <n v="8501"/>
    <x v="951"/>
    <x v="1"/>
    <x v="512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x v="12"/>
    <n v="13468"/>
    <x v="952"/>
    <x v="1"/>
    <x v="242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x v="439"/>
    <n v="121138"/>
    <x v="953"/>
    <x v="1"/>
    <x v="575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x v="166"/>
    <n v="8117"/>
    <x v="954"/>
    <x v="1"/>
    <x v="493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x v="58"/>
    <n v="8550"/>
    <x v="955"/>
    <x v="1"/>
    <x v="576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x v="309"/>
    <n v="57659"/>
    <x v="956"/>
    <x v="0"/>
    <x v="577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x v="135"/>
    <n v="1414"/>
    <x v="957"/>
    <x v="0"/>
    <x v="3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x v="440"/>
    <n v="97524"/>
    <x v="958"/>
    <x v="1"/>
    <x v="578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x v="441"/>
    <n v="26176"/>
    <x v="959"/>
    <x v="0"/>
    <x v="526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x v="126"/>
    <n v="2991"/>
    <x v="960"/>
    <x v="1"/>
    <x v="235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x v="91"/>
    <n v="8366"/>
    <x v="961"/>
    <x v="1"/>
    <x v="18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x v="220"/>
    <n v="12886"/>
    <x v="962"/>
    <x v="1"/>
    <x v="382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x v="260"/>
    <n v="5177"/>
    <x v="963"/>
    <x v="0"/>
    <x v="109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x v="67"/>
    <n v="8641"/>
    <x v="964"/>
    <x v="1"/>
    <x v="45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x v="138"/>
    <n v="86244"/>
    <x v="965"/>
    <x v="1"/>
    <x v="579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x v="442"/>
    <n v="78630"/>
    <x v="966"/>
    <x v="0"/>
    <x v="580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x v="313"/>
    <n v="11941"/>
    <x v="967"/>
    <x v="1"/>
    <x v="581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x v="44"/>
    <n v="6115"/>
    <x v="968"/>
    <x v="0"/>
    <x v="51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x v="443"/>
    <n v="188404"/>
    <x v="969"/>
    <x v="1"/>
    <x v="582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x v="191"/>
    <n v="9910"/>
    <x v="970"/>
    <x v="1"/>
    <x v="345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x v="305"/>
    <n v="114523"/>
    <x v="971"/>
    <x v="0"/>
    <x v="583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x v="75"/>
    <n v="3144"/>
    <x v="972"/>
    <x v="0"/>
    <x v="45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x v="8"/>
    <n v="13441"/>
    <x v="973"/>
    <x v="1"/>
    <x v="584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x v="151"/>
    <n v="4899"/>
    <x v="974"/>
    <x v="0"/>
    <x v="251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x v="166"/>
    <n v="11990"/>
    <x v="975"/>
    <x v="1"/>
    <x v="31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x v="75"/>
    <n v="6839"/>
    <x v="976"/>
    <x v="0"/>
    <x v="251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x v="122"/>
    <n v="11091"/>
    <x v="977"/>
    <x v="1"/>
    <x v="585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x v="33"/>
    <n v="13223"/>
    <x v="978"/>
    <x v="1"/>
    <x v="227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x v="122"/>
    <n v="7608"/>
    <x v="979"/>
    <x v="3"/>
    <x v="51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x v="444"/>
    <n v="74073"/>
    <x v="980"/>
    <x v="0"/>
    <x v="586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x v="238"/>
    <n v="153216"/>
    <x v="981"/>
    <x v="1"/>
    <x v="587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x v="47"/>
    <n v="4814"/>
    <x v="982"/>
    <x v="0"/>
    <x v="19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x v="4"/>
    <n v="4603"/>
    <x v="983"/>
    <x v="3"/>
    <x v="27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x v="445"/>
    <n v="37823"/>
    <x v="984"/>
    <x v="0"/>
    <x v="82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x v="446"/>
    <n v="62819"/>
    <x v="985"/>
    <x v="3"/>
    <x v="588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616E4-7B19-4B6D-98EE-11CCC8EC835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69642-3F1E-43DC-9B62-A6747FB98D7D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1AACE-5A54-4515-A890-C49C4EBD7CFC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18" name="[Range].[Parent-category].[All]" cap="All"/>
    <pageField fld="0" hier="23" name="[Range].[Date created conversion (Year)].[All]" cap="All"/>
  </pageFields>
  <dataFields count="1">
    <dataField name="Count of outcome" fld="3" subtotal="count" baseField="0" baseItem="0"/>
  </dataField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345D-4105-4C2C-9DB2-B644A1ED21F4}">
  <dimension ref="A1:H14"/>
  <sheetViews>
    <sheetView topLeftCell="K1" workbookViewId="0">
      <selection activeCell="K5" sqref="K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8" x14ac:dyDescent="0.25">
      <c r="A1" s="7" t="s">
        <v>6</v>
      </c>
      <c r="B1" t="s">
        <v>2070</v>
      </c>
    </row>
    <row r="3" spans="1:8" x14ac:dyDescent="0.25">
      <c r="A3" s="7" t="s">
        <v>2069</v>
      </c>
      <c r="B3" s="7" t="s">
        <v>2068</v>
      </c>
    </row>
    <row r="4" spans="1:8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8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  <c r="G5" s="13">
        <f>GETPIVOTDATA("outcome",$A$3,"outcome","successful","Parent-category","film &amp; video")/GETPIVOTDATA("outcome",$A$3,"Parent-category","film &amp; video")</f>
        <v>0.5730337078651685</v>
      </c>
      <c r="H5" s="13">
        <f>GETPIVOTDATA("outcome",$A$3,"outcome","failed","Parent-category","film &amp; video")/GETPIVOTDATA("outcome",$A$3,"Parent-category","film &amp; video")</f>
        <v>0.33707865168539325</v>
      </c>
    </row>
    <row r="6" spans="1:8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  <c r="G6" s="13">
        <f>GETPIVOTDATA("outcome",$A$3,"outcome","successful","Parent-category","food")/GETPIVOTDATA("outcome",$A$3,"Parent-category","food")</f>
        <v>0.47826086956521741</v>
      </c>
      <c r="H6" s="13">
        <f>GETPIVOTDATA("outcome",$A$3,"outcome","failed","Parent-category","food")/GETPIVOTDATA("outcome",$A$3,"Parent-category","food")</f>
        <v>0.43478260869565216</v>
      </c>
    </row>
    <row r="7" spans="1:8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  <c r="G7" s="13">
        <f>GETPIVOTDATA("outcome",$A$3,"outcome","successful","Parent-category","games")/GETPIVOTDATA("outcome",$A$3,"Parent-category","games")</f>
        <v>0.4375</v>
      </c>
      <c r="H7" s="13">
        <f>GETPIVOTDATA("outcome",$A$3,"outcome","failed","Parent-category","games")/GETPIVOTDATA("outcome",$A$3,"Parent-category","games")</f>
        <v>0.47916666666666669</v>
      </c>
    </row>
    <row r="8" spans="1:8" x14ac:dyDescent="0.25">
      <c r="A8" s="8" t="s">
        <v>2064</v>
      </c>
      <c r="B8" s="9"/>
      <c r="C8" s="9"/>
      <c r="D8" s="9"/>
      <c r="E8" s="9">
        <v>4</v>
      </c>
      <c r="F8" s="9">
        <v>4</v>
      </c>
      <c r="G8" s="13">
        <f>GETPIVOTDATA("outcome",$A$3,"outcome","successful","Parent-category","journalism")/GETPIVOTDATA("outcome",$A$3,"Parent-category","journalism")</f>
        <v>1</v>
      </c>
      <c r="H8" s="13">
        <v>0</v>
      </c>
    </row>
    <row r="9" spans="1:8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  <c r="G9" s="13">
        <f>GETPIVOTDATA("outcome",$A$3,"outcome","successful","Parent-category","music")/GETPIVOTDATA("outcome",$A$3,"Parent-category","music")</f>
        <v>0.56571428571428573</v>
      </c>
      <c r="H9" s="13">
        <f>GETPIVOTDATA("outcome",$A$3,"outcome","failed","Parent-category","music")/GETPIVOTDATA("outcome",$A$3,"Parent-category","music")</f>
        <v>0.37714285714285717</v>
      </c>
    </row>
    <row r="10" spans="1:8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  <c r="G10" s="13">
        <f>GETPIVOTDATA("outcome",$A$3,"outcome","successful","Parent-category","photography")/GETPIVOTDATA("outcome",$A$3,"Parent-category","photography")</f>
        <v>0.61904761904761907</v>
      </c>
      <c r="H10" s="13">
        <f>GETPIVOTDATA("outcome",$A$3,"outcome","failed","Parent-category","photography")/GETPIVOTDATA("outcome",$A$3,"Parent-category","photography")</f>
        <v>0.26190476190476192</v>
      </c>
    </row>
    <row r="11" spans="1:8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  <c r="G11" s="13">
        <f>GETPIVOTDATA("outcome",$A$3,"outcome","successful","Parent-category","publishing")/GETPIVOTDATA("outcome",$A$3,"Parent-category","publishing")</f>
        <v>0.59701492537313428</v>
      </c>
      <c r="H11" s="13">
        <f>GETPIVOTDATA("outcome",$A$3,"outcome","failed","Parent-category","publishing")/GETPIVOTDATA("outcome",$A$3,"Parent-category","publishing")</f>
        <v>0.35820895522388058</v>
      </c>
    </row>
    <row r="12" spans="1:8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  <c r="G12" s="13">
        <f>GETPIVOTDATA("outcome",$A$3,"outcome","successful","Parent-category","technology")/GETPIVOTDATA("outcome",$A$3,"Parent-category","technology")</f>
        <v>0.66666666666666663</v>
      </c>
      <c r="H12" s="13">
        <f>GETPIVOTDATA("outcome",$A$3,"outcome","failed","Parent-category","technology")/GETPIVOTDATA("outcome",$A$3,"Parent-category","technology")</f>
        <v>0.29166666666666669</v>
      </c>
    </row>
    <row r="13" spans="1:8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  <c r="G13" s="13">
        <f>GETPIVOTDATA("outcome",$A$3,"outcome","successful","Parent-category","theater")/GETPIVOTDATA("outcome",$A$3,"Parent-category","theater")</f>
        <v>0.54360465116279066</v>
      </c>
      <c r="H13" s="13">
        <f>GETPIVOTDATA("outcome",$A$3,"outcome","failed","Parent-category","theater")/GETPIVOTDATA("outcome",$A$3,"Parent-category","theater")</f>
        <v>0.38372093023255816</v>
      </c>
    </row>
    <row r="14" spans="1:8" x14ac:dyDescent="0.2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pageSetup orientation="portrait" r:id="rId2"/>
  <customProperties>
    <customPr name="LastActive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81A6-1D81-48D1-9946-0482E8C95A6D}">
  <dimension ref="A1:F30"/>
  <sheetViews>
    <sheetView workbookViewId="0">
      <selection activeCell="A35" sqref="A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2032</v>
      </c>
      <c r="B2" t="s">
        <v>2070</v>
      </c>
    </row>
    <row r="4" spans="1:6" x14ac:dyDescent="0.25">
      <c r="A4" s="7" t="s">
        <v>2069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pageSetup orientation="portrait" r:id="rId2"/>
  <customProperties>
    <customPr name="LastActive" r:id="rId3"/>
  </customPropertie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D511-B8C7-4A00-852E-1A3633E53402}">
  <dimension ref="A1:E18"/>
  <sheetViews>
    <sheetView workbookViewId="0">
      <selection activeCell="Q22" sqref="Q22"/>
    </sheetView>
  </sheetViews>
  <sheetFormatPr defaultRowHeight="15.75" x14ac:dyDescent="0.25"/>
  <cols>
    <col min="1" max="1" width="2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12" width="4.875" bestFit="1" customWidth="1"/>
    <col min="13" max="13" width="11" bestFit="1" customWidth="1"/>
    <col min="14" max="121" width="15.25" bestFit="1" customWidth="1"/>
    <col min="122" max="122" width="11" bestFit="1" customWidth="1"/>
    <col min="123" max="878" width="15.25" bestFit="1" customWidth="1"/>
    <col min="879" max="879" width="11" bestFit="1" customWidth="1"/>
  </cols>
  <sheetData>
    <row r="1" spans="1:5" x14ac:dyDescent="0.25">
      <c r="A1" s="7" t="s">
        <v>2032</v>
      </c>
      <c r="B1" t="s" vm="2">
        <v>2085</v>
      </c>
    </row>
    <row r="2" spans="1:5" x14ac:dyDescent="0.25">
      <c r="A2" s="7" t="s">
        <v>2086</v>
      </c>
      <c r="B2" t="s" vm="1">
        <v>2085</v>
      </c>
    </row>
    <row r="4" spans="1:5" x14ac:dyDescent="0.25">
      <c r="A4" s="7" t="s">
        <v>2069</v>
      </c>
      <c r="B4" s="7" t="s">
        <v>2068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8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pageSetup orientation="portrait" r:id="rId2"/>
  <customProperties>
    <customPr name="LastActive" r:id="rId3"/>
  </customPropertie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925E-534D-4371-B3BA-3653120D7DAD}">
  <dimension ref="A1:H13"/>
  <sheetViews>
    <sheetView workbookViewId="0">
      <selection activeCell="I32" sqref="I32"/>
    </sheetView>
  </sheetViews>
  <sheetFormatPr defaultRowHeight="15.75" x14ac:dyDescent="0.25"/>
  <cols>
    <col min="1" max="1" width="19" customWidth="1"/>
    <col min="2" max="2" width="16.375" bestFit="1" customWidth="1"/>
    <col min="5" max="5" width="11.25" customWidth="1"/>
    <col min="6" max="6" width="13.125" customWidth="1"/>
  </cols>
  <sheetData>
    <row r="1" spans="1:8" ht="30.75" customHeight="1" x14ac:dyDescent="0.25">
      <c r="A1" s="11" t="s">
        <v>2</v>
      </c>
      <c r="B1" s="11" t="s">
        <v>2087</v>
      </c>
      <c r="C1" s="11" t="s">
        <v>2088</v>
      </c>
      <c r="D1" s="11" t="s">
        <v>2089</v>
      </c>
      <c r="E1" s="11" t="s">
        <v>2104</v>
      </c>
      <c r="F1" s="11" t="s">
        <v>2090</v>
      </c>
      <c r="G1" s="11" t="s">
        <v>2091</v>
      </c>
      <c r="H1" s="11" t="s">
        <v>2103</v>
      </c>
    </row>
    <row r="2" spans="1:8" ht="19.5" x14ac:dyDescent="0.25">
      <c r="A2" s="12" t="s">
        <v>2102</v>
      </c>
      <c r="B2">
        <f>COUNTIFS(Crowdfunding!$D$2:$D$1001,A2,Crowdfunding!$G$2:$G$1001,"successful")</f>
        <v>30</v>
      </c>
      <c r="C2">
        <f>COUNTIFS(Crowdfunding!$D$2:$D$1001,A2,Crowdfunding!$G$2:$G$1001,"failed")</f>
        <v>20</v>
      </c>
      <c r="D2">
        <f>COUNTIFS(Crowdfunding!$D$2:$D$1001,A2,Crowdfunding!$G$2:$G$1001,"canceled")</f>
        <v>1</v>
      </c>
      <c r="E2">
        <f>B2+C2+D2</f>
        <v>51</v>
      </c>
      <c r="F2" s="13">
        <f>(B2/E2)</f>
        <v>0.58823529411764708</v>
      </c>
      <c r="G2" s="13">
        <f>C2/E2</f>
        <v>0.39215686274509803</v>
      </c>
      <c r="H2" s="13">
        <f>D2/E2</f>
        <v>1.9607843137254902E-2</v>
      </c>
    </row>
    <row r="3" spans="1:8" ht="19.5" x14ac:dyDescent="0.25">
      <c r="A3" s="12" t="s">
        <v>2092</v>
      </c>
      <c r="B3">
        <f>COUNTIFS(Crowdfunding!$D$2:$D$1001,"&gt;999",Crowdfunding!$D$2:$D$1001,"&lt;5000",Crowdfunding!$G$2:$G$1001,"successful")</f>
        <v>191</v>
      </c>
      <c r="C3">
        <f>COUNTIFS(Crowdfunding!$D$2:$D$1001,"&gt;999",Crowdfunding!$D$2:$D$1001,"&lt;5000",Crowdfunding!$G$2:$G$1001,"failed")</f>
        <v>38</v>
      </c>
      <c r="D3">
        <f>COUNTIFS(Crowdfunding!$D$2:$D$1001,"&gt;999",Crowdfunding!$D$2:$D$1001,"&lt;5000",Crowdfunding!$G$2:$G$1001,"canceled")</f>
        <v>2</v>
      </c>
      <c r="E3">
        <f t="shared" ref="E3:E13" si="0">B3+C3+D3</f>
        <v>231</v>
      </c>
      <c r="F3" s="13">
        <f t="shared" ref="F3:F13" si="1">(B3/E3)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ht="19.5" x14ac:dyDescent="0.25">
      <c r="A4" s="12" t="s">
        <v>2093</v>
      </c>
      <c r="B4">
        <f>COUNTIFS(Crowdfunding!$D$2:$D$1001,"&gt;4999",Crowdfunding!$D$2:$D$1001,"&lt;10000",Crowdfunding!$G$2:$G$1001,"successful")</f>
        <v>164</v>
      </c>
      <c r="C4">
        <f>COUNTIFS(Crowdfunding!$D$2:$D$1001,"&gt;4999",Crowdfunding!$D$2:$D$1001,"&lt;10000",Crowdfunding!$G$2:$G$1001,"failed")</f>
        <v>126</v>
      </c>
      <c r="D4">
        <f>COUNTIFS(Crowdfunding!$D$2:$D$1001,"&gt;4999",Crowdfunding!$D$2:$D$1001,"&lt;10000",Crowdfunding!$G$2:$G$1001,"canceled")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ht="19.5" customHeight="1" x14ac:dyDescent="0.25">
      <c r="A5" s="12" t="s">
        <v>2094</v>
      </c>
      <c r="B5">
        <f>COUNTIFS(Crowdfunding!$D$2:$D$1001,"&gt;9999",Crowdfunding!$D$2:$D$1001,"&lt;14999",Crowdfunding!$G$2:$G$1001,"successful")</f>
        <v>4</v>
      </c>
      <c r="C5">
        <f>COUNTIFS(Crowdfunding!$D$2:$D$1001,"&gt;9999",Crowdfunding!$D$2:$D$1001,"&lt;14999",Crowdfunding!$G$2:$G$1001,"failed")</f>
        <v>5</v>
      </c>
      <c r="D5">
        <f>COUNTIFS(Crowdfunding!$D$2:$D$1001,"&gt;9999",Crowdfunding!$D$2:$D$1001,"&lt;14999",Crowdfunding!$G$2:$G$1001,"canceled")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ht="19.5" customHeight="1" x14ac:dyDescent="0.25">
      <c r="A6" s="12" t="s">
        <v>2095</v>
      </c>
      <c r="B6">
        <f>COUNTIFS(Crowdfunding!$D$2:$D$1001,"&gt;14999",Crowdfunding!$D$2:$D$1001,"&lt;20000",Crowdfunding!$G$2:$G$1001,"successful")</f>
        <v>10</v>
      </c>
      <c r="C6">
        <f>COUNTIFS(Crowdfunding!$D$2:$D$1001,"&gt;14999",Crowdfunding!$D$2:$D$1001,"&lt;20000",Crowdfunding!$G$2:$G$1001,"failed")</f>
        <v>0</v>
      </c>
      <c r="D6">
        <f>COUNTIFS(Crowdfunding!$D$2:$D$1001,"&gt;14999",Crowdfunding!$D$2:$D$1001,"&lt;20000",Crowdfunding!$G$2:$G$1001,"canceled")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ht="19.5" customHeight="1" x14ac:dyDescent="0.25">
      <c r="A7" s="12" t="s">
        <v>2096</v>
      </c>
      <c r="B7">
        <f>COUNTIFS(Crowdfunding!$D$2:$D$1001,"&gt;19999",Crowdfunding!$D$2:$D$1001,"&lt;25000",Crowdfunding!$G$2:$G$1001,"successful")</f>
        <v>7</v>
      </c>
      <c r="C7">
        <f>COUNTIFS(Crowdfunding!$D$2:$D$1001,"&gt;19999",Crowdfunding!$D$2:$D$1001,"&lt;25000",Crowdfunding!$G$2:$G$1001,"failed")</f>
        <v>0</v>
      </c>
      <c r="D7">
        <f>COUNTIFS(Crowdfunding!$D$2:$D$1001,"&gt;19999",Crowdfunding!$D$2:$D$1001,"&lt;25000",Crowdfunding!$G$2:$G$1001,"canceled")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ht="19.5" customHeight="1" x14ac:dyDescent="0.25">
      <c r="A8" s="12" t="s">
        <v>2097</v>
      </c>
      <c r="B8">
        <f>COUNTIFS(Crowdfunding!$D$2:$D$1001,"&gt;24999",Crowdfunding!$D$2:$D$1001,"&lt;30000",Crowdfunding!$G$2:$G$1001,"successful")</f>
        <v>11</v>
      </c>
      <c r="C8">
        <f>COUNTIFS(Crowdfunding!$D$2:$D$1001,"&gt;24999",Crowdfunding!$D$2:$D$1001,"&lt;30000",Crowdfunding!$G$2:$G$1001,"failed")</f>
        <v>3</v>
      </c>
      <c r="D8">
        <f>COUNTIFS(Crowdfunding!$D$2:$D$1001,"&gt;24999",Crowdfunding!$D$2:$D$1001,"&lt;30000",Crowdfunding!$G$2:$G$1001,"canceled")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ht="19.5" customHeight="1" x14ac:dyDescent="0.25">
      <c r="A9" s="12" t="s">
        <v>2098</v>
      </c>
      <c r="B9">
        <f>COUNTIFS(Crowdfunding!$D$2:$D$1001,"&gt;29999",Crowdfunding!$D$2:$D$1001,"&lt;35000",Crowdfunding!$G$2:$G$1001,"successful")</f>
        <v>7</v>
      </c>
      <c r="C9">
        <f>COUNTIFS(Crowdfunding!$D$2:$D$1001,"&gt;29999",Crowdfunding!$D$2:$D$1001,"&lt;35000",Crowdfunding!$G$2:$G$1001,"failed")</f>
        <v>0</v>
      </c>
      <c r="D9">
        <f>COUNTIFS(Crowdfunding!$D$2:$D$1001,"&gt;29999",Crowdfunding!$D$2:$D$1001,"&lt;35000",Crowdfunding!$G$2:$G$1001,"canceled")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ht="19.5" customHeight="1" x14ac:dyDescent="0.25">
      <c r="A10" s="12" t="s">
        <v>2099</v>
      </c>
      <c r="B10">
        <f>COUNTIFS(Crowdfunding!$D$2:$D$1001,"&gt;34999",Crowdfunding!$D$2:$D$1001,"&lt;40000",Crowdfunding!$G$2:$G$1001,"successful")</f>
        <v>8</v>
      </c>
      <c r="C10">
        <f>COUNTIFS(Crowdfunding!$D$2:$D$1001,"&gt;34999",Crowdfunding!$D$2:$D$1001,"&lt;40000",Crowdfunding!$G$2:$G$1001,"failed")</f>
        <v>3</v>
      </c>
      <c r="D10">
        <f>COUNTIFS(Crowdfunding!$D$2:$D$1001,"&gt;34999",Crowdfunding!$D$2:$D$1001,"&lt;40000",Crowdfunding!$G$2:$G$1001,"canceled")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ht="19.5" customHeight="1" x14ac:dyDescent="0.25">
      <c r="A11" s="12" t="s">
        <v>2100</v>
      </c>
      <c r="B11">
        <f>COUNTIFS(Crowdfunding!$D$2:$D$1001,"&gt;3999",Crowdfunding!$D$2:$D$1001,"&lt;45000",Crowdfunding!$G$2:$G$1001,"successful")</f>
        <v>255</v>
      </c>
      <c r="C11">
        <f>COUNTIFS(Crowdfunding!$D$2:$D$1001,"&gt;3999",Crowdfunding!$D$2:$D$1001,"&lt;45000",Crowdfunding!$G$2:$G$1001,"failed")</f>
        <v>153</v>
      </c>
      <c r="D11">
        <f>COUNTIFS(Crowdfunding!$D$2:$D$1001,"&gt;3999",Crowdfunding!$D$2:$D$1001,"&lt;45000",Crowdfunding!$G$2:$G$1001,"canceled")</f>
        <v>27</v>
      </c>
      <c r="E11">
        <f t="shared" si="0"/>
        <v>435</v>
      </c>
      <c r="F11" s="13">
        <f t="shared" si="1"/>
        <v>0.58620689655172409</v>
      </c>
      <c r="G11" s="13">
        <f t="shared" si="2"/>
        <v>0.35172413793103446</v>
      </c>
      <c r="H11" s="13">
        <f t="shared" si="3"/>
        <v>6.2068965517241378E-2</v>
      </c>
    </row>
    <row r="12" spans="1:8" ht="19.5" customHeight="1" x14ac:dyDescent="0.25">
      <c r="A12" s="12" t="s">
        <v>2101</v>
      </c>
      <c r="B12">
        <f>COUNTIFS(Crowdfunding!$D$2:$D$1001,"&gt;44999",Crowdfunding!$D$2:$D$1001,"&lt;50000",Crowdfunding!$G$2:$G$1001,"successful")</f>
        <v>8</v>
      </c>
      <c r="C12">
        <f>COUNTIFS(Crowdfunding!$D$2:$D$1001,"&gt;44999",Crowdfunding!$D$2:$D$1001,"&lt;50000",Crowdfunding!$G$2:$G$1001,"failed")</f>
        <v>3</v>
      </c>
      <c r="D12">
        <f>COUNTIFS(Crowdfunding!$D$2:$D$1001,"&gt;44999",Crowdfunding!$D$2:$D$1001,"&lt;50000",Crowdfunding!$G$2:$G$1001,"canceled")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19.5" customHeight="1" x14ac:dyDescent="0.25">
      <c r="A13" s="12" t="s">
        <v>2105</v>
      </c>
      <c r="B13">
        <f>COUNTIFS(Crowdfunding!$D$2:$D$1001,"&gt;50000",Crowdfunding!$G$2:$G$1001,"successful")</f>
        <v>114</v>
      </c>
      <c r="C13">
        <f>COUNTIFS(Crowdfunding!$D$2:$D$1001,"&gt;50000",Crowdfunding!$G$2:$G$1001,"failed")</f>
        <v>163</v>
      </c>
      <c r="D13">
        <f>COUNTIFS(Crowdfunding!$D$2:$D$1001,"&gt;50000",Crowdfunding!$G$2:$G$1001,"canceled")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r:id="rId1"/>
  <customProperties>
    <customPr name="LastActive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B18D-A442-40AB-97FA-DD68C4681FAD}">
  <dimension ref="A1:H566"/>
  <sheetViews>
    <sheetView tabSelected="1" workbookViewId="0">
      <selection activeCell="H12" sqref="H12"/>
    </sheetView>
  </sheetViews>
  <sheetFormatPr defaultRowHeight="15.75" x14ac:dyDescent="0.25"/>
  <cols>
    <col min="2" max="2" width="13.125" bestFit="1" customWidth="1"/>
    <col min="3" max="4" width="13.125" customWidth="1"/>
    <col min="6" max="6" width="13.125" bestFit="1" customWidth="1"/>
  </cols>
  <sheetData>
    <row r="1" spans="1:8" x14ac:dyDescent="0.25">
      <c r="A1" s="1" t="s">
        <v>2106</v>
      </c>
      <c r="B1" s="1" t="s">
        <v>2107</v>
      </c>
      <c r="C1" s="1"/>
      <c r="D1" s="1"/>
      <c r="E1" s="1" t="s">
        <v>2106</v>
      </c>
      <c r="F1" s="1" t="s">
        <v>2107</v>
      </c>
    </row>
    <row r="2" spans="1:8" x14ac:dyDescent="0.25">
      <c r="A2" t="s">
        <v>20</v>
      </c>
      <c r="B2">
        <v>158</v>
      </c>
      <c r="C2" s="14" t="s">
        <v>2108</v>
      </c>
      <c r="D2" s="15">
        <f>AVERAGE(B2:B566)</f>
        <v>851.14690265486729</v>
      </c>
      <c r="E2" t="s">
        <v>14</v>
      </c>
      <c r="F2">
        <v>0</v>
      </c>
      <c r="G2" s="14" t="s">
        <v>2108</v>
      </c>
      <c r="H2" s="15">
        <f>AVERAGE(F2:F365)</f>
        <v>585.61538461538464</v>
      </c>
    </row>
    <row r="3" spans="1:8" x14ac:dyDescent="0.25">
      <c r="A3" t="s">
        <v>20</v>
      </c>
      <c r="B3">
        <v>1425</v>
      </c>
      <c r="C3" s="14" t="s">
        <v>2109</v>
      </c>
      <c r="D3" s="14">
        <f>MEDIAN(B2:B565)</f>
        <v>200</v>
      </c>
      <c r="E3" t="s">
        <v>14</v>
      </c>
      <c r="F3">
        <v>24</v>
      </c>
      <c r="G3" s="14" t="s">
        <v>2109</v>
      </c>
      <c r="H3" s="15">
        <f>MEDIAN(F2:F365)</f>
        <v>114.5</v>
      </c>
    </row>
    <row r="4" spans="1:8" x14ac:dyDescent="0.25">
      <c r="A4" t="s">
        <v>20</v>
      </c>
      <c r="B4">
        <v>174</v>
      </c>
      <c r="C4" s="14" t="s">
        <v>2111</v>
      </c>
      <c r="D4" s="14">
        <f>MIN(B2:B566)</f>
        <v>16</v>
      </c>
      <c r="E4" t="s">
        <v>14</v>
      </c>
      <c r="F4">
        <v>53</v>
      </c>
      <c r="G4" s="14" t="s">
        <v>2111</v>
      </c>
      <c r="H4" s="15">
        <f>MIN(F2:F365)</f>
        <v>0</v>
      </c>
    </row>
    <row r="5" spans="1:8" x14ac:dyDescent="0.25">
      <c r="A5" t="s">
        <v>20</v>
      </c>
      <c r="B5">
        <v>227</v>
      </c>
      <c r="C5" s="14" t="s">
        <v>2110</v>
      </c>
      <c r="D5" s="14">
        <f>MAX(B2:B566)</f>
        <v>7295</v>
      </c>
      <c r="E5" t="s">
        <v>14</v>
      </c>
      <c r="F5">
        <v>18</v>
      </c>
      <c r="G5" s="14" t="s">
        <v>2110</v>
      </c>
      <c r="H5" s="15">
        <f>MAX(F2:F365)</f>
        <v>6080</v>
      </c>
    </row>
    <row r="6" spans="1:8" x14ac:dyDescent="0.25">
      <c r="A6" t="s">
        <v>20</v>
      </c>
      <c r="B6">
        <v>220</v>
      </c>
      <c r="C6" s="14" t="s">
        <v>2112</v>
      </c>
      <c r="D6" s="15">
        <f>_xlfn.VAR.P(B2:B566)</f>
        <v>1603373.7324019109</v>
      </c>
      <c r="E6" t="s">
        <v>14</v>
      </c>
      <c r="F6">
        <v>44</v>
      </c>
      <c r="G6" s="14" t="s">
        <v>2112</v>
      </c>
      <c r="H6" s="15">
        <f>_xlfn.VAR.P(F2:F365)</f>
        <v>921574.68174133555</v>
      </c>
    </row>
    <row r="7" spans="1:8" x14ac:dyDescent="0.25">
      <c r="A7" t="s">
        <v>20</v>
      </c>
      <c r="B7">
        <v>98</v>
      </c>
      <c r="C7" s="14" t="s">
        <v>2113</v>
      </c>
      <c r="D7" s="15">
        <f>_xlfn.STDEV.P(B2:B565)</f>
        <v>1266.370201186752</v>
      </c>
      <c r="E7" t="s">
        <v>14</v>
      </c>
      <c r="F7">
        <v>27</v>
      </c>
      <c r="G7" s="14" t="s">
        <v>2113</v>
      </c>
      <c r="H7" s="15">
        <f>_xlfn.STDEV.P(F2:F365)</f>
        <v>959.98681331637863</v>
      </c>
    </row>
    <row r="8" spans="1:8" x14ac:dyDescent="0.25">
      <c r="A8" t="s">
        <v>20</v>
      </c>
      <c r="B8">
        <v>100</v>
      </c>
      <c r="E8" t="s">
        <v>14</v>
      </c>
      <c r="F8">
        <v>55</v>
      </c>
    </row>
    <row r="9" spans="1:8" x14ac:dyDescent="0.25">
      <c r="A9" t="s">
        <v>20</v>
      </c>
      <c r="B9">
        <v>1249</v>
      </c>
      <c r="E9" t="s">
        <v>14</v>
      </c>
      <c r="F9">
        <v>200</v>
      </c>
    </row>
    <row r="10" spans="1:8" x14ac:dyDescent="0.25">
      <c r="A10" t="s">
        <v>20</v>
      </c>
      <c r="B10">
        <v>1396</v>
      </c>
      <c r="E10" t="s">
        <v>14</v>
      </c>
      <c r="F10">
        <v>452</v>
      </c>
    </row>
    <row r="11" spans="1:8" x14ac:dyDescent="0.25">
      <c r="A11" t="s">
        <v>20</v>
      </c>
      <c r="B11">
        <v>890</v>
      </c>
      <c r="E11" t="s">
        <v>14</v>
      </c>
      <c r="F11">
        <v>674</v>
      </c>
    </row>
    <row r="12" spans="1:8" x14ac:dyDescent="0.25">
      <c r="A12" t="s">
        <v>20</v>
      </c>
      <c r="B12">
        <v>142</v>
      </c>
      <c r="E12" t="s">
        <v>14</v>
      </c>
      <c r="F12">
        <v>558</v>
      </c>
    </row>
    <row r="13" spans="1:8" x14ac:dyDescent="0.25">
      <c r="A13" t="s">
        <v>20</v>
      </c>
      <c r="B13">
        <v>2673</v>
      </c>
      <c r="E13" t="s">
        <v>14</v>
      </c>
      <c r="F13">
        <v>15</v>
      </c>
    </row>
    <row r="14" spans="1:8" x14ac:dyDescent="0.25">
      <c r="A14" t="s">
        <v>20</v>
      </c>
      <c r="B14">
        <v>163</v>
      </c>
      <c r="E14" t="s">
        <v>14</v>
      </c>
      <c r="F14">
        <v>2307</v>
      </c>
    </row>
    <row r="15" spans="1:8" x14ac:dyDescent="0.25">
      <c r="A15" t="s">
        <v>20</v>
      </c>
      <c r="B15">
        <v>2220</v>
      </c>
      <c r="E15" t="s">
        <v>14</v>
      </c>
      <c r="F15">
        <v>88</v>
      </c>
    </row>
    <row r="16" spans="1:8" x14ac:dyDescent="0.25">
      <c r="A16" t="s">
        <v>20</v>
      </c>
      <c r="B16">
        <v>1606</v>
      </c>
      <c r="E16" t="s">
        <v>14</v>
      </c>
      <c r="F16">
        <v>48</v>
      </c>
    </row>
    <row r="17" spans="1:6" x14ac:dyDescent="0.25">
      <c r="A17" t="s">
        <v>20</v>
      </c>
      <c r="B17">
        <v>129</v>
      </c>
      <c r="E17" t="s">
        <v>14</v>
      </c>
      <c r="F17">
        <v>1</v>
      </c>
    </row>
    <row r="18" spans="1:6" x14ac:dyDescent="0.25">
      <c r="A18" t="s">
        <v>20</v>
      </c>
      <c r="B18">
        <v>226</v>
      </c>
      <c r="E18" t="s">
        <v>14</v>
      </c>
      <c r="F18">
        <v>1467</v>
      </c>
    </row>
    <row r="19" spans="1:6" x14ac:dyDescent="0.25">
      <c r="A19" t="s">
        <v>20</v>
      </c>
      <c r="B19">
        <v>5419</v>
      </c>
      <c r="E19" t="s">
        <v>14</v>
      </c>
      <c r="F19">
        <v>75</v>
      </c>
    </row>
    <row r="20" spans="1:6" x14ac:dyDescent="0.25">
      <c r="A20" t="s">
        <v>20</v>
      </c>
      <c r="B20">
        <v>165</v>
      </c>
      <c r="E20" t="s">
        <v>14</v>
      </c>
      <c r="F20">
        <v>120</v>
      </c>
    </row>
    <row r="21" spans="1:6" x14ac:dyDescent="0.25">
      <c r="A21" t="s">
        <v>20</v>
      </c>
      <c r="B21">
        <v>1965</v>
      </c>
      <c r="E21" t="s">
        <v>14</v>
      </c>
      <c r="F21">
        <v>2253</v>
      </c>
    </row>
    <row r="22" spans="1:6" x14ac:dyDescent="0.25">
      <c r="A22" t="s">
        <v>20</v>
      </c>
      <c r="B22">
        <v>16</v>
      </c>
      <c r="E22" t="s">
        <v>14</v>
      </c>
      <c r="F22">
        <v>5</v>
      </c>
    </row>
    <row r="23" spans="1:6" x14ac:dyDescent="0.25">
      <c r="A23" t="s">
        <v>20</v>
      </c>
      <c r="B23">
        <v>107</v>
      </c>
      <c r="E23" t="s">
        <v>14</v>
      </c>
      <c r="F23">
        <v>38</v>
      </c>
    </row>
    <row r="24" spans="1:6" x14ac:dyDescent="0.25">
      <c r="A24" t="s">
        <v>20</v>
      </c>
      <c r="B24">
        <v>134</v>
      </c>
      <c r="E24" t="s">
        <v>14</v>
      </c>
      <c r="F24">
        <v>12</v>
      </c>
    </row>
    <row r="25" spans="1:6" x14ac:dyDescent="0.25">
      <c r="A25" t="s">
        <v>20</v>
      </c>
      <c r="B25">
        <v>198</v>
      </c>
      <c r="E25" t="s">
        <v>14</v>
      </c>
      <c r="F25">
        <v>1684</v>
      </c>
    </row>
    <row r="26" spans="1:6" x14ac:dyDescent="0.25">
      <c r="A26" t="s">
        <v>20</v>
      </c>
      <c r="B26">
        <v>111</v>
      </c>
      <c r="E26" t="s">
        <v>14</v>
      </c>
      <c r="F26">
        <v>56</v>
      </c>
    </row>
    <row r="27" spans="1:6" x14ac:dyDescent="0.25">
      <c r="A27" t="s">
        <v>20</v>
      </c>
      <c r="B27">
        <v>222</v>
      </c>
      <c r="E27" t="s">
        <v>14</v>
      </c>
      <c r="F27">
        <v>838</v>
      </c>
    </row>
    <row r="28" spans="1:6" x14ac:dyDescent="0.25">
      <c r="A28" t="s">
        <v>20</v>
      </c>
      <c r="B28">
        <v>6212</v>
      </c>
      <c r="E28" t="s">
        <v>14</v>
      </c>
      <c r="F28">
        <v>1000</v>
      </c>
    </row>
    <row r="29" spans="1:6" x14ac:dyDescent="0.25">
      <c r="A29" t="s">
        <v>20</v>
      </c>
      <c r="B29">
        <v>98</v>
      </c>
      <c r="E29" t="s">
        <v>14</v>
      </c>
      <c r="F29">
        <v>1482</v>
      </c>
    </row>
    <row r="30" spans="1:6" x14ac:dyDescent="0.25">
      <c r="A30" t="s">
        <v>20</v>
      </c>
      <c r="B30">
        <v>92</v>
      </c>
      <c r="E30" t="s">
        <v>14</v>
      </c>
      <c r="F30">
        <v>106</v>
      </c>
    </row>
    <row r="31" spans="1:6" x14ac:dyDescent="0.25">
      <c r="A31" t="s">
        <v>20</v>
      </c>
      <c r="B31">
        <v>149</v>
      </c>
      <c r="E31" t="s">
        <v>14</v>
      </c>
      <c r="F31">
        <v>679</v>
      </c>
    </row>
    <row r="32" spans="1:6" x14ac:dyDescent="0.25">
      <c r="A32" t="s">
        <v>20</v>
      </c>
      <c r="B32">
        <v>2431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E2">
    <cfRule type="cellIs" dxfId="31" priority="9" operator="equal">
      <formula>"successful"</formula>
    </cfRule>
    <cfRule type="cellIs" dxfId="30" priority="10" operator="equal">
      <formula>"failed"</formula>
    </cfRule>
    <cfRule type="cellIs" dxfId="29" priority="11" operator="equal">
      <formula>"canceled"</formula>
    </cfRule>
    <cfRule type="cellIs" dxfId="28" priority="12" operator="equal">
      <formula>"live"</formula>
    </cfRule>
  </conditionalFormatting>
  <conditionalFormatting sqref="A567:A997">
    <cfRule type="cellIs" dxfId="27" priority="21" operator="equal">
      <formula>"successful"</formula>
    </cfRule>
    <cfRule type="cellIs" dxfId="26" priority="22" operator="equal">
      <formula>"failed"</formula>
    </cfRule>
    <cfRule type="cellIs" dxfId="25" priority="23" operator="equal">
      <formula>"canceled"</formula>
    </cfRule>
    <cfRule type="cellIs" dxfId="24" priority="24" operator="equal">
      <formula>"live"</formula>
    </cfRule>
  </conditionalFormatting>
  <conditionalFormatting sqref="E3:E365">
    <cfRule type="cellIs" dxfId="23" priority="5" operator="equal">
      <formula>"successful"</formula>
    </cfRule>
    <cfRule type="cellIs" dxfId="22" priority="6" operator="equal">
      <formula>"failed"</formula>
    </cfRule>
    <cfRule type="cellIs" dxfId="21" priority="7" operator="equal">
      <formula>"canceled"</formula>
    </cfRule>
    <cfRule type="cellIs" dxfId="20" priority="8" operator="equal">
      <formula>"live"</formula>
    </cfRule>
  </conditionalFormatting>
  <conditionalFormatting sqref="F8">
    <cfRule type="cellIs" dxfId="19" priority="1" operator="equal">
      <formula>"successful"</formula>
    </cfRule>
    <cfRule type="cellIs" dxfId="18" priority="2" operator="equal">
      <formula>"failed"</formula>
    </cfRule>
    <cfRule type="cellIs" dxfId="17" priority="3" operator="equal">
      <formula>"canceled"</formula>
    </cfRule>
    <cfRule type="cellIs" dxfId="16" priority="4" operator="equal">
      <formula>"live"</formula>
    </cfRule>
  </conditionalFormatting>
  <conditionalFormatting sqref="A2:A566">
    <cfRule type="cellIs" dxfId="15" priority="13" operator="equal">
      <formula>"successful"</formula>
    </cfRule>
    <cfRule type="cellIs" dxfId="14" priority="14" operator="equal">
      <formula>"failed"</formula>
    </cfRule>
    <cfRule type="cellIs" dxfId="13" priority="15" operator="equal">
      <formula>"canceled"</formula>
    </cfRule>
    <cfRule type="cellIs" dxfId="12" priority="16" operator="equal">
      <formula>"live"</formula>
    </cfRule>
  </conditionalFormatting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2" sqref="G2:H1000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8" max="8" width="13" bestFit="1" customWidth="1"/>
    <col min="9" max="9" width="13" customWidth="1"/>
    <col min="12" max="12" width="15.5" bestFit="1" customWidth="1"/>
    <col min="13" max="13" width="26.125" bestFit="1" customWidth="1"/>
    <col min="14" max="14" width="11.125" bestFit="1" customWidth="1"/>
    <col min="15" max="15" width="24.875" bestFit="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 s="10">
        <f>(((L2/60)/60/24)+DATE(1970,1,1))</f>
        <v>42336.25</v>
      </c>
      <c r="N2">
        <v>1450159200</v>
      </c>
      <c r="O2" s="10">
        <f>(((N2/60)/60/24)+DATE(1970,1,1))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idden="1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(((L3/60)/60/24)+DATE(1970,1,1))</f>
        <v>41870.208333333336</v>
      </c>
      <c r="N3">
        <v>1408597200</v>
      </c>
      <c r="O3" s="10">
        <f t="shared" ref="O3:O66" si="3">(((N3/60)/60/24)+DATE(1970,1,1))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hidden="1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hidden="1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hidden="1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hidden="1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idden="1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idden="1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hidden="1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hidden="1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10">
        <f t="shared" ref="M67:M130" si="6">(((L67/60)/60/24)+DATE(1970,1,1))</f>
        <v>40570.25</v>
      </c>
      <c r="N67">
        <v>1296712800</v>
      </c>
      <c r="O67" s="10">
        <f t="shared" ref="O67:O130" si="7">(((N67/60)/60/24)+DATE(1970,1,1))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hidden="1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hidden="1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idden="1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idden="1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idden="1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hidden="1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hidden="1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idden="1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hidden="1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hidden="1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idden="1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idden="1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idden="1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idden="1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hidden="1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idden="1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0">(((L131/60)/60/24)+DATE(1970,1,1))</f>
        <v>42038.25</v>
      </c>
      <c r="N131">
        <v>1425103200</v>
      </c>
      <c r="O131" s="10">
        <f t="shared" ref="O131:O194" si="11">(((N131/60)/60/24)+DATE(1970,1,1))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idden="1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hidden="1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hidden="1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idden="1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hidden="1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idden="1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hidden="1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hidden="1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hidden="1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4">(((L195/60)/60/24)+DATE(1970,1,1))</f>
        <v>43198.208333333328</v>
      </c>
      <c r="N195">
        <v>1523509200</v>
      </c>
      <c r="O195" s="10">
        <f t="shared" ref="O195:O258" si="15">(((N195/60)/60/24)+DATE(1970,1,1))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idden="1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hidden="1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idden="1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hidden="1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idden="1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hidden="1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idden="1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idden="1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idden="1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idden="1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hidden="1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hidden="1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hidden="1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idden="1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hidden="1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hidden="1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hidden="1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8">(((L259/60)/60/24)+DATE(1970,1,1))</f>
        <v>41338.25</v>
      </c>
      <c r="N259">
        <v>1363669200</v>
      </c>
      <c r="O259" s="10">
        <f t="shared" ref="O259:O322" si="19">(((N259/60)/60/24)+DATE(1970,1,1))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hidden="1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idden="1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idden="1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hidden="1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hidden="1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hidden="1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hidden="1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idden="1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idden="1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2">(((L323/60)/60/24)+DATE(1970,1,1))</f>
        <v>40634.208333333336</v>
      </c>
      <c r="N323">
        <v>1302325200</v>
      </c>
      <c r="O323" s="10">
        <f t="shared" ref="O323:O386" si="23">(((N323/60)/60/24)+DATE(1970,1,1))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hidden="1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hidden="1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hidden="1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hidden="1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idden="1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idden="1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hidden="1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hidden="1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idden="1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hidden="1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6">(((L387/60)/60/24)+DATE(1970,1,1))</f>
        <v>43553.208333333328</v>
      </c>
      <c r="N387">
        <v>1556600400</v>
      </c>
      <c r="O387" s="10">
        <f t="shared" ref="O387:O450" si="27">(((N387/60)/60/24)+DATE(1970,1,1))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idden="1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hidden="1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idden="1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idden="1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hidden="1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idden="1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hidden="1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idden="1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hidden="1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hidden="1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0">(((L451/60)/60/24)+DATE(1970,1,1))</f>
        <v>43530.25</v>
      </c>
      <c r="N451">
        <v>1553317200</v>
      </c>
      <c r="O451" s="10">
        <f t="shared" ref="O451:O514" si="31">(((N451/60)/60/24)+DATE(1970,1,1))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hidden="1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hidden="1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idden="1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hidden="1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hidden="1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idden="1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idden="1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idden="1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hidden="1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idden="1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idden="1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hidden="1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idden="1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4">(((L515/60)/60/24)+DATE(1970,1,1))</f>
        <v>40430.208333333336</v>
      </c>
      <c r="N515">
        <v>1284181200</v>
      </c>
      <c r="O515" s="10">
        <f t="shared" ref="O515:O578" si="35">(((N515/60)/60/24)+DATE(1970,1,1))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hidden="1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hidden="1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idden="1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hidden="1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hidden="1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hidden="1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hidden="1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idden="1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idden="1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hidden="1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idden="1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8">(((L579/60)/60/24)+DATE(1970,1,1))</f>
        <v>40613.25</v>
      </c>
      <c r="N579">
        <v>1302066000</v>
      </c>
      <c r="O579" s="10">
        <f t="shared" ref="O579:O642" si="39">(((N579/60)/60/24)+DATE(1970,1,1))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idden="1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idden="1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hidden="1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idden="1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idden="1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hidden="1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idden="1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idden="1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idden="1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idden="1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hidden="1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hidden="1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hidden="1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idden="1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idden="1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hidden="1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2">(((L643/60)/60/24)+DATE(1970,1,1))</f>
        <v>42786.25</v>
      </c>
      <c r="N643">
        <v>1489986000</v>
      </c>
      <c r="O643" s="10">
        <f t="shared" ref="O643:O706" si="43">(((N643/60)/60/24)+DATE(1970,1,1))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idden="1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idden="1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idden="1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idden="1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hidden="1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hidden="1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hidden="1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idden="1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idden="1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idden="1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hidden="1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hidden="1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6">(((L707/60)/60/24)+DATE(1970,1,1))</f>
        <v>41619.25</v>
      </c>
      <c r="N707">
        <v>1387087200</v>
      </c>
      <c r="O707" s="10">
        <f t="shared" ref="O707:O770" si="47">(((N707/60)/60/24)+DATE(1970,1,1))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hidden="1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hidden="1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hidden="1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hidden="1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idden="1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idden="1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hidden="1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hidden="1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hidden="1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idden="1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hidden="1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idden="1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hidden="1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hidden="1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idden="1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hidden="1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idden="1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0">(((L771/60)/60/24)+DATE(1970,1,1))</f>
        <v>41501.208333333336</v>
      </c>
      <c r="N771">
        <v>1378789200</v>
      </c>
      <c r="O771" s="10">
        <f t="shared" ref="O771:O834" si="51">(((N771/60)/60/24)+DATE(1970,1,1))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hidden="1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idden="1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hidden="1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hidden="1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hidden="1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hidden="1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hidden="1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hidden="1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idden="1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4">(((L835/60)/60/24)+DATE(1970,1,1))</f>
        <v>40588.25</v>
      </c>
      <c r="N835">
        <v>1298613600</v>
      </c>
      <c r="O835" s="10">
        <f t="shared" ref="O835:O898" si="55">(((N835/60)/60/24)+DATE(1970,1,1))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idden="1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idden="1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hidden="1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idden="1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hidden="1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idden="1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hidden="1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hidden="1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idden="1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hidden="1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idden="1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hidden="1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idden="1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idden="1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hidden="1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hidden="1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hidden="1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idden="1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hidden="1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8">(((L899/60)/60/24)+DATE(1970,1,1))</f>
        <v>43583.208333333328</v>
      </c>
      <c r="N899">
        <v>1556600400</v>
      </c>
      <c r="O899" s="10">
        <f t="shared" ref="O899:O962" si="59">(((N899/60)/60/24)+DATE(1970,1,1))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hidden="1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idden="1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hidden="1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idden="1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hidden="1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hidden="1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hidden="1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idden="1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hidden="1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idden="1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hidden="1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idden="1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2">(((L963/60)/60/24)+DATE(1970,1,1))</f>
        <v>40591.25</v>
      </c>
      <c r="N963">
        <v>1298268000</v>
      </c>
      <c r="O963" s="10">
        <f t="shared" ref="O963:O1001" si="63">(((N963/60)/60/24)+DATE(1970,1,1))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idden="1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hidden="1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idden="1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hidden="1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hidden="1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idden="1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hidden="1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idden="1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idden="1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2">
    <cfRule type="cellIs" dxfId="11" priority="14" operator="equal">
      <formula>"successful"</formula>
    </cfRule>
    <cfRule type="cellIs" dxfId="10" priority="15" operator="equal">
      <formula>"failed"</formula>
    </cfRule>
    <cfRule type="cellIs" dxfId="9" priority="16" operator="equal">
      <formula>"canceled"</formula>
    </cfRule>
    <cfRule type="cellIs" dxfId="8" priority="17" operator="equal">
      <formula>"live"</formula>
    </cfRule>
  </conditionalFormatting>
  <conditionalFormatting sqref="F2:F1001">
    <cfRule type="colorScale" priority="9">
      <colorScale>
        <cfvo type="num" val="0"/>
        <cfvo type="num" val="100"/>
        <cfvo type="num" val="200"/>
        <color rgb="FFF8696B"/>
        <color rgb="FFFFFF00"/>
        <color rgb="FF5A8AC6"/>
      </colorScale>
    </cfRule>
  </conditionalFormatting>
  <conditionalFormatting sqref="G3:G1001">
    <cfRule type="cellIs" dxfId="7" priority="5" operator="equal">
      <formula>"successful"</formula>
    </cfRule>
    <cfRule type="cellIs" dxfId="6" priority="6" operator="equal">
      <formula>"failed"</formula>
    </cfRule>
    <cfRule type="cellIs" dxfId="5" priority="7" operator="equal">
      <formula>"canceled"</formula>
    </cfRule>
    <cfRule type="cellIs" dxfId="4" priority="8" operator="equal">
      <formula>"live"</formula>
    </cfRule>
  </conditionalFormatting>
  <conditionalFormatting sqref="H14">
    <cfRule type="cellIs" dxfId="3" priority="1" operator="equal">
      <formula>"successful"</formula>
    </cfRule>
    <cfRule type="cellIs" dxfId="2" priority="2" operator="equal">
      <formula>"failed"</formula>
    </cfRule>
    <cfRule type="cellIs" dxfId="1" priority="3" operator="equal">
      <formula>"canceled"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Pivot Chart</vt:lpstr>
      <vt:lpstr>Sub-category Pivot Chart</vt:lpstr>
      <vt:lpstr>Line Chart</vt:lpstr>
      <vt:lpstr>Outcome Based on Goals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Vincent A Elequin</cp:lastModifiedBy>
  <dcterms:created xsi:type="dcterms:W3CDTF">2021-09-29T18:52:28Z</dcterms:created>
  <dcterms:modified xsi:type="dcterms:W3CDTF">2022-12-16T12:02:55Z</dcterms:modified>
</cp:coreProperties>
</file>