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sta\Documents\George - Uni\Third Year\SEM 1\Financial Modelling\Summative Assessments - 16th Jan\"/>
    </mc:Choice>
  </mc:AlternateContent>
  <xr:revisionPtr revIDLastSave="0" documentId="13_ncr:1_{46AF1A90-3B33-4599-8F09-0F4E9E4D4F0F}" xr6:coauthVersionLast="47" xr6:coauthVersionMax="47" xr10:uidLastSave="{00000000-0000-0000-0000-000000000000}"/>
  <bookViews>
    <workbookView xWindow="-108" yWindow="-108" windowWidth="23256" windowHeight="13176" activeTab="1" xr2:uid="{4C5A6525-8207-4D7A-A20E-3E9890BF1239}"/>
  </bookViews>
  <sheets>
    <sheet name="Yahoo Data" sheetId="1" r:id="rId1"/>
    <sheet name="2a) Regression" sheetId="2" r:id="rId2"/>
    <sheet name="3a) Cost of Equity" sheetId="3" r:id="rId3"/>
    <sheet name="3b) Cost of Debt" sheetId="4" r:id="rId4"/>
    <sheet name="3c) WACC" sheetId="5" r:id="rId5"/>
    <sheet name="3d) Firm Valuation" sheetId="6" r:id="rId6"/>
    <sheet name="4a) Optimal Capital Structure" sheetId="7" r:id="rId7"/>
    <sheet name="5a) Exponential Smoothing" sheetId="8" r:id="rId8"/>
    <sheet name="5b) Regression " sheetId="10" r:id="rId9"/>
    <sheet name="5c) MSE" sheetId="11" r:id="rId10"/>
    <sheet name="Table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4" i="6" l="1"/>
  <c r="G5" i="7" l="1"/>
  <c r="G6" i="7"/>
  <c r="G7" i="7"/>
  <c r="G8" i="7"/>
  <c r="G9" i="7"/>
  <c r="G10" i="7"/>
  <c r="G11" i="7"/>
  <c r="G4" i="7"/>
  <c r="F11" i="7"/>
  <c r="F10" i="7"/>
  <c r="F9" i="7"/>
  <c r="F8" i="7"/>
  <c r="F7" i="7"/>
  <c r="F6" i="7"/>
  <c r="F5" i="7"/>
  <c r="F4" i="7"/>
  <c r="G5" i="10" l="1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4" i="10"/>
  <c r="B3" i="3" l="1"/>
  <c r="F2" i="11"/>
  <c r="H2" i="11"/>
  <c r="D5" i="8"/>
  <c r="D6" i="8" s="1"/>
  <c r="D7" i="8" s="1"/>
  <c r="D8" i="8" s="1"/>
  <c r="D9" i="8" s="1"/>
  <c r="D10" i="8" s="1"/>
  <c r="D11" i="8" s="1"/>
  <c r="D12" i="8" s="1"/>
  <c r="D13" i="8" s="1"/>
  <c r="D14" i="8" s="1"/>
  <c r="D15" i="8" s="1"/>
  <c r="D16" i="8" s="1"/>
  <c r="D17" i="8" s="1"/>
  <c r="D18" i="8" s="1"/>
  <c r="D19" i="8" s="1"/>
  <c r="D20" i="8" s="1"/>
  <c r="D21" i="8" s="1"/>
  <c r="D22" i="8" s="1"/>
  <c r="D23" i="8" s="1"/>
  <c r="D24" i="8" s="1"/>
  <c r="D25" i="8" s="1"/>
  <c r="D26" i="8" s="1"/>
  <c r="D27" i="8" s="1"/>
  <c r="D28" i="8" s="1"/>
  <c r="D29" i="8" s="1"/>
  <c r="D30" i="8" s="1"/>
  <c r="D31" i="8" s="1"/>
  <c r="D32" i="8" s="1"/>
  <c r="D33" i="8" s="1"/>
  <c r="D34" i="8" s="1"/>
  <c r="D35" i="8" s="1"/>
  <c r="D36" i="8" s="1"/>
  <c r="D37" i="8" s="1"/>
  <c r="D38" i="8" s="1"/>
  <c r="D39" i="8" s="1"/>
  <c r="D40" i="8" s="1"/>
  <c r="D41" i="8" s="1"/>
  <c r="D42" i="8" s="1"/>
  <c r="D43" i="8" s="1"/>
  <c r="D44" i="8" s="1"/>
  <c r="D45" i="8" s="1"/>
  <c r="D46" i="8" s="1"/>
  <c r="D47" i="8" s="1"/>
  <c r="D48" i="8" s="1"/>
  <c r="D49" i="8" s="1"/>
  <c r="D50" i="8" s="1"/>
  <c r="D51" i="8" s="1"/>
  <c r="D52" i="8" s="1"/>
  <c r="D53" i="8" s="1"/>
  <c r="D54" i="8" s="1"/>
  <c r="D55" i="8" s="1"/>
  <c r="D56" i="8" s="1"/>
  <c r="D57" i="8" s="1"/>
  <c r="D58" i="8" s="1"/>
  <c r="D59" i="8" s="1"/>
  <c r="D60" i="8" s="1"/>
  <c r="D61" i="8" s="1"/>
  <c r="D62" i="8" s="1"/>
  <c r="D63" i="8" s="1"/>
  <c r="D64" i="8" s="1"/>
  <c r="D65" i="8" s="1"/>
  <c r="D66" i="8" s="1"/>
  <c r="D67" i="8" s="1"/>
  <c r="D68" i="8" s="1"/>
  <c r="D69" i="8" s="1"/>
  <c r="D70" i="8" s="1"/>
  <c r="D71" i="8" s="1"/>
  <c r="D72" i="8" s="1"/>
  <c r="D73" i="8" s="1"/>
  <c r="D74" i="8" s="1"/>
  <c r="D75" i="8" s="1"/>
  <c r="D76" i="8" s="1"/>
  <c r="D77" i="8" s="1"/>
  <c r="D78" i="8" s="1"/>
  <c r="D79" i="8" s="1"/>
  <c r="D80" i="8" s="1"/>
  <c r="D81" i="8" s="1"/>
  <c r="D82" i="8" s="1"/>
  <c r="D83" i="8" s="1"/>
  <c r="D84" i="8" s="1"/>
  <c r="D85" i="8" s="1"/>
  <c r="D86" i="8" s="1"/>
  <c r="D87" i="8" s="1"/>
  <c r="D88" i="8" s="1"/>
  <c r="D89" i="8" s="1"/>
  <c r="D90" i="8" s="1"/>
  <c r="D91" i="8" s="1"/>
  <c r="D92" i="8" s="1"/>
  <c r="D93" i="8" s="1"/>
  <c r="D94" i="8" s="1"/>
  <c r="D95" i="8" s="1"/>
  <c r="D96" i="8" s="1"/>
  <c r="D97" i="8" s="1"/>
  <c r="D98" i="8" s="1"/>
  <c r="D99" i="8" s="1"/>
  <c r="D100" i="8" s="1"/>
  <c r="D101" i="8" s="1"/>
  <c r="D102" i="8" s="1"/>
  <c r="D103" i="8" s="1"/>
  <c r="D104" i="8" s="1"/>
  <c r="D105" i="8" s="1"/>
  <c r="D106" i="8" s="1"/>
  <c r="D107" i="8" s="1"/>
  <c r="D108" i="8" s="1"/>
  <c r="D109" i="8" s="1"/>
  <c r="D110" i="8" s="1"/>
  <c r="D111" i="8" s="1"/>
  <c r="D112" i="8" s="1"/>
  <c r="D113" i="8" s="1"/>
  <c r="D114" i="8" s="1"/>
  <c r="D115" i="8" s="1"/>
  <c r="D116" i="8" s="1"/>
  <c r="D117" i="8" s="1"/>
  <c r="D118" i="8" s="1"/>
  <c r="D119" i="8" s="1"/>
  <c r="D120" i="8" s="1"/>
  <c r="D121" i="8" s="1"/>
  <c r="D122" i="8" s="1"/>
  <c r="D123" i="8" s="1"/>
  <c r="D124" i="8" s="1"/>
  <c r="D125" i="8" s="1"/>
  <c r="D126" i="8" s="1"/>
  <c r="D127" i="8" s="1"/>
  <c r="D128" i="8" s="1"/>
  <c r="D129" i="8" s="1"/>
  <c r="D130" i="8" s="1"/>
  <c r="D131" i="8" s="1"/>
  <c r="D132" i="8" s="1"/>
  <c r="D133" i="8" s="1"/>
  <c r="D134" i="8" s="1"/>
  <c r="D135" i="8" s="1"/>
  <c r="D136" i="8" s="1"/>
  <c r="D137" i="8" s="1"/>
  <c r="D138" i="8" s="1"/>
  <c r="D139" i="8" s="1"/>
  <c r="D140" i="8" s="1"/>
  <c r="D141" i="8" s="1"/>
  <c r="D142" i="8" s="1"/>
  <c r="D143" i="8" s="1"/>
  <c r="D144" i="8" s="1"/>
  <c r="D145" i="8" s="1"/>
  <c r="D146" i="8" s="1"/>
  <c r="D147" i="8" s="1"/>
  <c r="D148" i="8" s="1"/>
  <c r="D149" i="8" s="1"/>
  <c r="D150" i="8" s="1"/>
  <c r="D151" i="8" s="1"/>
  <c r="D152" i="8" s="1"/>
  <c r="D153" i="8" s="1"/>
  <c r="D154" i="8" s="1"/>
  <c r="D155" i="8" s="1"/>
  <c r="D156" i="8" s="1"/>
  <c r="D157" i="8" s="1"/>
  <c r="D158" i="8" s="1"/>
  <c r="D159" i="8" s="1"/>
  <c r="D160" i="8" s="1"/>
  <c r="D161" i="8" s="1"/>
  <c r="D162" i="8" s="1"/>
  <c r="D163" i="8" s="1"/>
  <c r="D164" i="8" s="1"/>
  <c r="D165" i="8" s="1"/>
  <c r="D166" i="8" s="1"/>
  <c r="D167" i="8" s="1"/>
  <c r="D168" i="8" s="1"/>
  <c r="D169" i="8" s="1"/>
  <c r="D170" i="8" s="1"/>
  <c r="D171" i="8" s="1"/>
  <c r="D172" i="8" s="1"/>
  <c r="D173" i="8" s="1"/>
  <c r="D174" i="8" s="1"/>
  <c r="D175" i="8" s="1"/>
  <c r="D176" i="8" s="1"/>
  <c r="D177" i="8" s="1"/>
  <c r="D178" i="8" s="1"/>
  <c r="D179" i="8" s="1"/>
  <c r="D180" i="8" s="1"/>
  <c r="D181" i="8" s="1"/>
  <c r="D182" i="8" s="1"/>
  <c r="D183" i="8" s="1"/>
  <c r="D184" i="8" s="1"/>
  <c r="D185" i="8" s="1"/>
  <c r="D186" i="8" s="1"/>
  <c r="D187" i="8" s="1"/>
  <c r="D188" i="8" s="1"/>
  <c r="D189" i="8" s="1"/>
  <c r="D190" i="8" s="1"/>
  <c r="D191" i="8" s="1"/>
  <c r="D192" i="8" s="1"/>
  <c r="D193" i="8" s="1"/>
  <c r="D194" i="8" s="1"/>
  <c r="D195" i="8" s="1"/>
  <c r="D196" i="8" s="1"/>
  <c r="D197" i="8" s="1"/>
  <c r="D198" i="8" s="1"/>
  <c r="D199" i="8" s="1"/>
  <c r="D200" i="8" s="1"/>
  <c r="D201" i="8" s="1"/>
  <c r="D202" i="8" s="1"/>
  <c r="D203" i="8" s="1"/>
  <c r="D204" i="8" s="1"/>
  <c r="D205" i="8" s="1"/>
  <c r="D206" i="8" s="1"/>
  <c r="D207" i="8" s="1"/>
  <c r="D208" i="8" s="1"/>
  <c r="D209" i="8" s="1"/>
  <c r="D210" i="8" s="1"/>
  <c r="D211" i="8" s="1"/>
  <c r="D212" i="8" s="1"/>
  <c r="D213" i="8" s="1"/>
  <c r="D214" i="8" s="1"/>
  <c r="D215" i="8" s="1"/>
  <c r="D216" i="8" s="1"/>
  <c r="D217" i="8" s="1"/>
  <c r="D218" i="8" s="1"/>
  <c r="D219" i="8" s="1"/>
  <c r="D220" i="8" s="1"/>
  <c r="D221" i="8" s="1"/>
  <c r="D222" i="8" s="1"/>
  <c r="D223" i="8" s="1"/>
  <c r="D224" i="8" s="1"/>
  <c r="D225" i="8" s="1"/>
  <c r="D226" i="8" s="1"/>
  <c r="D227" i="8" s="1"/>
  <c r="D228" i="8" s="1"/>
  <c r="D229" i="8" s="1"/>
  <c r="D230" i="8" s="1"/>
  <c r="D231" i="8" s="1"/>
  <c r="D232" i="8" s="1"/>
  <c r="D233" i="8" s="1"/>
  <c r="D234" i="8" s="1"/>
  <c r="D235" i="8" s="1"/>
  <c r="D236" i="8" s="1"/>
  <c r="D237" i="8" s="1"/>
  <c r="D238" i="8" s="1"/>
  <c r="D239" i="8" s="1"/>
  <c r="D240" i="8" s="1"/>
  <c r="D241" i="8" s="1"/>
  <c r="D242" i="8" s="1"/>
  <c r="D243" i="8" s="1"/>
  <c r="D244" i="8" s="1"/>
  <c r="D245" i="8" s="1"/>
  <c r="D246" i="8" s="1"/>
  <c r="D247" i="8" s="1"/>
  <c r="D248" i="8" s="1"/>
  <c r="D249" i="8" s="1"/>
  <c r="D250" i="8" s="1"/>
  <c r="D251" i="8" s="1"/>
  <c r="D252" i="8" s="1"/>
  <c r="D253" i="8" s="1"/>
  <c r="D254" i="8" s="1"/>
  <c r="D255" i="8" s="1"/>
  <c r="D256" i="8" s="1"/>
  <c r="D257" i="8" s="1"/>
  <c r="D258" i="8" s="1"/>
  <c r="D259" i="8" s="1"/>
  <c r="D260" i="8" s="1"/>
  <c r="D261" i="8" s="1"/>
  <c r="D262" i="8" s="1"/>
  <c r="D263" i="8" s="1"/>
  <c r="D264" i="8" s="1"/>
  <c r="D265" i="8" s="1"/>
  <c r="D4" i="8"/>
  <c r="F5" i="8"/>
  <c r="F4" i="8"/>
  <c r="B9" i="7" l="1"/>
  <c r="B8" i="7"/>
  <c r="B12" i="5"/>
  <c r="B5" i="7"/>
  <c r="B4" i="7"/>
  <c r="B3" i="7"/>
  <c r="B2" i="7"/>
  <c r="B6" i="7" l="1"/>
  <c r="B29" i="6"/>
  <c r="B18" i="6"/>
  <c r="B16" i="6" s="1"/>
  <c r="B10" i="6"/>
  <c r="B9" i="6"/>
  <c r="B6" i="6" s="1"/>
  <c r="B7" i="6" s="1"/>
  <c r="I11" i="7" l="1"/>
  <c r="I4" i="7"/>
  <c r="I5" i="7"/>
  <c r="I6" i="7"/>
  <c r="I7" i="7"/>
  <c r="I8" i="7"/>
  <c r="I9" i="7"/>
  <c r="I10" i="7"/>
  <c r="B9" i="5"/>
  <c r="B8" i="5"/>
  <c r="B10" i="4"/>
  <c r="B8" i="4"/>
  <c r="B6" i="4"/>
  <c r="B6" i="3"/>
  <c r="B11" i="5" s="1"/>
  <c r="F8" i="12" l="1"/>
  <c r="F10" i="12" s="1"/>
  <c r="F12" i="12"/>
  <c r="F13" i="12"/>
  <c r="F14" i="12" l="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19" i="11"/>
  <c r="F220" i="11"/>
  <c r="F221" i="11"/>
  <c r="F222" i="11"/>
  <c r="F223" i="11"/>
  <c r="F224" i="11"/>
  <c r="F225" i="11"/>
  <c r="F226" i="11"/>
  <c r="F227" i="11"/>
  <c r="F228" i="11"/>
  <c r="F229" i="11"/>
  <c r="F230" i="11"/>
  <c r="F231" i="11"/>
  <c r="F232" i="11"/>
  <c r="F233" i="11"/>
  <c r="F234" i="11"/>
  <c r="F235" i="11"/>
  <c r="F236" i="11"/>
  <c r="F237" i="11"/>
  <c r="F238" i="11"/>
  <c r="F239" i="11"/>
  <c r="F240" i="11"/>
  <c r="F241" i="11"/>
  <c r="F242" i="11"/>
  <c r="F243" i="11"/>
  <c r="F244" i="11"/>
  <c r="F245" i="11"/>
  <c r="F246" i="11"/>
  <c r="F247" i="11"/>
  <c r="F248" i="11"/>
  <c r="F249" i="11"/>
  <c r="F250" i="11"/>
  <c r="F251" i="11"/>
  <c r="F252" i="11"/>
  <c r="F253" i="11"/>
  <c r="F254" i="11"/>
  <c r="F255" i="11"/>
  <c r="F256" i="11"/>
  <c r="F257" i="11"/>
  <c r="F258" i="11"/>
  <c r="F259" i="11"/>
  <c r="F260" i="11"/>
  <c r="F261" i="11"/>
  <c r="F262" i="11"/>
  <c r="F263" i="11"/>
  <c r="E5" i="10"/>
  <c r="F5" i="10" s="1"/>
  <c r="E6" i="10"/>
  <c r="F6" i="10" s="1"/>
  <c r="E7" i="10"/>
  <c r="F7" i="10" s="1"/>
  <c r="E8" i="10"/>
  <c r="F8" i="10" s="1"/>
  <c r="E9" i="10"/>
  <c r="F9" i="10" s="1"/>
  <c r="E10" i="10"/>
  <c r="F10" i="10" s="1"/>
  <c r="E11" i="10"/>
  <c r="E13" i="10"/>
  <c r="F13" i="10" s="1"/>
  <c r="E14" i="10"/>
  <c r="F14" i="10" s="1"/>
  <c r="E15" i="10"/>
  <c r="F15" i="10" s="1"/>
  <c r="E16" i="10"/>
  <c r="F16" i="10" s="1"/>
  <c r="E17" i="10"/>
  <c r="F17" i="10" s="1"/>
  <c r="E18" i="10"/>
  <c r="F18" i="10" s="1"/>
  <c r="E19" i="10"/>
  <c r="E21" i="10"/>
  <c r="F21" i="10" s="1"/>
  <c r="E22" i="10"/>
  <c r="F22" i="10" s="1"/>
  <c r="E23" i="10"/>
  <c r="F23" i="10" s="1"/>
  <c r="E24" i="10"/>
  <c r="F24" i="10" s="1"/>
  <c r="E25" i="10"/>
  <c r="F25" i="10" s="1"/>
  <c r="E26" i="10"/>
  <c r="F26" i="10" s="1"/>
  <c r="E27" i="10"/>
  <c r="E29" i="10"/>
  <c r="F29" i="10" s="1"/>
  <c r="E30" i="10"/>
  <c r="F30" i="10" s="1"/>
  <c r="E31" i="10"/>
  <c r="F31" i="10" s="1"/>
  <c r="E32" i="10"/>
  <c r="F32" i="10" s="1"/>
  <c r="E33" i="10"/>
  <c r="F33" i="10" s="1"/>
  <c r="E34" i="10"/>
  <c r="F34" i="10" s="1"/>
  <c r="E35" i="10"/>
  <c r="E37" i="10"/>
  <c r="F37" i="10" s="1"/>
  <c r="E38" i="10"/>
  <c r="F38" i="10" s="1"/>
  <c r="E39" i="10"/>
  <c r="F39" i="10" s="1"/>
  <c r="E40" i="10"/>
  <c r="F40" i="10" s="1"/>
  <c r="E41" i="10"/>
  <c r="F41" i="10" s="1"/>
  <c r="E42" i="10"/>
  <c r="F42" i="10" s="1"/>
  <c r="E43" i="10"/>
  <c r="E45" i="10"/>
  <c r="F45" i="10" s="1"/>
  <c r="E46" i="10"/>
  <c r="F46" i="10" s="1"/>
  <c r="E47" i="10"/>
  <c r="F47" i="10" s="1"/>
  <c r="E48" i="10"/>
  <c r="F48" i="10" s="1"/>
  <c r="E49" i="10"/>
  <c r="F49" i="10" s="1"/>
  <c r="E50" i="10"/>
  <c r="F50" i="10" s="1"/>
  <c r="E51" i="10"/>
  <c r="E53" i="10"/>
  <c r="F53" i="10" s="1"/>
  <c r="E54" i="10"/>
  <c r="F54" i="10" s="1"/>
  <c r="E55" i="10"/>
  <c r="F55" i="10" s="1"/>
  <c r="E56" i="10"/>
  <c r="F56" i="10" s="1"/>
  <c r="E57" i="10"/>
  <c r="F57" i="10" s="1"/>
  <c r="E58" i="10"/>
  <c r="F58" i="10" s="1"/>
  <c r="E59" i="10"/>
  <c r="E61" i="10"/>
  <c r="F61" i="10" s="1"/>
  <c r="E62" i="10"/>
  <c r="F62" i="10" s="1"/>
  <c r="E63" i="10"/>
  <c r="F63" i="10" s="1"/>
  <c r="E64" i="10"/>
  <c r="F64" i="10" s="1"/>
  <c r="E65" i="10"/>
  <c r="F65" i="10" s="1"/>
  <c r="E66" i="10"/>
  <c r="F66" i="10" s="1"/>
  <c r="E67" i="10"/>
  <c r="E69" i="10"/>
  <c r="F69" i="10" s="1"/>
  <c r="E70" i="10"/>
  <c r="F70" i="10" s="1"/>
  <c r="E71" i="10"/>
  <c r="F71" i="10" s="1"/>
  <c r="E72" i="10"/>
  <c r="F72" i="10" s="1"/>
  <c r="E73" i="10"/>
  <c r="F73" i="10" s="1"/>
  <c r="E74" i="10"/>
  <c r="F74" i="10" s="1"/>
  <c r="E75" i="10"/>
  <c r="E77" i="10"/>
  <c r="F77" i="10" s="1"/>
  <c r="E78" i="10"/>
  <c r="F78" i="10" s="1"/>
  <c r="E79" i="10"/>
  <c r="F79" i="10" s="1"/>
  <c r="E80" i="10"/>
  <c r="F80" i="10" s="1"/>
  <c r="E81" i="10"/>
  <c r="F81" i="10" s="1"/>
  <c r="E82" i="10"/>
  <c r="F82" i="10" s="1"/>
  <c r="E83" i="10"/>
  <c r="E85" i="10"/>
  <c r="F85" i="10" s="1"/>
  <c r="E86" i="10"/>
  <c r="F86" i="10" s="1"/>
  <c r="E87" i="10"/>
  <c r="F87" i="10" s="1"/>
  <c r="E88" i="10"/>
  <c r="F88" i="10" s="1"/>
  <c r="E89" i="10"/>
  <c r="F89" i="10" s="1"/>
  <c r="E90" i="10"/>
  <c r="F90" i="10" s="1"/>
  <c r="E91" i="10"/>
  <c r="E93" i="10"/>
  <c r="F93" i="10" s="1"/>
  <c r="E94" i="10"/>
  <c r="F94" i="10" s="1"/>
  <c r="E95" i="10"/>
  <c r="F95" i="10" s="1"/>
  <c r="E96" i="10"/>
  <c r="F96" i="10" s="1"/>
  <c r="E97" i="10"/>
  <c r="F97" i="10" s="1"/>
  <c r="E98" i="10"/>
  <c r="F98" i="10" s="1"/>
  <c r="E99" i="10"/>
  <c r="E101" i="10"/>
  <c r="F101" i="10" s="1"/>
  <c r="E102" i="10"/>
  <c r="F102" i="10" s="1"/>
  <c r="E103" i="10"/>
  <c r="F103" i="10" s="1"/>
  <c r="E104" i="10"/>
  <c r="F104" i="10" s="1"/>
  <c r="E105" i="10"/>
  <c r="F105" i="10" s="1"/>
  <c r="E106" i="10"/>
  <c r="F106" i="10" s="1"/>
  <c r="E107" i="10"/>
  <c r="E109" i="10"/>
  <c r="F109" i="10" s="1"/>
  <c r="E110" i="10"/>
  <c r="F110" i="10" s="1"/>
  <c r="E111" i="10"/>
  <c r="F111" i="10" s="1"/>
  <c r="E112" i="10"/>
  <c r="F112" i="10" s="1"/>
  <c r="E113" i="10"/>
  <c r="F113" i="10" s="1"/>
  <c r="E114" i="10"/>
  <c r="F114" i="10" s="1"/>
  <c r="E115" i="10"/>
  <c r="E117" i="10"/>
  <c r="F117" i="10" s="1"/>
  <c r="E118" i="10"/>
  <c r="F118" i="10" s="1"/>
  <c r="E119" i="10"/>
  <c r="F119" i="10" s="1"/>
  <c r="E120" i="10"/>
  <c r="F120" i="10" s="1"/>
  <c r="E121" i="10"/>
  <c r="F121" i="10" s="1"/>
  <c r="E122" i="10"/>
  <c r="F122" i="10" s="1"/>
  <c r="E123" i="10"/>
  <c r="E125" i="10"/>
  <c r="F125" i="10" s="1"/>
  <c r="E126" i="10"/>
  <c r="F126" i="10" s="1"/>
  <c r="E127" i="10"/>
  <c r="F127" i="10" s="1"/>
  <c r="E128" i="10"/>
  <c r="F128" i="10" s="1"/>
  <c r="E129" i="10"/>
  <c r="F129" i="10" s="1"/>
  <c r="E130" i="10"/>
  <c r="F130" i="10" s="1"/>
  <c r="E131" i="10"/>
  <c r="E133" i="10"/>
  <c r="F133" i="10" s="1"/>
  <c r="E134" i="10"/>
  <c r="F134" i="10" s="1"/>
  <c r="E135" i="10"/>
  <c r="F135" i="10" s="1"/>
  <c r="E136" i="10"/>
  <c r="F136" i="10" s="1"/>
  <c r="E137" i="10"/>
  <c r="F137" i="10" s="1"/>
  <c r="E138" i="10"/>
  <c r="F138" i="10" s="1"/>
  <c r="E139" i="10"/>
  <c r="E141" i="10"/>
  <c r="F141" i="10" s="1"/>
  <c r="E142" i="10"/>
  <c r="F142" i="10" s="1"/>
  <c r="E143" i="10"/>
  <c r="F143" i="10" s="1"/>
  <c r="E144" i="10"/>
  <c r="F144" i="10" s="1"/>
  <c r="E145" i="10"/>
  <c r="F145" i="10" s="1"/>
  <c r="E146" i="10"/>
  <c r="F146" i="10" s="1"/>
  <c r="E147" i="10"/>
  <c r="E149" i="10"/>
  <c r="F149" i="10" s="1"/>
  <c r="E150" i="10"/>
  <c r="F150" i="10" s="1"/>
  <c r="E151" i="10"/>
  <c r="F151" i="10" s="1"/>
  <c r="E152" i="10"/>
  <c r="F152" i="10" s="1"/>
  <c r="E153" i="10"/>
  <c r="F153" i="10" s="1"/>
  <c r="E154" i="10"/>
  <c r="F154" i="10" s="1"/>
  <c r="E155" i="10"/>
  <c r="E157" i="10"/>
  <c r="F157" i="10" s="1"/>
  <c r="E158" i="10"/>
  <c r="F158" i="10" s="1"/>
  <c r="E159" i="10"/>
  <c r="F159" i="10" s="1"/>
  <c r="E160" i="10"/>
  <c r="F160" i="10" s="1"/>
  <c r="E161" i="10"/>
  <c r="F161" i="10" s="1"/>
  <c r="E162" i="10"/>
  <c r="F162" i="10" s="1"/>
  <c r="E163" i="10"/>
  <c r="F163" i="10" s="1"/>
  <c r="E165" i="10"/>
  <c r="F165" i="10" s="1"/>
  <c r="E166" i="10"/>
  <c r="F166" i="10" s="1"/>
  <c r="E167" i="10"/>
  <c r="F167" i="10" s="1"/>
  <c r="E168" i="10"/>
  <c r="F168" i="10" s="1"/>
  <c r="E169" i="10"/>
  <c r="F169" i="10" s="1"/>
  <c r="E170" i="10"/>
  <c r="F170" i="10" s="1"/>
  <c r="E171" i="10"/>
  <c r="F171" i="10" s="1"/>
  <c r="E173" i="10"/>
  <c r="F173" i="10" s="1"/>
  <c r="E174" i="10"/>
  <c r="F174" i="10" s="1"/>
  <c r="E175" i="10"/>
  <c r="F175" i="10" s="1"/>
  <c r="E176" i="10"/>
  <c r="F176" i="10" s="1"/>
  <c r="E177" i="10"/>
  <c r="F177" i="10" s="1"/>
  <c r="E178" i="10"/>
  <c r="F178" i="10" s="1"/>
  <c r="E179" i="10"/>
  <c r="F179" i="10" s="1"/>
  <c r="E181" i="10"/>
  <c r="F181" i="10" s="1"/>
  <c r="E182" i="10"/>
  <c r="F182" i="10" s="1"/>
  <c r="E183" i="10"/>
  <c r="F183" i="10" s="1"/>
  <c r="E184" i="10"/>
  <c r="F184" i="10" s="1"/>
  <c r="E185" i="10"/>
  <c r="F185" i="10" s="1"/>
  <c r="E186" i="10"/>
  <c r="F186" i="10" s="1"/>
  <c r="E187" i="10"/>
  <c r="F187" i="10" s="1"/>
  <c r="E189" i="10"/>
  <c r="F189" i="10" s="1"/>
  <c r="E190" i="10"/>
  <c r="F190" i="10" s="1"/>
  <c r="E191" i="10"/>
  <c r="F191" i="10" s="1"/>
  <c r="E192" i="10"/>
  <c r="F192" i="10" s="1"/>
  <c r="E193" i="10"/>
  <c r="F193" i="10" s="1"/>
  <c r="E194" i="10"/>
  <c r="F194" i="10" s="1"/>
  <c r="E195" i="10"/>
  <c r="F195" i="10" s="1"/>
  <c r="E197" i="10"/>
  <c r="F197" i="10" s="1"/>
  <c r="E198" i="10"/>
  <c r="F198" i="10" s="1"/>
  <c r="E199" i="10"/>
  <c r="F199" i="10" s="1"/>
  <c r="E200" i="10"/>
  <c r="F200" i="10" s="1"/>
  <c r="E201" i="10"/>
  <c r="F201" i="10" s="1"/>
  <c r="E202" i="10"/>
  <c r="F202" i="10" s="1"/>
  <c r="E203" i="10"/>
  <c r="E205" i="10"/>
  <c r="F205" i="10" s="1"/>
  <c r="E206" i="10"/>
  <c r="F206" i="10" s="1"/>
  <c r="E207" i="10"/>
  <c r="F207" i="10" s="1"/>
  <c r="E208" i="10"/>
  <c r="F208" i="10" s="1"/>
  <c r="E209" i="10"/>
  <c r="F209" i="10" s="1"/>
  <c r="E210" i="10"/>
  <c r="F210" i="10" s="1"/>
  <c r="E211" i="10"/>
  <c r="E213" i="10"/>
  <c r="F213" i="10" s="1"/>
  <c r="E214" i="10"/>
  <c r="F214" i="10" s="1"/>
  <c r="E215" i="10"/>
  <c r="F215" i="10" s="1"/>
  <c r="E216" i="10"/>
  <c r="F216" i="10" s="1"/>
  <c r="E217" i="10"/>
  <c r="F217" i="10" s="1"/>
  <c r="E218" i="10"/>
  <c r="F218" i="10" s="1"/>
  <c r="E219" i="10"/>
  <c r="E221" i="10"/>
  <c r="F221" i="10" s="1"/>
  <c r="E222" i="10"/>
  <c r="F222" i="10" s="1"/>
  <c r="E223" i="10"/>
  <c r="F223" i="10" s="1"/>
  <c r="E224" i="10"/>
  <c r="F224" i="10" s="1"/>
  <c r="E225" i="10"/>
  <c r="F225" i="10" s="1"/>
  <c r="E226" i="10"/>
  <c r="F226" i="10" s="1"/>
  <c r="E227" i="10"/>
  <c r="E229" i="10"/>
  <c r="F229" i="10" s="1"/>
  <c r="E230" i="10"/>
  <c r="F230" i="10" s="1"/>
  <c r="E231" i="10"/>
  <c r="F231" i="10" s="1"/>
  <c r="E232" i="10"/>
  <c r="F232" i="10" s="1"/>
  <c r="E233" i="10"/>
  <c r="F233" i="10" s="1"/>
  <c r="E234" i="10"/>
  <c r="F234" i="10" s="1"/>
  <c r="E235" i="10"/>
  <c r="E237" i="10"/>
  <c r="F237" i="10" s="1"/>
  <c r="E238" i="10"/>
  <c r="F238" i="10" s="1"/>
  <c r="E239" i="10"/>
  <c r="F239" i="10" s="1"/>
  <c r="E240" i="10"/>
  <c r="F240" i="10" s="1"/>
  <c r="E241" i="10"/>
  <c r="F241" i="10" s="1"/>
  <c r="E242" i="10"/>
  <c r="F242" i="10" s="1"/>
  <c r="E243" i="10"/>
  <c r="E245" i="10"/>
  <c r="F245" i="10" s="1"/>
  <c r="E246" i="10"/>
  <c r="F246" i="10" s="1"/>
  <c r="E247" i="10"/>
  <c r="F247" i="10" s="1"/>
  <c r="E248" i="10"/>
  <c r="F248" i="10" s="1"/>
  <c r="E249" i="10"/>
  <c r="F249" i="10" s="1"/>
  <c r="E250" i="10"/>
  <c r="F250" i="10" s="1"/>
  <c r="E251" i="10"/>
  <c r="E253" i="10"/>
  <c r="F253" i="10" s="1"/>
  <c r="E254" i="10"/>
  <c r="F254" i="10" s="1"/>
  <c r="E255" i="10"/>
  <c r="F255" i="10" s="1"/>
  <c r="E256" i="10"/>
  <c r="F256" i="10" s="1"/>
  <c r="E257" i="10"/>
  <c r="F257" i="10" s="1"/>
  <c r="E258" i="10"/>
  <c r="F258" i="10" s="1"/>
  <c r="E259" i="10"/>
  <c r="E261" i="10"/>
  <c r="F261" i="10" s="1"/>
  <c r="E262" i="10"/>
  <c r="F262" i="10" s="1"/>
  <c r="E263" i="10"/>
  <c r="F263" i="10" s="1"/>
  <c r="E264" i="10"/>
  <c r="F264" i="10" s="1"/>
  <c r="E265" i="10"/>
  <c r="F265" i="10" s="1"/>
  <c r="E3" i="10"/>
  <c r="F6" i="8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4" i="8" s="1"/>
  <c r="F55" i="8" s="1"/>
  <c r="F56" i="8" s="1"/>
  <c r="F57" i="8" s="1"/>
  <c r="F58" i="8" s="1"/>
  <c r="F59" i="8" s="1"/>
  <c r="F60" i="8" s="1"/>
  <c r="F61" i="8" s="1"/>
  <c r="F62" i="8" s="1"/>
  <c r="F63" i="8" s="1"/>
  <c r="F64" i="8" s="1"/>
  <c r="F65" i="8" s="1"/>
  <c r="F66" i="8" s="1"/>
  <c r="F67" i="8" s="1"/>
  <c r="F68" i="8" s="1"/>
  <c r="F69" i="8" s="1"/>
  <c r="F70" i="8" s="1"/>
  <c r="F71" i="8" s="1"/>
  <c r="F72" i="8" s="1"/>
  <c r="F73" i="8" s="1"/>
  <c r="F74" i="8" s="1"/>
  <c r="F75" i="8" s="1"/>
  <c r="F76" i="8" s="1"/>
  <c r="F77" i="8" s="1"/>
  <c r="F78" i="8" s="1"/>
  <c r="F79" i="8" s="1"/>
  <c r="F80" i="8" s="1"/>
  <c r="F81" i="8" s="1"/>
  <c r="F82" i="8" s="1"/>
  <c r="F83" i="8" s="1"/>
  <c r="F84" i="8" s="1"/>
  <c r="F85" i="8" s="1"/>
  <c r="F86" i="8" s="1"/>
  <c r="F87" i="8" s="1"/>
  <c r="F88" i="8" s="1"/>
  <c r="F89" i="8" s="1"/>
  <c r="F90" i="8" s="1"/>
  <c r="F91" i="8" s="1"/>
  <c r="F92" i="8" s="1"/>
  <c r="F93" i="8" s="1"/>
  <c r="F94" i="8" s="1"/>
  <c r="F95" i="8" s="1"/>
  <c r="F96" i="8" s="1"/>
  <c r="F97" i="8" s="1"/>
  <c r="F98" i="8" s="1"/>
  <c r="F99" i="8" s="1"/>
  <c r="F100" i="8" s="1"/>
  <c r="F101" i="8" s="1"/>
  <c r="F102" i="8" s="1"/>
  <c r="F103" i="8" s="1"/>
  <c r="F104" i="8" s="1"/>
  <c r="F105" i="8" s="1"/>
  <c r="F106" i="8" s="1"/>
  <c r="F107" i="8" s="1"/>
  <c r="F108" i="8" s="1"/>
  <c r="F109" i="8" s="1"/>
  <c r="F110" i="8" s="1"/>
  <c r="F111" i="8" s="1"/>
  <c r="F112" i="8" s="1"/>
  <c r="F113" i="8" s="1"/>
  <c r="F114" i="8" s="1"/>
  <c r="F115" i="8" s="1"/>
  <c r="F116" i="8" s="1"/>
  <c r="F117" i="8" s="1"/>
  <c r="F118" i="8" s="1"/>
  <c r="F119" i="8" s="1"/>
  <c r="F120" i="8" s="1"/>
  <c r="F121" i="8" s="1"/>
  <c r="F122" i="8" s="1"/>
  <c r="F123" i="8" s="1"/>
  <c r="F124" i="8" s="1"/>
  <c r="F125" i="8" s="1"/>
  <c r="F126" i="8" s="1"/>
  <c r="F127" i="8" s="1"/>
  <c r="F128" i="8" s="1"/>
  <c r="F129" i="8" s="1"/>
  <c r="F130" i="8" s="1"/>
  <c r="F131" i="8" s="1"/>
  <c r="F132" i="8" s="1"/>
  <c r="F133" i="8" s="1"/>
  <c r="F134" i="8" s="1"/>
  <c r="F135" i="8" s="1"/>
  <c r="F136" i="8" s="1"/>
  <c r="F137" i="8" s="1"/>
  <c r="F138" i="8" s="1"/>
  <c r="F139" i="8" s="1"/>
  <c r="F140" i="8" s="1"/>
  <c r="F141" i="8" s="1"/>
  <c r="F142" i="8" s="1"/>
  <c r="F143" i="8" s="1"/>
  <c r="F144" i="8" s="1"/>
  <c r="F145" i="8" s="1"/>
  <c r="F146" i="8" s="1"/>
  <c r="F147" i="8" s="1"/>
  <c r="F148" i="8" s="1"/>
  <c r="F149" i="8" s="1"/>
  <c r="F150" i="8" s="1"/>
  <c r="F151" i="8" s="1"/>
  <c r="F152" i="8" s="1"/>
  <c r="F153" i="8" s="1"/>
  <c r="F154" i="8" s="1"/>
  <c r="F155" i="8" s="1"/>
  <c r="F156" i="8" s="1"/>
  <c r="F157" i="8" s="1"/>
  <c r="F158" i="8" s="1"/>
  <c r="F159" i="8" s="1"/>
  <c r="F160" i="8" s="1"/>
  <c r="F161" i="8" s="1"/>
  <c r="F162" i="8" s="1"/>
  <c r="F163" i="8" s="1"/>
  <c r="F164" i="8" s="1"/>
  <c r="F165" i="8" s="1"/>
  <c r="F166" i="8" s="1"/>
  <c r="F167" i="8" s="1"/>
  <c r="F168" i="8" s="1"/>
  <c r="F169" i="8" s="1"/>
  <c r="F170" i="8" s="1"/>
  <c r="F171" i="8" s="1"/>
  <c r="F172" i="8" s="1"/>
  <c r="F173" i="8" s="1"/>
  <c r="F174" i="8" s="1"/>
  <c r="F175" i="8" s="1"/>
  <c r="F176" i="8" s="1"/>
  <c r="F177" i="8" s="1"/>
  <c r="F178" i="8" s="1"/>
  <c r="F179" i="8" s="1"/>
  <c r="F180" i="8" s="1"/>
  <c r="F181" i="8" s="1"/>
  <c r="F182" i="8" s="1"/>
  <c r="F183" i="8" s="1"/>
  <c r="F184" i="8" s="1"/>
  <c r="F185" i="8" s="1"/>
  <c r="F186" i="8" s="1"/>
  <c r="F187" i="8" s="1"/>
  <c r="F188" i="8" s="1"/>
  <c r="F189" i="8" s="1"/>
  <c r="F190" i="8" s="1"/>
  <c r="F191" i="8" s="1"/>
  <c r="F192" i="8" s="1"/>
  <c r="F193" i="8" s="1"/>
  <c r="F194" i="8" s="1"/>
  <c r="F195" i="8" s="1"/>
  <c r="F196" i="8" s="1"/>
  <c r="F197" i="8" s="1"/>
  <c r="F198" i="8" s="1"/>
  <c r="F199" i="8" s="1"/>
  <c r="F200" i="8" s="1"/>
  <c r="F201" i="8" s="1"/>
  <c r="F202" i="8" s="1"/>
  <c r="F203" i="8" s="1"/>
  <c r="F204" i="8" s="1"/>
  <c r="F205" i="8" s="1"/>
  <c r="F206" i="8" s="1"/>
  <c r="F207" i="8" s="1"/>
  <c r="F208" i="8" s="1"/>
  <c r="F209" i="8" s="1"/>
  <c r="F210" i="8" s="1"/>
  <c r="F211" i="8" s="1"/>
  <c r="F212" i="8" s="1"/>
  <c r="F213" i="8" s="1"/>
  <c r="F214" i="8" s="1"/>
  <c r="F215" i="8" s="1"/>
  <c r="F216" i="8" s="1"/>
  <c r="F217" i="8" s="1"/>
  <c r="F218" i="8" s="1"/>
  <c r="F219" i="8" s="1"/>
  <c r="F220" i="8" s="1"/>
  <c r="F221" i="8" s="1"/>
  <c r="F222" i="8" s="1"/>
  <c r="F223" i="8" s="1"/>
  <c r="F224" i="8" s="1"/>
  <c r="F225" i="8" s="1"/>
  <c r="F226" i="8" s="1"/>
  <c r="F227" i="8" s="1"/>
  <c r="F228" i="8" s="1"/>
  <c r="F229" i="8" s="1"/>
  <c r="F230" i="8" s="1"/>
  <c r="F231" i="8" s="1"/>
  <c r="F232" i="8" s="1"/>
  <c r="F233" i="8" s="1"/>
  <c r="F234" i="8" s="1"/>
  <c r="F235" i="8" s="1"/>
  <c r="F236" i="8" s="1"/>
  <c r="F237" i="8" s="1"/>
  <c r="F238" i="8" s="1"/>
  <c r="F239" i="8" s="1"/>
  <c r="F240" i="8" s="1"/>
  <c r="F241" i="8" s="1"/>
  <c r="F242" i="8" s="1"/>
  <c r="F243" i="8" s="1"/>
  <c r="F244" i="8" s="1"/>
  <c r="F245" i="8" s="1"/>
  <c r="F246" i="8" s="1"/>
  <c r="F247" i="8" s="1"/>
  <c r="F248" i="8" s="1"/>
  <c r="F249" i="8" s="1"/>
  <c r="F250" i="8" s="1"/>
  <c r="F251" i="8" s="1"/>
  <c r="F252" i="8" s="1"/>
  <c r="F253" i="8" s="1"/>
  <c r="F254" i="8" s="1"/>
  <c r="F255" i="8" s="1"/>
  <c r="F256" i="8" s="1"/>
  <c r="F257" i="8" s="1"/>
  <c r="F258" i="8" s="1"/>
  <c r="F259" i="8" s="1"/>
  <c r="F260" i="8" s="1"/>
  <c r="F261" i="8" s="1"/>
  <c r="F262" i="8" s="1"/>
  <c r="F263" i="8" s="1"/>
  <c r="F264" i="8" s="1"/>
  <c r="F265" i="8" s="1"/>
  <c r="M5" i="11" l="1"/>
  <c r="M4" i="11"/>
  <c r="F27" i="10"/>
  <c r="E28" i="10"/>
  <c r="F28" i="10" s="1"/>
  <c r="F51" i="10"/>
  <c r="E52" i="10"/>
  <c r="F52" i="10" s="1"/>
  <c r="F91" i="10"/>
  <c r="E92" i="10"/>
  <c r="F92" i="10" s="1"/>
  <c r="F131" i="10"/>
  <c r="E132" i="10"/>
  <c r="F132" i="10" s="1"/>
  <c r="F155" i="10"/>
  <c r="E156" i="10"/>
  <c r="F156" i="10" s="1"/>
  <c r="F243" i="10"/>
  <c r="F19" i="10"/>
  <c r="E20" i="10"/>
  <c r="F20" i="10" s="1"/>
  <c r="F59" i="10"/>
  <c r="E60" i="10"/>
  <c r="F60" i="10" s="1"/>
  <c r="F83" i="10"/>
  <c r="E84" i="10"/>
  <c r="F84" i="10" s="1"/>
  <c r="F115" i="10"/>
  <c r="E116" i="10"/>
  <c r="F116" i="10" s="1"/>
  <c r="F203" i="10"/>
  <c r="F219" i="10"/>
  <c r="F251" i="10"/>
  <c r="E4" i="10"/>
  <c r="F4" i="10" s="1"/>
  <c r="F35" i="10"/>
  <c r="E36" i="10"/>
  <c r="F36" i="10" s="1"/>
  <c r="F67" i="10"/>
  <c r="E68" i="10"/>
  <c r="F68" i="10" s="1"/>
  <c r="F99" i="10"/>
  <c r="E100" i="10"/>
  <c r="F100" i="10" s="1"/>
  <c r="F123" i="10"/>
  <c r="E124" i="10"/>
  <c r="F124" i="10" s="1"/>
  <c r="F139" i="10"/>
  <c r="E140" i="10"/>
  <c r="F140" i="10" s="1"/>
  <c r="F211" i="10"/>
  <c r="F227" i="10"/>
  <c r="F259" i="10"/>
  <c r="F43" i="10"/>
  <c r="E44" i="10"/>
  <c r="F44" i="10" s="1"/>
  <c r="F75" i="10"/>
  <c r="E76" i="10"/>
  <c r="F76" i="10" s="1"/>
  <c r="F107" i="10"/>
  <c r="E108" i="10"/>
  <c r="F108" i="10" s="1"/>
  <c r="F147" i="10"/>
  <c r="E148" i="10"/>
  <c r="F148" i="10" s="1"/>
  <c r="F235" i="10"/>
  <c r="E260" i="10"/>
  <c r="F260" i="10" s="1"/>
  <c r="E252" i="10"/>
  <c r="F252" i="10" s="1"/>
  <c r="E244" i="10"/>
  <c r="F244" i="10" s="1"/>
  <c r="E236" i="10"/>
  <c r="F236" i="10" s="1"/>
  <c r="E228" i="10"/>
  <c r="F228" i="10" s="1"/>
  <c r="E220" i="10"/>
  <c r="F220" i="10" s="1"/>
  <c r="E212" i="10"/>
  <c r="F212" i="10" s="1"/>
  <c r="E204" i="10"/>
  <c r="F204" i="10" s="1"/>
  <c r="E196" i="10"/>
  <c r="F196" i="10" s="1"/>
  <c r="E188" i="10"/>
  <c r="F188" i="10" s="1"/>
  <c r="E180" i="10"/>
  <c r="F180" i="10" s="1"/>
  <c r="E172" i="10"/>
  <c r="F172" i="10" s="1"/>
  <c r="E164" i="10"/>
  <c r="F164" i="10" s="1"/>
  <c r="F11" i="10"/>
  <c r="E12" i="10"/>
  <c r="F12" i="10" s="1"/>
  <c r="K5" i="7" l="1"/>
  <c r="K6" i="7"/>
  <c r="K7" i="7"/>
  <c r="K8" i="7"/>
  <c r="K9" i="7"/>
  <c r="K10" i="7"/>
  <c r="K11" i="7"/>
  <c r="K4" i="7"/>
  <c r="J5" i="7" l="1"/>
  <c r="L5" i="7" s="1"/>
  <c r="J9" i="7"/>
  <c r="L9" i="7" s="1"/>
  <c r="J4" i="7"/>
  <c r="L4" i="7" s="1"/>
  <c r="J6" i="7"/>
  <c r="L6" i="7" s="1"/>
  <c r="J7" i="7"/>
  <c r="L7" i="7" s="1"/>
  <c r="J8" i="7"/>
  <c r="L8" i="7" s="1"/>
  <c r="J10" i="7"/>
  <c r="L10" i="7" s="1"/>
  <c r="J11" i="7"/>
  <c r="L11" i="7" s="1"/>
  <c r="B21" i="6"/>
  <c r="C21" i="6" l="1"/>
  <c r="B5" i="5"/>
  <c r="C23" i="6" l="1"/>
  <c r="D21" i="6"/>
  <c r="F6" i="12"/>
  <c r="B16" i="5"/>
  <c r="E21" i="6" l="1"/>
  <c r="D23" i="6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3" i="1"/>
  <c r="F21" i="6" l="1"/>
  <c r="G21" i="6" s="1"/>
  <c r="G22" i="6" s="1"/>
  <c r="G23" i="6" s="1"/>
  <c r="E23" i="6"/>
  <c r="F23" i="6" l="1"/>
  <c r="B26" i="6" s="1"/>
  <c r="B28" i="6" s="1"/>
  <c r="B30" i="6" s="1"/>
  <c r="B31" i="6" s="1"/>
  <c r="I27" i="6" s="1"/>
  <c r="J2" i="11" l="1"/>
  <c r="J249" i="11"/>
  <c r="J217" i="11"/>
  <c r="J193" i="11"/>
  <c r="J161" i="11"/>
  <c r="J137" i="11"/>
  <c r="J113" i="11"/>
  <c r="J81" i="11"/>
  <c r="J25" i="11"/>
  <c r="J248" i="11"/>
  <c r="J208" i="11"/>
  <c r="J184" i="11"/>
  <c r="J168" i="11"/>
  <c r="J136" i="11"/>
  <c r="J104" i="11"/>
  <c r="J40" i="11"/>
  <c r="J263" i="11"/>
  <c r="J255" i="11"/>
  <c r="J247" i="11"/>
  <c r="J239" i="11"/>
  <c r="J231" i="11"/>
  <c r="J223" i="11"/>
  <c r="J215" i="11"/>
  <c r="J207" i="11"/>
  <c r="J199" i="11"/>
  <c r="J191" i="11"/>
  <c r="J183" i="11"/>
  <c r="J175" i="11"/>
  <c r="J167" i="11"/>
  <c r="J159" i="11"/>
  <c r="J151" i="11"/>
  <c r="J143" i="11"/>
  <c r="J135" i="11"/>
  <c r="J127" i="11"/>
  <c r="J119" i="11"/>
  <c r="J111" i="11"/>
  <c r="J103" i="11"/>
  <c r="J95" i="11"/>
  <c r="J87" i="11"/>
  <c r="J79" i="11"/>
  <c r="J71" i="11"/>
  <c r="J63" i="11"/>
  <c r="J55" i="11"/>
  <c r="J47" i="11"/>
  <c r="J39" i="11"/>
  <c r="J31" i="11"/>
  <c r="J23" i="11"/>
  <c r="J15" i="11"/>
  <c r="J7" i="11"/>
  <c r="J257" i="11"/>
  <c r="J225" i="11"/>
  <c r="J201" i="11"/>
  <c r="J169" i="11"/>
  <c r="J145" i="11"/>
  <c r="J121" i="11"/>
  <c r="J97" i="11"/>
  <c r="J89" i="11"/>
  <c r="J65" i="11"/>
  <c r="J49" i="11"/>
  <c r="J9" i="11"/>
  <c r="J216" i="11"/>
  <c r="J128" i="11"/>
  <c r="J80" i="11"/>
  <c r="J56" i="11"/>
  <c r="J8" i="11"/>
  <c r="J262" i="11"/>
  <c r="J254" i="11"/>
  <c r="J246" i="11"/>
  <c r="J238" i="11"/>
  <c r="J230" i="11"/>
  <c r="J222" i="11"/>
  <c r="J214" i="11"/>
  <c r="J206" i="11"/>
  <c r="J198" i="11"/>
  <c r="J190" i="11"/>
  <c r="J182" i="11"/>
  <c r="J174" i="11"/>
  <c r="J166" i="11"/>
  <c r="J158" i="11"/>
  <c r="J150" i="11"/>
  <c r="J142" i="11"/>
  <c r="J134" i="11"/>
  <c r="J126" i="11"/>
  <c r="J118" i="11"/>
  <c r="J110" i="11"/>
  <c r="J102" i="11"/>
  <c r="J94" i="11"/>
  <c r="J86" i="11"/>
  <c r="J78" i="11"/>
  <c r="J70" i="11"/>
  <c r="J62" i="11"/>
  <c r="J54" i="11"/>
  <c r="J46" i="11"/>
  <c r="J38" i="11"/>
  <c r="J30" i="11"/>
  <c r="J22" i="11"/>
  <c r="J14" i="11"/>
  <c r="J6" i="11"/>
  <c r="J41" i="11"/>
  <c r="J256" i="11"/>
  <c r="J224" i="11"/>
  <c r="J144" i="11"/>
  <c r="J112" i="11"/>
  <c r="J72" i="11"/>
  <c r="J24" i="11"/>
  <c r="J261" i="11"/>
  <c r="J253" i="11"/>
  <c r="J245" i="11"/>
  <c r="J237" i="11"/>
  <c r="J229" i="11"/>
  <c r="J221" i="11"/>
  <c r="J213" i="11"/>
  <c r="J205" i="11"/>
  <c r="J197" i="11"/>
  <c r="J189" i="11"/>
  <c r="J181" i="11"/>
  <c r="J173" i="11"/>
  <c r="J165" i="11"/>
  <c r="J157" i="11"/>
  <c r="J149" i="11"/>
  <c r="J141" i="11"/>
  <c r="J133" i="11"/>
  <c r="J125" i="11"/>
  <c r="J117" i="11"/>
  <c r="J109" i="11"/>
  <c r="J101" i="11"/>
  <c r="J93" i="11"/>
  <c r="J85" i="11"/>
  <c r="J77" i="11"/>
  <c r="J69" i="11"/>
  <c r="J61" i="11"/>
  <c r="J53" i="11"/>
  <c r="J45" i="11"/>
  <c r="J37" i="11"/>
  <c r="J29" i="11"/>
  <c r="J21" i="11"/>
  <c r="J13" i="11"/>
  <c r="J5" i="11"/>
  <c r="J200" i="11"/>
  <c r="J48" i="11"/>
  <c r="J260" i="11"/>
  <c r="J252" i="11"/>
  <c r="J244" i="11"/>
  <c r="J236" i="11"/>
  <c r="J228" i="11"/>
  <c r="J220" i="11"/>
  <c r="J212" i="11"/>
  <c r="J204" i="11"/>
  <c r="J196" i="11"/>
  <c r="J188" i="11"/>
  <c r="J180" i="11"/>
  <c r="J172" i="11"/>
  <c r="J164" i="11"/>
  <c r="J156" i="11"/>
  <c r="J148" i="11"/>
  <c r="J140" i="11"/>
  <c r="J132" i="11"/>
  <c r="J124" i="11"/>
  <c r="J116" i="11"/>
  <c r="J108" i="11"/>
  <c r="J100" i="11"/>
  <c r="J92" i="11"/>
  <c r="J84" i="11"/>
  <c r="J76" i="11"/>
  <c r="J68" i="11"/>
  <c r="J60" i="11"/>
  <c r="J52" i="11"/>
  <c r="J44" i="11"/>
  <c r="J36" i="11"/>
  <c r="J28" i="11"/>
  <c r="J20" i="11"/>
  <c r="J12" i="11"/>
  <c r="J4" i="11"/>
  <c r="J241" i="11"/>
  <c r="J209" i="11"/>
  <c r="J185" i="11"/>
  <c r="J153" i="11"/>
  <c r="J129" i="11"/>
  <c r="J105" i="11"/>
  <c r="J73" i="11"/>
  <c r="J57" i="11"/>
  <c r="J17" i="11"/>
  <c r="J232" i="11"/>
  <c r="J192" i="11"/>
  <c r="J176" i="11"/>
  <c r="J160" i="11"/>
  <c r="J120" i="11"/>
  <c r="J96" i="11"/>
  <c r="J64" i="11"/>
  <c r="J32" i="11"/>
  <c r="J259" i="11"/>
  <c r="J251" i="11"/>
  <c r="J243" i="11"/>
  <c r="J235" i="11"/>
  <c r="J227" i="11"/>
  <c r="J219" i="11"/>
  <c r="J211" i="11"/>
  <c r="J203" i="11"/>
  <c r="J195" i="11"/>
  <c r="J187" i="11"/>
  <c r="J179" i="11"/>
  <c r="J171" i="11"/>
  <c r="J163" i="11"/>
  <c r="J155" i="11"/>
  <c r="J147" i="11"/>
  <c r="J139" i="11"/>
  <c r="J131" i="11"/>
  <c r="J123" i="11"/>
  <c r="J115" i="11"/>
  <c r="J107" i="11"/>
  <c r="J99" i="11"/>
  <c r="J91" i="11"/>
  <c r="J83" i="11"/>
  <c r="J75" i="11"/>
  <c r="J67" i="11"/>
  <c r="J59" i="11"/>
  <c r="J51" i="11"/>
  <c r="J43" i="11"/>
  <c r="J35" i="11"/>
  <c r="J27" i="11"/>
  <c r="J19" i="11"/>
  <c r="J11" i="11"/>
  <c r="J3" i="11"/>
  <c r="J233" i="11"/>
  <c r="J177" i="11"/>
  <c r="J33" i="11"/>
  <c r="J240" i="11"/>
  <c r="J152" i="11"/>
  <c r="J88" i="11"/>
  <c r="J16" i="11"/>
  <c r="J258" i="11"/>
  <c r="J250" i="11"/>
  <c r="J242" i="11"/>
  <c r="J234" i="11"/>
  <c r="J226" i="11"/>
  <c r="J218" i="11"/>
  <c r="J210" i="11"/>
  <c r="J202" i="11"/>
  <c r="J194" i="11"/>
  <c r="J186" i="11"/>
  <c r="J178" i="11"/>
  <c r="J170" i="11"/>
  <c r="J162" i="11"/>
  <c r="J154" i="11"/>
  <c r="J146" i="11"/>
  <c r="J138" i="11"/>
  <c r="J130" i="11"/>
  <c r="J122" i="11"/>
  <c r="J114" i="11"/>
  <c r="J106" i="11"/>
  <c r="J98" i="11"/>
  <c r="J90" i="11"/>
  <c r="J82" i="11"/>
  <c r="J74" i="11"/>
  <c r="J66" i="11"/>
  <c r="J58" i="11"/>
  <c r="J50" i="11"/>
  <c r="J42" i="11"/>
  <c r="J34" i="11"/>
  <c r="J26" i="11"/>
  <c r="J10" i="11"/>
  <c r="J18" i="11"/>
  <c r="M6" i="11" l="1"/>
</calcChain>
</file>

<file path=xl/sharedStrings.xml><?xml version="1.0" encoding="utf-8"?>
<sst xmlns="http://schemas.openxmlformats.org/spreadsheetml/2006/main" count="295" uniqueCount="217">
  <si>
    <t>Date</t>
  </si>
  <si>
    <t>Apple</t>
  </si>
  <si>
    <t>S&amp;P 500</t>
  </si>
  <si>
    <t>Apple returns</t>
  </si>
  <si>
    <t>S&amp;P 500 returns</t>
  </si>
  <si>
    <t>-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</si>
  <si>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</si>
  <si>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</si>
  <si>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</si>
  <si>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</si>
  <si>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</si>
  <si>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</si>
  <si>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</si>
  <si>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</si>
  <si>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</si>
  <si>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</si>
  <si>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</si>
  <si>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</si>
  <si>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</si>
  <si>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</si>
  <si>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</si>
  <si>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</si>
  <si>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</si>
  <si>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</si>
  <si>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</si>
  <si>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</si>
  <si>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</si>
  <si>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</si>
  <si>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</si>
  <si>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</si>
  <si>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Inputs</t>
  </si>
  <si>
    <t>Market risk premium</t>
  </si>
  <si>
    <t>Beta of stock</t>
  </si>
  <si>
    <t>Risk free rate</t>
  </si>
  <si>
    <t>Cost of Equity</t>
  </si>
  <si>
    <t>&gt;</t>
  </si>
  <si>
    <t>≤</t>
  </si>
  <si>
    <t>D2/D</t>
  </si>
  <si>
    <t>C2/C</t>
  </si>
  <si>
    <t>Ca2/CC</t>
  </si>
  <si>
    <t>Caa/CCC</t>
  </si>
  <si>
    <t>B3/B-</t>
  </si>
  <si>
    <t>B2/B</t>
  </si>
  <si>
    <t>B1/B+</t>
  </si>
  <si>
    <t>Ba2/BB</t>
  </si>
  <si>
    <t>Ba1/BB+</t>
  </si>
  <si>
    <t>Baa2/BBB</t>
  </si>
  <si>
    <t>A3/A-</t>
  </si>
  <si>
    <t>A2/A</t>
  </si>
  <si>
    <t>A1/A+</t>
  </si>
  <si>
    <t>Aa2/AA</t>
  </si>
  <si>
    <t>Aaa/AAA</t>
  </si>
  <si>
    <t>EBIT</t>
  </si>
  <si>
    <t xml:space="preserve">Interest Expense </t>
  </si>
  <si>
    <t>Intrest Coverage Ratio</t>
  </si>
  <si>
    <t xml:space="preserve">Default spread </t>
  </si>
  <si>
    <t xml:space="preserve">Cost of Debt </t>
  </si>
  <si>
    <t>Share Price</t>
  </si>
  <si>
    <t>Shares Outstanding</t>
  </si>
  <si>
    <t>&lt;--- from Yahoo! Finance on 1st December 2021</t>
  </si>
  <si>
    <t>Market Value of Equity</t>
  </si>
  <si>
    <t>Market Value of Debt</t>
  </si>
  <si>
    <t>&lt;--- from Yahoo! Finance 2021 Income Statement (in thousands)</t>
  </si>
  <si>
    <t>&lt;--- from Yahoo! Finance on Statistics (in thousands) NOT SURE ABOUT THIS</t>
  </si>
  <si>
    <t>Cost of Debt</t>
  </si>
  <si>
    <t>Tax Rate</t>
  </si>
  <si>
    <t>WACC</t>
  </si>
  <si>
    <t>Proportion of Equity</t>
  </si>
  <si>
    <t>Proportion of Debt</t>
  </si>
  <si>
    <t>&lt;--- from Yahoo! Finance Balance Sheet for 2021 NOT SURE ABOUT THIS</t>
  </si>
  <si>
    <t xml:space="preserve">Cash Flow From Operations </t>
  </si>
  <si>
    <t>Subtract CAPEX</t>
  </si>
  <si>
    <t>Add back after-tax interest on debt</t>
  </si>
  <si>
    <t>Free Cash Flow</t>
  </si>
  <si>
    <t>Weighted average cost of capital, WACC</t>
  </si>
  <si>
    <t xml:space="preserve">Short-term FCF growth </t>
  </si>
  <si>
    <t>Long-term FCF growth</t>
  </si>
  <si>
    <t>Year</t>
  </si>
  <si>
    <t>FCF</t>
  </si>
  <si>
    <t>Teminal Value</t>
  </si>
  <si>
    <t>PV of FCFs</t>
  </si>
  <si>
    <t>Firm value</t>
  </si>
  <si>
    <t>Subtract market value of debt</t>
  </si>
  <si>
    <t>Equity value</t>
  </si>
  <si>
    <t>Per-share equity valuation</t>
  </si>
  <si>
    <t>Valuation (current year, 2021)</t>
  </si>
  <si>
    <t xml:space="preserve">Add year 2021 (current year) cash </t>
  </si>
  <si>
    <t>Beta</t>
  </si>
  <si>
    <t>Tax rate</t>
  </si>
  <si>
    <t>Market value of debt, D (in 000s)</t>
  </si>
  <si>
    <t>Market value of equity, E (in 000s)</t>
  </si>
  <si>
    <t>Unlevered beta</t>
  </si>
  <si>
    <t>Defualt Spreads</t>
  </si>
  <si>
    <t xml:space="preserve">ICR between </t>
  </si>
  <si>
    <t>Rating is</t>
  </si>
  <si>
    <t>Spread is</t>
  </si>
  <si>
    <t>D/E ratio</t>
  </si>
  <si>
    <t xml:space="preserve">Cost of Equity </t>
  </si>
  <si>
    <t>After-Tax CoD</t>
  </si>
  <si>
    <t>&lt;--- Lowest WACC</t>
  </si>
  <si>
    <t>Return</t>
  </si>
  <si>
    <t>Price (APPL)</t>
  </si>
  <si>
    <t>ES(0.7)</t>
  </si>
  <si>
    <t>ES(0.3)</t>
  </si>
  <si>
    <t xml:space="preserve">look at lecture notes to explain why </t>
  </si>
  <si>
    <t xml:space="preserve">Date </t>
  </si>
  <si>
    <t xml:space="preserve">AAPL </t>
  </si>
  <si>
    <t>S&amp;P 500 Ret</t>
  </si>
  <si>
    <t>S&amp;P 500 Ret (-1)</t>
  </si>
  <si>
    <t xml:space="preserve">Predcited </t>
  </si>
  <si>
    <t xml:space="preserve">Residuals </t>
  </si>
  <si>
    <t>Ret</t>
  </si>
  <si>
    <t>SE_ES(0.7)</t>
  </si>
  <si>
    <t>SE_ES(0.3)</t>
  </si>
  <si>
    <t>MSE</t>
  </si>
  <si>
    <t>CoE using the CAPM</t>
  </si>
  <si>
    <t>Pre-tax CoD</t>
  </si>
  <si>
    <t>After-tax CoD</t>
  </si>
  <si>
    <t xml:space="preserve">Market Value of Equity </t>
  </si>
  <si>
    <t xml:space="preserve">Total Capital </t>
  </si>
  <si>
    <t xml:space="preserve">Proportion of Debt </t>
  </si>
  <si>
    <t xml:space="preserve">Proportion of Equity </t>
  </si>
  <si>
    <t>Share Price (in $)</t>
  </si>
  <si>
    <t>Tax</t>
  </si>
  <si>
    <t>Interest Expense</t>
  </si>
  <si>
    <t>Free Cash Flow (FCF) of Apple</t>
  </si>
  <si>
    <t xml:space="preserve">Numbers in Thousands </t>
  </si>
  <si>
    <t>&lt;--- Yahoo! Finance 2021 Cash Flow Statement</t>
  </si>
  <si>
    <t>Valuation of Apple</t>
  </si>
  <si>
    <t>Risk-Free Rate</t>
  </si>
  <si>
    <t xml:space="preserve">&lt;--- Analysts' Forecasts for next 5 years as per Table 2 </t>
  </si>
  <si>
    <t>&lt;--- =B9*(1-B10)</t>
  </si>
  <si>
    <t>&lt;--- =SUM(B4:B6)</t>
  </si>
  <si>
    <t>&lt;--- ='3b) Cost of Debt'!B3</t>
  </si>
  <si>
    <t>&lt;--- ='3c) WACC'!B14</t>
  </si>
  <si>
    <t>&lt;--- ='3c) WACC'!B16</t>
  </si>
  <si>
    <t>&lt;--- =B18-0.2%</t>
  </si>
  <si>
    <t>&lt;--- ='3b) Cost of Debt'!B4</t>
  </si>
  <si>
    <t>&lt;--- =F21*(1+$B$15)</t>
  </si>
  <si>
    <t>&lt;--- =G21*(1+B16)/(B14-B16)</t>
  </si>
  <si>
    <t>&lt;--- =G21+G22</t>
  </si>
  <si>
    <t>&lt;--- =NPV(B14,C23:G23)</t>
  </si>
  <si>
    <t>&lt;--- Yahoo! Finance 2021 Balance Sheet</t>
  </si>
  <si>
    <t>&lt;--- =-'3c) WACC'!B6</t>
  </si>
  <si>
    <t>&lt;--- =B28+B29</t>
  </si>
  <si>
    <t>&lt;--- =B30/'3c) WACC'!B3</t>
  </si>
  <si>
    <t>This is greater than the current stock price of £163.82 so therefore the stock is undervalued and investors should buy</t>
  </si>
  <si>
    <t>Inputs for Unlevered Beta</t>
  </si>
  <si>
    <t>&lt;--- =B2/(1+((1-B3)*(B4/B5)))</t>
  </si>
  <si>
    <t>&lt;--- ='2a) Regression'!F19</t>
  </si>
  <si>
    <t>&lt;--- ='3c) WACC'!B6</t>
  </si>
  <si>
    <t>&lt;--- ='3c) WACC'!B5</t>
  </si>
  <si>
    <t>&lt;---- =B2/B3 -1</t>
  </si>
  <si>
    <t>&lt;---- =C2/C3 -1</t>
  </si>
  <si>
    <t>&lt;--- =B2+B3*B4</t>
  </si>
  <si>
    <t>&lt;--- =B2/B3</t>
  </si>
  <si>
    <t>&lt;--- =LOOKUP(B6,E15:H29)</t>
  </si>
  <si>
    <t>&lt;--- =B4+B8</t>
  </si>
  <si>
    <t>&lt;--- =B3*B2</t>
  </si>
  <si>
    <t>&lt;--- =B5/(B5+B6)</t>
  </si>
  <si>
    <t>&lt;--- =B6/(B6+B5)</t>
  </si>
  <si>
    <t>&lt;--- =B8*B11+B9*(1-B14)*B12</t>
  </si>
  <si>
    <t>Inputs for WACC Calculation</t>
  </si>
  <si>
    <t>&lt;--- ='3a) Cost of Equity'!B6</t>
  </si>
  <si>
    <t>&lt;--- ='3b) Cost of Debt'!B10</t>
  </si>
  <si>
    <t>&lt;--- Given in brief</t>
  </si>
  <si>
    <t>&lt;--- =G22/(D22+1)+H22*(1-(1/(D22+1)))</t>
  </si>
  <si>
    <t>&lt;--- ='3a) Cost of Equity'!B2</t>
  </si>
  <si>
    <t>&lt;--- =C3</t>
  </si>
  <si>
    <t>&lt;--- =0.7*C4+0.3*D4</t>
  </si>
  <si>
    <t>&lt;--- =0.3*C4+0.7*F4</t>
  </si>
  <si>
    <t>&lt;--- =AVERAGE(F2:F240)</t>
  </si>
  <si>
    <t>&lt;--- =AVERAGE(H2:H240)</t>
  </si>
  <si>
    <t>&lt;--- =(B2-E2)^2</t>
  </si>
  <si>
    <t>&lt;--- =(B2-D2)^2</t>
  </si>
  <si>
    <t>&lt;--- =(B2-C2)^2</t>
  </si>
  <si>
    <t>&lt;--- =AVERAGE(J2:J240)</t>
  </si>
  <si>
    <t>&lt;--- Given in Brief</t>
  </si>
  <si>
    <t xml:space="preserve">&lt;--- Given in Brief </t>
  </si>
  <si>
    <t>Inputs for Cost of Equity</t>
  </si>
  <si>
    <t>APPL Return</t>
  </si>
  <si>
    <t>D/C ratio</t>
  </si>
  <si>
    <t>E/C ratio</t>
  </si>
  <si>
    <t>Table 1: Input values for the WACC</t>
  </si>
  <si>
    <t>Section A</t>
  </si>
  <si>
    <t>Section A: Cost of Equity (CoE, in %) and Cost of Debt (CoD, in %)</t>
  </si>
  <si>
    <t>Section D: Proportion of Debt and Equity (%)</t>
  </si>
  <si>
    <t>Section C: Market Value of Capital (in $000s)</t>
  </si>
  <si>
    <t>Shares Outstanding (in 000's)</t>
  </si>
  <si>
    <t xml:space="preserve">Market Value of Equity (in $000's) </t>
  </si>
  <si>
    <t>Section B: Market Value of Equity Calculation (from Yahoo Finance)</t>
  </si>
  <si>
    <t>Market Value of Debt (from Yahoo Finance)</t>
  </si>
  <si>
    <t>Section A: After-tax interest on debt</t>
  </si>
  <si>
    <t xml:space="preserve">Section B: Current Year Free Cash Flow </t>
  </si>
  <si>
    <t>CAPEX</t>
  </si>
  <si>
    <t>Tax (in %)</t>
  </si>
  <si>
    <t>Firm name</t>
  </si>
  <si>
    <t>Growth forecast</t>
  </si>
  <si>
    <t>Coca-Cola Company</t>
  </si>
  <si>
    <t>PepsiCo, Inc.</t>
  </si>
  <si>
    <t>Johnson &amp; Johnson</t>
  </si>
  <si>
    <t>Apple Inc.</t>
  </si>
  <si>
    <t>The Procter &amp; Gamble Company</t>
  </si>
  <si>
    <t>Costco Wholesale Corporation</t>
  </si>
  <si>
    <t>Microsoft Corporation</t>
  </si>
  <si>
    <t>The Walt Disney Company</t>
  </si>
  <si>
    <t>NVIDIA Corporation</t>
  </si>
  <si>
    <t>Berkshire Hathaway Inc.</t>
  </si>
  <si>
    <t>&lt;--- =B26+B27 (in thousands!)</t>
  </si>
  <si>
    <t xml:space="preserve">share price </t>
  </si>
  <si>
    <t>Section A: Regression Statistics</t>
  </si>
  <si>
    <t>Section B: Coefficients</t>
  </si>
  <si>
    <t>Regression(R)</t>
  </si>
  <si>
    <t>SE_R</t>
  </si>
  <si>
    <t>R</t>
  </si>
  <si>
    <t>Model</t>
  </si>
  <si>
    <t>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</si>
</sst>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£&quot;#,##0;[Red]\-&quot;£&quot;#,##0"/>
    <numFmt numFmtId="8" formatCode="&quot;£&quot;#,##0.00;[Red]\-&quot;£&quot;#,##0.00"/>
    <numFmt numFmtId="43" formatCode="_-* #,##0.00_-;\-* #,##0.00_-;_-* &quot;-&quot;??_-;_-@_-"/>
    <numFmt numFmtId="164" formatCode="0_);\(0\)"/>
    <numFmt numFmtId="165" formatCode="_-* #,##0_-;\-* #,##0_-;_-* &quot;-&quot;??_-;_-@_-"/>
    <numFmt numFmtId="166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232A3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29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10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3" fontId="4" fillId="0" borderId="0" xfId="0" applyNumberFormat="1" applyFont="1"/>
    <xf numFmtId="9" fontId="0" fillId="0" borderId="0" xfId="0" applyNumberFormat="1"/>
    <xf numFmtId="9" fontId="4" fillId="0" borderId="0" xfId="2" applyFont="1"/>
    <xf numFmtId="164" fontId="0" fillId="0" borderId="0" xfId="0" applyNumberFormat="1"/>
    <xf numFmtId="164" fontId="0" fillId="0" borderId="5" xfId="0" applyNumberFormat="1" applyBorder="1"/>
    <xf numFmtId="164" fontId="5" fillId="0" borderId="2" xfId="0" applyNumberFormat="1" applyFont="1" applyBorder="1"/>
    <xf numFmtId="0" fontId="5" fillId="0" borderId="2" xfId="0" applyFont="1" applyBorder="1" applyAlignment="1">
      <alignment horizontal="center"/>
    </xf>
    <xf numFmtId="164" fontId="6" fillId="0" borderId="0" xfId="0" applyNumberFormat="1" applyFont="1"/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10" fontId="0" fillId="0" borderId="4" xfId="0" applyNumberFormat="1" applyBorder="1" applyAlignment="1">
      <alignment horizontal="center"/>
    </xf>
    <xf numFmtId="10" fontId="0" fillId="0" borderId="4" xfId="2" applyNumberFormat="1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9" fontId="7" fillId="0" borderId="4" xfId="2" applyFont="1" applyBorder="1" applyAlignment="1">
      <alignment horizontal="center" vertical="center"/>
    </xf>
    <xf numFmtId="10" fontId="7" fillId="0" borderId="4" xfId="0" applyNumberFormat="1" applyFont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4" xfId="0" applyBorder="1"/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165" fontId="0" fillId="0" borderId="0" xfId="1" applyNumberFormat="1" applyFont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0" fontId="0" fillId="0" borderId="0" xfId="2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3" fontId="4" fillId="0" borderId="0" xfId="0" applyNumberFormat="1" applyFont="1" applyAlignment="1">
      <alignment horizontal="center"/>
    </xf>
    <xf numFmtId="3" fontId="0" fillId="0" borderId="5" xfId="0" applyNumberFormat="1" applyBorder="1" applyAlignment="1">
      <alignment horizontal="center"/>
    </xf>
    <xf numFmtId="10" fontId="0" fillId="0" borderId="2" xfId="0" applyNumberFormat="1" applyBorder="1" applyAlignment="1">
      <alignment horizontal="center"/>
    </xf>
    <xf numFmtId="3" fontId="11" fillId="0" borderId="0" xfId="0" applyNumberFormat="1" applyFont="1" applyAlignment="1">
      <alignment horizontal="center"/>
    </xf>
    <xf numFmtId="164" fontId="1" fillId="0" borderId="0" xfId="0" applyNumberFormat="1" applyFont="1"/>
    <xf numFmtId="3" fontId="1" fillId="0" borderId="0" xfId="0" applyNumberFormat="1" applyFont="1" applyAlignment="1">
      <alignment horizontal="center"/>
    </xf>
    <xf numFmtId="3" fontId="1" fillId="0" borderId="6" xfId="0" applyNumberFormat="1" applyFont="1" applyBorder="1" applyAlignment="1">
      <alignment horizontal="center"/>
    </xf>
    <xf numFmtId="3" fontId="0" fillId="0" borderId="0" xfId="0" applyNumberFormat="1" applyAlignment="1">
      <alignment horizontal="center" vertical="center"/>
    </xf>
    <xf numFmtId="0" fontId="1" fillId="4" borderId="0" xfId="0" applyFont="1" applyFill="1"/>
    <xf numFmtId="6" fontId="0" fillId="0" borderId="6" xfId="0" applyNumberFormat="1" applyBorder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3" fontId="11" fillId="0" borderId="0" xfId="0" applyNumberFormat="1" applyFont="1" applyAlignment="1">
      <alignment horizontal="center" vertical="center"/>
    </xf>
    <xf numFmtId="0" fontId="1" fillId="4" borderId="6" xfId="0" applyFont="1" applyFill="1" applyBorder="1"/>
    <xf numFmtId="6" fontId="1" fillId="4" borderId="6" xfId="0" applyNumberFormat="1" applyFont="1" applyFill="1" applyBorder="1" applyAlignment="1">
      <alignment horizontal="center" vertical="center"/>
    </xf>
    <xf numFmtId="0" fontId="0" fillId="0" borderId="6" xfId="0" applyBorder="1"/>
    <xf numFmtId="0" fontId="10" fillId="3" borderId="0" xfId="0" applyFont="1" applyFill="1"/>
    <xf numFmtId="2" fontId="1" fillId="4" borderId="0" xfId="0" applyNumberFormat="1" applyFont="1" applyFill="1"/>
    <xf numFmtId="2" fontId="0" fillId="0" borderId="4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2" fontId="0" fillId="0" borderId="0" xfId="0" applyNumberFormat="1" applyAlignment="1">
      <alignment horizontal="left" vertical="center"/>
    </xf>
    <xf numFmtId="166" fontId="0" fillId="0" borderId="4" xfId="0" applyNumberFormat="1" applyBorder="1"/>
    <xf numFmtId="10" fontId="0" fillId="0" borderId="0" xfId="0" applyNumberForma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4" borderId="0" xfId="0" applyFont="1" applyFill="1" applyAlignment="1">
      <alignment horizontal="left" vertical="center"/>
    </xf>
    <xf numFmtId="8" fontId="12" fillId="4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Continuous"/>
    </xf>
    <xf numFmtId="2" fontId="0" fillId="0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6" fontId="10" fillId="3" borderId="4" xfId="0" applyNumberFormat="1" applyFont="1" applyFill="1" applyBorder="1"/>
    <xf numFmtId="166" fontId="0" fillId="5" borderId="4" xfId="0" applyNumberFormat="1" applyFill="1" applyBorder="1"/>
    <xf numFmtId="0" fontId="0" fillId="5" borderId="0" xfId="0" applyFill="1" applyBorder="1"/>
    <xf numFmtId="0" fontId="0" fillId="5" borderId="0" xfId="0" applyFill="1"/>
    <xf numFmtId="0" fontId="0" fillId="5" borderId="5" xfId="0" applyFill="1" applyBorder="1"/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2" fontId="0" fillId="5" borderId="0" xfId="2" applyNumberFormat="1" applyFont="1" applyFill="1"/>
    <xf numFmtId="1" fontId="0" fillId="5" borderId="0" xfId="2" applyNumberFormat="1" applyFont="1" applyFill="1"/>
    <xf numFmtId="0" fontId="1" fillId="5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0" fillId="5" borderId="0" xfId="0" applyNumberFormat="1" applyFill="1"/>
    <xf numFmtId="2" fontId="0" fillId="5" borderId="0" xfId="2" applyNumberFormat="1" applyFont="1" applyFill="1" applyAlignment="1">
      <alignment horizontal="right"/>
    </xf>
    <xf numFmtId="3" fontId="0" fillId="5" borderId="0" xfId="1" applyNumberFormat="1" applyFont="1" applyFill="1" applyAlignment="1">
      <alignment horizontal="right" vertical="center"/>
    </xf>
    <xf numFmtId="2" fontId="0" fillId="5" borderId="0" xfId="2" applyNumberFormat="1" applyFont="1" applyFill="1" applyBorder="1"/>
    <xf numFmtId="2" fontId="0" fillId="5" borderId="5" xfId="2" applyNumberFormat="1" applyFont="1" applyFill="1" applyBorder="1"/>
    <xf numFmtId="0" fontId="1" fillId="5" borderId="2" xfId="0" applyFont="1" applyFill="1" applyBorder="1" applyAlignment="1">
      <alignment horizontal="center" vertical="center"/>
    </xf>
    <xf numFmtId="3" fontId="0" fillId="5" borderId="0" xfId="1" applyNumberFormat="1" applyFont="1" applyFill="1" applyAlignment="1">
      <alignment horizontal="right"/>
    </xf>
    <xf numFmtId="3" fontId="0" fillId="5" borderId="0" xfId="1" applyNumberFormat="1" applyFont="1" applyFill="1"/>
    <xf numFmtId="0" fontId="0" fillId="5" borderId="0" xfId="0" applyFill="1" applyAlignment="1">
      <alignment horizontal="center"/>
    </xf>
    <xf numFmtId="10" fontId="0" fillId="5" borderId="0" xfId="0" applyNumberFormat="1" applyFill="1" applyAlignment="1">
      <alignment horizontal="center"/>
    </xf>
    <xf numFmtId="0" fontId="1" fillId="5" borderId="2" xfId="0" applyFont="1" applyFill="1" applyBorder="1" applyAlignment="1">
      <alignment horizontal="center"/>
    </xf>
    <xf numFmtId="3" fontId="0" fillId="5" borderId="0" xfId="0" applyNumberFormat="1" applyFill="1" applyAlignment="1">
      <alignment horizontal="center"/>
    </xf>
    <xf numFmtId="0" fontId="0" fillId="4" borderId="4" xfId="0" applyFill="1" applyBorder="1"/>
    <xf numFmtId="8" fontId="0" fillId="4" borderId="4" xfId="0" applyNumberFormat="1" applyFill="1" applyBorder="1"/>
    <xf numFmtId="9" fontId="0" fillId="4" borderId="4" xfId="0" applyNumberFormat="1" applyFill="1" applyBorder="1"/>
    <xf numFmtId="1" fontId="0" fillId="0" borderId="4" xfId="0" applyNumberFormat="1" applyBorder="1"/>
    <xf numFmtId="0" fontId="1" fillId="5" borderId="2" xfId="0" applyFont="1" applyFill="1" applyBorder="1" applyAlignment="1">
      <alignment horizontal="centerContinuous"/>
    </xf>
    <xf numFmtId="2" fontId="0" fillId="5" borderId="0" xfId="0" applyNumberFormat="1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0" xfId="0" applyFont="1" applyFill="1"/>
    <xf numFmtId="2" fontId="0" fillId="0" borderId="0" xfId="0" applyNumberFormat="1" applyFont="1" applyFill="1" applyAlignment="1">
      <alignment horizontal="center" vertical="center"/>
    </xf>
    <xf numFmtId="0" fontId="3" fillId="0" borderId="5" xfId="0" applyFont="1" applyFill="1" applyBorder="1" applyAlignment="1">
      <alignment horizontal="centerContinuous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0" fillId="5" borderId="0" xfId="0" applyFill="1" applyBorder="1" applyAlignment="1"/>
    <xf numFmtId="2" fontId="0" fillId="5" borderId="0" xfId="0" applyNumberFormat="1" applyFill="1" applyBorder="1" applyAlignment="1">
      <alignment horizontal="center"/>
    </xf>
    <xf numFmtId="0" fontId="0" fillId="5" borderId="5" xfId="0" applyFill="1" applyBorder="1" applyAlignment="1"/>
    <xf numFmtId="2" fontId="0" fillId="5" borderId="5" xfId="0" applyNumberFormat="1" applyFill="1" applyBorder="1" applyAlignment="1">
      <alignment horizontal="center"/>
    </xf>
    <xf numFmtId="166" fontId="0" fillId="5" borderId="0" xfId="0" applyNumberFormat="1" applyFill="1" applyAlignment="1">
      <alignment horizontal="center"/>
    </xf>
    <xf numFmtId="0" fontId="0" fillId="6" borderId="0" xfId="0" applyFont="1" applyFill="1"/>
    <xf numFmtId="2" fontId="0" fillId="6" borderId="0" xfId="0" applyNumberFormat="1" applyFont="1" applyFill="1" applyAlignment="1">
      <alignment horizontal="center" vertical="center"/>
    </xf>
    <xf numFmtId="2" fontId="0" fillId="7" borderId="1" xfId="0" applyNumberFormat="1" applyFill="1" applyBorder="1" applyAlignment="1">
      <alignment horizontal="center"/>
    </xf>
    <xf numFmtId="2" fontId="0" fillId="8" borderId="1" xfId="0" applyNumberForma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Relationship between WACC and Apple's Share</a:t>
            </a:r>
            <a:r>
              <a:rPr lang="en-GB" baseline="0"/>
              <a:t> Value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'3d) Firm Valuation'!$H$28:$H$35</c:f>
              <c:numCache>
                <c:formatCode>0%</c:formatCode>
                <c:ptCount val="8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0.06</c:v>
                </c:pt>
                <c:pt idx="4">
                  <c:v>7.0000000000000007E-2</c:v>
                </c:pt>
                <c:pt idx="5">
                  <c:v>0.08</c:v>
                </c:pt>
                <c:pt idx="6">
                  <c:v>0.09</c:v>
                </c:pt>
                <c:pt idx="7">
                  <c:v>0.1</c:v>
                </c:pt>
              </c:numCache>
            </c:numRef>
          </c:cat>
          <c:val>
            <c:numRef>
              <c:f>'3d) Firm Valuation'!$I$28:$I$35</c:f>
              <c:numCache>
                <c:formatCode>0</c:formatCode>
                <c:ptCount val="8"/>
                <c:pt idx="0">
                  <c:v>687.48779309485053</c:v>
                </c:pt>
                <c:pt idx="1">
                  <c:v>416.80532424774134</c:v>
                </c:pt>
                <c:pt idx="2">
                  <c:v>296.61619637275373</c:v>
                </c:pt>
                <c:pt idx="3">
                  <c:v>228.76814097275332</c:v>
                </c:pt>
                <c:pt idx="4">
                  <c:v>185.21787013691977</c:v>
                </c:pt>
                <c:pt idx="5">
                  <c:v>154.91819972924836</c:v>
                </c:pt>
                <c:pt idx="6">
                  <c:v>132.63639197497045</c:v>
                </c:pt>
                <c:pt idx="7">
                  <c:v>115.57365507817416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B-45A2-8A1B-AF3AC5F4C8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5462200"/>
        <c:axId val="735457400"/>
      </c:lineChart>
      <c:catAx>
        <c:axId val="735462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57400"/>
        <c:crosses val="autoZero"/>
        <c:auto val="1"/>
        <c:lblAlgn val="ctr"/>
        <c:lblOffset val="100"/>
        <c:noMultiLvlLbl val="0"/>
      </c:catAx>
      <c:valAx>
        <c:axId val="735457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Share Vlaue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622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Optimal WACC and Debt/Equity</a:t>
            </a:r>
            <a:r>
              <a:rPr lang="en-US" baseline="0"/>
              <a:t> Ratio </a:t>
            </a:r>
            <a:r>
              <a:rPr lang="en-US"/>
              <a:t>for Apple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'4a) Optimal Capital Structure'!$L$3</c:f>
              <c:strCache>
                <c:ptCount val="1"/>
                <c:pt idx="0">
                  <c:v>WACC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'4a) Optimal Capital Structure'!$E$4:$E$11</c:f>
              <c:numCache>
                <c:formatCode>0%</c:formatCode>
                <c:ptCount val="8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</c:numCache>
            </c:numRef>
          </c:cat>
          <c:val>
            <c:numRef>
              <c:f>'4a) Optimal Capital Structure'!$L$4:$L$11</c:f>
              <c:numCache>
                <c:formatCode>0.00%</c:formatCode>
                <c:ptCount val="8"/>
                <c:pt idx="0">
                  <c:v>5.9081997473988741E-2</c:v>
                </c:pt>
                <c:pt idx="1">
                  <c:v>5.4115701544717058E-2</c:v>
                </c:pt>
                <c:pt idx="2">
                  <c:v>5.0589405615445372E-2</c:v>
                </c:pt>
                <c:pt idx="3">
                  <c:v>5.0663109686173685E-2</c:v>
                </c:pt>
                <c:pt idx="4">
                  <c:v>5.9376813756902E-2</c:v>
                </c:pt>
                <c:pt idx="5">
                  <c:v>7.7450517827630322E-2</c:v>
                </c:pt>
                <c:pt idx="6">
                  <c:v>0.10272422189835863</c:v>
                </c:pt>
                <c:pt idx="7">
                  <c:v>0.14023792596908694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CE-4141-A86E-3BD11384C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9340216"/>
        <c:axId val="669339256"/>
      </c:lineChart>
      <c:catAx>
        <c:axId val="6693402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Debt/Capital 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39256"/>
        <c:crosses val="autoZero"/>
        <c:auto val="1"/>
        <c:lblAlgn val="ctr"/>
        <c:lblOffset val="100"/>
        <c:noMultiLvlLbl val="0"/>
      </c:catAx>
      <c:valAx>
        <c:axId val="669339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WACC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9340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Effect of a change</a:t>
            </a:r>
            <a:r>
              <a:rPr lang="en-GB" baseline="0"/>
              <a:t> in smoothing constant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'5a) Exponential Smoothing'!$D$1</c:f>
              <c:strCache>
                <c:ptCount val="1"/>
                <c:pt idx="0">
                  <c:v>ES(0.7)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'5a) Exponential Smoothing'!$D$2:$D$265</c:f>
              <c:numCache>
                <c:formatCode>General</c:formatCode>
                <c:ptCount val="264"/>
                <c:pt idx="1">
                  <c:v>#N/A</c:v>
                </c:pt>
                <c:pt idx="2" formatCode="0.00">
                  <c:v>0.10482024446954763</c:v>
                </c:pt>
                <c:pt idx="3" formatCode="0.00">
                  <c:v>0.16083498687449632</c:v>
                </c:pt>
                <c:pt idx="4" formatCode="0.00">
                  <c:v>-1.2311085591824929E-2</c:v>
                </c:pt>
                <c:pt idx="5" formatCode="0.00">
                  <c:v>-0.22973894620826893</c:v>
                </c:pt>
                <c:pt idx="6" formatCode="0.00">
                  <c:v>0.10399549442108302</c:v>
                </c:pt>
                <c:pt idx="7" formatCode="0.00">
                  <c:v>1.0315575621652886E-2</c:v>
                </c:pt>
                <c:pt idx="8" formatCode="0.00">
                  <c:v>0.14257880557076191</c:v>
                </c:pt>
                <c:pt idx="9" formatCode="0.00">
                  <c:v>-0.36143172802354573</c:v>
                </c:pt>
                <c:pt idx="10" formatCode="0.00">
                  <c:v>-0.27663418214826174</c:v>
                </c:pt>
                <c:pt idx="11" formatCode="0.00">
                  <c:v>-0.19257366493748498</c:v>
                </c:pt>
                <c:pt idx="12" formatCode="0.00">
                  <c:v>-0.12671328813066685</c:v>
                </c:pt>
                <c:pt idx="13" formatCode="0.00">
                  <c:v>0.27963748889678602</c:v>
                </c:pt>
                <c:pt idx="14" formatCode="0.00">
                  <c:v>-2.5358353083068663E-2</c:v>
                </c:pt>
                <c:pt idx="15" formatCode="0.00">
                  <c:v>0.13891279487026434</c:v>
                </c:pt>
                <c:pt idx="16" formatCode="0.00">
                  <c:v>0.15014816751592169</c:v>
                </c:pt>
                <c:pt idx="17" formatCode="0.00">
                  <c:v>-0.10709432186811942</c:v>
                </c:pt>
                <c:pt idx="18" formatCode="0.00">
                  <c:v>8.3661662408721943E-2</c:v>
                </c:pt>
                <c:pt idx="19" formatCode="0.00">
                  <c:v>-0.10918094271098436</c:v>
                </c:pt>
                <c:pt idx="20" formatCode="0.00">
                  <c:v>-4.1697107890126525E-2</c:v>
                </c:pt>
                <c:pt idx="21" formatCode="0.00">
                  <c:v>-0.12722600391182243</c:v>
                </c:pt>
                <c:pt idx="22" formatCode="0.00">
                  <c:v>5.4351545344080106E-2</c:v>
                </c:pt>
                <c:pt idx="23" formatCode="0.00">
                  <c:v>0.16539653594705633</c:v>
                </c:pt>
                <c:pt idx="24" formatCode="0.00">
                  <c:v>6.9337179417588241E-2</c:v>
                </c:pt>
                <c:pt idx="25" formatCode="0.00">
                  <c:v>0.11093962440927674</c:v>
                </c:pt>
                <c:pt idx="26" formatCode="0.00">
                  <c:v>-5.2236420754669569E-2</c:v>
                </c:pt>
                <c:pt idx="27" formatCode="0.00">
                  <c:v>4.7877779239946031E-2</c:v>
                </c:pt>
                <c:pt idx="28" formatCode="0.00">
                  <c:v>3.2107207610101607E-2</c:v>
                </c:pt>
                <c:pt idx="29" formatCode="0.00">
                  <c:v>-1.8346464365446069E-2</c:v>
                </c:pt>
                <c:pt idx="30" formatCode="0.00">
                  <c:v>-0.17314109652233531</c:v>
                </c:pt>
                <c:pt idx="31" formatCode="0.00">
                  <c:v>-0.14912173058054676</c:v>
                </c:pt>
                <c:pt idx="32" formatCode="0.00">
                  <c:v>-6.8130726265483221E-2</c:v>
                </c:pt>
                <c:pt idx="33" formatCode="0.00">
                  <c:v>-3.2302250736259738E-2</c:v>
                </c:pt>
                <c:pt idx="34" formatCode="0.00">
                  <c:v>6.6098574312459107E-2</c:v>
                </c:pt>
                <c:pt idx="35" formatCode="0.00">
                  <c:v>-4.9982169079808847E-3</c:v>
                </c:pt>
                <c:pt idx="36" formatCode="0.00">
                  <c:v>-5.4336875058958505E-2</c:v>
                </c:pt>
                <c:pt idx="37" formatCode="0.00">
                  <c:v>-1.4834492430399384E-2</c:v>
                </c:pt>
                <c:pt idx="38" formatCode="0.00">
                  <c:v>2.723435158693574E-2</c:v>
                </c:pt>
                <c:pt idx="39" formatCode="0.00">
                  <c:v>-3.2402788768904511E-2</c:v>
                </c:pt>
                <c:pt idx="40" formatCode="0.00">
                  <c:v>-5.7596033797282899E-3</c:v>
                </c:pt>
                <c:pt idx="41" formatCode="0.00">
                  <c:v>0.18188572742020598</c:v>
                </c:pt>
                <c:pt idx="42" formatCode="0.00">
                  <c:v>9.7849606218273516E-2</c:v>
                </c:pt>
                <c:pt idx="43" formatCode="0.00">
                  <c:v>0.10354437194910102</c:v>
                </c:pt>
                <c:pt idx="44" formatCode="0.00">
                  <c:v>8.1869077069732205E-2</c:v>
                </c:pt>
                <c:pt idx="45" formatCode="0.00">
                  <c:v>-3.3952950592775089E-2</c:v>
                </c:pt>
                <c:pt idx="46" formatCode="0.00">
                  <c:v>6.3124408263724965E-2</c:v>
                </c:pt>
                <c:pt idx="47" formatCode="0.00">
                  <c:v>-4.1612980885155061E-2</c:v>
                </c:pt>
                <c:pt idx="48" formatCode="0.00">
                  <c:v>2.9154151627367071E-3</c:v>
                </c:pt>
                <c:pt idx="49" formatCode="0.00">
                  <c:v>3.9854731469128879E-2</c:v>
                </c:pt>
                <c:pt idx="50" formatCode="0.00">
                  <c:v>5.4153779393913123E-2</c:v>
                </c:pt>
                <c:pt idx="51" formatCode="0.00">
                  <c:v>0.10755081599689222</c:v>
                </c:pt>
                <c:pt idx="52" formatCode="0.00">
                  <c:v>-3.5241912380818557E-4</c:v>
                </c:pt>
                <c:pt idx="53" formatCode="0.00">
                  <c:v>6.1801633016428367E-2</c:v>
                </c:pt>
                <c:pt idx="54" formatCode="0.00">
                  <c:v>0.13030036179164942</c:v>
                </c:pt>
                <c:pt idx="55" formatCode="0.00">
                  <c:v>3.4788199651230506E-2</c:v>
                </c:pt>
                <c:pt idx="56" formatCode="0.00">
                  <c:v>5.6973631493939796E-2</c:v>
                </c:pt>
                <c:pt idx="57" formatCode="0.00">
                  <c:v>0.10355108548245254</c:v>
                </c:pt>
                <c:pt idx="58" formatCode="0.00">
                  <c:v>0.27764644397811994</c:v>
                </c:pt>
                <c:pt idx="59" formatCode="0.00">
                  <c:v>0.27900052995203883</c:v>
                </c:pt>
                <c:pt idx="60" formatCode="0.00">
                  <c:v>5.6033980258605079E-2</c:v>
                </c:pt>
                <c:pt idx="61" formatCode="0.00">
                  <c:v>0.15267994557715306</c:v>
                </c:pt>
                <c:pt idx="62" formatCode="0.00">
                  <c:v>0.16250114877132191</c:v>
                </c:pt>
                <c:pt idx="63" formatCode="0.00">
                  <c:v>-1.0268750259940437E-3</c:v>
                </c:pt>
                <c:pt idx="64" formatCode="0.00">
                  <c:v>-9.4548551873860992E-2</c:v>
                </c:pt>
                <c:pt idx="65" formatCode="0.00">
                  <c:v>4.3460242780405708E-2</c:v>
                </c:pt>
                <c:pt idx="66" formatCode="0.00">
                  <c:v>-3.8898382963101344E-2</c:v>
                </c:pt>
                <c:pt idx="67" formatCode="0.00">
                  <c:v>9.9387261463551507E-2</c:v>
                </c:pt>
                <c:pt idx="68" formatCode="0.00">
                  <c:v>9.9406178554590913E-2</c:v>
                </c:pt>
                <c:pt idx="69" formatCode="0.00">
                  <c:v>0.13014157425210954</c:v>
                </c:pt>
                <c:pt idx="70" formatCode="0.00">
                  <c:v>9.1010334066382842E-2</c:v>
                </c:pt>
                <c:pt idx="71" formatCode="0.00">
                  <c:v>0.15164761418006048</c:v>
                </c:pt>
                <c:pt idx="72" formatCode="0.00">
                  <c:v>8.7502529607530993E-2</c:v>
                </c:pt>
                <c:pt idx="73" formatCode="0.00">
                  <c:v>6.1499227868813719E-2</c:v>
                </c:pt>
                <c:pt idx="74" formatCode="0.00">
                  <c:v>-4.6627887744374777E-2</c:v>
                </c:pt>
                <c:pt idx="75" formatCode="0.00">
                  <c:v>-7.296048962822943E-2</c:v>
                </c:pt>
                <c:pt idx="76" formatCode="0.00">
                  <c:v>6.3714676173661139E-2</c:v>
                </c:pt>
                <c:pt idx="77" formatCode="0.00">
                  <c:v>-8.6497197778443766E-2</c:v>
                </c:pt>
                <c:pt idx="78" formatCode="0.00">
                  <c:v>-5.5228157887067766E-2</c:v>
                </c:pt>
                <c:pt idx="79" formatCode="0.00">
                  <c:v>0.11409334251732668</c:v>
                </c:pt>
                <c:pt idx="80" formatCode="0.00">
                  <c:v>3.3094910447059506E-2</c:v>
                </c:pt>
                <c:pt idx="81" formatCode="0.00">
                  <c:v>0.10412185410837667</c:v>
                </c:pt>
                <c:pt idx="82" formatCode="0.00">
                  <c:v>6.8518558126228479E-2</c:v>
                </c:pt>
                <c:pt idx="83" formatCode="0.00">
                  <c:v>0.11189770662513404</c:v>
                </c:pt>
                <c:pt idx="84" formatCode="0.00">
                  <c:v>-1.8514562626276723E-2</c:v>
                </c:pt>
                <c:pt idx="85" formatCode="0.00">
                  <c:v>1.7889443117993292E-3</c:v>
                </c:pt>
                <c:pt idx="86" formatCode="0.00">
                  <c:v>-8.6081145758210107E-3</c:v>
                </c:pt>
                <c:pt idx="87" formatCode="0.00">
                  <c:v>6.6085002273765056E-2</c:v>
                </c:pt>
                <c:pt idx="88" formatCode="0.00">
                  <c:v>7.1736298757720002E-2</c:v>
                </c:pt>
                <c:pt idx="89" formatCode="0.00">
                  <c:v>0.1715508574279756</c:v>
                </c:pt>
                <c:pt idx="90" formatCode="0.00">
                  <c:v>5.6374909000053777E-2</c:v>
                </c:pt>
                <c:pt idx="91" formatCode="0.00">
                  <c:v>7.2664730107445591E-2</c:v>
                </c:pt>
                <c:pt idx="92" formatCode="0.00">
                  <c:v>5.75009922384907E-2</c:v>
                </c:pt>
                <c:pt idx="93" formatCode="0.00">
                  <c:v>9.3022775461735846E-2</c:v>
                </c:pt>
                <c:pt idx="94" formatCode="0.00">
                  <c:v>0.19429752440362139</c:v>
                </c:pt>
                <c:pt idx="95" formatCode="0.00">
                  <c:v>2.9802719273910854E-2</c:v>
                </c:pt>
                <c:pt idx="96" formatCode="0.00">
                  <c:v>6.9867449512166085E-2</c:v>
                </c:pt>
                <c:pt idx="97" formatCode="0.00">
                  <c:v>-0.20068776011305889</c:v>
                </c:pt>
                <c:pt idx="98" formatCode="0.00">
                  <c:v>-0.113678431112156</c:v>
                </c:pt>
                <c:pt idx="99" formatCode="0.00">
                  <c:v>6.9367763446314457E-2</c:v>
                </c:pt>
                <c:pt idx="100" formatCode="0.00">
                  <c:v>0.16934702499952756</c:v>
                </c:pt>
                <c:pt idx="101" formatCode="0.00">
                  <c:v>0.11036148727939796</c:v>
                </c:pt>
                <c:pt idx="102" formatCode="0.00">
                  <c:v>-4.5921784176713866E-2</c:v>
                </c:pt>
                <c:pt idx="103" formatCode="0.00">
                  <c:v>-4.9270068209911776E-2</c:v>
                </c:pt>
                <c:pt idx="104" formatCode="0.00">
                  <c:v>3.1812362376517592E-2</c:v>
                </c:pt>
                <c:pt idx="105" formatCode="0.00">
                  <c:v>-0.22114709343783193</c:v>
                </c:pt>
                <c:pt idx="106" formatCode="0.00">
                  <c:v>-0.10372754544440692</c:v>
                </c:pt>
                <c:pt idx="107" formatCode="0.00">
                  <c:v>-0.12819048285677337</c:v>
                </c:pt>
                <c:pt idx="108" formatCode="0.00">
                  <c:v>-9.3750266682185029E-2</c:v>
                </c:pt>
                <c:pt idx="109" formatCode="0.00">
                  <c:v>1.1078499802853192E-2</c:v>
                </c:pt>
                <c:pt idx="110" formatCode="0.00">
                  <c:v>-3.0451121655898743E-3</c:v>
                </c:pt>
                <c:pt idx="111" formatCode="0.00">
                  <c:v>0.12300322855163241</c:v>
                </c:pt>
                <c:pt idx="112" formatCode="0.00">
                  <c:v>0.17481003797038397</c:v>
                </c:pt>
                <c:pt idx="113" formatCode="0.00">
                  <c:v>0.10796215068293241</c:v>
                </c:pt>
                <c:pt idx="114" formatCode="0.00">
                  <c:v>6.6509855083339911E-2</c:v>
                </c:pt>
                <c:pt idx="115" formatCode="0.00">
                  <c:v>0.12296501791611975</c:v>
                </c:pt>
                <c:pt idx="116" formatCode="0.00">
                  <c:v>5.75396730512873E-2</c:v>
                </c:pt>
                <c:pt idx="117" formatCode="0.00">
                  <c:v>8.8589453194438159E-2</c:v>
                </c:pt>
                <c:pt idx="118" formatCode="0.00">
                  <c:v>3.8472994254070442E-2</c:v>
                </c:pt>
                <c:pt idx="119" formatCode="0.00">
                  <c:v>5.3913093754420667E-2</c:v>
                </c:pt>
                <c:pt idx="120" formatCode="0.00">
                  <c:v>5.4061143253344851E-2</c:v>
                </c:pt>
                <c:pt idx="121" formatCode="0.00">
                  <c:v>-4.5799287217042677E-2</c:v>
                </c:pt>
                <c:pt idx="122" formatCode="0.00">
                  <c:v>3.2037528923585176E-2</c:v>
                </c:pt>
                <c:pt idx="123" formatCode="0.00">
                  <c:v>0.11354043329869326</c:v>
                </c:pt>
                <c:pt idx="124" formatCode="0.00">
                  <c:v>0.11177713519911922</c:v>
                </c:pt>
                <c:pt idx="125" formatCode="0.00">
                  <c:v>2.2245505442945051E-2</c:v>
                </c:pt>
                <c:pt idx="126" formatCode="0.00">
                  <c:v>-7.9049022196875374E-3</c:v>
                </c:pt>
                <c:pt idx="127" formatCode="0.00">
                  <c:v>1.3546851000579885E-2</c:v>
                </c:pt>
                <c:pt idx="128" formatCode="0.00">
                  <c:v>-3.4439136964688824E-2</c:v>
                </c:pt>
                <c:pt idx="129" formatCode="0.00">
                  <c:v>0.10671884280582433</c:v>
                </c:pt>
                <c:pt idx="130" formatCode="0.00">
                  <c:v>7.452150639558891E-2</c:v>
                </c:pt>
                <c:pt idx="131" formatCode="0.00">
                  <c:v>4.6009078793290914E-2</c:v>
                </c:pt>
                <c:pt idx="132" formatCode="0.00">
                  <c:v>3.9472066896478801E-2</c:v>
                </c:pt>
                <c:pt idx="133" formatCode="0.00">
                  <c:v>4.8213216187216135E-2</c:v>
                </c:pt>
                <c:pt idx="134" formatCode="0.00">
                  <c:v>4.3118112947241306E-2</c:v>
                </c:pt>
                <c:pt idx="135" formatCode="0.00">
                  <c:v>3.6209539267728682E-3</c:v>
                </c:pt>
                <c:pt idx="136" formatCode="0.00">
                  <c:v>4.3403055748891597E-3</c:v>
                </c:pt>
                <c:pt idx="137" formatCode="0.00">
                  <c:v>-3.296524882046209E-3</c:v>
                </c:pt>
                <c:pt idx="138" formatCode="0.00">
                  <c:v>-2.5460627027796414E-2</c:v>
                </c:pt>
                <c:pt idx="139" formatCode="0.00">
                  <c:v>0.10666172107034813</c:v>
                </c:pt>
                <c:pt idx="140" formatCode="0.00">
                  <c:v>2.1869824830820082E-2</c:v>
                </c:pt>
                <c:pt idx="141" formatCode="0.00">
                  <c:v>1.7628956365803913E-4</c:v>
                </c:pt>
                <c:pt idx="142" formatCode="0.00">
                  <c:v>4.311905992946783E-2</c:v>
                </c:pt>
                <c:pt idx="143" formatCode="0.00">
                  <c:v>-2.611259655969906E-2</c:v>
                </c:pt>
                <c:pt idx="144" formatCode="0.00">
                  <c:v>3.3924604833804717E-2</c:v>
                </c:pt>
                <c:pt idx="145" formatCode="0.00">
                  <c:v>9.9155141262145266E-2</c:v>
                </c:pt>
                <c:pt idx="146" formatCode="0.00">
                  <c:v>0.16156372135332911</c:v>
                </c:pt>
                <c:pt idx="147" formatCode="0.00">
                  <c:v>0.12216764321699225</c:v>
                </c:pt>
                <c:pt idx="148" formatCode="0.00">
                  <c:v>1.8471665896081593E-2</c:v>
                </c:pt>
                <c:pt idx="149" formatCode="0.00">
                  <c:v>-1.9501230670102218E-3</c:v>
                </c:pt>
                <c:pt idx="150" formatCode="0.00">
                  <c:v>7.012147565948511E-3</c:v>
                </c:pt>
                <c:pt idx="151" formatCode="0.00">
                  <c:v>3.4178624610362578E-2</c:v>
                </c:pt>
                <c:pt idx="152" formatCode="0.00">
                  <c:v>7.2694001231566566E-2</c:v>
                </c:pt>
                <c:pt idx="153" formatCode="0.00">
                  <c:v>2.6779242573608277E-2</c:v>
                </c:pt>
                <c:pt idx="154" formatCode="0.00">
                  <c:v>-6.7286182515344906E-2</c:v>
                </c:pt>
                <c:pt idx="155" formatCode="0.00">
                  <c:v>-3.1991421336454558E-2</c:v>
                </c:pt>
                <c:pt idx="156" formatCode="0.00">
                  <c:v>-7.0210576720560192E-2</c:v>
                </c:pt>
                <c:pt idx="157" formatCode="0.00">
                  <c:v>-0.12192545590368875</c:v>
                </c:pt>
                <c:pt idx="158" formatCode="0.00">
                  <c:v>-5.8231282570933532E-2</c:v>
                </c:pt>
                <c:pt idx="159" formatCode="0.00">
                  <c:v>-1.1379989352955498E-2</c:v>
                </c:pt>
                <c:pt idx="160" formatCode="0.00">
                  <c:v>-3.2240886024080769E-3</c:v>
                </c:pt>
                <c:pt idx="161" formatCode="0.00">
                  <c:v>1.0020307503196768E-2</c:v>
                </c:pt>
                <c:pt idx="162" formatCode="0.00">
                  <c:v>-7.5714097110269329E-2</c:v>
                </c:pt>
                <c:pt idx="163" formatCode="0.00">
                  <c:v>7.6143440849746946E-2</c:v>
                </c:pt>
                <c:pt idx="164" formatCode="0.00">
                  <c:v>7.6503585404167115E-2</c:v>
                </c:pt>
                <c:pt idx="165" formatCode="0.00">
                  <c:v>1.2431285959094268E-2</c:v>
                </c:pt>
                <c:pt idx="166" formatCode="0.00">
                  <c:v>7.119658376686816E-2</c:v>
                </c:pt>
                <c:pt idx="167" formatCode="0.00">
                  <c:v>6.6048046768666824E-2</c:v>
                </c:pt>
                <c:pt idx="168" formatCode="0.00">
                  <c:v>3.0168993042672197E-2</c:v>
                </c:pt>
                <c:pt idx="169" formatCode="0.00">
                  <c:v>-6.6337128617996566E-2</c:v>
                </c:pt>
                <c:pt idx="170" formatCode="0.00">
                  <c:v>1.5951964154608114E-2</c:v>
                </c:pt>
                <c:pt idx="171" formatCode="0.00">
                  <c:v>2.3025972277472734E-2</c:v>
                </c:pt>
                <c:pt idx="172" formatCode="0.00">
                  <c:v>7.6485266927257642E-2</c:v>
                </c:pt>
                <c:pt idx="173" formatCode="0.00">
                  <c:v>7.3848017415256331E-2</c:v>
                </c:pt>
                <c:pt idx="174" formatCode="0.00">
                  <c:v>4.5535993634021762E-2</c:v>
                </c:pt>
                <c:pt idx="175" formatCode="0.00">
                  <c:v>3.3772421730174113E-2</c:v>
                </c:pt>
                <c:pt idx="176" formatCode="0.00">
                  <c:v>6.0654796440772249E-2</c:v>
                </c:pt>
                <c:pt idx="177" formatCode="0.00">
                  <c:v>9.6678619807709192E-3</c:v>
                </c:pt>
                <c:pt idx="178" formatCode="0.00">
                  <c:v>5.3272393214514616E-2</c:v>
                </c:pt>
                <c:pt idx="179" formatCode="0.00">
                  <c:v>8.6824255716469817E-2</c:v>
                </c:pt>
                <c:pt idx="180" formatCode="0.00">
                  <c:v>-2.1459209606977624E-2</c:v>
                </c:pt>
                <c:pt idx="181" formatCode="0.00">
                  <c:v>3.6559033147777739E-2</c:v>
                </c:pt>
                <c:pt idx="182" formatCode="0.00">
                  <c:v>7.8482311368724175E-2</c:v>
                </c:pt>
                <c:pt idx="183" formatCode="0.00">
                  <c:v>4.2605282679730565E-3</c:v>
                </c:pt>
                <c:pt idx="184" formatCode="0.00">
                  <c:v>5.3286408354118854E-3</c:v>
                </c:pt>
                <c:pt idx="185" formatCode="0.00">
                  <c:v>3.0292041727534292E-2</c:v>
                </c:pt>
                <c:pt idx="186" formatCode="0.00">
                  <c:v>-1.4156468291116445E-2</c:v>
                </c:pt>
                <c:pt idx="187" formatCode="0.00">
                  <c:v>-2.7295680026248475E-2</c:v>
                </c:pt>
                <c:pt idx="188" formatCode="0.00">
                  <c:v>-5.7471429173667599E-2</c:v>
                </c:pt>
                <c:pt idx="189" formatCode="0.00">
                  <c:v>-2.9413315478040228E-2</c:v>
                </c:pt>
                <c:pt idx="190" formatCode="0.00">
                  <c:v>4.9562068124924349E-2</c:v>
                </c:pt>
                <c:pt idx="191" formatCode="0.00">
                  <c:v>7.8393547280601831E-3</c:v>
                </c:pt>
                <c:pt idx="192" formatCode="0.00">
                  <c:v>-7.2141936508363494E-2</c:v>
                </c:pt>
                <c:pt idx="193" formatCode="0.00">
                  <c:v>-7.4312143014099233E-2</c:v>
                </c:pt>
                <c:pt idx="194" formatCode="0.00">
                  <c:v>-2.6968081816521116E-2</c:v>
                </c:pt>
                <c:pt idx="195" formatCode="0.00">
                  <c:v>8.5238577310803657E-2</c:v>
                </c:pt>
                <c:pt idx="196" formatCode="0.00">
                  <c:v>-7.2373102664597067E-2</c:v>
                </c:pt>
                <c:pt idx="197" formatCode="0.00">
                  <c:v>2.3989127597908121E-2</c:v>
                </c:pt>
                <c:pt idx="198" formatCode="0.00">
                  <c:v>-1.8585073748215653E-2</c:v>
                </c:pt>
                <c:pt idx="199" formatCode="0.00">
                  <c:v>5.746841060902249E-2</c:v>
                </c:pt>
                <c:pt idx="200" formatCode="0.00">
                  <c:v>2.9935947667993477E-2</c:v>
                </c:pt>
                <c:pt idx="201" formatCode="0.00">
                  <c:v>5.8874167035900052E-2</c:v>
                </c:pt>
                <c:pt idx="202" formatCode="0.00">
                  <c:v>2.0696357377588535E-2</c:v>
                </c:pt>
                <c:pt idx="203" formatCode="0.00">
                  <c:v>-1.2410006871677638E-2</c:v>
                </c:pt>
                <c:pt idx="204" formatCode="0.00">
                  <c:v>3.3611831834216961E-2</c:v>
                </c:pt>
                <c:pt idx="205" formatCode="0.00">
                  <c:v>4.3506022566825293E-2</c:v>
                </c:pt>
                <c:pt idx="206" formatCode="0.00">
                  <c:v>0.10327024860847195</c:v>
                </c:pt>
                <c:pt idx="207" formatCode="0.00">
                  <c:v>6.8246773096822172E-2</c:v>
                </c:pt>
                <c:pt idx="208" formatCode="0.00">
                  <c:v>2.0425135111285696E-2</c:v>
                </c:pt>
                <c:pt idx="209" formatCode="0.00">
                  <c:v>5.0520180434980765E-2</c:v>
                </c:pt>
                <c:pt idx="210" formatCode="0.00">
                  <c:v>-2.2169589458386312E-2</c:v>
                </c:pt>
                <c:pt idx="211" formatCode="0.00">
                  <c:v>1.624169767845508E-2</c:v>
                </c:pt>
                <c:pt idx="212" formatCode="0.00">
                  <c:v>7.674084412736458E-2</c:v>
                </c:pt>
                <c:pt idx="213" formatCode="0.00">
                  <c:v>-1.6565153266532667E-2</c:v>
                </c:pt>
                <c:pt idx="214" formatCode="0.00">
                  <c:v>6.2795659237121437E-2</c:v>
                </c:pt>
                <c:pt idx="215" formatCode="0.00">
                  <c:v>3.0475275206169442E-2</c:v>
                </c:pt>
                <c:pt idx="216" formatCode="0.00">
                  <c:v>9.4858235564401414E-4</c:v>
                </c:pt>
                <c:pt idx="217" formatCode="0.00">
                  <c:v>-7.1610709746927435E-3</c:v>
                </c:pt>
                <c:pt idx="218" formatCode="0.00">
                  <c:v>4.2545046053043996E-2</c:v>
                </c:pt>
                <c:pt idx="219" formatCode="0.00">
                  <c:v>-2.5183738006305741E-2</c:v>
                </c:pt>
                <c:pt idx="220" formatCode="0.00">
                  <c:v>-1.8068954178057699E-2</c:v>
                </c:pt>
                <c:pt idx="221" formatCode="0.00">
                  <c:v>8.6113804658523016E-2</c:v>
                </c:pt>
                <c:pt idx="222" formatCode="0.00">
                  <c:v>2.1915282583104122E-2</c:v>
                </c:pt>
                <c:pt idx="223" formatCode="0.00">
                  <c:v>2.6162928444515475E-2</c:v>
                </c:pt>
                <c:pt idx="224" formatCode="0.00">
                  <c:v>0.14520763558930605</c:v>
                </c:pt>
                <c:pt idx="225" formatCode="0.00">
                  <c:v>4.0184793668350795E-2</c:v>
                </c:pt>
                <c:pt idx="226" formatCode="0.00">
                  <c:v>-9.2787510129807953E-3</c:v>
                </c:pt>
                <c:pt idx="227" formatCode="0.00">
                  <c:v>-0.13161497631758473</c:v>
                </c:pt>
                <c:pt idx="228" formatCode="0.00">
                  <c:v>-0.11901584466051252</c:v>
                </c:pt>
                <c:pt idx="229" formatCode="0.00">
                  <c:v>2.9030210771213913E-3</c:v>
                </c:pt>
                <c:pt idx="230" formatCode="0.00">
                  <c:v>2.9091246966877364E-2</c:v>
                </c:pt>
                <c:pt idx="231" formatCode="0.00">
                  <c:v>7.9938867156812518E-2</c:v>
                </c:pt>
                <c:pt idx="232" formatCode="0.00">
                  <c:v>6.3486935296567848E-2</c:v>
                </c:pt>
                <c:pt idx="233" formatCode="0.00">
                  <c:v>-7.0254800991336422E-2</c:v>
                </c:pt>
                <c:pt idx="234" formatCode="0.00">
                  <c:v>7.3334535415292765E-2</c:v>
                </c:pt>
                <c:pt idx="235" formatCode="0.00">
                  <c:v>7.5476369848118896E-2</c:v>
                </c:pt>
                <c:pt idx="236" formatCode="0.00">
                  <c:v>8.5141292415587995E-3</c:v>
                </c:pt>
                <c:pt idx="237" formatCode="0.00">
                  <c:v>5.648107833078711E-2</c:v>
                </c:pt>
                <c:pt idx="238" formatCode="0.00">
                  <c:v>9.4423467507675399E-2</c:v>
                </c:pt>
                <c:pt idx="239" formatCode="0.00">
                  <c:v>8.035709508359741E-2</c:v>
                </c:pt>
                <c:pt idx="240" formatCode="0.00">
                  <c:v>9.556515192885684E-2</c:v>
                </c:pt>
                <c:pt idx="241" formatCode="0.00">
                  <c:v>6.6476459443346597E-2</c:v>
                </c:pt>
                <c:pt idx="242" formatCode="0.00">
                  <c:v>-6.1815456018758458E-2</c:v>
                </c:pt>
                <c:pt idx="243" formatCode="0.00">
                  <c:v>-6.5832296076400107E-2</c:v>
                </c:pt>
                <c:pt idx="244" formatCode="0.00">
                  <c:v>8.9012057762990288E-2</c:v>
                </c:pt>
                <c:pt idx="245" formatCode="0.00">
                  <c:v>8.4218840593508773E-2</c:v>
                </c:pt>
                <c:pt idx="246" formatCode="0.00">
                  <c:v>0.13061034187204132</c:v>
                </c:pt>
                <c:pt idx="247" formatCode="0.00">
                  <c:v>0.15477528853899347</c:v>
                </c:pt>
                <c:pt idx="248" formatCode="0.00">
                  <c:v>0.19649833056566385</c:v>
                </c:pt>
                <c:pt idx="249" formatCode="0.00">
                  <c:v>-1.1686270772290237E-2</c:v>
                </c:pt>
                <c:pt idx="250" formatCode="0.00">
                  <c:v>-4.5514276145914606E-2</c:v>
                </c:pt>
                <c:pt idx="251" formatCode="0.00">
                  <c:v>5.1870263649173833E-2</c:v>
                </c:pt>
                <c:pt idx="252" formatCode="0.00">
                  <c:v>9.7108720069350868E-2</c:v>
                </c:pt>
                <c:pt idx="253" formatCode="0.00">
                  <c:v>2.5281682996537727E-2</c:v>
                </c:pt>
                <c:pt idx="254" formatCode="0.00">
                  <c:v>-4.9175297433540932E-2</c:v>
                </c:pt>
                <c:pt idx="255" formatCode="0.00">
                  <c:v>-8.5611313064056505E-3</c:v>
                </c:pt>
                <c:pt idx="256" formatCode="0.00">
                  <c:v>5.0784081184962249E-2</c:v>
                </c:pt>
                <c:pt idx="257" formatCode="0.00">
                  <c:v>-2.123980089956734E-2</c:v>
                </c:pt>
                <c:pt idx="258" formatCode="0.00">
                  <c:v>6.4311472648784757E-2</c:v>
                </c:pt>
                <c:pt idx="259" formatCode="0.00">
                  <c:v>6.4781065437030244E-2</c:v>
                </c:pt>
                <c:pt idx="260" formatCode="0.00">
                  <c:v>4.808513296366855E-2</c:v>
                </c:pt>
                <c:pt idx="261" formatCode="0.00">
                  <c:v>-3.2222658662039508E-2</c:v>
                </c:pt>
                <c:pt idx="262" formatCode="0.00">
                  <c:v>3.1393204578945774E-2</c:v>
                </c:pt>
                <c:pt idx="263" formatCode="0.00">
                  <c:v>8.1847965936934219E-2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00-4954-A167-E98C287A9348}"/>
            </c:ext>
          </c:extLst>
        </c:ser>
        <c:ser>
          <c:idx val="1"/>
          <c:order val="1"/>
          <c:tx>
            <c:strRef>
              <c:f>'5a) Exponential Smoothing'!$F$1</c:f>
              <c:strCache>
                <c:ptCount val="1"/>
                <c:pt idx="0">
                  <c:v>ES(0.3)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'5a) Exponential Smoothing'!$F$2:$F$265</c:f>
              <c:numCache>
                <c:formatCode>General</c:formatCode>
                <c:ptCount val="264"/>
                <c:pt idx="1">
                  <c:v>#N/A</c:v>
                </c:pt>
                <c:pt idx="2" formatCode="0.00">
                  <c:v>0.10482024446954763</c:v>
                </c:pt>
                <c:pt idx="3" formatCode="0.00">
                  <c:v>0.12882656264309705</c:v>
                </c:pt>
                <c:pt idx="4" formatCode="0.00">
                  <c:v>6.4223630284093447E-2</c:v>
                </c:pt>
                <c:pt idx="5" formatCode="0.00">
                  <c:v>-5.1920153314300929E-2</c:v>
                </c:pt>
                <c:pt idx="6" formatCode="0.00">
                  <c:v>3.7763254801516662E-2</c:v>
                </c:pt>
                <c:pt idx="7" formatCode="0.00">
                  <c:v>1.7484390059059364E-2</c:v>
                </c:pt>
                <c:pt idx="8" formatCode="0.00">
                  <c:v>7.2017987134598435E-2</c:v>
                </c:pt>
                <c:pt idx="9" formatCode="0.00">
                  <c:v>-0.12281828173211293</c:v>
                </c:pt>
                <c:pt idx="10" formatCode="0.00">
                  <c:v>-0.15806051024442105</c:v>
                </c:pt>
                <c:pt idx="11" formatCode="0.00">
                  <c:v>-0.15760667586809751</c:v>
                </c:pt>
                <c:pt idx="12" formatCode="0.00">
                  <c:v>-0.13987089681456311</c:v>
                </c:pt>
                <c:pt idx="13" formatCode="0.00">
                  <c:v>3.8226718802371315E-2</c:v>
                </c:pt>
                <c:pt idx="14" formatCode="0.00">
                  <c:v>-2.0062553874956281E-2</c:v>
                </c:pt>
                <c:pt idx="15" formatCode="0.00">
                  <c:v>4.8750626914038427E-2</c:v>
                </c:pt>
                <c:pt idx="16" formatCode="0.00">
                  <c:v>8.0614437006187922E-2</c:v>
                </c:pt>
                <c:pt idx="17" formatCode="0.00">
                  <c:v>-8.7722250054810061E-3</c:v>
                </c:pt>
                <c:pt idx="18" formatCode="0.00">
                  <c:v>4.3483710625802342E-2</c:v>
                </c:pt>
                <c:pt idx="19" formatCode="0.00">
                  <c:v>-2.7109734604910191E-2</c:v>
                </c:pt>
                <c:pt idx="20" formatCode="0.00">
                  <c:v>-2.2809453542079083E-2</c:v>
                </c:pt>
                <c:pt idx="21" formatCode="0.00">
                  <c:v>-6.5130990998648705E-2</c:v>
                </c:pt>
                <c:pt idx="22" formatCode="0.00">
                  <c:v>-5.9405451914997312E-3</c:v>
                </c:pt>
                <c:pt idx="23" formatCode="0.00">
                  <c:v>5.9737792227592595E-2</c:v>
                </c:pt>
                <c:pt idx="24" formatCode="0.00">
                  <c:v>5.0267119687945387E-2</c:v>
                </c:pt>
                <c:pt idx="25" formatCode="0.00">
                  <c:v>7.3817756888990449E-2</c:v>
                </c:pt>
                <c:pt idx="26" formatCode="0.00">
                  <c:v>1.5021726360527912E-2</c:v>
                </c:pt>
                <c:pt idx="27" formatCode="0.00">
                  <c:v>3.7750367937946783E-2</c:v>
                </c:pt>
                <c:pt idx="28" formatCode="0.00">
                  <c:v>3.4029774915756088E-2</c:v>
                </c:pt>
                <c:pt idx="29" formatCode="0.00">
                  <c:v>1.1830002448825021E-2</c:v>
                </c:pt>
                <c:pt idx="30" formatCode="0.00">
                  <c:v>-6.3563494234123108E-2</c:v>
                </c:pt>
                <c:pt idx="31" formatCode="0.00">
                  <c:v>-8.6142760945534524E-2</c:v>
                </c:pt>
                <c:pt idx="32" formatCode="0.00">
                  <c:v>-7.0326021415296674E-2</c:v>
                </c:pt>
                <c:pt idx="33" formatCode="0.00">
                  <c:v>-5.4312371929256857E-2</c:v>
                </c:pt>
                <c:pt idx="34" formatCode="0.00">
                  <c:v>-5.5375534076210764E-3</c:v>
                </c:pt>
                <c:pt idx="35" formatCode="0.00">
                  <c:v>-1.4516768471785589E-2</c:v>
                </c:pt>
                <c:pt idx="36" formatCode="0.00">
                  <c:v>-3.2806342210206015E-2</c:v>
                </c:pt>
                <c:pt idx="37" formatCode="0.00">
                  <c:v>-2.2335909509734995E-2</c:v>
                </c:pt>
                <c:pt idx="38" formatCode="0.00">
                  <c:v>-2.0559798070764017E-3</c:v>
                </c:pt>
                <c:pt idx="39" formatCode="0.00">
                  <c:v>-1.8827654827090007E-2</c:v>
                </c:pt>
                <c:pt idx="40" formatCode="0.00">
                  <c:v>-1.148168698570169E-2</c:v>
                </c:pt>
                <c:pt idx="41" formatCode="0.00">
                  <c:v>7.0654365581776457E-2</c:v>
                </c:pt>
                <c:pt idx="42" formatCode="0.00">
                  <c:v>6.8008293618191398E-2</c:v>
                </c:pt>
                <c:pt idx="43" formatCode="0.00">
                  <c:v>7.9401301282856385E-2</c:v>
                </c:pt>
                <c:pt idx="44" formatCode="0.00">
                  <c:v>7.7354810391571716E-2</c:v>
                </c:pt>
                <c:pt idx="45" formatCode="0.00">
                  <c:v>2.9071078539659592E-2</c:v>
                </c:pt>
                <c:pt idx="46" formatCode="0.00">
                  <c:v>5.1768452167000642E-2</c:v>
                </c:pt>
                <c:pt idx="47" formatCode="0.00">
                  <c:v>1.0287786503640785E-2</c:v>
                </c:pt>
                <c:pt idx="48" formatCode="0.00">
                  <c:v>1.380115459324136E-2</c:v>
                </c:pt>
                <c:pt idx="49" formatCode="0.00">
                  <c:v>2.6366568323972321E-2</c:v>
                </c:pt>
                <c:pt idx="50" formatCode="0.00">
                  <c:v>3.6541180663855394E-2</c:v>
                </c:pt>
                <c:pt idx="51" formatCode="0.00">
                  <c:v>6.4709404541292315E-2</c:v>
                </c:pt>
                <c:pt idx="52" formatCode="0.00">
                  <c:v>3.1317584354814965E-2</c:v>
                </c:pt>
                <c:pt idx="53" formatCode="0.00">
                  <c:v>4.8454034228472262E-2</c:v>
                </c:pt>
                <c:pt idx="54" formatCode="0.00">
                  <c:v>8.1814911911382404E-2</c:v>
                </c:pt>
                <c:pt idx="55" formatCode="0.00">
                  <c:v>5.5426763100997263E-2</c:v>
                </c:pt>
                <c:pt idx="56" formatCode="0.00">
                  <c:v>5.8743236284371211E-2</c:v>
                </c:pt>
                <c:pt idx="57" formatCode="0.00">
                  <c:v>7.8174120842318673E-2</c:v>
                </c:pt>
                <c:pt idx="58" formatCode="0.00">
                  <c:v>0.160399506732502</c:v>
                </c:pt>
                <c:pt idx="59" formatCode="0.00">
                  <c:v>0.19615391046643832</c:v>
                </c:pt>
                <c:pt idx="60" formatCode="0.00">
                  <c:v>0.12545080358636113</c:v>
                </c:pt>
                <c:pt idx="61" formatCode="0.00">
                  <c:v>0.14604545601026914</c:v>
                </c:pt>
                <c:pt idx="62" formatCode="0.00">
                  <c:v>0.15224488996354954</c:v>
                </c:pt>
                <c:pt idx="63" formatCode="0.00">
                  <c:v>8.5238328835602978E-2</c:v>
                </c:pt>
                <c:pt idx="64" formatCode="0.00">
                  <c:v>1.9278049028038036E-2</c:v>
                </c:pt>
                <c:pt idx="65" formatCode="0.00">
                  <c:v>4.4276695037868345E-2</c:v>
                </c:pt>
                <c:pt idx="66" formatCode="0.00">
                  <c:v>8.7352054705551012E-3</c:v>
                </c:pt>
                <c:pt idx="67" formatCode="0.00">
                  <c:v>5.3710405123309393E-2</c:v>
                </c:pt>
                <c:pt idx="68" formatCode="0.00">
                  <c:v>6.7421569350113203E-2</c:v>
                </c:pt>
                <c:pt idx="69" formatCode="0.00">
                  <c:v>9.0189264553250201E-2</c:v>
                </c:pt>
                <c:pt idx="70" formatCode="0.00">
                  <c:v>8.5404425954739419E-2</c:v>
                </c:pt>
                <c:pt idx="71" formatCode="0.00">
                  <c:v>0.11307360415123714</c:v>
                </c:pt>
                <c:pt idx="72" formatCode="0.00">
                  <c:v>9.7155056628800085E-2</c:v>
                </c:pt>
                <c:pt idx="73" formatCode="0.00">
                  <c:v>8.3115026348683382E-2</c:v>
                </c:pt>
                <c:pt idx="74" formatCode="0.00">
                  <c:v>3.0290094399070266E-2</c:v>
                </c:pt>
                <c:pt idx="75" formatCode="0.00">
                  <c:v>-4.0707010513295269E-3</c:v>
                </c:pt>
                <c:pt idx="76" formatCode="0.00">
                  <c:v>3.3837433433553603E-2</c:v>
                </c:pt>
                <c:pt idx="77" formatCode="0.00">
                  <c:v>-2.1575911152459101E-2</c:v>
                </c:pt>
                <c:pt idx="78" formatCode="0.00">
                  <c:v>-2.7651280043950503E-2</c:v>
                </c:pt>
                <c:pt idx="79" formatCode="0.00">
                  <c:v>3.6642013919283373E-2</c:v>
                </c:pt>
                <c:pt idx="80" formatCode="0.00">
                  <c:v>2.5163798754296147E-2</c:v>
                </c:pt>
                <c:pt idx="81" formatCode="0.00">
                  <c:v>5.7983250974118217E-2</c:v>
                </c:pt>
                <c:pt idx="82" formatCode="0.00">
                  <c:v>5.6566276493475107E-2</c:v>
                </c:pt>
                <c:pt idx="83" formatCode="0.00">
                  <c:v>7.8743024625689217E-2</c:v>
                </c:pt>
                <c:pt idx="84" formatCode="0.00">
                  <c:v>3.2798456689203767E-2</c:v>
                </c:pt>
                <c:pt idx="85" formatCode="0.00">
                  <c:v>2.6106053868020784E-2</c:v>
                </c:pt>
                <c:pt idx="86" formatCode="0.00">
                  <c:v>1.4355038620745631E-2</c:v>
                </c:pt>
                <c:pt idx="87" formatCode="0.00">
                  <c:v>3.9477428454455378E-2</c:v>
                </c:pt>
                <c:pt idx="88" formatCode="0.00">
                  <c:v>4.9881684807657548E-2</c:v>
                </c:pt>
                <c:pt idx="89" formatCode="0.00">
                  <c:v>9.9215736994214404E-2</c:v>
                </c:pt>
                <c:pt idx="90" formatCode="0.00">
                  <c:v>7.1555152369519121E-2</c:v>
                </c:pt>
                <c:pt idx="91" formatCode="0.00">
                  <c:v>7.3982431261847434E-2</c:v>
                </c:pt>
                <c:pt idx="92" formatCode="0.00">
                  <c:v>6.7088376114546211E-2</c:v>
                </c:pt>
                <c:pt idx="93" formatCode="0.00">
                  <c:v>7.9435782333120333E-2</c:v>
                </c:pt>
                <c:pt idx="94" formatCode="0.00">
                  <c:v>0.12691534410394165</c:v>
                </c:pt>
                <c:pt idx="95" formatCode="0.00">
                  <c:v>7.6632224566826765E-2</c:v>
                </c:pt>
                <c:pt idx="96" formatCode="0.00">
                  <c:v>7.9753971652489944E-2</c:v>
                </c:pt>
                <c:pt idx="97" formatCode="0.00">
                  <c:v>-3.9164217686132208E-2</c:v>
                </c:pt>
                <c:pt idx="98" formatCode="0.00">
                  <c:v>-5.0331567985251832E-2</c:v>
                </c:pt>
                <c:pt idx="99" formatCode="0.00">
                  <c:v>9.1127421731642608E-3</c:v>
                </c:pt>
                <c:pt idx="100" formatCode="0.00">
                  <c:v>7.0037503506486354E-2</c:v>
                </c:pt>
                <c:pt idx="101" formatCode="0.00">
                  <c:v>7.455084378862889E-2</c:v>
                </c:pt>
                <c:pt idx="102" formatCode="0.00">
                  <c:v>1.8315491926097396E-2</c:v>
                </c:pt>
                <c:pt idx="103" formatCode="0.00">
                  <c:v>-2.3906697761165181E-3</c:v>
                </c:pt>
                <c:pt idx="104" formatCode="0.00">
                  <c:v>1.8295123802214631E-2</c:v>
                </c:pt>
                <c:pt idx="105" formatCode="0.00">
                  <c:v>-8.6060899974501434E-2</c:v>
                </c:pt>
                <c:pt idx="106" formatCode="0.00">
                  <c:v>-7.6264094587746994E-2</c:v>
                </c:pt>
                <c:pt idx="107" formatCode="0.00">
                  <c:v>-9.4987245878616317E-2</c:v>
                </c:pt>
                <c:pt idx="108" formatCode="0.00">
                  <c:v>-9.0188124325811275E-2</c:v>
                </c:pt>
                <c:pt idx="109" formatCode="0.00">
                  <c:v>-4.6330152824849868E-2</c:v>
                </c:pt>
                <c:pt idx="110" formatCode="0.00">
                  <c:v>-3.516053359444312E-2</c:v>
                </c:pt>
                <c:pt idx="111" formatCode="0.00">
                  <c:v>2.8494810284450979E-2</c:v>
                </c:pt>
                <c:pt idx="112" formatCode="0.00">
                  <c:v>7.9050254086927507E-2</c:v>
                </c:pt>
                <c:pt idx="113" formatCode="0.00">
                  <c:v>7.9129094700199493E-2</c:v>
                </c:pt>
                <c:pt idx="114" formatCode="0.00">
                  <c:v>7.0013741952336866E-2</c:v>
                </c:pt>
                <c:pt idx="115" formatCode="0.00">
                  <c:v>9.3157645677114848E-2</c:v>
                </c:pt>
                <c:pt idx="116" formatCode="0.00">
                  <c:v>7.4060423835316705E-2</c:v>
                </c:pt>
                <c:pt idx="117" formatCode="0.00">
                  <c:v>8.2411247232886814E-2</c:v>
                </c:pt>
                <c:pt idx="118" formatCode="0.00">
                  <c:v>6.2786226618337479E-2</c:v>
                </c:pt>
                <c:pt idx="119" formatCode="0.00">
                  <c:v>6.210944240920746E-2</c:v>
                </c:pt>
                <c:pt idx="120" formatCode="0.00">
                  <c:v>5.971398759802464E-2</c:v>
                </c:pt>
                <c:pt idx="121" formatCode="0.00">
                  <c:v>1.5220806950168902E-2</c:v>
                </c:pt>
                <c:pt idx="122" formatCode="0.00">
                  <c:v>3.0273414188845937E-2</c:v>
                </c:pt>
                <c:pt idx="123" formatCode="0.00">
                  <c:v>6.5732464770028309E-2</c:v>
                </c:pt>
                <c:pt idx="124" formatCode="0.00">
                  <c:v>7.9319156143096065E-2</c:v>
                </c:pt>
                <c:pt idx="125" formatCode="0.00">
                  <c:v>5.0685851392971222E-2</c:v>
                </c:pt>
                <c:pt idx="126" formatCode="0.00">
                  <c:v>2.9232144323977974E-2</c:v>
                </c:pt>
                <c:pt idx="127" formatCode="0.00">
                  <c:v>2.7284638883850073E-2</c:v>
                </c:pt>
                <c:pt idx="128" formatCode="0.00">
                  <c:v>2.5978791051824261E-3</c:v>
                </c:pt>
                <c:pt idx="129" formatCode="0.00">
                  <c:v>5.1983051328726694E-2</c:v>
                </c:pt>
                <c:pt idx="130" formatCode="0.00">
                  <c:v>5.4604930310326524E-2</c:v>
                </c:pt>
                <c:pt idx="131" formatCode="0.00">
                  <c:v>4.836029130634896E-2</c:v>
                </c:pt>
                <c:pt idx="132" formatCode="0.00">
                  <c:v>4.4853351025226348E-2</c:v>
                </c:pt>
                <c:pt idx="133" formatCode="0.00">
                  <c:v>4.6985172625489513E-2</c:v>
                </c:pt>
                <c:pt idx="134" formatCode="0.00">
                  <c:v>4.5169970019732573E-2</c:v>
                </c:pt>
                <c:pt idx="135" formatCode="0.00">
                  <c:v>2.7627059032070144E-2</c:v>
                </c:pt>
                <c:pt idx="136" formatCode="0.00">
                  <c:v>2.073352106395937E-2</c:v>
                </c:pt>
                <c:pt idx="137" formatCode="0.00">
                  <c:v>1.254262907855172E-2</c:v>
                </c:pt>
                <c:pt idx="138" formatCode="0.00">
                  <c:v>-1.7080180292348892E-3</c:v>
                </c:pt>
                <c:pt idx="139" formatCode="0.00">
                  <c:v>4.7790062741830036E-2</c:v>
                </c:pt>
                <c:pt idx="140" formatCode="0.00">
                  <c:v>2.911217613773058E-2</c:v>
                </c:pt>
                <c:pt idx="141" formatCode="0.00">
                  <c:v>1.7642241345445127E-2</c:v>
                </c:pt>
                <c:pt idx="142" formatCode="0.00">
                  <c:v>3.080650025339891E-2</c:v>
                </c:pt>
                <c:pt idx="143" formatCode="0.00">
                  <c:v>4.8295582322909168E-3</c:v>
                </c:pt>
                <c:pt idx="144" formatCode="0.00">
                  <c:v>2.1277140963338402E-2</c:v>
                </c:pt>
                <c:pt idx="145" formatCode="0.00">
                  <c:v>5.302732430805282E-2</c:v>
                </c:pt>
                <c:pt idx="146" formatCode="0.00">
                  <c:v>9.3612203719073639E-2</c:v>
                </c:pt>
                <c:pt idx="147" formatCode="0.00">
                  <c:v>9.7113625522348757E-2</c:v>
                </c:pt>
                <c:pt idx="148" formatCode="0.00">
                  <c:v>6.0188697693208656E-2</c:v>
                </c:pt>
                <c:pt idx="149" formatCode="0.00">
                  <c:v>3.8921392884174039E-2</c:v>
                </c:pt>
                <c:pt idx="150" formatCode="0.00">
                  <c:v>3.0500911227229647E-2</c:v>
                </c:pt>
                <c:pt idx="151" formatCode="0.00">
                  <c:v>3.509705800502276E-2</c:v>
                </c:pt>
                <c:pt idx="152" formatCode="0.00">
                  <c:v>5.13281179671407E-2</c:v>
                </c:pt>
                <c:pt idx="153" formatCode="0.00">
                  <c:v>3.8060129235914904E-2</c:v>
                </c:pt>
                <c:pt idx="154" formatCode="0.00">
                  <c:v>-5.6378903723284489E-3</c:v>
                </c:pt>
                <c:pt idx="155" formatCode="0.00">
                  <c:v>-9.0060517957089511E-3</c:v>
                </c:pt>
                <c:pt idx="156" formatCode="0.00">
                  <c:v>-3.228130067969219E-2</c:v>
                </c:pt>
                <c:pt idx="157" formatCode="0.00">
                  <c:v>-6.5823603141864834E-2</c:v>
                </c:pt>
                <c:pt idx="158" formatCode="0.00">
                  <c:v>-5.5356656113516908E-2</c:v>
                </c:pt>
                <c:pt idx="159" formatCode="0.00">
                  <c:v>-3.6139918385894164E-2</c:v>
                </c:pt>
                <c:pt idx="160" formatCode="0.00">
                  <c:v>-2.5216553640063668E-2</c:v>
                </c:pt>
                <c:pt idx="161" formatCode="0.00">
                  <c:v>-1.2942644369222057E-2</c:v>
                </c:pt>
                <c:pt idx="162" formatCode="0.00">
                  <c:v>-4.2797075070410445E-2</c:v>
                </c:pt>
                <c:pt idx="163" formatCode="0.00">
                  <c:v>1.240962030049601E-2</c:v>
                </c:pt>
                <c:pt idx="164" formatCode="0.00">
                  <c:v>3.1684114131451363E-2</c:v>
                </c:pt>
                <c:pt idx="165" formatCode="0.00">
                  <c:v>1.7670398608234869E-2</c:v>
                </c:pt>
                <c:pt idx="166" formatCode="0.00">
                  <c:v>4.1283792445395789E-2</c:v>
                </c:pt>
                <c:pt idx="167" formatCode="0.00">
                  <c:v>4.8051113985465493E-2</c:v>
                </c:pt>
                <c:pt idx="168" formatCode="0.00">
                  <c:v>3.8073456509285335E-2</c:v>
                </c:pt>
                <c:pt idx="169" formatCode="0.00">
                  <c:v>-5.657648956699509E-3</c:v>
                </c:pt>
                <c:pt idx="170" formatCode="0.00">
                  <c:v>1.140526119031338E-2</c:v>
                </c:pt>
                <c:pt idx="171" formatCode="0.00">
                  <c:v>1.5800989846543781E-2</c:v>
                </c:pt>
                <c:pt idx="172" formatCode="0.00">
                  <c:v>4.0879610854301709E-2</c:v>
                </c:pt>
                <c:pt idx="173" formatCode="0.00">
                  <c:v>5.0431057885330782E-2</c:v>
                </c:pt>
                <c:pt idx="174" formatCode="0.00">
                  <c:v>4.5322421266636492E-2</c:v>
                </c:pt>
                <c:pt idx="175" formatCode="0.00">
                  <c:v>4.0344962160917361E-2</c:v>
                </c:pt>
                <c:pt idx="176" formatCode="0.00">
                  <c:v>4.9894217764807874E-2</c:v>
                </c:pt>
                <c:pt idx="177" formatCode="0.00">
                  <c:v>3.1270848027596616E-2</c:v>
                </c:pt>
                <c:pt idx="178" formatCode="0.00">
                  <c:v>4.3477608456581926E-2</c:v>
                </c:pt>
                <c:pt idx="179" formatCode="0.00">
                  <c:v>6.0795413527656821E-2</c:v>
                </c:pt>
                <c:pt idx="180" formatCode="0.00">
                  <c:v>2.2196866759966096E-2</c:v>
                </c:pt>
                <c:pt idx="181" formatCode="0.00">
                  <c:v>3.3965005030492421E-2</c:v>
                </c:pt>
                <c:pt idx="182" formatCode="0.00">
                  <c:v>5.271033270322649E-2</c:v>
                </c:pt>
                <c:pt idx="183" formatCode="0.00">
                  <c:v>2.8632590688268171E-2</c:v>
                </c:pt>
                <c:pt idx="184" formatCode="0.00">
                  <c:v>2.1778734491081989E-2</c:v>
                </c:pt>
                <c:pt idx="185" formatCode="0.00">
                  <c:v>2.7542306776719129E-2</c:v>
                </c:pt>
                <c:pt idx="186" formatCode="0.00">
                  <c:v>9.3178658253990736E-3</c:v>
                </c:pt>
                <c:pt idx="187" formatCode="0.00">
                  <c:v>-3.3555251531835958E-3</c:v>
                </c:pt>
                <c:pt idx="188" formatCode="0.00">
                  <c:v>-2.3470035535425544E-2</c:v>
                </c:pt>
                <c:pt idx="189" formatCode="0.00">
                  <c:v>-2.1645547757343574E-2</c:v>
                </c:pt>
                <c:pt idx="190" formatCode="0.00">
                  <c:v>9.8707148991465377E-3</c:v>
                </c:pt>
                <c:pt idx="191" formatCode="0.00">
                  <c:v>3.8969579825095242E-3</c:v>
                </c:pt>
                <c:pt idx="192" formatCode="0.00">
                  <c:v>-2.9198019238006852E-2</c:v>
                </c:pt>
                <c:pt idx="193" formatCode="0.00">
                  <c:v>-4.3011282921572011E-2</c:v>
                </c:pt>
                <c:pt idx="194" formatCode="0.00">
                  <c:v>-3.2111229007510983E-2</c:v>
                </c:pt>
                <c:pt idx="195" formatCode="0.00">
                  <c:v>1.7520283347210879E-2</c:v>
                </c:pt>
                <c:pt idx="196" formatCode="0.00">
                  <c:v>-2.9712091310311592E-2</c:v>
                </c:pt>
                <c:pt idx="197" formatCode="0.00">
                  <c:v>-1.2122960326664406E-3</c:v>
                </c:pt>
                <c:pt idx="198" formatCode="0.00">
                  <c:v>-1.1897955234689976E-2</c:v>
                </c:pt>
                <c:pt idx="199" formatCode="0.00">
                  <c:v>1.8690259650068666E-2</c:v>
                </c:pt>
                <c:pt idx="200" formatCode="0.00">
                  <c:v>1.8524077963028095E-2</c:v>
                </c:pt>
                <c:pt idx="201" formatCode="0.00">
                  <c:v>3.4349732889334808E-2</c:v>
                </c:pt>
                <c:pt idx="202" formatCode="0.00">
                  <c:v>2.5345144708313731E-2</c:v>
                </c:pt>
                <c:pt idx="203" formatCode="0.00">
                  <c:v>9.7620666879820982E-3</c:v>
                </c:pt>
                <c:pt idx="204" formatCode="0.00">
                  <c:v>2.2834089779753292E-2</c:v>
                </c:pt>
                <c:pt idx="205" formatCode="0.00">
                  <c:v>3.0307779852924533E-2</c:v>
                </c:pt>
                <c:pt idx="206" formatCode="0.00">
                  <c:v>5.9880492399229046E-2</c:v>
                </c:pt>
                <c:pt idx="207" formatCode="0.00">
                  <c:v>5.7887358328437721E-2</c:v>
                </c:pt>
                <c:pt idx="208" formatCode="0.00">
                  <c:v>4.0500195050865988E-2</c:v>
                </c:pt>
                <c:pt idx="209" formatCode="0.00">
                  <c:v>4.7375553636289786E-2</c:v>
                </c:pt>
                <c:pt idx="210" formatCode="0.00">
                  <c:v>1.7166183150168334E-2</c:v>
                </c:pt>
                <c:pt idx="211" formatCode="0.00">
                  <c:v>2.1827431569105396E-2</c:v>
                </c:pt>
                <c:pt idx="212" formatCode="0.00">
                  <c:v>4.6079917022871515E-2</c:v>
                </c:pt>
                <c:pt idx="213" formatCode="0.00">
                  <c:v>1.5289910556834898E-2</c:v>
                </c:pt>
                <c:pt idx="214" formatCode="0.00">
                  <c:v>3.9745168197104962E-2</c:v>
                </c:pt>
                <c:pt idx="215" formatCode="0.00">
                  <c:v>3.2808722352987617E-2</c:v>
                </c:pt>
                <c:pt idx="216" formatCode="0.00">
                  <c:v>1.9454391273002691E-2</c:v>
                </c:pt>
                <c:pt idx="217" formatCode="0.00">
                  <c:v>1.0427082884793619E-2</c:v>
                </c:pt>
                <c:pt idx="218" formatCode="0.00">
                  <c:v>2.6453258310263454E-2</c:v>
                </c:pt>
                <c:pt idx="219" formatCode="0.00">
                  <c:v>2.2541728933763022E-3</c:v>
                </c:pt>
                <c:pt idx="220" formatCode="0.00">
                  <c:v>-2.9280073072791499E-3</c:v>
                </c:pt>
                <c:pt idx="221" formatCode="0.00">
                  <c:v>3.7179462418593309E-2</c:v>
                </c:pt>
                <c:pt idx="222" formatCode="0.00">
                  <c:v>2.4346112772535553E-2</c:v>
                </c:pt>
                <c:pt idx="223" formatCode="0.00">
                  <c:v>2.5437283370596704E-2</c:v>
                </c:pt>
                <c:pt idx="224" formatCode="0.00">
                  <c:v>7.6674137097682588E-2</c:v>
                </c:pt>
                <c:pt idx="225" formatCode="0.00">
                  <c:v>5.2224397250474508E-2</c:v>
                </c:pt>
                <c:pt idx="226" formatCode="0.00">
                  <c:v>2.7413854169552422E-2</c:v>
                </c:pt>
                <c:pt idx="227" formatCode="0.00">
                  <c:v>-3.6023738230037808E-2</c:v>
                </c:pt>
                <c:pt idx="228" formatCode="0.00">
                  <c:v>-5.9301481803270939E-2</c:v>
                </c:pt>
                <c:pt idx="229" formatCode="0.00">
                  <c:v>-2.4964848201457449E-2</c:v>
                </c:pt>
                <c:pt idx="230" formatCode="0.00">
                  <c:v>-5.3809620365598068E-3</c:v>
                </c:pt>
                <c:pt idx="231" formatCode="0.00">
                  <c:v>2.6752537888729271E-2</c:v>
                </c:pt>
                <c:pt idx="232" formatCode="0.00">
                  <c:v>3.5657608729049384E-2</c:v>
                </c:pt>
                <c:pt idx="233" formatCode="0.00">
                  <c:v>-1.3311480281225481E-2</c:v>
                </c:pt>
                <c:pt idx="234" formatCode="0.00">
                  <c:v>3.1143810537153746E-2</c:v>
                </c:pt>
                <c:pt idx="235" formatCode="0.00">
                  <c:v>4.4718957043235218E-2</c:v>
                </c:pt>
                <c:pt idx="236" formatCode="0.00">
                  <c:v>2.5248077767603135E-2</c:v>
                </c:pt>
                <c:pt idx="237" formatCode="0.00">
                  <c:v>4.0785157105173393E-2</c:v>
                </c:pt>
                <c:pt idx="238" formatCode="0.00">
                  <c:v>6.1754957405809635E-2</c:v>
                </c:pt>
                <c:pt idx="239" formatCode="0.00">
                  <c:v>6.552706511176451E-2</c:v>
                </c:pt>
                <c:pt idx="240" formatCode="0.00">
                  <c:v>7.6493812751282711E-2</c:v>
                </c:pt>
                <c:pt idx="241" formatCode="0.00">
                  <c:v>6.9748632010764852E-2</c:v>
                </c:pt>
                <c:pt idx="242" formatCode="0.00">
                  <c:v>1.3784730756780057E-2</c:v>
                </c:pt>
                <c:pt idx="243" formatCode="0.00">
                  <c:v>-1.0616828157727919E-2</c:v>
                </c:pt>
                <c:pt idx="244" formatCode="0.00">
                  <c:v>3.9180397397837734E-2</c:v>
                </c:pt>
                <c:pt idx="245" formatCode="0.00">
                  <c:v>5.207565957760571E-2</c:v>
                </c:pt>
                <c:pt idx="246" formatCode="0.00">
                  <c:v>8.1600685858890576E-2</c:v>
                </c:pt>
                <c:pt idx="247" formatCode="0.00">
                  <c:v>0.10665998837724387</c:v>
                </c:pt>
                <c:pt idx="248" formatCode="0.00">
                  <c:v>0.13897588215148463</c:v>
                </c:pt>
                <c:pt idx="249" formatCode="0.00">
                  <c:v>6.7010644673758057E-2</c:v>
                </c:pt>
                <c:pt idx="250" formatCode="0.00">
                  <c:v>2.8903853451247404E-2</c:v>
                </c:pt>
                <c:pt idx="251" formatCode="0.00">
                  <c:v>4.8314645912850986E-2</c:v>
                </c:pt>
                <c:pt idx="252" formatCode="0.00">
                  <c:v>6.8769241128109421E-2</c:v>
                </c:pt>
                <c:pt idx="253" formatCode="0.00">
                  <c:v>4.6488068922133363E-2</c:v>
                </c:pt>
                <c:pt idx="254" formatCode="0.00">
                  <c:v>8.2160186744209621E-3</c:v>
                </c:pt>
                <c:pt idx="255" formatCode="0.00">
                  <c:v>8.4046950393760859E-3</c:v>
                </c:pt>
                <c:pt idx="256" formatCode="0.00">
                  <c:v>2.874860963194209E-2</c:v>
                </c:pt>
                <c:pt idx="257" formatCode="0.00">
                  <c:v>4.4918730616211704E-3</c:v>
                </c:pt>
                <c:pt idx="258" formatCode="0.00">
                  <c:v>3.3437202393986946E-2</c:v>
                </c:pt>
                <c:pt idx="259" formatCode="0.00">
                  <c:v>4.2900737522531499E-2</c:v>
                </c:pt>
                <c:pt idx="260" formatCode="0.00">
                  <c:v>4.2309436265440398E-2</c:v>
                </c:pt>
                <c:pt idx="261" formatCode="0.00">
                  <c:v>9.6245202924625309E-3</c:v>
                </c:pt>
                <c:pt idx="262" formatCode="0.00">
                  <c:v>2.4334307995105615E-2</c:v>
                </c:pt>
                <c:pt idx="263" formatCode="0.00">
                  <c:v>4.8075446123681281E-2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00-4954-A167-E98C287A93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87814800"/>
        <c:axId val="687815120"/>
      </c:lineChart>
      <c:catAx>
        <c:axId val="68781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15120"/>
        <c:crosses val="autoZero"/>
        <c:auto val="1"/>
        <c:lblAlgn val="ctr"/>
        <c:lblOffset val="100"/>
        <c:noMultiLvlLbl val="0"/>
      </c:catAx>
      <c:valAx>
        <c:axId val="6878151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Smoothed Returns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7814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Tables!$O$4</c:f>
              <c:strCache>
                <c:ptCount val="1"/>
                <c:pt idx="0">
                  <c:v>FCF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Tables!$N$5:$N$10</c:f>
              <c:numCache>
                <c:formatCode>General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Tables!$O$5:$O$10</c:f>
              <c:numCache>
                <c:formatCode>#,##0</c:formatCode>
                <c:ptCount val="6"/>
                <c:pt idx="0">
                  <c:v>94857400</c:v>
                </c:pt>
                <c:pt idx="1">
                  <c:v>108943723.90000001</c:v>
                </c:pt>
                <c:pt idx="2">
                  <c:v>125121866.89915001</c:v>
                </c:pt>
                <c:pt idx="3">
                  <c:v>143702464.13367379</c:v>
                </c:pt>
                <c:pt idx="4">
                  <c:v>165042280.05752435</c:v>
                </c:pt>
                <c:pt idx="5">
                  <c:v>189551058.64606673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0A-4744-8D2D-FFA2EC1275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7234256"/>
        <c:axId val="587235536"/>
      </c:lineChart>
      <c:catAx>
        <c:axId val="587234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35536"/>
        <c:crosses val="autoZero"/>
        <c:auto val="1"/>
        <c:lblAlgn val="ctr"/>
        <c:lblOffset val="100"/>
        <c:noMultiLvlLbl val="0"/>
      </c:catAx>
      <c:valAx>
        <c:axId val="587235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7234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Tables!$O$4</c:f>
              <c:strCache>
                <c:ptCount val="1"/>
                <c:pt idx="0">
                  <c:v>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Tables!$N$5:$N$10</c:f>
              <c:numCache>
                <c:formatCode>General</c:formatCode>
                <c:ptCount val="6"/>
                <c:pt idx="0">
                  <c:v>2021</c:v>
                </c:pt>
                <c:pt idx="1">
                  <c:v>2022</c:v>
                </c:pt>
                <c:pt idx="2">
                  <c:v>2023</c:v>
                </c:pt>
                <c:pt idx="3">
                  <c:v>2024</c:v>
                </c:pt>
                <c:pt idx="4">
                  <c:v>2025</c:v>
                </c:pt>
                <c:pt idx="5">
                  <c:v>2026</c:v>
                </c:pt>
              </c:numCache>
            </c:numRef>
          </c:cat>
          <c:val>
            <c:numRef>
              <c:f>Tables!$O$5:$O$10</c:f>
              <c:numCache>
                <c:formatCode>#,##0</c:formatCode>
                <c:ptCount val="6"/>
                <c:pt idx="0">
                  <c:v>94857400</c:v>
                </c:pt>
                <c:pt idx="1">
                  <c:v>108943723.90000001</c:v>
                </c:pt>
                <c:pt idx="2">
                  <c:v>125121866.89915001</c:v>
                </c:pt>
                <c:pt idx="3">
                  <c:v>143702464.13367379</c:v>
                </c:pt>
                <c:pt idx="4">
                  <c:v>165042280.05752435</c:v>
                </c:pt>
                <c:pt idx="5">
                  <c:v>189551058.64606673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495-4155-AA1F-A936B9017A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35468920"/>
        <c:axId val="735472440"/>
      </c:barChart>
      <c:catAx>
        <c:axId val="735468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72440"/>
        <c:crosses val="autoZero"/>
        <c:auto val="1"/>
        <c:lblAlgn val="ctr"/>
        <c:lblOffset val="100"/>
        <c:noMultiLvlLbl val="0"/>
      </c:catAx>
      <c:valAx>
        <c:axId val="73547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FCF in $000s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5468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35682</xdr:colOff>
      <xdr:row>20</xdr:row>
      <xdr:rowOff>11341</xdr:rowOff>
    </xdr:from>
    <xdr:to>
      <xdr:col>14</xdr:col>
      <xdr:colOff>390293</xdr:colOff>
      <xdr:row>36</xdr:row>
      <xdr:rowOff>176430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E8D7A1F-B6A6-49BE-CE1B-D8BF4B1893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9828" t="28680" r="28005" b="27776"/>
        <a:stretch/>
      </xdr:blipFill>
      <xdr:spPr>
        <a:xfrm>
          <a:off x="7776487" y="3784170"/>
          <a:ext cx="4062391" cy="3138748"/>
        </a:xfrm>
        <a:prstGeom prst="rect">
          <a:avLst/>
        </a:prstGeom>
      </xdr:spPr>
    </xdr:pic>
    <xdr:clientData/>
  </xdr:twoCellAnchor>
  <xdr:twoCellAnchor>
    <xdr:from>
      <xdr:col>8</xdr:col>
      <xdr:colOff>204439</xdr:colOff>
      <xdr:row>1</xdr:row>
      <xdr:rowOff>9292</xdr:rowOff>
    </xdr:from>
    <xdr:to>
      <xdr:col>10</xdr:col>
      <xdr:colOff>250903</xdr:colOff>
      <xdr:row>5</xdr:row>
      <xdr:rowOff>167268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8BC5AD-A9B0-AE71-8CBB-4006B33C9AF2}"/>
            </a:ext>
          </a:extLst>
        </xdr:cNvPr>
        <xdr:cNvSpPr txBox="1"/>
      </xdr:nvSpPr>
      <xdr:spPr>
        <a:xfrm>
          <a:off x="7118195" y="195146"/>
          <a:ext cx="1747025" cy="910683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</a:t>
          </a:r>
          <a:r>
            <a:rPr lang="en-GB" sz="1100" baseline="0"/>
            <a:t> shows that 28% of the variation in the retuns of Apple is captured by the model</a:t>
          </a:r>
          <a:endParaRPr lang="en-GB" sz="1100"/>
        </a:p>
      </xdr:txBody>
    </xdr:sp>
    <xdr:clientData/>
  </xdr:twoCellAnchor>
  <xdr:twoCellAnchor>
    <xdr:from>
      <xdr:col>5</xdr:col>
      <xdr:colOff>678366</xdr:colOff>
      <xdr:row>2</xdr:row>
      <xdr:rowOff>176561</xdr:rowOff>
    </xdr:from>
    <xdr:to>
      <xdr:col>8</xdr:col>
      <xdr:colOff>111512</xdr:colOff>
      <xdr:row>5</xdr:row>
      <xdr:rowOff>92927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44E217FD-E39D-8B73-8E4E-B6EA85B46959}"/>
            </a:ext>
          </a:extLst>
        </xdr:cNvPr>
        <xdr:cNvCxnSpPr/>
      </xdr:nvCxnSpPr>
      <xdr:spPr>
        <a:xfrm flipV="1">
          <a:off x="5036634" y="548268"/>
          <a:ext cx="1988634" cy="483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232318</xdr:colOff>
      <xdr:row>8</xdr:row>
      <xdr:rowOff>176559</xdr:rowOff>
    </xdr:from>
    <xdr:to>
      <xdr:col>13</xdr:col>
      <xdr:colOff>46464</xdr:colOff>
      <xdr:row>14</xdr:row>
      <xdr:rowOff>130097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0732B3E-6C33-5787-E55E-143C2C3FEC60}"/>
                </a:ext>
              </a:extLst>
            </xdr:cNvPr>
            <xdr:cNvSpPr txBox="1"/>
          </xdr:nvSpPr>
          <xdr:spPr>
            <a:xfrm>
              <a:off x="8846635" y="1672681"/>
              <a:ext cx="2035097" cy="108724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The null hypothesis is: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𝐻</m:t>
                        </m:r>
                      </m:e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0</m:t>
                        </m:r>
                      </m:sub>
                    </m:sSub>
                    <m:r>
                      <a:rPr lang="en-GB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: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GB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=0 </m:t>
                    </m:r>
                  </m:oMath>
                </m:oMathPara>
              </a14:m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  <a:p>
              <a:r>
                <a:rPr lang="en-GB" sz="1100"/>
                <a:t>The alternate hypothesis is: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𝐻</m:t>
                        </m:r>
                      </m:e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GB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:</m:t>
                    </m:r>
                    <m:sSub>
                      <m:sSubPr>
                        <m:ctrlP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𝛽</m:t>
                        </m:r>
                      </m:e>
                      <m:sub>
                        <m:r>
                          <a:rPr lang="en-GB" sz="11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1</m:t>
                        </m:r>
                      </m:sub>
                    </m:sSub>
                    <m:r>
                      <a:rPr lang="en-GB" sz="1100" i="1">
                        <a:solidFill>
                          <a:schemeClr val="dk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≠0 </m:t>
                    </m:r>
                  </m:oMath>
                </m:oMathPara>
              </a14:m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90732B3E-6C33-5787-E55E-143C2C3FEC60}"/>
                </a:ext>
              </a:extLst>
            </xdr:cNvPr>
            <xdr:cNvSpPr txBox="1"/>
          </xdr:nvSpPr>
          <xdr:spPr>
            <a:xfrm>
              <a:off x="8846635" y="1672681"/>
              <a:ext cx="2035097" cy="1087245"/>
            </a:xfrm>
            <a:prstGeom prst="rect">
              <a:avLst/>
            </a:prstGeom>
            <a:ln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The null hypothesis is: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𝐻_0:𝛽_1=0 </a:t>
              </a:r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  <a:p>
              <a:r>
                <a:rPr lang="en-GB" sz="1100"/>
                <a:t>The alternate hypothesis is:</a:t>
              </a:r>
            </a:p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en-GB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𝐻_1:𝛽_1≠0 </a:t>
              </a:r>
              <a:endParaRPr lang="en-GB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endParaRPr>
            </a:p>
            <a:p>
              <a:endParaRPr lang="en-GB" sz="1100"/>
            </a:p>
          </xdr:txBody>
        </xdr:sp>
      </mc:Fallback>
    </mc:AlternateContent>
    <xdr:clientData/>
  </xdr:twoCellAnchor>
  <xdr:twoCellAnchor>
    <xdr:from>
      <xdr:col>4</xdr:col>
      <xdr:colOff>18585</xdr:colOff>
      <xdr:row>20</xdr:row>
      <xdr:rowOff>139391</xdr:rowOff>
    </xdr:from>
    <xdr:to>
      <xdr:col>5</xdr:col>
      <xdr:colOff>687658</xdr:colOff>
      <xdr:row>26</xdr:row>
      <xdr:rowOff>102220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F12E44E-92EF-007D-D863-0DC4EC4A2F1C}"/>
                </a:ext>
              </a:extLst>
            </xdr:cNvPr>
            <xdr:cNvSpPr txBox="1"/>
          </xdr:nvSpPr>
          <xdr:spPr>
            <a:xfrm>
              <a:off x="3178097" y="3912220"/>
              <a:ext cx="1867829" cy="1077951"/>
            </a:xfrm>
            <a:prstGeom prst="rect">
              <a:avLst/>
            </a:prstGeom>
            <a:ln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This is</a:t>
              </a:r>
              <a:r>
                <a:rPr lang="en-GB" sz="1100" baseline="0"/>
                <a:t> my calculated value for the beta of Apple,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 baseline="0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sz="1100" i="1" baseline="0">
                          <a:latin typeface="Cambria Math" panose="02040503050406030204" pitchFamily="18" charset="0"/>
                          <a:ea typeface="Cambria Math" panose="02040503050406030204" pitchFamily="18" charset="0"/>
                        </a:rPr>
                        <m:t>𝛽</m:t>
                      </m:r>
                    </m:e>
                    <m:sub>
                      <m:r>
                        <a:rPr lang="en-GB" sz="1100" b="0" i="1" baseline="0">
                          <a:latin typeface="Cambria Math" panose="02040503050406030204" pitchFamily="18" charset="0"/>
                        </a:rPr>
                        <m:t>1</m:t>
                      </m:r>
                    </m:sub>
                  </m:sSub>
                </m:oMath>
              </a14:m>
              <a:endParaRPr lang="en-GB" sz="1100"/>
            </a:p>
          </xdr:txBody>
        </xdr:sp>
      </mc:Choice>
      <mc:Fallback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2F12E44E-92EF-007D-D863-0DC4EC4A2F1C}"/>
                </a:ext>
              </a:extLst>
            </xdr:cNvPr>
            <xdr:cNvSpPr txBox="1"/>
          </xdr:nvSpPr>
          <xdr:spPr>
            <a:xfrm>
              <a:off x="3178097" y="3912220"/>
              <a:ext cx="1867829" cy="1077951"/>
            </a:xfrm>
            <a:prstGeom prst="rect">
              <a:avLst/>
            </a:prstGeom>
            <a:ln/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This is</a:t>
              </a:r>
              <a:r>
                <a:rPr lang="en-GB" sz="1100" baseline="0"/>
                <a:t> my calculated value for the beta of Apple, </a:t>
              </a:r>
              <a:r>
                <a:rPr lang="en-GB" sz="1100" i="0" baseline="0">
                  <a:latin typeface="Cambria Math" panose="02040503050406030204" pitchFamily="18" charset="0"/>
                  <a:ea typeface="Cambria Math" panose="02040503050406030204" pitchFamily="18" charset="0"/>
                </a:rPr>
                <a:t>𝛽_</a:t>
              </a:r>
              <a:r>
                <a:rPr lang="en-GB" sz="1100" b="0" i="0" baseline="0">
                  <a:latin typeface="Cambria Math" panose="02040503050406030204" pitchFamily="18" charset="0"/>
                </a:rPr>
                <a:t>1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5</xdr:col>
      <xdr:colOff>9293</xdr:colOff>
      <xdr:row>18</xdr:row>
      <xdr:rowOff>148683</xdr:rowOff>
    </xdr:from>
    <xdr:to>
      <xdr:col>5</xdr:col>
      <xdr:colOff>278781</xdr:colOff>
      <xdr:row>20</xdr:row>
      <xdr:rowOff>83634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4CF17E56-D3C6-4E22-182E-3815D2BF1BF2}"/>
            </a:ext>
          </a:extLst>
        </xdr:cNvPr>
        <xdr:cNvCxnSpPr/>
      </xdr:nvCxnSpPr>
      <xdr:spPr>
        <a:xfrm flipH="1">
          <a:off x="4367561" y="3540512"/>
          <a:ext cx="269488" cy="315951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241609</xdr:colOff>
      <xdr:row>21</xdr:row>
      <xdr:rowOff>83635</xdr:rowOff>
    </xdr:from>
    <xdr:to>
      <xdr:col>8</xdr:col>
      <xdr:colOff>622609</xdr:colOff>
      <xdr:row>26</xdr:row>
      <xdr:rowOff>130099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A3D9C95B-FC2A-CAA2-5F79-44C78834F961}"/>
            </a:ext>
          </a:extLst>
        </xdr:cNvPr>
        <xdr:cNvSpPr txBox="1"/>
      </xdr:nvSpPr>
      <xdr:spPr>
        <a:xfrm>
          <a:off x="5426926" y="4042318"/>
          <a:ext cx="2109439" cy="975732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</a:t>
          </a:r>
          <a:r>
            <a:rPr lang="en-GB" sz="1100" baseline="0"/>
            <a:t> is the test statistic for the hypothesis that Apple's stock is market neutral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7</xdr:col>
      <xdr:colOff>102219</xdr:colOff>
      <xdr:row>18</xdr:row>
      <xdr:rowOff>148683</xdr:rowOff>
    </xdr:from>
    <xdr:to>
      <xdr:col>7</xdr:col>
      <xdr:colOff>278780</xdr:colOff>
      <xdr:row>21</xdr:row>
      <xdr:rowOff>65049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E542471F-D1EC-E1D7-F0E7-0A045386DA16}"/>
            </a:ext>
          </a:extLst>
        </xdr:cNvPr>
        <xdr:cNvCxnSpPr/>
      </xdr:nvCxnSpPr>
      <xdr:spPr>
        <a:xfrm flipH="1">
          <a:off x="6207512" y="3540512"/>
          <a:ext cx="176561" cy="4832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411892</xdr:colOff>
      <xdr:row>24</xdr:row>
      <xdr:rowOff>59724</xdr:rowOff>
    </xdr:from>
    <xdr:to>
      <xdr:col>18</xdr:col>
      <xdr:colOff>453082</xdr:colOff>
      <xdr:row>44</xdr:row>
      <xdr:rowOff>10297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2F3170-6D4D-9C2C-0DF8-3F630FB78C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278027</xdr:colOff>
      <xdr:row>35</xdr:row>
      <xdr:rowOff>92676</xdr:rowOff>
    </xdr:from>
    <xdr:to>
      <xdr:col>9</xdr:col>
      <xdr:colOff>350108</xdr:colOff>
      <xdr:row>37</xdr:row>
      <xdr:rowOff>154459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2B3B1B5-C037-4C9D-5FF2-730DF83AF865}"/>
            </a:ext>
          </a:extLst>
        </xdr:cNvPr>
        <xdr:cNvCxnSpPr/>
      </xdr:nvCxnSpPr>
      <xdr:spPr>
        <a:xfrm>
          <a:off x="9391135" y="6579973"/>
          <a:ext cx="813487" cy="4324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710514</xdr:colOff>
      <xdr:row>6</xdr:row>
      <xdr:rowOff>123568</xdr:rowOff>
    </xdr:from>
    <xdr:to>
      <xdr:col>7</xdr:col>
      <xdr:colOff>308918</xdr:colOff>
      <xdr:row>13</xdr:row>
      <xdr:rowOff>61784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C7C7739-32CA-E9DC-5E37-F41678D0B2EF}"/>
                </a:ext>
              </a:extLst>
            </xdr:cNvPr>
            <xdr:cNvSpPr txBox="1"/>
          </xdr:nvSpPr>
          <xdr:spPr>
            <a:xfrm>
              <a:off x="6343136" y="1235676"/>
              <a:ext cx="2471350" cy="1235676"/>
            </a:xfrm>
            <a:prstGeom prst="rect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>
                  <a:solidFill>
                    <a:sysClr val="windowText" lastClr="000000"/>
                  </a:solidFill>
                </a:rPr>
                <a:t>Forecasted</a:t>
              </a:r>
              <a:r>
                <a:rPr lang="en-GB" sz="1100" baseline="0">
                  <a:solidFill>
                    <a:sysClr val="windowText" lastClr="000000"/>
                  </a:solidFill>
                </a:rPr>
                <a:t> FCFs for the first 5 years from 2021-2026, calculated by:</a:t>
              </a:r>
            </a:p>
            <a:p>
              <a:endParaRPr lang="en-GB" sz="1100" baseline="0">
                <a:solidFill>
                  <a:sysClr val="windowText" lastClr="000000"/>
                </a:solidFill>
              </a:endParaRPr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GB" sz="1400" i="1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GB" sz="1400" i="1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𝐹𝐶𝐹</m:t>
                        </m:r>
                      </m:e>
                      <m:sub>
                        <m:r>
                          <a:rPr lang="en-GB" sz="1400" b="0" i="1">
                            <a:solidFill>
                              <a:sysClr val="windowText" lastClr="000000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sub>
                    </m:sSub>
                    <m:sSup>
                      <m:sSupPr>
                        <m:ctrlPr>
                          <a:rPr lang="en-GB" sz="1400" i="1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GB" sz="14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r>
                              <a:rPr lang="en-GB" sz="1400" i="1">
                                <a:solidFill>
                                  <a:sysClr val="windowText" lastClr="000000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1+</m:t>
                            </m:r>
                            <m:sSub>
                              <m:sSubPr>
                                <m:ctrlPr>
                                  <a:rPr lang="en-GB" sz="14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n-GB" sz="14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𝑔</m:t>
                                </m:r>
                              </m:e>
                              <m:sub>
                                <m:r>
                                  <a:rPr lang="en-GB" sz="1400" i="1">
                                    <a:solidFill>
                                      <a:sysClr val="windowText" lastClr="000000"/>
                                    </a:solidFill>
                                    <a:effectLst/>
                                    <a:latin typeface="+mn-lt"/>
                                    <a:ea typeface="+mn-ea"/>
                                    <a:cs typeface="+mn-cs"/>
                                  </a:rPr>
                                  <m:t>𝑠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GB" sz="1400" i="1">
                            <a:solidFill>
                              <a:sysClr val="windowText" lastClr="000000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𝑡</m:t>
                        </m:r>
                      </m:sup>
                    </m:sSup>
                  </m:oMath>
                </m:oMathPara>
              </a14:m>
              <a:endParaRPr lang="en-GB" sz="1100">
                <a:solidFill>
                  <a:sysClr val="windowText" lastClr="000000"/>
                </a:solidFill>
              </a:endParaRPr>
            </a:p>
            <a:p>
              <a:endParaRPr lang="en-GB" sz="1100">
                <a:solidFill>
                  <a:sysClr val="windowText" lastClr="000000"/>
                </a:solidFill>
              </a:endParaRPr>
            </a:p>
            <a:p>
              <a:r>
                <a:rPr lang="en-GB" sz="1100">
                  <a:solidFill>
                    <a:sysClr val="windowText" lastClr="000000"/>
                  </a:solidFill>
                </a:rPr>
                <a:t>Where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ysClr val="windowText" lastClr="00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100" i="1">
                          <a:solidFill>
                            <a:sysClr val="windowText" lastClr="00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𝑔</m:t>
                      </m:r>
                    </m:e>
                    <m:sub>
                      <m:r>
                        <a:rPr lang="en-GB" sz="1100" i="1">
                          <a:solidFill>
                            <a:sysClr val="windowText" lastClr="000000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𝑠</m:t>
                      </m:r>
                    </m:sub>
                  </m:sSub>
                </m:oMath>
              </a14:m>
              <a:r>
                <a:rPr lang="en-GB" sz="1100">
                  <a:solidFill>
                    <a:sysClr val="windowText" lastClr="000000"/>
                  </a:solidFill>
                </a:rPr>
                <a:t> is the short-term</a:t>
              </a:r>
              <a:r>
                <a:rPr lang="en-GB" sz="1100" baseline="0">
                  <a:solidFill>
                    <a:sysClr val="windowText" lastClr="000000"/>
                  </a:solidFill>
                </a:rPr>
                <a:t> growth rate</a:t>
              </a:r>
              <a:endParaRPr lang="en-GB" sz="1100">
                <a:solidFill>
                  <a:sysClr val="windowText" lastClr="000000"/>
                </a:solidFill>
              </a:endParaRPr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2C7C7739-32CA-E9DC-5E37-F41678D0B2EF}"/>
                </a:ext>
              </a:extLst>
            </xdr:cNvPr>
            <xdr:cNvSpPr txBox="1"/>
          </xdr:nvSpPr>
          <xdr:spPr>
            <a:xfrm>
              <a:off x="6343136" y="1235676"/>
              <a:ext cx="2471350" cy="1235676"/>
            </a:xfrm>
            <a:prstGeom prst="rect">
              <a:avLst/>
            </a:prstGeom>
            <a:ln/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>
                  <a:solidFill>
                    <a:sysClr val="windowText" lastClr="000000"/>
                  </a:solidFill>
                </a:rPr>
                <a:t>Forecasted</a:t>
              </a:r>
              <a:r>
                <a:rPr lang="en-GB" sz="1100" baseline="0">
                  <a:solidFill>
                    <a:sysClr val="windowText" lastClr="000000"/>
                  </a:solidFill>
                </a:rPr>
                <a:t> FCFs for the first 5 years from 2021-2026, calculated by:</a:t>
              </a:r>
            </a:p>
            <a:p>
              <a:endParaRPr lang="en-GB" sz="1100" baseline="0">
                <a:solidFill>
                  <a:sysClr val="windowText" lastClr="000000"/>
                </a:solidFill>
              </a:endParaRPr>
            </a:p>
            <a:p>
              <a:r>
                <a:rPr lang="en-GB" sz="14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〖𝐹𝐶𝐹〗_</a:t>
              </a:r>
              <a:r>
                <a:rPr lang="en-GB" sz="1400" b="0" i="0">
                  <a:solidFill>
                    <a:sysClr val="windowText" lastClr="000000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</a:t>
              </a:r>
              <a:r>
                <a:rPr lang="en-GB" sz="1400" b="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4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(1+𝑔_𝑠 )^𝑡</a:t>
              </a:r>
              <a:endParaRPr lang="en-GB" sz="1100">
                <a:solidFill>
                  <a:sysClr val="windowText" lastClr="000000"/>
                </a:solidFill>
              </a:endParaRPr>
            </a:p>
            <a:p>
              <a:endParaRPr lang="en-GB" sz="1100">
                <a:solidFill>
                  <a:sysClr val="windowText" lastClr="000000"/>
                </a:solidFill>
              </a:endParaRPr>
            </a:p>
            <a:p>
              <a:r>
                <a:rPr lang="en-GB" sz="1100">
                  <a:solidFill>
                    <a:sysClr val="windowText" lastClr="000000"/>
                  </a:solidFill>
                </a:rPr>
                <a:t>Where </a:t>
              </a:r>
              <a:r>
                <a:rPr lang="en-GB" sz="1100" i="0">
                  <a:solidFill>
                    <a:sysClr val="windowText" lastClr="000000"/>
                  </a:solidFill>
                  <a:effectLst/>
                  <a:latin typeface="+mn-lt"/>
                  <a:ea typeface="+mn-ea"/>
                  <a:cs typeface="+mn-cs"/>
                </a:rPr>
                <a:t>𝑔_𝑠</a:t>
              </a:r>
              <a:r>
                <a:rPr lang="en-GB" sz="1100">
                  <a:solidFill>
                    <a:sysClr val="windowText" lastClr="000000"/>
                  </a:solidFill>
                </a:rPr>
                <a:t> is the short-term</a:t>
              </a:r>
              <a:r>
                <a:rPr lang="en-GB" sz="1100" baseline="0">
                  <a:solidFill>
                    <a:sysClr val="windowText" lastClr="000000"/>
                  </a:solidFill>
                </a:rPr>
                <a:t> growth rate</a:t>
              </a:r>
              <a:endParaRPr lang="en-GB" sz="1100">
                <a:solidFill>
                  <a:sysClr val="windowText" lastClr="000000"/>
                </a:solidFill>
              </a:endParaRPr>
            </a:p>
          </xdr:txBody>
        </xdr:sp>
      </mc:Fallback>
    </mc:AlternateContent>
    <xdr:clientData/>
  </xdr:twoCellAnchor>
  <xdr:twoCellAnchor>
    <xdr:from>
      <xdr:col>6</xdr:col>
      <xdr:colOff>335280</xdr:colOff>
      <xdr:row>13</xdr:row>
      <xdr:rowOff>175054</xdr:rowOff>
    </xdr:from>
    <xdr:to>
      <xdr:col>6</xdr:col>
      <xdr:colOff>422189</xdr:colOff>
      <xdr:row>20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B115A17C-77E8-5A12-6179-30A8BDF028D5}"/>
            </a:ext>
          </a:extLst>
        </xdr:cNvPr>
        <xdr:cNvCxnSpPr/>
      </xdr:nvCxnSpPr>
      <xdr:spPr>
        <a:xfrm flipV="1">
          <a:off x="7673340" y="2552494"/>
          <a:ext cx="86909" cy="11432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411892</xdr:colOff>
      <xdr:row>11</xdr:row>
      <xdr:rowOff>61784</xdr:rowOff>
    </xdr:from>
    <xdr:to>
      <xdr:col>12</xdr:col>
      <xdr:colOff>267730</xdr:colOff>
      <xdr:row>18</xdr:row>
      <xdr:rowOff>154460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8BDC226-4553-D665-CF07-EE022C69407B}"/>
                </a:ext>
              </a:extLst>
            </xdr:cNvPr>
            <xdr:cNvSpPr txBox="1"/>
          </xdr:nvSpPr>
          <xdr:spPr>
            <a:xfrm>
              <a:off x="8917460" y="2100649"/>
              <a:ext cx="3027405" cy="1390135"/>
            </a:xfrm>
            <a:prstGeom prst="rect">
              <a:avLst/>
            </a:prstGeom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Horizon</a:t>
              </a:r>
              <a:r>
                <a:rPr lang="en-GB" sz="1100" baseline="0"/>
                <a:t> value = present value of FCFs from year 2026 to infinity, calculated by:</a:t>
              </a:r>
            </a:p>
            <a:p>
              <a:endParaRPr lang="en-GB" sz="1100" baseline="0"/>
            </a:p>
            <a:p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en-GB" sz="12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en-GB" sz="12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2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𝐹𝐶𝐹</m:t>
                            </m:r>
                          </m:e>
                          <m:sub>
                            <m:r>
                              <a:rPr lang="en-GB" sz="1200" b="0" i="1">
                                <a:solidFill>
                                  <a:schemeClr val="dk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2026</m:t>
                            </m:r>
                          </m:sub>
                        </m:sSub>
                        <m:r>
                          <a:rPr lang="en-GB" sz="12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(1+</m:t>
                        </m:r>
                        <m:sSub>
                          <m:sSubPr>
                            <m:ctrlPr>
                              <a:rPr lang="en-GB" sz="12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2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GB" sz="12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𝑙</m:t>
                            </m:r>
                          </m:sub>
                        </m:sSub>
                        <m:r>
                          <a:rPr lang="en-GB" sz="12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num>
                      <m:den>
                        <m:r>
                          <a:rPr lang="en-GB" sz="12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(</m:t>
                        </m:r>
                        <m:r>
                          <a:rPr lang="en-GB" sz="12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𝑊𝐴𝐶𝐶</m:t>
                        </m:r>
                        <m:r>
                          <a:rPr lang="en-GB" sz="12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n-GB" sz="12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n-GB" sz="12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𝑔</m:t>
                            </m:r>
                          </m:e>
                          <m:sub>
                            <m:r>
                              <a:rPr lang="en-GB" sz="1200" i="1">
                                <a:solidFill>
                                  <a:schemeClr val="dk1"/>
                                </a:solidFill>
                                <a:effectLst/>
                                <a:latin typeface="+mn-lt"/>
                                <a:ea typeface="+mn-ea"/>
                                <a:cs typeface="+mn-cs"/>
                              </a:rPr>
                              <m:t>𝑙</m:t>
                            </m:r>
                          </m:sub>
                        </m:sSub>
                        <m:r>
                          <a:rPr lang="en-GB" sz="1200" i="1">
                            <a:solidFill>
                              <a:schemeClr val="dk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</m:t>
                        </m:r>
                      </m:den>
                    </m:f>
                  </m:oMath>
                </m:oMathPara>
              </a14:m>
              <a:endParaRPr lang="en-GB" sz="1100"/>
            </a:p>
            <a:p>
              <a:endParaRPr lang="en-GB" sz="1100"/>
            </a:p>
            <a:p>
              <a:r>
                <a:rPr lang="en-GB" sz="1100"/>
                <a:t>Where, </a:t>
              </a:r>
              <a14:m>
                <m:oMath xmlns:m="http://schemas.openxmlformats.org/officeDocument/2006/math">
                  <m:sSub>
                    <m:sSubPr>
                      <m:ctrlPr>
                        <a:rPr lang="en-GB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en-GB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𝑔</m:t>
                      </m:r>
                    </m:e>
                    <m:sub>
                      <m:r>
                        <a:rPr lang="en-GB" sz="1100" i="1">
                          <a:solidFill>
                            <a:schemeClr val="dk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𝑙</m:t>
                      </m:r>
                    </m:sub>
                  </m:sSub>
                </m:oMath>
              </a14:m>
              <a:r>
                <a:rPr lang="en-GB" sz="1100"/>
                <a:t> is the</a:t>
              </a:r>
              <a:r>
                <a:rPr lang="en-GB" sz="1100" baseline="0"/>
                <a:t> long term growth rate</a:t>
              </a:r>
              <a:endParaRPr lang="en-GB" sz="1100"/>
            </a:p>
          </xdr:txBody>
        </xdr:sp>
      </mc:Choice>
      <mc:Fallback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58BDC226-4553-D665-CF07-EE022C69407B}"/>
                </a:ext>
              </a:extLst>
            </xdr:cNvPr>
            <xdr:cNvSpPr txBox="1"/>
          </xdr:nvSpPr>
          <xdr:spPr>
            <a:xfrm>
              <a:off x="8917460" y="2100649"/>
              <a:ext cx="3027405" cy="1390135"/>
            </a:xfrm>
            <a:prstGeom prst="rect">
              <a:avLst/>
            </a:prstGeom>
            <a:ln/>
          </xdr:spPr>
          <xdr:style>
            <a:lnRef idx="2">
              <a:schemeClr val="accent1"/>
            </a:lnRef>
            <a:fillRef idx="1">
              <a:schemeClr val="lt1"/>
            </a:fillRef>
            <a:effectRef idx="0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GB" sz="1100"/>
                <a:t>Horizon</a:t>
              </a:r>
              <a:r>
                <a:rPr lang="en-GB" sz="1100" baseline="0"/>
                <a:t> value = present value of FCFs from year 2026 to infinity, calculated by:</a:t>
              </a:r>
            </a:p>
            <a:p>
              <a:endParaRPr lang="en-GB" sz="1100" baseline="0"/>
            </a:p>
            <a:p>
              <a:r>
                <a:rPr lang="en-GB" sz="12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(〖𝐹𝐶𝐹〗_</a:t>
              </a:r>
              <a:r>
                <a:rPr lang="en-GB" sz="12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2026</a:t>
              </a:r>
              <a:r>
                <a:rPr lang="en-GB" sz="1200" b="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GB" sz="12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(1+𝑔_𝑙))/((𝑊𝐴𝐶𝐶−𝑔_𝑙))</a:t>
              </a:r>
              <a:endParaRPr lang="en-GB" sz="1100"/>
            </a:p>
            <a:p>
              <a:endParaRPr lang="en-GB" sz="1100"/>
            </a:p>
            <a:p>
              <a:r>
                <a:rPr lang="en-GB" sz="1100"/>
                <a:t>Where, </a:t>
              </a:r>
              <a:r>
                <a:rPr lang="en-GB" sz="1100" i="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𝑔_𝑙</a:t>
              </a:r>
              <a:r>
                <a:rPr lang="en-GB" sz="1100"/>
                <a:t> is the</a:t>
              </a:r>
              <a:r>
                <a:rPr lang="en-GB" sz="1100" baseline="0"/>
                <a:t> long term growth rate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6</xdr:col>
      <xdr:colOff>960120</xdr:colOff>
      <xdr:row>17</xdr:row>
      <xdr:rowOff>123568</xdr:rowOff>
    </xdr:from>
    <xdr:to>
      <xdr:col>7</xdr:col>
      <xdr:colOff>329513</xdr:colOff>
      <xdr:row>21</xdr:row>
      <xdr:rowOff>38100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48C5E89D-6431-F04E-29C7-AB534A660C3D}"/>
            </a:ext>
          </a:extLst>
        </xdr:cNvPr>
        <xdr:cNvCxnSpPr/>
      </xdr:nvCxnSpPr>
      <xdr:spPr>
        <a:xfrm flipV="1">
          <a:off x="8298180" y="3232528"/>
          <a:ext cx="535253" cy="646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138764</xdr:colOff>
      <xdr:row>12</xdr:row>
      <xdr:rowOff>165835</xdr:rowOff>
    </xdr:from>
    <xdr:to>
      <xdr:col>4</xdr:col>
      <xdr:colOff>515754</xdr:colOff>
      <xdr:row>27</xdr:row>
      <xdr:rowOff>165835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CFE52-A1E5-8083-6868-72C846D6B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505408</xdr:colOff>
      <xdr:row>0</xdr:row>
      <xdr:rowOff>31102</xdr:rowOff>
    </xdr:from>
    <xdr:to>
      <xdr:col>12</xdr:col>
      <xdr:colOff>458754</xdr:colOff>
      <xdr:row>8</xdr:row>
      <xdr:rowOff>146623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4074920-8DF1-FB7B-EE7C-2CDD8E684A5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0083" t="35878" r="28669" b="34197"/>
        <a:stretch/>
      </xdr:blipFill>
      <xdr:spPr>
        <a:xfrm>
          <a:off x="6305939" y="31102"/>
          <a:ext cx="2985795" cy="1608419"/>
        </a:xfrm>
        <a:prstGeom prst="rect">
          <a:avLst/>
        </a:prstGeom>
      </xdr:spPr>
    </xdr:pic>
    <xdr:clientData/>
  </xdr:twoCellAnchor>
  <xdr:twoCellAnchor editAs="oneCell">
    <xdr:from>
      <xdr:col>6</xdr:col>
      <xdr:colOff>85530</xdr:colOff>
      <xdr:row>9</xdr:row>
      <xdr:rowOff>115501</xdr:rowOff>
    </xdr:from>
    <xdr:to>
      <xdr:col>10</xdr:col>
      <xdr:colOff>31101</xdr:colOff>
      <xdr:row>18</xdr:row>
      <xdr:rowOff>496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028C45-ECF0-2F36-00D7-ACB38EFA88B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0286" t="36237" r="28716" b="35041"/>
        <a:stretch/>
      </xdr:blipFill>
      <xdr:spPr>
        <a:xfrm>
          <a:off x="4665306" y="1795011"/>
          <a:ext cx="2985795" cy="1556234"/>
        </a:xfrm>
        <a:prstGeom prst="rect">
          <a:avLst/>
        </a:prstGeom>
      </xdr:spPr>
    </xdr:pic>
    <xdr:clientData/>
  </xdr:twoCellAnchor>
  <xdr:twoCellAnchor>
    <xdr:from>
      <xdr:col>3</xdr:col>
      <xdr:colOff>489857</xdr:colOff>
      <xdr:row>0</xdr:row>
      <xdr:rowOff>155510</xdr:rowOff>
    </xdr:from>
    <xdr:to>
      <xdr:col>7</xdr:col>
      <xdr:colOff>466530</xdr:colOff>
      <xdr:row>3</xdr:row>
      <xdr:rowOff>62204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30228158-14AC-7A06-E014-92909588EDBE}"/>
            </a:ext>
          </a:extLst>
        </xdr:cNvPr>
        <xdr:cNvCxnSpPr/>
      </xdr:nvCxnSpPr>
      <xdr:spPr>
        <a:xfrm flipH="1">
          <a:off x="2612571" y="155510"/>
          <a:ext cx="3654490" cy="4665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458755</xdr:colOff>
      <xdr:row>3</xdr:row>
      <xdr:rowOff>178836</xdr:rowOff>
    </xdr:from>
    <xdr:to>
      <xdr:col>6</xdr:col>
      <xdr:colOff>225489</xdr:colOff>
      <xdr:row>9</xdr:row>
      <xdr:rowOff>46653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2927E70-49B4-4C2C-D14B-9B5A0E134B3F}"/>
            </a:ext>
          </a:extLst>
        </xdr:cNvPr>
        <xdr:cNvCxnSpPr/>
      </xdr:nvCxnSpPr>
      <xdr:spPr>
        <a:xfrm flipH="1" flipV="1">
          <a:off x="4432041" y="738673"/>
          <a:ext cx="373224" cy="987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102973</xdr:colOff>
      <xdr:row>19</xdr:row>
      <xdr:rowOff>144162</xdr:rowOff>
    </xdr:from>
    <xdr:to>
      <xdr:col>14</xdr:col>
      <xdr:colOff>304996</xdr:colOff>
      <xdr:row>40</xdr:row>
      <xdr:rowOff>162306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47B0746-4D7D-4FED-AB4F-977E82B5EE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45720</xdr:colOff>
      <xdr:row>1</xdr:row>
      <xdr:rowOff>99060</xdr:rowOff>
    </xdr:from>
    <xdr:to>
      <xdr:col>14</xdr:col>
      <xdr:colOff>274320</xdr:colOff>
      <xdr:row>2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96AA16EE-2586-2338-0F1F-E37E27069E91}"/>
            </a:ext>
          </a:extLst>
        </xdr:cNvPr>
        <xdr:cNvCxnSpPr/>
      </xdr:nvCxnSpPr>
      <xdr:spPr>
        <a:xfrm flipH="1" flipV="1">
          <a:off x="7703820" y="281940"/>
          <a:ext cx="4221480" cy="1981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312421</xdr:colOff>
      <xdr:row>0</xdr:row>
      <xdr:rowOff>83820</xdr:rowOff>
    </xdr:from>
    <xdr:to>
      <xdr:col>19</xdr:col>
      <xdr:colOff>243841</xdr:colOff>
      <xdr:row>15</xdr:row>
      <xdr:rowOff>60960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D3EA84E-9182-B5B4-A1AD-6B0E7D5396F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7326" t="39942" r="31394" b="16886"/>
        <a:stretch/>
      </xdr:blipFill>
      <xdr:spPr>
        <a:xfrm>
          <a:off x="11628121" y="83820"/>
          <a:ext cx="3543300" cy="275082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482081</xdr:colOff>
      <xdr:row>2</xdr:row>
      <xdr:rowOff>136849</xdr:rowOff>
    </xdr:from>
    <xdr:to>
      <xdr:col>21</xdr:col>
      <xdr:colOff>248815</xdr:colOff>
      <xdr:row>17</xdr:row>
      <xdr:rowOff>80865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023E7-38DB-1EB9-C61E-87C1317423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130790</xdr:colOff>
      <xdr:row>2</xdr:row>
      <xdr:rowOff>56866</xdr:rowOff>
    </xdr:from>
    <xdr:to>
      <xdr:col>30</xdr:col>
      <xdr:colOff>386685</xdr:colOff>
      <xdr:row>20</xdr:row>
      <xdr:rowOff>86436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FCD9F40-825F-6B5F-1A43-EEF8C6DAFF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982E-223D-4A14-BB66-53F4BF68A0FD}">
  <dimension ref="A1:G265"/>
  <sheetViews>
    <sheetView workbookViewId="0">
      <selection activeCell="J19" sqref="J19"/>
    </sheetView>
  </sheetViews>
  <sheetFormatPr defaultRowHeight="14.4" x14ac:dyDescent="0.3"/>
  <cols>
    <col min="1" max="1" width="10.6640625" style="6" bestFit="1" customWidth="1"/>
    <col min="2" max="2" width="11.44140625" style="6" customWidth="1"/>
    <col min="3" max="3" width="11.21875" style="6" customWidth="1"/>
    <col min="4" max="4" width="14.5546875" style="6" bestFit="1" customWidth="1"/>
    <col min="5" max="5" width="14.5546875" style="6" customWidth="1"/>
    <col min="6" max="6" width="12.21875" style="6" customWidth="1"/>
  </cols>
  <sheetData>
    <row r="1" spans="1:7" x14ac:dyDescent="0.3">
      <c r="A1" s="33" t="s">
        <v>0</v>
      </c>
      <c r="B1" s="33" t="s">
        <v>2</v>
      </c>
      <c r="C1" s="33" t="s">
        <v>1</v>
      </c>
      <c r="D1" s="33" t="s">
        <v>4</v>
      </c>
      <c r="E1" s="33"/>
      <c r="F1" s="33" t="s">
        <v>3</v>
      </c>
    </row>
    <row r="2" spans="1:7" x14ac:dyDescent="0.3">
      <c r="A2" s="34">
        <v>36526</v>
      </c>
      <c r="B2" s="36">
        <v>1394.46</v>
      </c>
      <c r="C2" s="36">
        <v>0.789628</v>
      </c>
      <c r="D2" s="35" t="s">
        <v>5</v>
      </c>
      <c r="E2" s="35"/>
      <c r="F2" s="35" t="s">
        <v>5</v>
      </c>
    </row>
    <row r="3" spans="1:7" x14ac:dyDescent="0.3">
      <c r="A3" s="34">
        <v>36557</v>
      </c>
      <c r="B3" s="36">
        <v>1366.42</v>
      </c>
      <c r="C3" s="36">
        <v>0.87239699999999998</v>
      </c>
      <c r="D3" s="35">
        <f>B3/B2-1</f>
        <v>-2.0108142219927405E-2</v>
      </c>
      <c r="E3" s="35" t="s">
        <v>152</v>
      </c>
      <c r="F3" s="35">
        <f>C3/C2-1</f>
        <v>0.10482024446954763</v>
      </c>
      <c r="G3" t="s">
        <v>153</v>
      </c>
    </row>
    <row r="4" spans="1:7" x14ac:dyDescent="0.3">
      <c r="A4" s="34">
        <v>36586</v>
      </c>
      <c r="B4" s="36">
        <v>1498.58</v>
      </c>
      <c r="C4" s="36">
        <v>1.033652</v>
      </c>
      <c r="D4" s="35">
        <f t="shared" ref="D4:D67" si="0">B4/B3-1</f>
        <v>9.6719895786068655E-2</v>
      </c>
      <c r="E4" s="35"/>
      <c r="F4" s="35">
        <f t="shared" ref="F4:F67" si="1">C4/C3-1</f>
        <v>0.18484130504804575</v>
      </c>
    </row>
    <row r="5" spans="1:7" x14ac:dyDescent="0.3">
      <c r="A5" s="34">
        <v>36617</v>
      </c>
      <c r="B5" s="36">
        <v>1452.43</v>
      </c>
      <c r="C5" s="36">
        <v>0.94422399999999995</v>
      </c>
      <c r="D5" s="35">
        <f t="shared" si="0"/>
        <v>-3.0795820042973876E-2</v>
      </c>
      <c r="E5" s="35"/>
      <c r="F5" s="35">
        <f t="shared" si="1"/>
        <v>-8.651654522024832E-2</v>
      </c>
    </row>
    <row r="6" spans="1:7" x14ac:dyDescent="0.3">
      <c r="A6" s="34">
        <v>36647</v>
      </c>
      <c r="B6" s="36">
        <v>1420.6</v>
      </c>
      <c r="C6" s="36">
        <v>0.63931300000000002</v>
      </c>
      <c r="D6" s="35">
        <f t="shared" si="0"/>
        <v>-2.1914997624670529E-2</v>
      </c>
      <c r="E6" s="35"/>
      <c r="F6" s="35">
        <f t="shared" si="1"/>
        <v>-0.3229223150438878</v>
      </c>
    </row>
    <row r="7" spans="1:7" x14ac:dyDescent="0.3">
      <c r="A7" s="34">
        <v>36678</v>
      </c>
      <c r="B7" s="36">
        <v>1454.6</v>
      </c>
      <c r="C7" s="36">
        <v>0.79723900000000003</v>
      </c>
      <c r="D7" s="35">
        <f t="shared" si="0"/>
        <v>2.3933549204561366E-2</v>
      </c>
      <c r="E7" s="35"/>
      <c r="F7" s="35">
        <f t="shared" si="1"/>
        <v>0.24702454040509103</v>
      </c>
    </row>
    <row r="8" spans="1:7" x14ac:dyDescent="0.3">
      <c r="A8" s="34">
        <v>36708</v>
      </c>
      <c r="B8" s="36">
        <v>1430.83</v>
      </c>
      <c r="C8" s="36">
        <v>0.773455</v>
      </c>
      <c r="D8" s="35">
        <f t="shared" si="0"/>
        <v>-1.6341262202667406E-2</v>
      </c>
      <c r="E8" s="35"/>
      <c r="F8" s="35">
        <f t="shared" si="1"/>
        <v>-2.9832961006674319E-2</v>
      </c>
    </row>
    <row r="9" spans="1:7" x14ac:dyDescent="0.3">
      <c r="A9" s="34">
        <v>36739</v>
      </c>
      <c r="B9" s="36">
        <v>1517.68</v>
      </c>
      <c r="C9" s="36">
        <v>0.92757599999999996</v>
      </c>
      <c r="D9" s="35">
        <f t="shared" si="0"/>
        <v>6.069903482594019E-2</v>
      </c>
      <c r="E9" s="35"/>
      <c r="F9" s="35">
        <f t="shared" si="1"/>
        <v>0.19926304697752295</v>
      </c>
    </row>
    <row r="10" spans="1:7" x14ac:dyDescent="0.3">
      <c r="A10" s="34">
        <v>36770</v>
      </c>
      <c r="B10" s="36">
        <v>1436.51</v>
      </c>
      <c r="C10" s="36">
        <v>0.39195999999999998</v>
      </c>
      <c r="D10" s="35">
        <f t="shared" si="0"/>
        <v>-5.3482947656950164E-2</v>
      </c>
      <c r="E10" s="35"/>
      <c r="F10" s="35">
        <f t="shared" si="1"/>
        <v>-0.57743624242110614</v>
      </c>
    </row>
    <row r="11" spans="1:7" x14ac:dyDescent="0.3">
      <c r="A11" s="34">
        <v>36800</v>
      </c>
      <c r="B11" s="36">
        <v>1429.4</v>
      </c>
      <c r="C11" s="36">
        <v>0.29777500000000001</v>
      </c>
      <c r="D11" s="35">
        <f t="shared" si="0"/>
        <v>-4.9494956526581202E-3</v>
      </c>
      <c r="E11" s="35"/>
      <c r="F11" s="35">
        <f t="shared" si="1"/>
        <v>-0.24029237677314008</v>
      </c>
    </row>
    <row r="12" spans="1:7" x14ac:dyDescent="0.3">
      <c r="A12" s="34">
        <v>36831</v>
      </c>
      <c r="B12" s="36">
        <v>1314.95</v>
      </c>
      <c r="C12" s="36">
        <v>0.25115900000000002</v>
      </c>
      <c r="D12" s="35">
        <f t="shared" si="0"/>
        <v>-8.0068560235063702E-2</v>
      </c>
      <c r="E12" s="35"/>
      <c r="F12" s="35">
        <f t="shared" si="1"/>
        <v>-0.15654772899000924</v>
      </c>
    </row>
    <row r="13" spans="1:7" x14ac:dyDescent="0.3">
      <c r="A13" s="34">
        <v>36861</v>
      </c>
      <c r="B13" s="36">
        <v>1320.28</v>
      </c>
      <c r="C13" s="36">
        <v>0.22642300000000001</v>
      </c>
      <c r="D13" s="35">
        <f t="shared" si="0"/>
        <v>4.0533860603064742E-3</v>
      </c>
      <c r="E13" s="35"/>
      <c r="F13" s="35">
        <f t="shared" si="1"/>
        <v>-9.8487412356316195E-2</v>
      </c>
    </row>
    <row r="14" spans="1:7" x14ac:dyDescent="0.3">
      <c r="A14" s="34">
        <v>36892</v>
      </c>
      <c r="B14" s="36">
        <v>1366.01</v>
      </c>
      <c r="C14" s="36">
        <v>0.32917099999999999</v>
      </c>
      <c r="D14" s="35">
        <f t="shared" si="0"/>
        <v>3.4636592238010078E-2</v>
      </c>
      <c r="E14" s="35"/>
      <c r="F14" s="35">
        <f t="shared" si="1"/>
        <v>0.4537878219085516</v>
      </c>
    </row>
    <row r="15" spans="1:7" x14ac:dyDescent="0.3">
      <c r="A15" s="34">
        <v>36923</v>
      </c>
      <c r="B15" s="36">
        <v>1239.94</v>
      </c>
      <c r="C15" s="36">
        <v>0.27779700000000002</v>
      </c>
      <c r="D15" s="35">
        <f t="shared" si="0"/>
        <v>-9.2290686012547418E-2</v>
      </c>
      <c r="E15" s="35"/>
      <c r="F15" s="35">
        <f t="shared" si="1"/>
        <v>-0.15607085678872068</v>
      </c>
    </row>
    <row r="16" spans="1:7" x14ac:dyDescent="0.3">
      <c r="A16" s="34">
        <v>36951</v>
      </c>
      <c r="B16" s="36">
        <v>1160.33</v>
      </c>
      <c r="C16" s="36">
        <v>0.33594400000000002</v>
      </c>
      <c r="D16" s="35">
        <f t="shared" si="0"/>
        <v>-6.4204719583205727E-2</v>
      </c>
      <c r="E16" s="35"/>
      <c r="F16" s="35">
        <f t="shared" si="1"/>
        <v>0.20931471542169278</v>
      </c>
    </row>
    <row r="17" spans="1:6" x14ac:dyDescent="0.3">
      <c r="A17" s="34">
        <v>36982</v>
      </c>
      <c r="B17" s="36">
        <v>1249.46</v>
      </c>
      <c r="C17" s="36">
        <v>0.38800299999999999</v>
      </c>
      <c r="D17" s="35">
        <f t="shared" si="0"/>
        <v>7.6814354537071416E-2</v>
      </c>
      <c r="E17" s="35"/>
      <c r="F17" s="35">
        <f t="shared" si="1"/>
        <v>0.15496332722120343</v>
      </c>
    </row>
    <row r="18" spans="1:6" x14ac:dyDescent="0.3">
      <c r="A18" s="34">
        <v>37012</v>
      </c>
      <c r="B18" s="36">
        <v>1255.82</v>
      </c>
      <c r="C18" s="36">
        <v>0.303674</v>
      </c>
      <c r="D18" s="35">
        <f t="shared" si="0"/>
        <v>5.0901989659533076E-3</v>
      </c>
      <c r="E18" s="35"/>
      <c r="F18" s="35">
        <f t="shared" si="1"/>
        <v>-0.21734110303270848</v>
      </c>
    </row>
    <row r="19" spans="1:6" x14ac:dyDescent="0.3">
      <c r="A19" s="34">
        <v>37043</v>
      </c>
      <c r="B19" s="36">
        <v>1224.3800000000001</v>
      </c>
      <c r="C19" s="36">
        <v>0.353906</v>
      </c>
      <c r="D19" s="35">
        <f t="shared" si="0"/>
        <v>-2.5035435014572061E-2</v>
      </c>
      <c r="E19" s="35"/>
      <c r="F19" s="35">
        <f t="shared" si="1"/>
        <v>0.16541422709879683</v>
      </c>
    </row>
    <row r="20" spans="1:6" x14ac:dyDescent="0.3">
      <c r="A20" s="34">
        <v>37073</v>
      </c>
      <c r="B20" s="36">
        <v>1211.23</v>
      </c>
      <c r="C20" s="36">
        <v>0.28601700000000002</v>
      </c>
      <c r="D20" s="35">
        <f t="shared" si="0"/>
        <v>-1.0740129698296408E-2</v>
      </c>
      <c r="E20" s="35"/>
      <c r="F20" s="35">
        <f t="shared" si="1"/>
        <v>-0.19182777347657276</v>
      </c>
    </row>
    <row r="21" spans="1:6" x14ac:dyDescent="0.3">
      <c r="A21" s="34">
        <v>37104</v>
      </c>
      <c r="B21" s="36">
        <v>1133.58</v>
      </c>
      <c r="C21" s="36">
        <v>0.28236299999999998</v>
      </c>
      <c r="D21" s="35">
        <f t="shared" si="0"/>
        <v>-6.4108385690579084E-2</v>
      </c>
      <c r="E21" s="35"/>
      <c r="F21" s="35">
        <f t="shared" si="1"/>
        <v>-1.2775464395473168E-2</v>
      </c>
    </row>
    <row r="22" spans="1:6" x14ac:dyDescent="0.3">
      <c r="A22" s="34">
        <v>37135</v>
      </c>
      <c r="B22" s="36">
        <v>1040.94</v>
      </c>
      <c r="C22" s="36">
        <v>0.23608899999999999</v>
      </c>
      <c r="D22" s="35">
        <f t="shared" si="0"/>
        <v>-8.1723389615201314E-2</v>
      </c>
      <c r="E22" s="35"/>
      <c r="F22" s="35">
        <f t="shared" si="1"/>
        <v>-0.16388124506397783</v>
      </c>
    </row>
    <row r="23" spans="1:6" x14ac:dyDescent="0.3">
      <c r="A23" s="34">
        <v>37165</v>
      </c>
      <c r="B23" s="36">
        <v>1059.78</v>
      </c>
      <c r="C23" s="36">
        <v>0.267293</v>
      </c>
      <c r="D23" s="35">
        <f t="shared" si="0"/>
        <v>1.8099025880454089E-2</v>
      </c>
      <c r="E23" s="35"/>
      <c r="F23" s="35">
        <f t="shared" si="1"/>
        <v>0.13217049502518119</v>
      </c>
    </row>
    <row r="24" spans="1:6" x14ac:dyDescent="0.3">
      <c r="A24" s="34">
        <v>37196</v>
      </c>
      <c r="B24" s="36">
        <v>1139.45</v>
      </c>
      <c r="C24" s="36">
        <v>0.32422299999999998</v>
      </c>
      <c r="D24" s="35">
        <f t="shared" si="0"/>
        <v>7.5175979920360847E-2</v>
      </c>
      <c r="E24" s="35"/>
      <c r="F24" s="35">
        <f t="shared" si="1"/>
        <v>0.21298724620547471</v>
      </c>
    </row>
    <row r="25" spans="1:6" x14ac:dyDescent="0.3">
      <c r="A25" s="34">
        <v>37226</v>
      </c>
      <c r="B25" s="36">
        <v>1148.08</v>
      </c>
      <c r="C25" s="36">
        <v>0.33335599999999999</v>
      </c>
      <c r="D25" s="35">
        <f t="shared" si="0"/>
        <v>7.5738294791345417E-3</v>
      </c>
      <c r="E25" s="35"/>
      <c r="F25" s="35">
        <f t="shared" si="1"/>
        <v>2.8168883762101915E-2</v>
      </c>
    </row>
    <row r="26" spans="1:6" x14ac:dyDescent="0.3">
      <c r="A26" s="34">
        <v>37257</v>
      </c>
      <c r="B26" s="36">
        <v>1130.2</v>
      </c>
      <c r="C26" s="36">
        <v>0.37628200000000001</v>
      </c>
      <c r="D26" s="35">
        <f t="shared" si="0"/>
        <v>-1.5573827607832103E-2</v>
      </c>
      <c r="E26" s="35"/>
      <c r="F26" s="35">
        <f t="shared" si="1"/>
        <v>0.12876924369142895</v>
      </c>
    </row>
    <row r="27" spans="1:6" x14ac:dyDescent="0.3">
      <c r="A27" s="34">
        <v>37288</v>
      </c>
      <c r="B27" s="36">
        <v>1106.73</v>
      </c>
      <c r="C27" s="36">
        <v>0.33031199999999999</v>
      </c>
      <c r="D27" s="35">
        <f t="shared" si="0"/>
        <v>-2.0766236064413413E-2</v>
      </c>
      <c r="E27" s="35"/>
      <c r="F27" s="35">
        <f t="shared" si="1"/>
        <v>-0.122169011539218</v>
      </c>
    </row>
    <row r="28" spans="1:6" x14ac:dyDescent="0.3">
      <c r="A28" s="34">
        <v>37316</v>
      </c>
      <c r="B28" s="36">
        <v>1147.3900000000001</v>
      </c>
      <c r="C28" s="36">
        <v>0.36029899999999998</v>
      </c>
      <c r="D28" s="35">
        <f t="shared" si="0"/>
        <v>3.6738861330225081E-2</v>
      </c>
      <c r="E28" s="35"/>
      <c r="F28" s="35">
        <f t="shared" si="1"/>
        <v>9.0783864951924143E-2</v>
      </c>
    </row>
    <row r="29" spans="1:6" x14ac:dyDescent="0.3">
      <c r="A29" s="34">
        <v>37347</v>
      </c>
      <c r="B29" s="36">
        <v>1076.92</v>
      </c>
      <c r="C29" s="36">
        <v>0.36943199999999998</v>
      </c>
      <c r="D29" s="35">
        <f t="shared" si="0"/>
        <v>-6.1417652236815723E-2</v>
      </c>
      <c r="E29" s="35"/>
      <c r="F29" s="35">
        <f t="shared" si="1"/>
        <v>2.5348391197311138E-2</v>
      </c>
    </row>
    <row r="30" spans="1:6" x14ac:dyDescent="0.3">
      <c r="A30" s="34">
        <v>37377</v>
      </c>
      <c r="B30" s="36">
        <v>1067.1400000000001</v>
      </c>
      <c r="C30" s="36">
        <v>0.35466599999999998</v>
      </c>
      <c r="D30" s="35">
        <f t="shared" si="0"/>
        <v>-9.0814545184414452E-3</v>
      </c>
      <c r="E30" s="35"/>
      <c r="F30" s="35">
        <f t="shared" si="1"/>
        <v>-3.9969466640680795E-2</v>
      </c>
    </row>
    <row r="31" spans="1:6" x14ac:dyDescent="0.3">
      <c r="A31" s="34">
        <v>37408</v>
      </c>
      <c r="B31" s="36">
        <v>989.82</v>
      </c>
      <c r="C31" s="36">
        <v>0.26973000000000003</v>
      </c>
      <c r="D31" s="35">
        <f t="shared" si="0"/>
        <v>-7.2455347939351933E-2</v>
      </c>
      <c r="E31" s="35"/>
      <c r="F31" s="35">
        <f t="shared" si="1"/>
        <v>-0.23948165316100212</v>
      </c>
    </row>
    <row r="32" spans="1:6" x14ac:dyDescent="0.3">
      <c r="A32" s="34">
        <v>37438</v>
      </c>
      <c r="B32" s="36">
        <v>911.62</v>
      </c>
      <c r="C32" s="36">
        <v>0.23228399999999999</v>
      </c>
      <c r="D32" s="35">
        <f t="shared" si="0"/>
        <v>-7.9004263401426522E-2</v>
      </c>
      <c r="E32" s="35"/>
      <c r="F32" s="35">
        <f t="shared" si="1"/>
        <v>-0.13882771660549453</v>
      </c>
    </row>
    <row r="33" spans="1:6" x14ac:dyDescent="0.3">
      <c r="A33" s="34">
        <v>37469</v>
      </c>
      <c r="B33" s="36">
        <v>916.07</v>
      </c>
      <c r="C33" s="36">
        <v>0.224521</v>
      </c>
      <c r="D33" s="35">
        <f t="shared" si="0"/>
        <v>4.8814198898663452E-3</v>
      </c>
      <c r="E33" s="35"/>
      <c r="F33" s="35">
        <f t="shared" si="1"/>
        <v>-3.342029584474171E-2</v>
      </c>
    </row>
    <row r="34" spans="1:6" x14ac:dyDescent="0.3">
      <c r="A34" s="34">
        <v>37500</v>
      </c>
      <c r="B34" s="36">
        <v>815.28</v>
      </c>
      <c r="C34" s="36">
        <v>0.220716</v>
      </c>
      <c r="D34" s="35">
        <f t="shared" si="0"/>
        <v>-0.11002434311788412</v>
      </c>
      <c r="E34" s="35"/>
      <c r="F34" s="35">
        <f t="shared" si="1"/>
        <v>-1.6947189795163964E-2</v>
      </c>
    </row>
    <row r="35" spans="1:6" x14ac:dyDescent="0.3">
      <c r="A35" s="34">
        <v>37530</v>
      </c>
      <c r="B35" s="36">
        <v>885.76</v>
      </c>
      <c r="C35" s="36">
        <v>0.244613</v>
      </c>
      <c r="D35" s="35">
        <f t="shared" si="0"/>
        <v>8.644882739672255E-2</v>
      </c>
      <c r="E35" s="35"/>
      <c r="F35" s="35">
        <f t="shared" si="1"/>
        <v>0.10827035647619576</v>
      </c>
    </row>
    <row r="36" spans="1:6" x14ac:dyDescent="0.3">
      <c r="A36" s="34">
        <v>37561</v>
      </c>
      <c r="B36" s="36">
        <v>936.31</v>
      </c>
      <c r="C36" s="36">
        <v>0.23593700000000001</v>
      </c>
      <c r="D36" s="35">
        <f t="shared" si="0"/>
        <v>5.7069635115606809E-2</v>
      </c>
      <c r="E36" s="35"/>
      <c r="F36" s="35">
        <f t="shared" si="1"/>
        <v>-3.5468270288169457E-2</v>
      </c>
    </row>
    <row r="37" spans="1:6" x14ac:dyDescent="0.3">
      <c r="A37" s="34">
        <v>37591</v>
      </c>
      <c r="B37" s="36">
        <v>879.82</v>
      </c>
      <c r="C37" s="36">
        <v>0.21812799999999999</v>
      </c>
      <c r="D37" s="35">
        <f t="shared" si="0"/>
        <v>-6.0332582157618608E-2</v>
      </c>
      <c r="E37" s="35"/>
      <c r="F37" s="35">
        <f t="shared" si="1"/>
        <v>-7.5482014266520348E-2</v>
      </c>
    </row>
    <row r="38" spans="1:6" x14ac:dyDescent="0.3">
      <c r="A38" s="34">
        <v>37622</v>
      </c>
      <c r="B38" s="36">
        <v>855.7</v>
      </c>
      <c r="C38" s="36">
        <v>0.218585</v>
      </c>
      <c r="D38" s="35">
        <f t="shared" si="0"/>
        <v>-2.7414698461048825E-2</v>
      </c>
      <c r="E38" s="35"/>
      <c r="F38" s="35">
        <f t="shared" si="1"/>
        <v>2.0951001246973799E-3</v>
      </c>
    </row>
    <row r="39" spans="1:6" x14ac:dyDescent="0.3">
      <c r="A39" s="34">
        <v>37653</v>
      </c>
      <c r="B39" s="36">
        <v>841.15</v>
      </c>
      <c r="C39" s="36">
        <v>0.22847899999999999</v>
      </c>
      <c r="D39" s="35">
        <f t="shared" si="0"/>
        <v>-1.7003622764987791E-2</v>
      </c>
      <c r="E39" s="35"/>
      <c r="F39" s="35">
        <f t="shared" si="1"/>
        <v>4.5263856165793648E-2</v>
      </c>
    </row>
    <row r="40" spans="1:6" x14ac:dyDescent="0.3">
      <c r="A40" s="34">
        <v>37681</v>
      </c>
      <c r="B40" s="36">
        <v>848.18</v>
      </c>
      <c r="C40" s="36">
        <v>0.21523600000000001</v>
      </c>
      <c r="D40" s="35">
        <f t="shared" si="0"/>
        <v>8.3576056589194092E-3</v>
      </c>
      <c r="E40" s="35"/>
      <c r="F40" s="35">
        <f t="shared" si="1"/>
        <v>-5.7961563207121758E-2</v>
      </c>
    </row>
    <row r="41" spans="1:6" x14ac:dyDescent="0.3">
      <c r="A41" s="34">
        <v>37712</v>
      </c>
      <c r="B41" s="36">
        <v>916.92</v>
      </c>
      <c r="C41" s="36">
        <v>0.21645400000000001</v>
      </c>
      <c r="D41" s="35">
        <f t="shared" si="0"/>
        <v>8.1044117993822162E-2</v>
      </c>
      <c r="E41" s="35"/>
      <c r="F41" s="35">
        <f t="shared" si="1"/>
        <v>5.6589046442043767E-3</v>
      </c>
    </row>
    <row r="42" spans="1:6" x14ac:dyDescent="0.3">
      <c r="A42" s="34">
        <v>37742</v>
      </c>
      <c r="B42" s="36">
        <v>963.59</v>
      </c>
      <c r="C42" s="36">
        <v>0.273231</v>
      </c>
      <c r="D42" s="35">
        <f t="shared" si="0"/>
        <v>5.0898660733760925E-2</v>
      </c>
      <c r="E42" s="35"/>
      <c r="F42" s="35">
        <f t="shared" si="1"/>
        <v>0.26230515490589212</v>
      </c>
    </row>
    <row r="43" spans="1:6" x14ac:dyDescent="0.3">
      <c r="A43" s="34">
        <v>37773</v>
      </c>
      <c r="B43" s="36">
        <v>974.5</v>
      </c>
      <c r="C43" s="36">
        <v>0.290126</v>
      </c>
      <c r="D43" s="35">
        <f t="shared" si="0"/>
        <v>1.1322242862628284E-2</v>
      </c>
      <c r="E43" s="35"/>
      <c r="F43" s="35">
        <f t="shared" si="1"/>
        <v>6.1834125703159604E-2</v>
      </c>
    </row>
    <row r="44" spans="1:6" x14ac:dyDescent="0.3">
      <c r="A44" s="34">
        <v>37803</v>
      </c>
      <c r="B44" s="36">
        <v>990.31</v>
      </c>
      <c r="C44" s="36">
        <v>0.32087500000000002</v>
      </c>
      <c r="D44" s="35">
        <f t="shared" si="0"/>
        <v>1.6223704463827593E-2</v>
      </c>
      <c r="E44" s="35"/>
      <c r="F44" s="35">
        <f t="shared" si="1"/>
        <v>0.10598498583374139</v>
      </c>
    </row>
    <row r="45" spans="1:6" x14ac:dyDescent="0.3">
      <c r="A45" s="34">
        <v>37834</v>
      </c>
      <c r="B45" s="36">
        <v>1008.01</v>
      </c>
      <c r="C45" s="36">
        <v>0.34416400000000003</v>
      </c>
      <c r="D45" s="35">
        <f t="shared" si="0"/>
        <v>1.7873191222950391E-2</v>
      </c>
      <c r="E45" s="35"/>
      <c r="F45" s="35">
        <f t="shared" si="1"/>
        <v>7.2579664978574154E-2</v>
      </c>
    </row>
    <row r="46" spans="1:6" x14ac:dyDescent="0.3">
      <c r="A46" s="34">
        <v>37865</v>
      </c>
      <c r="B46" s="36">
        <v>995.97</v>
      </c>
      <c r="C46" s="36">
        <v>0.31539499999999998</v>
      </c>
      <c r="D46" s="35">
        <f t="shared" si="0"/>
        <v>-1.1944325949147294E-2</v>
      </c>
      <c r="E46" s="35"/>
      <c r="F46" s="35">
        <f t="shared" si="1"/>
        <v>-8.3590962448135353E-2</v>
      </c>
    </row>
    <row r="47" spans="1:6" x14ac:dyDescent="0.3">
      <c r="A47" s="34">
        <v>37895</v>
      </c>
      <c r="B47" s="36">
        <v>1050.71</v>
      </c>
      <c r="C47" s="36">
        <v>0.34842600000000001</v>
      </c>
      <c r="D47" s="35">
        <f t="shared" si="0"/>
        <v>5.4961494824141255E-2</v>
      </c>
      <c r="E47" s="35"/>
      <c r="F47" s="35">
        <f t="shared" si="1"/>
        <v>0.10472899063079644</v>
      </c>
    </row>
    <row r="48" spans="1:6" x14ac:dyDescent="0.3">
      <c r="A48" s="34">
        <v>37926</v>
      </c>
      <c r="B48" s="36">
        <v>1058.2</v>
      </c>
      <c r="C48" s="36">
        <v>0.31828699999999999</v>
      </c>
      <c r="D48" s="35">
        <f t="shared" si="0"/>
        <v>7.1285131006653124E-3</v>
      </c>
      <c r="E48" s="35"/>
      <c r="F48" s="35">
        <f t="shared" si="1"/>
        <v>-8.6500433377532215E-2</v>
      </c>
    </row>
    <row r="49" spans="1:6" x14ac:dyDescent="0.3">
      <c r="A49" s="34">
        <v>37956</v>
      </c>
      <c r="B49" s="36">
        <v>1111.92</v>
      </c>
      <c r="C49" s="36">
        <v>0.32528899999999999</v>
      </c>
      <c r="D49" s="35">
        <f t="shared" si="0"/>
        <v>5.0765450765450693E-2</v>
      </c>
      <c r="E49" s="35"/>
      <c r="F49" s="35">
        <f t="shared" si="1"/>
        <v>2.1999013468976036E-2</v>
      </c>
    </row>
    <row r="50" spans="1:6" x14ac:dyDescent="0.3">
      <c r="A50" s="34">
        <v>37987</v>
      </c>
      <c r="B50" s="36">
        <v>1131.1300000000001</v>
      </c>
      <c r="C50" s="36">
        <v>0.34340300000000001</v>
      </c>
      <c r="D50" s="35">
        <f t="shared" si="0"/>
        <v>1.7276422764227695E-2</v>
      </c>
      <c r="E50" s="35"/>
      <c r="F50" s="35">
        <f t="shared" si="1"/>
        <v>5.5685867029011238E-2</v>
      </c>
    </row>
    <row r="51" spans="1:6" x14ac:dyDescent="0.3">
      <c r="A51" s="34">
        <v>38018</v>
      </c>
      <c r="B51" s="36">
        <v>1144.94</v>
      </c>
      <c r="C51" s="36">
        <v>0.36410399999999998</v>
      </c>
      <c r="D51" s="35">
        <f t="shared" si="0"/>
        <v>1.2209029908144986E-2</v>
      </c>
      <c r="E51" s="35"/>
      <c r="F51" s="35">
        <f t="shared" si="1"/>
        <v>6.0281942790249232E-2</v>
      </c>
    </row>
    <row r="52" spans="1:6" x14ac:dyDescent="0.3">
      <c r="A52" s="34">
        <v>38047</v>
      </c>
      <c r="B52" s="36">
        <v>1126.21</v>
      </c>
      <c r="C52" s="36">
        <v>0.41159600000000002</v>
      </c>
      <c r="D52" s="35">
        <f t="shared" si="0"/>
        <v>-1.6358935839432598E-2</v>
      </c>
      <c r="E52" s="35"/>
      <c r="F52" s="35">
        <f t="shared" si="1"/>
        <v>0.13043526025531182</v>
      </c>
    </row>
    <row r="53" spans="1:6" x14ac:dyDescent="0.3">
      <c r="A53" s="34">
        <v>38078</v>
      </c>
      <c r="B53" s="36">
        <v>1107.3</v>
      </c>
      <c r="C53" s="36">
        <v>0.39241700000000002</v>
      </c>
      <c r="D53" s="35">
        <f t="shared" si="0"/>
        <v>-1.6790829419024988E-2</v>
      </c>
      <c r="E53" s="35"/>
      <c r="F53" s="35">
        <f t="shared" si="1"/>
        <v>-4.65966627469655E-2</v>
      </c>
    </row>
    <row r="54" spans="1:6" x14ac:dyDescent="0.3">
      <c r="A54" s="34">
        <v>38108</v>
      </c>
      <c r="B54" s="36">
        <v>1120.68</v>
      </c>
      <c r="C54" s="36">
        <v>0.427122</v>
      </c>
      <c r="D54" s="35">
        <f t="shared" si="0"/>
        <v>1.2083446220536587E-2</v>
      </c>
      <c r="E54" s="35"/>
      <c r="F54" s="35">
        <f t="shared" si="1"/>
        <v>8.8439083933672613E-2</v>
      </c>
    </row>
    <row r="55" spans="1:6" x14ac:dyDescent="0.3">
      <c r="A55" s="34">
        <v>38139</v>
      </c>
      <c r="B55" s="36">
        <v>1140.8399999999999</v>
      </c>
      <c r="C55" s="36">
        <v>0.49531500000000001</v>
      </c>
      <c r="D55" s="35">
        <f t="shared" si="0"/>
        <v>1.7989078059749364E-2</v>
      </c>
      <c r="E55" s="35"/>
      <c r="F55" s="35">
        <f t="shared" si="1"/>
        <v>0.15965695983817274</v>
      </c>
    </row>
    <row r="56" spans="1:6" x14ac:dyDescent="0.3">
      <c r="A56" s="34">
        <v>38169</v>
      </c>
      <c r="B56" s="36">
        <v>1101.72</v>
      </c>
      <c r="C56" s="36">
        <v>0.49227100000000001</v>
      </c>
      <c r="D56" s="35">
        <f t="shared" si="0"/>
        <v>-3.4290522772693732E-2</v>
      </c>
      <c r="E56" s="35"/>
      <c r="F56" s="35">
        <f t="shared" si="1"/>
        <v>-6.1455841232347375E-3</v>
      </c>
    </row>
    <row r="57" spans="1:6" x14ac:dyDescent="0.3">
      <c r="A57" s="34">
        <v>38200</v>
      </c>
      <c r="B57" s="36">
        <v>1104.24</v>
      </c>
      <c r="C57" s="36">
        <v>0.52499799999999996</v>
      </c>
      <c r="D57" s="35">
        <f t="shared" si="0"/>
        <v>2.2873325345822426E-3</v>
      </c>
      <c r="E57" s="35"/>
      <c r="F57" s="35">
        <f t="shared" si="1"/>
        <v>6.6481673712243783E-2</v>
      </c>
    </row>
    <row r="58" spans="1:6" x14ac:dyDescent="0.3">
      <c r="A58" s="34">
        <v>38231</v>
      </c>
      <c r="B58" s="36">
        <v>1114.58</v>
      </c>
      <c r="C58" s="36">
        <v>0.58984199999999998</v>
      </c>
      <c r="D58" s="35">
        <f t="shared" si="0"/>
        <v>9.3639063971600045E-3</v>
      </c>
      <c r="E58" s="35"/>
      <c r="F58" s="35">
        <f t="shared" si="1"/>
        <v>0.12351285147752944</v>
      </c>
    </row>
    <row r="59" spans="1:6" x14ac:dyDescent="0.3">
      <c r="A59" s="34">
        <v>38261</v>
      </c>
      <c r="B59" s="36">
        <v>1130.2</v>
      </c>
      <c r="C59" s="36">
        <v>0.79761899999999997</v>
      </c>
      <c r="D59" s="35">
        <f t="shared" si="0"/>
        <v>1.4014247519245071E-2</v>
      </c>
      <c r="E59" s="35"/>
      <c r="F59" s="35">
        <f t="shared" si="1"/>
        <v>0.35225874047626315</v>
      </c>
    </row>
    <row r="60" spans="1:6" x14ac:dyDescent="0.3">
      <c r="A60" s="34">
        <v>38292</v>
      </c>
      <c r="B60" s="36">
        <v>1173.82</v>
      </c>
      <c r="C60" s="36">
        <v>1.020618</v>
      </c>
      <c r="D60" s="35">
        <f t="shared" si="0"/>
        <v>3.8594938948858459E-2</v>
      </c>
      <c r="E60" s="35"/>
      <c r="F60" s="35">
        <f t="shared" si="1"/>
        <v>0.27958085251228981</v>
      </c>
    </row>
    <row r="61" spans="1:6" x14ac:dyDescent="0.3">
      <c r="A61" s="34">
        <v>38322</v>
      </c>
      <c r="B61" s="36">
        <v>1211.92</v>
      </c>
      <c r="C61" s="36">
        <v>0.98028000000000004</v>
      </c>
      <c r="D61" s="35">
        <f t="shared" si="0"/>
        <v>3.2458128162750732E-2</v>
      </c>
      <c r="E61" s="35"/>
      <c r="F61" s="35">
        <f t="shared" si="1"/>
        <v>-3.9523112467152233E-2</v>
      </c>
    </row>
    <row r="62" spans="1:6" x14ac:dyDescent="0.3">
      <c r="A62" s="34">
        <v>38353</v>
      </c>
      <c r="B62" s="36">
        <v>1181.27</v>
      </c>
      <c r="C62" s="36">
        <v>1.170552</v>
      </c>
      <c r="D62" s="35">
        <f t="shared" si="0"/>
        <v>-2.5290448214403627E-2</v>
      </c>
      <c r="E62" s="35"/>
      <c r="F62" s="35">
        <f t="shared" si="1"/>
        <v>0.19409964499938792</v>
      </c>
    </row>
    <row r="63" spans="1:6" x14ac:dyDescent="0.3">
      <c r="A63" s="34">
        <v>38384</v>
      </c>
      <c r="B63" s="36">
        <v>1203.5999999999999</v>
      </c>
      <c r="C63" s="36">
        <v>1.3656950000000001</v>
      </c>
      <c r="D63" s="35">
        <f t="shared" si="0"/>
        <v>1.8903383646414307E-2</v>
      </c>
      <c r="E63" s="35"/>
      <c r="F63" s="35">
        <f t="shared" si="1"/>
        <v>0.16671023585453715</v>
      </c>
    </row>
    <row r="64" spans="1:6" x14ac:dyDescent="0.3">
      <c r="A64" s="34">
        <v>38412</v>
      </c>
      <c r="B64" s="36">
        <v>1180.5899999999999</v>
      </c>
      <c r="C64" s="36">
        <v>1.26858</v>
      </c>
      <c r="D64" s="35">
        <f t="shared" si="0"/>
        <v>-1.9117647058823573E-2</v>
      </c>
      <c r="E64" s="35"/>
      <c r="F64" s="35">
        <f t="shared" si="1"/>
        <v>-7.1110313796272306E-2</v>
      </c>
    </row>
    <row r="65" spans="1:6" x14ac:dyDescent="0.3">
      <c r="A65" s="34">
        <v>38443</v>
      </c>
      <c r="B65" s="36">
        <v>1156.8499999999999</v>
      </c>
      <c r="C65" s="36">
        <v>1.0977920000000001</v>
      </c>
      <c r="D65" s="35">
        <f t="shared" si="0"/>
        <v>-2.010858977291019E-2</v>
      </c>
      <c r="E65" s="35"/>
      <c r="F65" s="35">
        <f t="shared" si="1"/>
        <v>-0.13462927052294682</v>
      </c>
    </row>
    <row r="66" spans="1:6" x14ac:dyDescent="0.3">
      <c r="A66" s="34">
        <v>38473</v>
      </c>
      <c r="B66" s="36">
        <v>1191.5</v>
      </c>
      <c r="C66" s="36">
        <v>1.2104330000000001</v>
      </c>
      <c r="D66" s="35">
        <f t="shared" si="0"/>
        <v>2.9952024895189666E-2</v>
      </c>
      <c r="E66" s="35"/>
      <c r="F66" s="35">
        <f t="shared" si="1"/>
        <v>0.10260686906080574</v>
      </c>
    </row>
    <row r="67" spans="1:6" x14ac:dyDescent="0.3">
      <c r="A67" s="34">
        <v>38504</v>
      </c>
      <c r="B67" s="36">
        <v>1191.33</v>
      </c>
      <c r="C67" s="36">
        <v>1.120625</v>
      </c>
      <c r="D67" s="35">
        <f t="shared" si="0"/>
        <v>-1.4267729752415192E-4</v>
      </c>
      <c r="E67" s="35"/>
      <c r="F67" s="35">
        <f t="shared" si="1"/>
        <v>-7.4194936853175797E-2</v>
      </c>
    </row>
    <row r="68" spans="1:6" x14ac:dyDescent="0.3">
      <c r="A68" s="34">
        <v>38534</v>
      </c>
      <c r="B68" s="36">
        <v>1234.18</v>
      </c>
      <c r="C68" s="36">
        <v>1.2984150000000001</v>
      </c>
      <c r="D68" s="35">
        <f t="shared" ref="D68:D131" si="2">B68/B67-1</f>
        <v>3.5968203604375137E-2</v>
      </c>
      <c r="E68" s="35"/>
      <c r="F68" s="35">
        <f t="shared" ref="F68:F131" si="3">C68/C67-1</f>
        <v>0.15865253764640275</v>
      </c>
    </row>
    <row r="69" spans="1:6" x14ac:dyDescent="0.3">
      <c r="A69" s="34">
        <v>38565</v>
      </c>
      <c r="B69" s="36">
        <v>1220.33</v>
      </c>
      <c r="C69" s="36">
        <v>1.4274960000000001</v>
      </c>
      <c r="D69" s="35">
        <f t="shared" si="2"/>
        <v>-1.1222025960556881E-2</v>
      </c>
      <c r="E69" s="35"/>
      <c r="F69" s="35">
        <f t="shared" si="3"/>
        <v>9.9414285879322106E-2</v>
      </c>
    </row>
    <row r="70" spans="1:6" x14ac:dyDescent="0.3">
      <c r="A70" s="34">
        <v>38596</v>
      </c>
      <c r="B70" s="36">
        <v>1228.81</v>
      </c>
      <c r="C70" s="36">
        <v>1.6320760000000001</v>
      </c>
      <c r="D70" s="35">
        <f t="shared" si="2"/>
        <v>6.9489400408087043E-3</v>
      </c>
      <c r="E70" s="35"/>
      <c r="F70" s="35">
        <f t="shared" si="3"/>
        <v>0.14331388669390321</v>
      </c>
    </row>
    <row r="71" spans="1:6" x14ac:dyDescent="0.3">
      <c r="A71" s="34">
        <v>38626</v>
      </c>
      <c r="B71" s="36">
        <v>1207.01</v>
      </c>
      <c r="C71" s="36">
        <v>1.753241</v>
      </c>
      <c r="D71" s="35">
        <f t="shared" si="2"/>
        <v>-1.7740741042146402E-2</v>
      </c>
      <c r="E71" s="35"/>
      <c r="F71" s="35">
        <f t="shared" si="3"/>
        <v>7.4239802558214274E-2</v>
      </c>
    </row>
    <row r="72" spans="1:6" x14ac:dyDescent="0.3">
      <c r="A72" s="34">
        <v>38657</v>
      </c>
      <c r="B72" s="36">
        <v>1249.48</v>
      </c>
      <c r="C72" s="36">
        <v>2.0646779999999998</v>
      </c>
      <c r="D72" s="35">
        <f t="shared" si="2"/>
        <v>3.518612107604735E-2</v>
      </c>
      <c r="E72" s="35"/>
      <c r="F72" s="35">
        <f t="shared" si="3"/>
        <v>0.17763501994306519</v>
      </c>
    </row>
    <row r="73" spans="1:6" x14ac:dyDescent="0.3">
      <c r="A73" s="34">
        <v>38687</v>
      </c>
      <c r="B73" s="36">
        <v>1248.29</v>
      </c>
      <c r="C73" s="36">
        <v>2.1885829999999999</v>
      </c>
      <c r="D73" s="35">
        <f t="shared" si="2"/>
        <v>-9.5239619681797283E-4</v>
      </c>
      <c r="E73" s="35"/>
      <c r="F73" s="35">
        <f t="shared" si="3"/>
        <v>6.0011779076446947E-2</v>
      </c>
    </row>
    <row r="74" spans="1:6" x14ac:dyDescent="0.3">
      <c r="A74" s="34">
        <v>38718</v>
      </c>
      <c r="B74" s="36">
        <v>1280.08</v>
      </c>
      <c r="C74" s="36">
        <v>2.2987890000000002</v>
      </c>
      <c r="D74" s="35">
        <f t="shared" si="2"/>
        <v>2.5466838635253009E-2</v>
      </c>
      <c r="E74" s="35"/>
      <c r="F74" s="35">
        <f t="shared" si="3"/>
        <v>5.0354955695077752E-2</v>
      </c>
    </row>
    <row r="75" spans="1:6" x14ac:dyDescent="0.3">
      <c r="A75" s="34">
        <v>38749</v>
      </c>
      <c r="B75" s="36">
        <v>1280.6600000000001</v>
      </c>
      <c r="C75" s="36">
        <v>2.0850749999999998</v>
      </c>
      <c r="D75" s="35">
        <f t="shared" si="2"/>
        <v>4.5309668145754323E-4</v>
      </c>
      <c r="E75" s="35"/>
      <c r="F75" s="35">
        <f t="shared" si="3"/>
        <v>-9.2968080150026999E-2</v>
      </c>
    </row>
    <row r="76" spans="1:6" x14ac:dyDescent="0.3">
      <c r="A76" s="34">
        <v>38777</v>
      </c>
      <c r="B76" s="36">
        <v>1294.8699999999999</v>
      </c>
      <c r="C76" s="36">
        <v>1.909416</v>
      </c>
      <c r="D76" s="35">
        <f t="shared" si="2"/>
        <v>1.1095841206877566E-2</v>
      </c>
      <c r="E76" s="35"/>
      <c r="F76" s="35">
        <f t="shared" si="3"/>
        <v>-8.4245890435595716E-2</v>
      </c>
    </row>
    <row r="77" spans="1:6" x14ac:dyDescent="0.3">
      <c r="A77" s="34">
        <v>38808</v>
      </c>
      <c r="B77" s="36">
        <v>1310.6099999999999</v>
      </c>
      <c r="C77" s="36">
        <v>2.1429179999999999</v>
      </c>
      <c r="D77" s="35">
        <f t="shared" si="2"/>
        <v>1.2155660413786684E-2</v>
      </c>
      <c r="E77" s="35"/>
      <c r="F77" s="35">
        <f t="shared" si="3"/>
        <v>0.12228974723161423</v>
      </c>
    </row>
    <row r="78" spans="1:6" x14ac:dyDescent="0.3">
      <c r="A78" s="34">
        <v>38838</v>
      </c>
      <c r="B78" s="36">
        <v>1270.0899999999999</v>
      </c>
      <c r="C78" s="36">
        <v>1.8196079999999999</v>
      </c>
      <c r="D78" s="35">
        <f t="shared" si="2"/>
        <v>-3.091690129023883E-2</v>
      </c>
      <c r="E78" s="35"/>
      <c r="F78" s="35">
        <f t="shared" si="3"/>
        <v>-0.15087371518648873</v>
      </c>
    </row>
    <row r="79" spans="1:6" x14ac:dyDescent="0.3">
      <c r="A79" s="34">
        <v>38869</v>
      </c>
      <c r="B79" s="36">
        <v>1270.2</v>
      </c>
      <c r="C79" s="36">
        <v>1.7434989999999999</v>
      </c>
      <c r="D79" s="35">
        <f t="shared" si="2"/>
        <v>8.6608035651192239E-5</v>
      </c>
      <c r="E79" s="35"/>
      <c r="F79" s="35">
        <f t="shared" si="3"/>
        <v>-4.1827140790763773E-2</v>
      </c>
    </row>
    <row r="80" spans="1:6" x14ac:dyDescent="0.3">
      <c r="A80" s="34">
        <v>38899</v>
      </c>
      <c r="B80" s="36">
        <v>1276.6600000000001</v>
      </c>
      <c r="C80" s="36">
        <v>2.06894</v>
      </c>
      <c r="D80" s="35">
        <f t="shared" si="2"/>
        <v>5.0858132577547011E-3</v>
      </c>
      <c r="E80" s="35"/>
      <c r="F80" s="35">
        <f t="shared" si="3"/>
        <v>0.18665969983349573</v>
      </c>
    </row>
    <row r="81" spans="1:6" x14ac:dyDescent="0.3">
      <c r="A81" s="34">
        <v>38930</v>
      </c>
      <c r="B81" s="36">
        <v>1303.82</v>
      </c>
      <c r="C81" s="36">
        <v>2.065591</v>
      </c>
      <c r="D81" s="35">
        <f t="shared" si="2"/>
        <v>2.1274262528785837E-2</v>
      </c>
      <c r="E81" s="35"/>
      <c r="F81" s="35">
        <f t="shared" si="3"/>
        <v>-1.6187032973407067E-3</v>
      </c>
    </row>
    <row r="82" spans="1:6" x14ac:dyDescent="0.3">
      <c r="A82" s="34">
        <v>38961</v>
      </c>
      <c r="B82" s="36">
        <v>1335.85</v>
      </c>
      <c r="C82" s="36">
        <v>2.3435410000000001</v>
      </c>
      <c r="D82" s="35">
        <f t="shared" si="2"/>
        <v>2.4566274485741779E-2</v>
      </c>
      <c r="E82" s="35"/>
      <c r="F82" s="35">
        <f t="shared" si="3"/>
        <v>0.13456197282036975</v>
      </c>
    </row>
    <row r="83" spans="1:6" x14ac:dyDescent="0.3">
      <c r="A83" s="34">
        <v>38991</v>
      </c>
      <c r="B83" s="36">
        <v>1377.94</v>
      </c>
      <c r="C83" s="36">
        <v>2.4683579999999998</v>
      </c>
      <c r="D83" s="35">
        <f t="shared" si="2"/>
        <v>3.1508028596025195E-2</v>
      </c>
      <c r="E83" s="35"/>
      <c r="F83" s="35">
        <f t="shared" si="3"/>
        <v>5.3260002705307841E-2</v>
      </c>
    </row>
    <row r="84" spans="1:6" x14ac:dyDescent="0.3">
      <c r="A84" s="34">
        <v>39022</v>
      </c>
      <c r="B84" s="36">
        <v>1400.63</v>
      </c>
      <c r="C84" s="36">
        <v>2.790451</v>
      </c>
      <c r="D84" s="35">
        <f t="shared" si="2"/>
        <v>1.6466609576614388E-2</v>
      </c>
      <c r="E84" s="35"/>
      <c r="F84" s="35">
        <f t="shared" si="3"/>
        <v>0.13048877026752215</v>
      </c>
    </row>
    <row r="85" spans="1:6" x14ac:dyDescent="0.3">
      <c r="A85" s="34">
        <v>39052</v>
      </c>
      <c r="B85" s="36">
        <v>1418.3</v>
      </c>
      <c r="C85" s="36">
        <v>2.5828259999999998</v>
      </c>
      <c r="D85" s="35">
        <f t="shared" si="2"/>
        <v>1.2615751483260995E-2</v>
      </c>
      <c r="E85" s="35"/>
      <c r="F85" s="35">
        <f t="shared" si="3"/>
        <v>-7.4405535162595626E-2</v>
      </c>
    </row>
    <row r="86" spans="1:6" x14ac:dyDescent="0.3">
      <c r="A86" s="34">
        <v>39083</v>
      </c>
      <c r="B86" s="36">
        <v>1438.24</v>
      </c>
      <c r="C86" s="36">
        <v>2.6099209999999999</v>
      </c>
      <c r="D86" s="35">
        <f t="shared" si="2"/>
        <v>1.4059084819854739E-2</v>
      </c>
      <c r="E86" s="35"/>
      <c r="F86" s="35">
        <f t="shared" si="3"/>
        <v>1.0490447285260496E-2</v>
      </c>
    </row>
    <row r="87" spans="1:6" x14ac:dyDescent="0.3">
      <c r="A87" s="34">
        <v>39114</v>
      </c>
      <c r="B87" s="36">
        <v>1406.82</v>
      </c>
      <c r="C87" s="36">
        <v>2.575825</v>
      </c>
      <c r="D87" s="35">
        <f t="shared" si="2"/>
        <v>-2.1846145288686225E-2</v>
      </c>
      <c r="E87" s="35"/>
      <c r="F87" s="35">
        <f t="shared" si="3"/>
        <v>-1.3063996956229729E-2</v>
      </c>
    </row>
    <row r="88" spans="1:6" x14ac:dyDescent="0.3">
      <c r="A88" s="34">
        <v>39142</v>
      </c>
      <c r="B88" s="36">
        <v>1420.86</v>
      </c>
      <c r="C88" s="36">
        <v>2.8285040000000001</v>
      </c>
      <c r="D88" s="35">
        <f t="shared" si="2"/>
        <v>9.9799547916576969E-3</v>
      </c>
      <c r="E88" s="35"/>
      <c r="F88" s="35">
        <f t="shared" si="3"/>
        <v>9.8096338066444799E-2</v>
      </c>
    </row>
    <row r="89" spans="1:6" x14ac:dyDescent="0.3">
      <c r="A89" s="34">
        <v>39173</v>
      </c>
      <c r="B89" s="36">
        <v>1482.37</v>
      </c>
      <c r="C89" s="36">
        <v>3.0382609999999999</v>
      </c>
      <c r="D89" s="35">
        <f t="shared" si="2"/>
        <v>4.3290683107413797E-2</v>
      </c>
      <c r="E89" s="35"/>
      <c r="F89" s="35">
        <f t="shared" si="3"/>
        <v>7.4158282965129274E-2</v>
      </c>
    </row>
    <row r="90" spans="1:6" x14ac:dyDescent="0.3">
      <c r="A90" s="34">
        <v>39203</v>
      </c>
      <c r="B90" s="36">
        <v>1530.62</v>
      </c>
      <c r="C90" s="36">
        <v>3.6894469999999999</v>
      </c>
      <c r="D90" s="35">
        <f t="shared" si="2"/>
        <v>3.2549228600146973E-2</v>
      </c>
      <c r="E90" s="35"/>
      <c r="F90" s="35">
        <f t="shared" si="3"/>
        <v>0.21432852542951375</v>
      </c>
    </row>
    <row r="91" spans="1:6" x14ac:dyDescent="0.3">
      <c r="A91" s="34">
        <v>39234</v>
      </c>
      <c r="B91" s="36">
        <v>1503.35</v>
      </c>
      <c r="C91" s="36">
        <v>3.7153239999999998</v>
      </c>
      <c r="D91" s="35">
        <f t="shared" si="2"/>
        <v>-1.7816309730697366E-2</v>
      </c>
      <c r="E91" s="35"/>
      <c r="F91" s="35">
        <f t="shared" si="3"/>
        <v>7.0137882452301348E-3</v>
      </c>
    </row>
    <row r="92" spans="1:6" x14ac:dyDescent="0.3">
      <c r="A92" s="34">
        <v>39264</v>
      </c>
      <c r="B92" s="36">
        <v>1455.27</v>
      </c>
      <c r="C92" s="36">
        <v>4.0112350000000001</v>
      </c>
      <c r="D92" s="35">
        <f t="shared" si="2"/>
        <v>-3.1981907074200899E-2</v>
      </c>
      <c r="E92" s="35"/>
      <c r="F92" s="35">
        <f t="shared" si="3"/>
        <v>7.9646082010613517E-2</v>
      </c>
    </row>
    <row r="93" spans="1:6" x14ac:dyDescent="0.3">
      <c r="A93" s="34">
        <v>39295</v>
      </c>
      <c r="B93" s="36">
        <v>1473.99</v>
      </c>
      <c r="C93" s="36">
        <v>4.2158170000000004</v>
      </c>
      <c r="D93" s="35">
        <f t="shared" si="2"/>
        <v>1.2863592323073991E-2</v>
      </c>
      <c r="E93" s="35"/>
      <c r="F93" s="35">
        <f t="shared" si="3"/>
        <v>5.1002247437510029E-2</v>
      </c>
    </row>
    <row r="94" spans="1:6" x14ac:dyDescent="0.3">
      <c r="A94" s="34">
        <v>39326</v>
      </c>
      <c r="B94" s="36">
        <v>1526.75</v>
      </c>
      <c r="C94" s="36">
        <v>4.6721640000000004</v>
      </c>
      <c r="D94" s="35">
        <f t="shared" si="2"/>
        <v>3.579400131615551E-2</v>
      </c>
      <c r="E94" s="35"/>
      <c r="F94" s="35">
        <f t="shared" si="3"/>
        <v>0.10824639684312665</v>
      </c>
    </row>
    <row r="95" spans="1:6" x14ac:dyDescent="0.3">
      <c r="A95" s="34">
        <v>39356</v>
      </c>
      <c r="B95" s="36">
        <v>1549.38</v>
      </c>
      <c r="C95" s="36">
        <v>5.7827419999999998</v>
      </c>
      <c r="D95" s="35">
        <f t="shared" si="2"/>
        <v>1.4822335025380884E-2</v>
      </c>
      <c r="E95" s="35"/>
      <c r="F95" s="35">
        <f t="shared" si="3"/>
        <v>0.23770098823585806</v>
      </c>
    </row>
    <row r="96" spans="1:6" x14ac:dyDescent="0.3">
      <c r="A96" s="34">
        <v>39387</v>
      </c>
      <c r="B96" s="36">
        <v>1481.14</v>
      </c>
      <c r="C96" s="36">
        <v>5.5474129999999997</v>
      </c>
      <c r="D96" s="35">
        <f t="shared" si="2"/>
        <v>-4.4043423821141348E-2</v>
      </c>
      <c r="E96" s="35"/>
      <c r="F96" s="35">
        <f t="shared" si="3"/>
        <v>-4.069505435310794E-2</v>
      </c>
    </row>
    <row r="97" spans="1:6" x14ac:dyDescent="0.3">
      <c r="A97" s="34">
        <v>39417</v>
      </c>
      <c r="B97" s="36">
        <v>1468.36</v>
      </c>
      <c r="C97" s="36">
        <v>6.0302490000000004</v>
      </c>
      <c r="D97" s="35">
        <f t="shared" si="2"/>
        <v>-8.628488866683881E-3</v>
      </c>
      <c r="E97" s="35"/>
      <c r="F97" s="35">
        <f t="shared" si="3"/>
        <v>8.7038048185704042E-2</v>
      </c>
    </row>
    <row r="98" spans="1:6" x14ac:dyDescent="0.3">
      <c r="A98" s="34">
        <v>39448</v>
      </c>
      <c r="B98" s="36">
        <v>1378.55</v>
      </c>
      <c r="C98" s="36">
        <v>4.1208309999999999</v>
      </c>
      <c r="D98" s="35">
        <f t="shared" si="2"/>
        <v>-6.1163474897164116E-2</v>
      </c>
      <c r="E98" s="35"/>
      <c r="F98" s="35">
        <f t="shared" si="3"/>
        <v>-0.31663999280958388</v>
      </c>
    </row>
    <row r="99" spans="1:6" x14ac:dyDescent="0.3">
      <c r="A99" s="34">
        <v>39479</v>
      </c>
      <c r="B99" s="36">
        <v>1330.63</v>
      </c>
      <c r="C99" s="36">
        <v>3.8060459999999998</v>
      </c>
      <c r="D99" s="35">
        <f t="shared" si="2"/>
        <v>-3.4761162090602316E-2</v>
      </c>
      <c r="E99" s="35"/>
      <c r="F99" s="35">
        <f t="shared" si="3"/>
        <v>-7.6388718683197632E-2</v>
      </c>
    </row>
    <row r="100" spans="1:6" x14ac:dyDescent="0.3">
      <c r="A100" s="34">
        <v>39508</v>
      </c>
      <c r="B100" s="36">
        <v>1322.7</v>
      </c>
      <c r="C100" s="36">
        <v>4.3686410000000002</v>
      </c>
      <c r="D100" s="35">
        <f t="shared" si="2"/>
        <v>-5.9595830546433914E-3</v>
      </c>
      <c r="E100" s="35"/>
      <c r="F100" s="35">
        <f t="shared" si="3"/>
        <v>0.14781613254280179</v>
      </c>
    </row>
    <row r="101" spans="1:6" x14ac:dyDescent="0.3">
      <c r="A101" s="34">
        <v>39539</v>
      </c>
      <c r="B101" s="36">
        <v>1385.59</v>
      </c>
      <c r="C101" s="36">
        <v>5.2956459999999996</v>
      </c>
      <c r="D101" s="35">
        <f t="shared" si="2"/>
        <v>4.7546684811370588E-2</v>
      </c>
      <c r="E101" s="35"/>
      <c r="F101" s="35">
        <f t="shared" si="3"/>
        <v>0.21219527995090459</v>
      </c>
    </row>
    <row r="102" spans="1:6" x14ac:dyDescent="0.3">
      <c r="A102" s="34">
        <v>39569</v>
      </c>
      <c r="B102" s="36">
        <v>1400.38</v>
      </c>
      <c r="C102" s="36">
        <v>5.7462099999999996</v>
      </c>
      <c r="D102" s="35">
        <f t="shared" si="2"/>
        <v>1.0674153248796614E-2</v>
      </c>
      <c r="E102" s="35"/>
      <c r="F102" s="35">
        <f t="shared" si="3"/>
        <v>8.5081971113628141E-2</v>
      </c>
    </row>
    <row r="103" spans="1:6" x14ac:dyDescent="0.3">
      <c r="A103" s="34">
        <v>39600</v>
      </c>
      <c r="B103" s="36">
        <v>1280</v>
      </c>
      <c r="C103" s="36">
        <v>5.097461</v>
      </c>
      <c r="D103" s="35">
        <f t="shared" si="2"/>
        <v>-8.5962381639269392E-2</v>
      </c>
      <c r="E103" s="35"/>
      <c r="F103" s="35">
        <f t="shared" si="3"/>
        <v>-0.11290032908647607</v>
      </c>
    </row>
    <row r="104" spans="1:6" x14ac:dyDescent="0.3">
      <c r="A104" s="34">
        <v>39630</v>
      </c>
      <c r="B104" s="36">
        <v>1267.3800000000001</v>
      </c>
      <c r="C104" s="36">
        <v>4.8389939999999996</v>
      </c>
      <c r="D104" s="35">
        <f t="shared" si="2"/>
        <v>-9.8593749999998925E-3</v>
      </c>
      <c r="E104" s="35"/>
      <c r="F104" s="35">
        <f t="shared" si="3"/>
        <v>-5.0705047081282317E-2</v>
      </c>
    </row>
    <row r="105" spans="1:6" x14ac:dyDescent="0.3">
      <c r="A105" s="34">
        <v>39661</v>
      </c>
      <c r="B105" s="36">
        <v>1282.83</v>
      </c>
      <c r="C105" s="36">
        <v>5.1610870000000002</v>
      </c>
      <c r="D105" s="35">
        <f t="shared" si="2"/>
        <v>1.2190503242910378E-2</v>
      </c>
      <c r="E105" s="35"/>
      <c r="F105" s="35">
        <f t="shared" si="3"/>
        <v>6.6561975484987324E-2</v>
      </c>
    </row>
    <row r="106" spans="1:6" x14ac:dyDescent="0.3">
      <c r="A106" s="34">
        <v>39692</v>
      </c>
      <c r="B106" s="36">
        <v>1166.3599999999999</v>
      </c>
      <c r="C106" s="36">
        <v>3.4602080000000002</v>
      </c>
      <c r="D106" s="35">
        <f t="shared" si="2"/>
        <v>-9.0791453271283018E-2</v>
      </c>
      <c r="E106" s="35"/>
      <c r="F106" s="35">
        <f t="shared" si="3"/>
        <v>-0.3295582887868389</v>
      </c>
    </row>
    <row r="107" spans="1:6" x14ac:dyDescent="0.3">
      <c r="A107" s="34">
        <v>39722</v>
      </c>
      <c r="B107" s="36">
        <v>968.75</v>
      </c>
      <c r="C107" s="36">
        <v>3.2754159999999999</v>
      </c>
      <c r="D107" s="35">
        <f t="shared" si="2"/>
        <v>-0.16942453444905514</v>
      </c>
      <c r="E107" s="35"/>
      <c r="F107" s="35">
        <f t="shared" si="3"/>
        <v>-5.3404882018653344E-2</v>
      </c>
    </row>
    <row r="108" spans="1:6" x14ac:dyDescent="0.3">
      <c r="A108" s="34">
        <v>39753</v>
      </c>
      <c r="B108" s="36">
        <v>896.24</v>
      </c>
      <c r="C108" s="36">
        <v>2.821199</v>
      </c>
      <c r="D108" s="35">
        <f t="shared" si="2"/>
        <v>-7.4849032258064496E-2</v>
      </c>
      <c r="E108" s="35"/>
      <c r="F108" s="35">
        <f t="shared" si="3"/>
        <v>-0.13867459889064471</v>
      </c>
    </row>
    <row r="109" spans="1:6" x14ac:dyDescent="0.3">
      <c r="A109" s="34">
        <v>39783</v>
      </c>
      <c r="B109" s="36">
        <v>903.25</v>
      </c>
      <c r="C109" s="36">
        <v>2.5983520000000002</v>
      </c>
      <c r="D109" s="35">
        <f t="shared" si="2"/>
        <v>7.8215656520574939E-3</v>
      </c>
      <c r="E109" s="35"/>
      <c r="F109" s="35">
        <f t="shared" si="3"/>
        <v>-7.8990174035932892E-2</v>
      </c>
    </row>
    <row r="110" spans="1:6" x14ac:dyDescent="0.3">
      <c r="A110" s="34">
        <v>39814</v>
      </c>
      <c r="B110" s="36">
        <v>825.88</v>
      </c>
      <c r="C110" s="36">
        <v>2.7438729999999998</v>
      </c>
      <c r="D110" s="35">
        <f t="shared" si="2"/>
        <v>-8.5657348463880401E-2</v>
      </c>
      <c r="E110" s="35"/>
      <c r="F110" s="35">
        <f t="shared" si="3"/>
        <v>5.600511401072672E-2</v>
      </c>
    </row>
    <row r="111" spans="1:6" x14ac:dyDescent="0.3">
      <c r="A111" s="34">
        <v>39845</v>
      </c>
      <c r="B111" s="36">
        <v>735.09</v>
      </c>
      <c r="C111" s="36">
        <v>2.718909</v>
      </c>
      <c r="D111" s="35">
        <f t="shared" si="2"/>
        <v>-0.10993122487528451</v>
      </c>
      <c r="E111" s="35"/>
      <c r="F111" s="35">
        <f t="shared" si="3"/>
        <v>-9.0980887234940466E-3</v>
      </c>
    </row>
    <row r="112" spans="1:6" x14ac:dyDescent="0.3">
      <c r="A112" s="34">
        <v>39873</v>
      </c>
      <c r="B112" s="36">
        <v>797.87</v>
      </c>
      <c r="C112" s="36">
        <v>3.200221</v>
      </c>
      <c r="D112" s="35">
        <f t="shared" si="2"/>
        <v>8.5404508291501591E-2</v>
      </c>
      <c r="E112" s="35"/>
      <c r="F112" s="35">
        <f t="shared" si="3"/>
        <v>0.17702394600187055</v>
      </c>
    </row>
    <row r="113" spans="1:6" x14ac:dyDescent="0.3">
      <c r="A113" s="34">
        <v>39904</v>
      </c>
      <c r="B113" s="36">
        <v>872.81</v>
      </c>
      <c r="C113" s="36">
        <v>3.8307060000000002</v>
      </c>
      <c r="D113" s="35">
        <f t="shared" si="2"/>
        <v>9.3925075513554779E-2</v>
      </c>
      <c r="E113" s="35"/>
      <c r="F113" s="35">
        <f t="shared" si="3"/>
        <v>0.1970129562927061</v>
      </c>
    </row>
    <row r="114" spans="1:6" x14ac:dyDescent="0.3">
      <c r="A114" s="34">
        <v>39934</v>
      </c>
      <c r="B114" s="36">
        <v>919.14</v>
      </c>
      <c r="C114" s="36">
        <v>4.134531</v>
      </c>
      <c r="D114" s="35">
        <f t="shared" si="2"/>
        <v>5.3081426656431674E-2</v>
      </c>
      <c r="E114" s="35"/>
      <c r="F114" s="35">
        <f t="shared" si="3"/>
        <v>7.9313056131167459E-2</v>
      </c>
    </row>
    <row r="115" spans="1:6" x14ac:dyDescent="0.3">
      <c r="A115" s="34">
        <v>39965</v>
      </c>
      <c r="B115" s="36">
        <v>919.32</v>
      </c>
      <c r="C115" s="36">
        <v>4.3360669999999999</v>
      </c>
      <c r="D115" s="35">
        <f t="shared" si="2"/>
        <v>1.9583523728705643E-4</v>
      </c>
      <c r="E115" s="35"/>
      <c r="F115" s="35">
        <f t="shared" si="3"/>
        <v>4.8744585540657415E-2</v>
      </c>
    </row>
    <row r="116" spans="1:6" x14ac:dyDescent="0.3">
      <c r="A116" s="34">
        <v>39995</v>
      </c>
      <c r="B116" s="36">
        <v>987.48</v>
      </c>
      <c r="C116" s="36">
        <v>4.9741629999999999</v>
      </c>
      <c r="D116" s="35">
        <f t="shared" si="2"/>
        <v>7.4141756950789617E-2</v>
      </c>
      <c r="E116" s="35"/>
      <c r="F116" s="35">
        <f t="shared" si="3"/>
        <v>0.14716008770159683</v>
      </c>
    </row>
    <row r="117" spans="1:6" x14ac:dyDescent="0.3">
      <c r="A117" s="34">
        <v>40026</v>
      </c>
      <c r="B117" s="36">
        <v>1020.62</v>
      </c>
      <c r="C117" s="36">
        <v>5.1209020000000001</v>
      </c>
      <c r="D117" s="35">
        <f t="shared" si="2"/>
        <v>3.3560173370599911E-2</v>
      </c>
      <c r="E117" s="35"/>
      <c r="F117" s="35">
        <f t="shared" si="3"/>
        <v>2.9500239537787687E-2</v>
      </c>
    </row>
    <row r="118" spans="1:6" x14ac:dyDescent="0.3">
      <c r="A118" s="34">
        <v>40057</v>
      </c>
      <c r="B118" s="36">
        <v>1057.08</v>
      </c>
      <c r="C118" s="36">
        <v>5.6427040000000002</v>
      </c>
      <c r="D118" s="35">
        <f t="shared" si="2"/>
        <v>3.5723383825517763E-2</v>
      </c>
      <c r="E118" s="35"/>
      <c r="F118" s="35">
        <f t="shared" si="3"/>
        <v>0.1018965018272171</v>
      </c>
    </row>
    <row r="119" spans="1:6" x14ac:dyDescent="0.3">
      <c r="A119" s="34">
        <v>40087</v>
      </c>
      <c r="B119" s="36">
        <v>1036.19</v>
      </c>
      <c r="C119" s="36">
        <v>5.7385989999999998</v>
      </c>
      <c r="D119" s="35">
        <f t="shared" si="2"/>
        <v>-1.9761985847807084E-2</v>
      </c>
      <c r="E119" s="35"/>
      <c r="F119" s="35">
        <f t="shared" si="3"/>
        <v>1.6994511851055716E-2</v>
      </c>
    </row>
    <row r="120" spans="1:6" x14ac:dyDescent="0.3">
      <c r="A120" s="34">
        <v>40118</v>
      </c>
      <c r="B120" s="36">
        <v>1095.6300000000001</v>
      </c>
      <c r="C120" s="36">
        <v>6.0859579999999998</v>
      </c>
      <c r="D120" s="35">
        <f t="shared" si="2"/>
        <v>5.7363996950366314E-2</v>
      </c>
      <c r="E120" s="35"/>
      <c r="F120" s="35">
        <f t="shared" si="3"/>
        <v>6.0530279254570774E-2</v>
      </c>
    </row>
    <row r="121" spans="1:6" x14ac:dyDescent="0.3">
      <c r="A121" s="34">
        <v>40148</v>
      </c>
      <c r="B121" s="36">
        <v>1115.0999999999999</v>
      </c>
      <c r="C121" s="36">
        <v>6.4153580000000003</v>
      </c>
      <c r="D121" s="35">
        <f t="shared" si="2"/>
        <v>1.7770597738287375E-2</v>
      </c>
      <c r="E121" s="35"/>
      <c r="F121" s="35">
        <f t="shared" si="3"/>
        <v>5.4124593038598068E-2</v>
      </c>
    </row>
    <row r="122" spans="1:6" x14ac:dyDescent="0.3">
      <c r="A122" s="34">
        <v>40179</v>
      </c>
      <c r="B122" s="36">
        <v>1073.8699999999999</v>
      </c>
      <c r="C122" s="36">
        <v>5.8469790000000001</v>
      </c>
      <c r="D122" s="35">
        <f t="shared" si="2"/>
        <v>-3.6974262397991176E-2</v>
      </c>
      <c r="E122" s="35"/>
      <c r="F122" s="35">
        <f t="shared" si="3"/>
        <v>-8.859661456149448E-2</v>
      </c>
    </row>
    <row r="123" spans="1:6" x14ac:dyDescent="0.3">
      <c r="A123" s="34">
        <v>40210</v>
      </c>
      <c r="B123" s="36">
        <v>1104.49</v>
      </c>
      <c r="C123" s="36">
        <v>6.229349</v>
      </c>
      <c r="D123" s="35">
        <f t="shared" si="2"/>
        <v>2.8513693463827261E-2</v>
      </c>
      <c r="E123" s="35"/>
      <c r="F123" s="35">
        <f t="shared" si="3"/>
        <v>6.5396164412425684E-2</v>
      </c>
    </row>
    <row r="124" spans="1:6" x14ac:dyDescent="0.3">
      <c r="A124" s="34">
        <v>40238</v>
      </c>
      <c r="B124" s="36">
        <v>1169.43</v>
      </c>
      <c r="C124" s="36">
        <v>7.1542219999999999</v>
      </c>
      <c r="D124" s="35">
        <f t="shared" si="2"/>
        <v>5.8796367554255768E-2</v>
      </c>
      <c r="E124" s="35"/>
      <c r="F124" s="35">
        <f t="shared" si="3"/>
        <v>0.14847024945945386</v>
      </c>
    </row>
    <row r="125" spans="1:6" x14ac:dyDescent="0.3">
      <c r="A125" s="34">
        <v>40269</v>
      </c>
      <c r="B125" s="36">
        <v>1186.69</v>
      </c>
      <c r="C125" s="36">
        <v>7.9484940000000002</v>
      </c>
      <c r="D125" s="35">
        <f t="shared" si="2"/>
        <v>1.4759327193589966E-2</v>
      </c>
      <c r="E125" s="35"/>
      <c r="F125" s="35">
        <f t="shared" si="3"/>
        <v>0.11102143601358749</v>
      </c>
    </row>
    <row r="126" spans="1:6" x14ac:dyDescent="0.3">
      <c r="A126" s="34">
        <v>40299</v>
      </c>
      <c r="B126" s="36">
        <v>1089.4100000000001</v>
      </c>
      <c r="C126" s="36">
        <v>7.8203230000000001</v>
      </c>
      <c r="D126" s="35">
        <f t="shared" si="2"/>
        <v>-8.1975916203894883E-2</v>
      </c>
      <c r="E126" s="35"/>
      <c r="F126" s="35">
        <f t="shared" si="3"/>
        <v>-1.6125193023986739E-2</v>
      </c>
    </row>
    <row r="127" spans="1:6" x14ac:dyDescent="0.3">
      <c r="A127" s="34">
        <v>40330</v>
      </c>
      <c r="B127" s="36">
        <v>1030.71</v>
      </c>
      <c r="C127" s="36">
        <v>7.6574530000000003</v>
      </c>
      <c r="D127" s="35">
        <f t="shared" si="2"/>
        <v>-5.3882376699314394E-2</v>
      </c>
      <c r="E127" s="35"/>
      <c r="F127" s="35">
        <f t="shared" si="3"/>
        <v>-2.0826505503672932E-2</v>
      </c>
    </row>
    <row r="128" spans="1:6" x14ac:dyDescent="0.3">
      <c r="A128" s="34">
        <v>40360</v>
      </c>
      <c r="B128" s="36">
        <v>1101.5999999999999</v>
      </c>
      <c r="C128" s="36">
        <v>7.8315869999999999</v>
      </c>
      <c r="D128" s="35">
        <f t="shared" si="2"/>
        <v>6.8777832756061308E-2</v>
      </c>
      <c r="E128" s="35"/>
      <c r="F128" s="35">
        <f t="shared" si="3"/>
        <v>2.2740459523551637E-2</v>
      </c>
    </row>
    <row r="129" spans="1:6" x14ac:dyDescent="0.3">
      <c r="A129" s="34">
        <v>40391</v>
      </c>
      <c r="B129" s="36">
        <v>1049.33</v>
      </c>
      <c r="C129" s="36">
        <v>7.4008139999999996</v>
      </c>
      <c r="D129" s="35">
        <f t="shared" si="2"/>
        <v>-4.7449164851125603E-2</v>
      </c>
      <c r="E129" s="35"/>
      <c r="F129" s="35">
        <f t="shared" si="3"/>
        <v>-5.5004560378375422E-2</v>
      </c>
    </row>
    <row r="130" spans="1:6" x14ac:dyDescent="0.3">
      <c r="A130" s="34">
        <v>40422</v>
      </c>
      <c r="B130" s="36">
        <v>1141.2</v>
      </c>
      <c r="C130" s="36">
        <v>8.6383419999999997</v>
      </c>
      <c r="D130" s="35">
        <f t="shared" si="2"/>
        <v>8.7551104037814742E-2</v>
      </c>
      <c r="E130" s="35"/>
      <c r="F130" s="35">
        <f t="shared" si="3"/>
        <v>0.16721511985033</v>
      </c>
    </row>
    <row r="131" spans="1:6" x14ac:dyDescent="0.3">
      <c r="A131" s="34">
        <v>40452</v>
      </c>
      <c r="B131" s="36">
        <v>1183.26</v>
      </c>
      <c r="C131" s="36">
        <v>9.1628849999999993</v>
      </c>
      <c r="D131" s="35">
        <f t="shared" si="2"/>
        <v>3.6855941114616098E-2</v>
      </c>
      <c r="E131" s="35"/>
      <c r="F131" s="35">
        <f t="shared" si="3"/>
        <v>6.0722647934059459E-2</v>
      </c>
    </row>
    <row r="132" spans="1:6" x14ac:dyDescent="0.3">
      <c r="A132" s="34">
        <v>40483</v>
      </c>
      <c r="B132" s="36">
        <v>1180.55</v>
      </c>
      <c r="C132" s="36">
        <v>9.4724939999999993</v>
      </c>
      <c r="D132" s="35">
        <f t="shared" ref="D132:D195" si="4">B132/B131-1</f>
        <v>-2.2902827780877377E-3</v>
      </c>
      <c r="E132" s="35"/>
      <c r="F132" s="35">
        <f t="shared" ref="F132:F195" si="5">C132/C131-1</f>
        <v>3.3789466963734638E-2</v>
      </c>
    </row>
    <row r="133" spans="1:6" x14ac:dyDescent="0.3">
      <c r="A133" s="34">
        <v>40513</v>
      </c>
      <c r="B133" s="36">
        <v>1257.6400000000001</v>
      </c>
      <c r="C133" s="36">
        <v>9.8198550000000004</v>
      </c>
      <c r="D133" s="35">
        <f t="shared" si="4"/>
        <v>6.5300072000338938E-2</v>
      </c>
      <c r="E133" s="35"/>
      <c r="F133" s="35">
        <f t="shared" si="5"/>
        <v>3.6670490369273612E-2</v>
      </c>
    </row>
    <row r="134" spans="1:6" x14ac:dyDescent="0.3">
      <c r="A134" s="34">
        <v>40544</v>
      </c>
      <c r="B134" s="36">
        <v>1286.1199999999999</v>
      </c>
      <c r="C134" s="36">
        <v>10.330088999999999</v>
      </c>
      <c r="D134" s="35">
        <f t="shared" si="4"/>
        <v>2.2645590152984729E-2</v>
      </c>
      <c r="E134" s="35"/>
      <c r="F134" s="35">
        <f t="shared" si="5"/>
        <v>5.1959423026103568E-2</v>
      </c>
    </row>
    <row r="135" spans="1:6" x14ac:dyDescent="0.3">
      <c r="A135" s="34">
        <v>40575</v>
      </c>
      <c r="B135" s="36">
        <v>1327.22</v>
      </c>
      <c r="C135" s="36">
        <v>10.752946</v>
      </c>
      <c r="D135" s="35">
        <f t="shared" si="4"/>
        <v>3.1956582589494076E-2</v>
      </c>
      <c r="E135" s="35"/>
      <c r="F135" s="35">
        <f t="shared" si="5"/>
        <v>4.0934497272966386E-2</v>
      </c>
    </row>
    <row r="136" spans="1:6" x14ac:dyDescent="0.3">
      <c r="A136" s="34">
        <v>40603</v>
      </c>
      <c r="B136" s="36">
        <v>1325.83</v>
      </c>
      <c r="C136" s="36">
        <v>10.609863000000001</v>
      </c>
      <c r="D136" s="35">
        <f t="shared" si="4"/>
        <v>-1.0473018791158362E-3</v>
      </c>
      <c r="E136" s="35"/>
      <c r="F136" s="35">
        <f t="shared" si="5"/>
        <v>-1.3306399939142177E-2</v>
      </c>
    </row>
    <row r="137" spans="1:6" x14ac:dyDescent="0.3">
      <c r="A137" s="34">
        <v>40634</v>
      </c>
      <c r="B137" s="36">
        <v>1363.61</v>
      </c>
      <c r="C137" s="36">
        <v>10.659184</v>
      </c>
      <c r="D137" s="35">
        <f t="shared" si="4"/>
        <v>2.8495357625034856E-2</v>
      </c>
      <c r="E137" s="35"/>
      <c r="F137" s="35">
        <f t="shared" si="5"/>
        <v>4.6485991383675707E-3</v>
      </c>
    </row>
    <row r="138" spans="1:6" x14ac:dyDescent="0.3">
      <c r="A138" s="34">
        <v>40664</v>
      </c>
      <c r="B138" s="36">
        <v>1345.2</v>
      </c>
      <c r="C138" s="36">
        <v>10.589159</v>
      </c>
      <c r="D138" s="35">
        <f t="shared" si="4"/>
        <v>-1.350092768460176E-2</v>
      </c>
      <c r="E138" s="35"/>
      <c r="F138" s="35">
        <f t="shared" si="5"/>
        <v>-6.5694522207327966E-3</v>
      </c>
    </row>
    <row r="139" spans="1:6" x14ac:dyDescent="0.3">
      <c r="A139" s="34">
        <v>40695</v>
      </c>
      <c r="B139" s="36">
        <v>1320.64</v>
      </c>
      <c r="C139" s="36">
        <v>10.218966999999999</v>
      </c>
      <c r="D139" s="35">
        <f t="shared" si="4"/>
        <v>-1.8257508177222714E-2</v>
      </c>
      <c r="E139" s="35"/>
      <c r="F139" s="35">
        <f t="shared" si="5"/>
        <v>-3.4959527947403646E-2</v>
      </c>
    </row>
    <row r="140" spans="1:6" x14ac:dyDescent="0.3">
      <c r="A140" s="34">
        <v>40725</v>
      </c>
      <c r="B140" s="36">
        <v>1292.28</v>
      </c>
      <c r="C140" s="36">
        <v>11.887577</v>
      </c>
      <c r="D140" s="35">
        <f t="shared" si="4"/>
        <v>-2.1474436636782279E-2</v>
      </c>
      <c r="E140" s="35"/>
      <c r="F140" s="35">
        <f t="shared" si="5"/>
        <v>0.16328558454098152</v>
      </c>
    </row>
    <row r="141" spans="1:6" x14ac:dyDescent="0.3">
      <c r="A141" s="34">
        <v>40756</v>
      </c>
      <c r="B141" s="36">
        <v>1218.8900000000001</v>
      </c>
      <c r="C141" s="36">
        <v>11.715569</v>
      </c>
      <c r="D141" s="35">
        <f t="shared" si="4"/>
        <v>-5.6791097904478782E-2</v>
      </c>
      <c r="E141" s="35"/>
      <c r="F141" s="35">
        <f t="shared" si="5"/>
        <v>-1.4469559271834798E-2</v>
      </c>
    </row>
    <row r="142" spans="1:6" x14ac:dyDescent="0.3">
      <c r="A142" s="34">
        <v>40787</v>
      </c>
      <c r="B142" s="36">
        <v>1131.42</v>
      </c>
      <c r="C142" s="36">
        <v>11.608712000000001</v>
      </c>
      <c r="D142" s="35">
        <f t="shared" si="4"/>
        <v>-7.1762012979021961E-2</v>
      </c>
      <c r="E142" s="35"/>
      <c r="F142" s="35">
        <f t="shared" si="5"/>
        <v>-9.1209398365542649E-3</v>
      </c>
    </row>
    <row r="143" spans="1:6" x14ac:dyDescent="0.3">
      <c r="A143" s="34">
        <v>40817</v>
      </c>
      <c r="B143" s="36">
        <v>1253.3</v>
      </c>
      <c r="C143" s="36">
        <v>12.322915999999999</v>
      </c>
      <c r="D143" s="35">
        <f t="shared" si="4"/>
        <v>0.10772303830584562</v>
      </c>
      <c r="E143" s="35"/>
      <c r="F143" s="35">
        <f t="shared" si="5"/>
        <v>6.1523104371957738E-2</v>
      </c>
    </row>
    <row r="144" spans="1:6" x14ac:dyDescent="0.3">
      <c r="A144" s="34">
        <v>40848</v>
      </c>
      <c r="B144" s="36">
        <v>1246.96</v>
      </c>
      <c r="C144" s="36">
        <v>11.635503</v>
      </c>
      <c r="D144" s="35">
        <f t="shared" si="4"/>
        <v>-5.0586451767333784E-3</v>
      </c>
      <c r="E144" s="35"/>
      <c r="F144" s="35">
        <f t="shared" si="5"/>
        <v>-5.5783306483627726E-2</v>
      </c>
    </row>
    <row r="145" spans="1:6" x14ac:dyDescent="0.3">
      <c r="A145" s="34">
        <v>40878</v>
      </c>
      <c r="B145" s="36">
        <v>1257.5999999999999</v>
      </c>
      <c r="C145" s="36">
        <v>12.329617000000001</v>
      </c>
      <c r="D145" s="35">
        <f t="shared" si="4"/>
        <v>8.5327516520175006E-3</v>
      </c>
      <c r="E145" s="35"/>
      <c r="F145" s="35">
        <f t="shared" si="5"/>
        <v>5.9654834002449197E-2</v>
      </c>
    </row>
    <row r="146" spans="1:6" x14ac:dyDescent="0.3">
      <c r="A146" s="34">
        <v>40909</v>
      </c>
      <c r="B146" s="36">
        <v>1312.41</v>
      </c>
      <c r="C146" s="36">
        <v>13.896848</v>
      </c>
      <c r="D146" s="35">
        <f t="shared" si="4"/>
        <v>4.3583015267175673E-2</v>
      </c>
      <c r="E146" s="35"/>
      <c r="F146" s="35">
        <f t="shared" si="5"/>
        <v>0.12711108544571981</v>
      </c>
    </row>
    <row r="147" spans="1:6" x14ac:dyDescent="0.3">
      <c r="A147" s="34">
        <v>40940</v>
      </c>
      <c r="B147" s="36">
        <v>1365.68</v>
      </c>
      <c r="C147" s="36">
        <v>16.513767000000001</v>
      </c>
      <c r="D147" s="35">
        <f t="shared" si="4"/>
        <v>4.0589449943234213E-2</v>
      </c>
      <c r="E147" s="35"/>
      <c r="F147" s="35">
        <f t="shared" si="5"/>
        <v>0.18831025567812221</v>
      </c>
    </row>
    <row r="148" spans="1:6" x14ac:dyDescent="0.3">
      <c r="A148" s="34">
        <v>40969</v>
      </c>
      <c r="B148" s="36">
        <v>1408.47</v>
      </c>
      <c r="C148" s="36">
        <v>18.252396000000001</v>
      </c>
      <c r="D148" s="35">
        <f t="shared" si="4"/>
        <v>3.1332376545017748E-2</v>
      </c>
      <c r="E148" s="35"/>
      <c r="F148" s="35">
        <f t="shared" si="5"/>
        <v>0.10528360972999073</v>
      </c>
    </row>
    <row r="149" spans="1:6" x14ac:dyDescent="0.3">
      <c r="A149" s="34">
        <v>41000</v>
      </c>
      <c r="B149" s="36">
        <v>1397.91</v>
      </c>
      <c r="C149" s="36">
        <v>17.778390999999999</v>
      </c>
      <c r="D149" s="35">
        <f t="shared" si="4"/>
        <v>-7.497497284287169E-3</v>
      </c>
      <c r="E149" s="35"/>
      <c r="F149" s="35">
        <f t="shared" si="5"/>
        <v>-2.5969467241451549E-2</v>
      </c>
    </row>
    <row r="150" spans="1:6" x14ac:dyDescent="0.3">
      <c r="A150" s="34">
        <v>41030</v>
      </c>
      <c r="B150" s="36">
        <v>1310.33</v>
      </c>
      <c r="C150" s="36">
        <v>17.588121000000001</v>
      </c>
      <c r="D150" s="35">
        <f t="shared" si="4"/>
        <v>-6.2650671359386623E-2</v>
      </c>
      <c r="E150" s="35"/>
      <c r="F150" s="35">
        <f t="shared" si="5"/>
        <v>-1.0702318336906713E-2</v>
      </c>
    </row>
    <row r="151" spans="1:6" x14ac:dyDescent="0.3">
      <c r="A151" s="34">
        <v>41061</v>
      </c>
      <c r="B151" s="36">
        <v>1362.16</v>
      </c>
      <c r="C151" s="36">
        <v>17.779007</v>
      </c>
      <c r="D151" s="35">
        <f t="shared" si="4"/>
        <v>3.9554921279372435E-2</v>
      </c>
      <c r="E151" s="35"/>
      <c r="F151" s="35">
        <f t="shared" si="5"/>
        <v>1.0853120694359397E-2</v>
      </c>
    </row>
    <row r="152" spans="1:6" x14ac:dyDescent="0.3">
      <c r="A152" s="34">
        <v>41091</v>
      </c>
      <c r="B152" s="36">
        <v>1379.32</v>
      </c>
      <c r="C152" s="36">
        <v>18.593665999999999</v>
      </c>
      <c r="D152" s="35">
        <f t="shared" si="4"/>
        <v>1.2597639043871345E-2</v>
      </c>
      <c r="E152" s="35"/>
      <c r="F152" s="35">
        <f t="shared" si="5"/>
        <v>4.5821400486540043E-2</v>
      </c>
    </row>
    <row r="153" spans="1:6" x14ac:dyDescent="0.3">
      <c r="A153" s="34">
        <v>41122</v>
      </c>
      <c r="B153" s="36">
        <v>1406.58</v>
      </c>
      <c r="C153" s="36">
        <v>20.252231999999999</v>
      </c>
      <c r="D153" s="35">
        <f t="shared" si="4"/>
        <v>1.9763361656468303E-2</v>
      </c>
      <c r="E153" s="35"/>
      <c r="F153" s="35">
        <f t="shared" si="5"/>
        <v>8.9200591212082569E-2</v>
      </c>
    </row>
    <row r="154" spans="1:6" x14ac:dyDescent="0.3">
      <c r="A154" s="34">
        <v>41153</v>
      </c>
      <c r="B154" s="36">
        <v>1440.67</v>
      </c>
      <c r="C154" s="36">
        <v>20.396052999999998</v>
      </c>
      <c r="D154" s="35">
        <f t="shared" si="4"/>
        <v>2.4236090375236552E-2</v>
      </c>
      <c r="E154" s="35"/>
      <c r="F154" s="35">
        <f t="shared" si="5"/>
        <v>7.1014888630547279E-3</v>
      </c>
    </row>
    <row r="155" spans="1:6" x14ac:dyDescent="0.3">
      <c r="A155" s="34">
        <v>41183</v>
      </c>
      <c r="B155" s="36">
        <v>1412.16</v>
      </c>
      <c r="C155" s="36">
        <v>18.201439000000001</v>
      </c>
      <c r="D155" s="35">
        <f t="shared" si="4"/>
        <v>-1.9789403541407791E-2</v>
      </c>
      <c r="E155" s="35"/>
      <c r="F155" s="35">
        <f t="shared" si="5"/>
        <v>-0.10759993612489627</v>
      </c>
    </row>
    <row r="156" spans="1:6" x14ac:dyDescent="0.3">
      <c r="A156" s="34">
        <v>41214</v>
      </c>
      <c r="B156" s="36">
        <v>1416.18</v>
      </c>
      <c r="C156" s="36">
        <v>17.894469999999998</v>
      </c>
      <c r="D156" s="35">
        <f t="shared" si="4"/>
        <v>2.8467029231815655E-3</v>
      </c>
      <c r="E156" s="35"/>
      <c r="F156" s="35">
        <f t="shared" si="5"/>
        <v>-1.6865095116930129E-2</v>
      </c>
    </row>
    <row r="157" spans="1:6" x14ac:dyDescent="0.3">
      <c r="A157" s="34">
        <v>41244</v>
      </c>
      <c r="B157" s="36">
        <v>1426.19</v>
      </c>
      <c r="C157" s="36">
        <v>16.344984</v>
      </c>
      <c r="D157" s="35">
        <f t="shared" si="4"/>
        <v>7.0683105254980561E-3</v>
      </c>
      <c r="E157" s="35"/>
      <c r="F157" s="35">
        <f t="shared" si="5"/>
        <v>-8.659021474231976E-2</v>
      </c>
    </row>
    <row r="158" spans="1:6" x14ac:dyDescent="0.3">
      <c r="A158" s="34">
        <v>41275</v>
      </c>
      <c r="B158" s="36">
        <v>1498.11</v>
      </c>
      <c r="C158" s="36">
        <v>13.989852000000001</v>
      </c>
      <c r="D158" s="35">
        <f t="shared" si="4"/>
        <v>5.0428063581991145E-2</v>
      </c>
      <c r="E158" s="35"/>
      <c r="F158" s="35">
        <f t="shared" si="5"/>
        <v>-0.14408897555360101</v>
      </c>
    </row>
    <row r="159" spans="1:6" x14ac:dyDescent="0.3">
      <c r="A159" s="34">
        <v>41306</v>
      </c>
      <c r="B159" s="36">
        <v>1514.68</v>
      </c>
      <c r="C159" s="36">
        <v>13.557093</v>
      </c>
      <c r="D159" s="35">
        <f t="shared" si="4"/>
        <v>1.1060603026480154E-2</v>
      </c>
      <c r="E159" s="35"/>
      <c r="F159" s="35">
        <f t="shared" si="5"/>
        <v>-3.0933779714038434E-2</v>
      </c>
    </row>
    <row r="160" spans="1:6" x14ac:dyDescent="0.3">
      <c r="A160" s="34">
        <v>41334</v>
      </c>
      <c r="B160" s="36">
        <v>1569.19</v>
      </c>
      <c r="C160" s="36">
        <v>13.675027999999999</v>
      </c>
      <c r="D160" s="35">
        <f t="shared" si="4"/>
        <v>3.5987799403174314E-2</v>
      </c>
      <c r="E160" s="35"/>
      <c r="F160" s="35">
        <f t="shared" si="5"/>
        <v>8.6991363118922305E-3</v>
      </c>
    </row>
    <row r="161" spans="1:6" x14ac:dyDescent="0.3">
      <c r="A161" s="34">
        <v>41365</v>
      </c>
      <c r="B161" s="36">
        <v>1597.57</v>
      </c>
      <c r="C161" s="36">
        <v>13.678737999999999</v>
      </c>
      <c r="D161" s="35">
        <f t="shared" si="4"/>
        <v>1.8085763992887971E-2</v>
      </c>
      <c r="E161" s="35"/>
      <c r="F161" s="35">
        <f t="shared" si="5"/>
        <v>2.7129743354081803E-4</v>
      </c>
    </row>
    <row r="162" spans="1:6" x14ac:dyDescent="0.3">
      <c r="A162" s="34">
        <v>41395</v>
      </c>
      <c r="B162" s="36">
        <v>1630.74</v>
      </c>
      <c r="C162" s="36">
        <v>13.893446000000001</v>
      </c>
      <c r="D162" s="35">
        <f t="shared" si="4"/>
        <v>2.0762783477406455E-2</v>
      </c>
      <c r="E162" s="35"/>
      <c r="F162" s="35">
        <f t="shared" si="5"/>
        <v>1.5696477262741704E-2</v>
      </c>
    </row>
    <row r="163" spans="1:6" x14ac:dyDescent="0.3">
      <c r="A163" s="34">
        <v>41426</v>
      </c>
      <c r="B163" s="36">
        <v>1606.28</v>
      </c>
      <c r="C163" s="36">
        <v>12.331025</v>
      </c>
      <c r="D163" s="35">
        <f t="shared" si="4"/>
        <v>-1.499932545960736E-2</v>
      </c>
      <c r="E163" s="35"/>
      <c r="F163" s="35">
        <f t="shared" si="5"/>
        <v>-0.11245741337318338</v>
      </c>
    </row>
    <row r="164" spans="1:6" x14ac:dyDescent="0.3">
      <c r="A164" s="34">
        <v>41456</v>
      </c>
      <c r="B164" s="36">
        <v>1685.73</v>
      </c>
      <c r="C164" s="36">
        <v>14.072476999999999</v>
      </c>
      <c r="D164" s="35">
        <f t="shared" si="4"/>
        <v>4.9462111213487203E-2</v>
      </c>
      <c r="E164" s="35"/>
      <c r="F164" s="35">
        <f t="shared" si="5"/>
        <v>0.14122524283261106</v>
      </c>
    </row>
    <row r="165" spans="1:6" x14ac:dyDescent="0.3">
      <c r="A165" s="34">
        <v>41487</v>
      </c>
      <c r="B165" s="36">
        <v>1632.97</v>
      </c>
      <c r="C165" s="36">
        <v>15.151244</v>
      </c>
      <c r="D165" s="35">
        <f t="shared" si="4"/>
        <v>-3.1298013323604601E-2</v>
      </c>
      <c r="E165" s="35"/>
      <c r="F165" s="35">
        <f t="shared" si="5"/>
        <v>7.6657933070347184E-2</v>
      </c>
    </row>
    <row r="166" spans="1:6" x14ac:dyDescent="0.3">
      <c r="A166" s="34">
        <v>41518</v>
      </c>
      <c r="B166" s="36">
        <v>1681.55</v>
      </c>
      <c r="C166" s="36">
        <v>14.923546999999999</v>
      </c>
      <c r="D166" s="35">
        <f t="shared" si="4"/>
        <v>2.9749474883188354E-2</v>
      </c>
      <c r="E166" s="35"/>
      <c r="F166" s="35">
        <f t="shared" si="5"/>
        <v>-1.502827094593695E-2</v>
      </c>
    </row>
    <row r="167" spans="1:6" x14ac:dyDescent="0.3">
      <c r="A167" s="34">
        <v>41548</v>
      </c>
      <c r="B167" s="36">
        <v>1756.54</v>
      </c>
      <c r="C167" s="36">
        <v>16.361903999999999</v>
      </c>
      <c r="D167" s="35">
        <f t="shared" si="4"/>
        <v>4.4595759864410889E-2</v>
      </c>
      <c r="E167" s="35"/>
      <c r="F167" s="35">
        <f t="shared" si="5"/>
        <v>9.6381711398771275E-2</v>
      </c>
    </row>
    <row r="168" spans="1:6" x14ac:dyDescent="0.3">
      <c r="A168" s="34">
        <v>41579</v>
      </c>
      <c r="B168" s="36">
        <v>1805.81</v>
      </c>
      <c r="C168" s="36">
        <v>17.406472999999998</v>
      </c>
      <c r="D168" s="35">
        <f t="shared" si="4"/>
        <v>2.804946087194149E-2</v>
      </c>
      <c r="E168" s="35"/>
      <c r="F168" s="35">
        <f t="shared" si="5"/>
        <v>6.384153091229483E-2</v>
      </c>
    </row>
    <row r="169" spans="1:6" x14ac:dyDescent="0.3">
      <c r="A169" s="34">
        <v>41609</v>
      </c>
      <c r="B169" s="36">
        <v>1848.36</v>
      </c>
      <c r="C169" s="36">
        <v>17.663954</v>
      </c>
      <c r="D169" s="35">
        <f t="shared" si="4"/>
        <v>2.3562833299184183E-2</v>
      </c>
      <c r="E169" s="35"/>
      <c r="F169" s="35">
        <f t="shared" si="5"/>
        <v>1.4792255731531645E-2</v>
      </c>
    </row>
    <row r="170" spans="1:6" x14ac:dyDescent="0.3">
      <c r="A170" s="34">
        <v>41640</v>
      </c>
      <c r="B170" s="36">
        <v>1782.59</v>
      </c>
      <c r="C170" s="36">
        <v>15.761601000000001</v>
      </c>
      <c r="D170" s="35">
        <f t="shared" si="4"/>
        <v>-3.5582895107013734E-2</v>
      </c>
      <c r="E170" s="35"/>
      <c r="F170" s="35">
        <f t="shared" si="5"/>
        <v>-0.10769689504399749</v>
      </c>
    </row>
    <row r="171" spans="1:6" x14ac:dyDescent="0.3">
      <c r="A171" s="34">
        <v>41671</v>
      </c>
      <c r="B171" s="36">
        <v>1859.45</v>
      </c>
      <c r="C171" s="36">
        <v>16.56889</v>
      </c>
      <c r="D171" s="35">
        <f t="shared" si="4"/>
        <v>4.3117037568930705E-2</v>
      </c>
      <c r="E171" s="35"/>
      <c r="F171" s="35">
        <f t="shared" si="5"/>
        <v>5.1218718200010116E-2</v>
      </c>
    </row>
    <row r="172" spans="1:6" x14ac:dyDescent="0.3">
      <c r="A172" s="34">
        <v>41699</v>
      </c>
      <c r="B172" s="36">
        <v>1872.34</v>
      </c>
      <c r="C172" s="36">
        <v>17.000637000000001</v>
      </c>
      <c r="D172" s="35">
        <f t="shared" si="4"/>
        <v>6.9321573583585039E-3</v>
      </c>
      <c r="E172" s="35"/>
      <c r="F172" s="35">
        <f t="shared" si="5"/>
        <v>2.6057690044414716E-2</v>
      </c>
    </row>
    <row r="173" spans="1:6" x14ac:dyDescent="0.3">
      <c r="A173" s="34">
        <v>41730</v>
      </c>
      <c r="B173" s="36">
        <v>1883.95</v>
      </c>
      <c r="C173" s="36">
        <v>18.690439000000001</v>
      </c>
      <c r="D173" s="35">
        <f t="shared" si="4"/>
        <v>6.2007968638175814E-3</v>
      </c>
      <c r="E173" s="35"/>
      <c r="F173" s="35">
        <f t="shared" si="5"/>
        <v>9.9396393205736899E-2</v>
      </c>
    </row>
    <row r="174" spans="1:6" x14ac:dyDescent="0.3">
      <c r="A174" s="34">
        <v>41760</v>
      </c>
      <c r="B174" s="36">
        <v>1923.57</v>
      </c>
      <c r="C174" s="36">
        <v>20.049565999999999</v>
      </c>
      <c r="D174" s="35">
        <f t="shared" si="4"/>
        <v>2.1030282120013677E-2</v>
      </c>
      <c r="E174" s="35"/>
      <c r="F174" s="35">
        <f t="shared" si="5"/>
        <v>7.2717767624398633E-2</v>
      </c>
    </row>
    <row r="175" spans="1:6" x14ac:dyDescent="0.3">
      <c r="A175" s="34">
        <v>41791</v>
      </c>
      <c r="B175" s="36">
        <v>1960.23</v>
      </c>
      <c r="C175" s="36">
        <v>20.719266999999999</v>
      </c>
      <c r="D175" s="35">
        <f t="shared" si="4"/>
        <v>1.9058313448431896E-2</v>
      </c>
      <c r="E175" s="35"/>
      <c r="F175" s="35">
        <f t="shared" si="5"/>
        <v>3.3402269156349806E-2</v>
      </c>
    </row>
    <row r="176" spans="1:6" x14ac:dyDescent="0.3">
      <c r="A176" s="34">
        <v>41821</v>
      </c>
      <c r="B176" s="36">
        <v>1930.67</v>
      </c>
      <c r="C176" s="36">
        <v>21.314550000000001</v>
      </c>
      <c r="D176" s="35">
        <f t="shared" si="4"/>
        <v>-1.5079863077291922E-2</v>
      </c>
      <c r="E176" s="35"/>
      <c r="F176" s="35">
        <f t="shared" si="5"/>
        <v>2.8730890914239415E-2</v>
      </c>
    </row>
    <row r="177" spans="1:6" x14ac:dyDescent="0.3">
      <c r="A177" s="34">
        <v>41852</v>
      </c>
      <c r="B177" s="36">
        <v>2003.37</v>
      </c>
      <c r="C177" s="36">
        <v>22.852944999999998</v>
      </c>
      <c r="D177" s="35">
        <f t="shared" si="4"/>
        <v>3.7655321727690261E-2</v>
      </c>
      <c r="E177" s="35"/>
      <c r="F177" s="35">
        <f t="shared" si="5"/>
        <v>7.2175814173885744E-2</v>
      </c>
    </row>
    <row r="178" spans="1:6" x14ac:dyDescent="0.3">
      <c r="A178" s="34">
        <v>41883</v>
      </c>
      <c r="B178" s="36">
        <v>1972.29</v>
      </c>
      <c r="C178" s="36">
        <v>22.574511999999999</v>
      </c>
      <c r="D178" s="35">
        <f t="shared" si="4"/>
        <v>-1.5513859147336717E-2</v>
      </c>
      <c r="E178" s="35"/>
      <c r="F178" s="35">
        <f t="shared" si="5"/>
        <v>-1.2183681359229648E-2</v>
      </c>
    </row>
    <row r="179" spans="1:6" x14ac:dyDescent="0.3">
      <c r="A179" s="34">
        <v>41913</v>
      </c>
      <c r="B179" s="36">
        <v>2018.05</v>
      </c>
      <c r="C179" s="36">
        <v>24.198975000000001</v>
      </c>
      <c r="D179" s="35">
        <f t="shared" si="4"/>
        <v>2.3201456175308888E-2</v>
      </c>
      <c r="E179" s="35"/>
      <c r="F179" s="35">
        <f t="shared" si="5"/>
        <v>7.1960049457547637E-2</v>
      </c>
    </row>
    <row r="180" spans="1:6" x14ac:dyDescent="0.3">
      <c r="A180" s="34">
        <v>41944</v>
      </c>
      <c r="B180" s="36">
        <v>2067.56</v>
      </c>
      <c r="C180" s="36">
        <v>26.647998999999999</v>
      </c>
      <c r="D180" s="35">
        <f t="shared" si="4"/>
        <v>2.4533584400783015E-2</v>
      </c>
      <c r="E180" s="35"/>
      <c r="F180" s="35">
        <f t="shared" si="5"/>
        <v>0.10120362536016492</v>
      </c>
    </row>
    <row r="181" spans="1:6" x14ac:dyDescent="0.3">
      <c r="A181" s="34">
        <v>41974</v>
      </c>
      <c r="B181" s="36">
        <v>2058.9</v>
      </c>
      <c r="C181" s="36">
        <v>24.839494999999999</v>
      </c>
      <c r="D181" s="35">
        <f t="shared" si="4"/>
        <v>-4.1885120625277938E-3</v>
      </c>
      <c r="E181" s="35"/>
      <c r="F181" s="35">
        <f t="shared" si="5"/>
        <v>-6.7866409031312247E-2</v>
      </c>
    </row>
    <row r="182" spans="1:6" x14ac:dyDescent="0.3">
      <c r="A182" s="34">
        <v>42005</v>
      </c>
      <c r="B182" s="36">
        <v>1994.99</v>
      </c>
      <c r="C182" s="36">
        <v>26.365235999999999</v>
      </c>
      <c r="D182" s="35">
        <f t="shared" si="4"/>
        <v>-3.1040847054252363E-2</v>
      </c>
      <c r="E182" s="35"/>
      <c r="F182" s="35">
        <f t="shared" si="5"/>
        <v>6.1423994328387188E-2</v>
      </c>
    </row>
    <row r="183" spans="1:6" x14ac:dyDescent="0.3">
      <c r="A183" s="34">
        <v>42036</v>
      </c>
      <c r="B183" s="36">
        <v>2104.5</v>
      </c>
      <c r="C183" s="36">
        <v>28.908148000000001</v>
      </c>
      <c r="D183" s="35">
        <f t="shared" si="4"/>
        <v>5.4892505726845675E-2</v>
      </c>
      <c r="E183" s="35"/>
      <c r="F183" s="35">
        <f t="shared" si="5"/>
        <v>9.6449430606272646E-2</v>
      </c>
    </row>
    <row r="184" spans="1:6" x14ac:dyDescent="0.3">
      <c r="A184" s="34">
        <v>42064</v>
      </c>
      <c r="B184" s="36">
        <v>2067.89</v>
      </c>
      <c r="C184" s="36">
        <v>28.111763</v>
      </c>
      <c r="D184" s="35">
        <f t="shared" si="4"/>
        <v>-1.7396056070325572E-2</v>
      </c>
      <c r="E184" s="35"/>
      <c r="F184" s="35">
        <f t="shared" si="5"/>
        <v>-2.7548807346634563E-2</v>
      </c>
    </row>
    <row r="185" spans="1:6" x14ac:dyDescent="0.3">
      <c r="A185" s="34">
        <v>42095</v>
      </c>
      <c r="B185" s="36">
        <v>2085.5100000000002</v>
      </c>
      <c r="C185" s="36">
        <v>28.274429000000001</v>
      </c>
      <c r="D185" s="35">
        <f t="shared" si="4"/>
        <v>8.5207627098153882E-3</v>
      </c>
      <c r="E185" s="35"/>
      <c r="F185" s="35">
        <f t="shared" si="5"/>
        <v>5.786403364314241E-3</v>
      </c>
    </row>
    <row r="186" spans="1:6" x14ac:dyDescent="0.3">
      <c r="A186" s="34">
        <v>42125</v>
      </c>
      <c r="B186" s="36">
        <v>2107.39</v>
      </c>
      <c r="C186" s="36">
        <v>29.433416000000001</v>
      </c>
      <c r="D186" s="35">
        <f t="shared" si="4"/>
        <v>1.0491438545008114E-2</v>
      </c>
      <c r="E186" s="35"/>
      <c r="F186" s="35">
        <f t="shared" si="5"/>
        <v>4.0990642109872466E-2</v>
      </c>
    </row>
    <row r="187" spans="1:6" x14ac:dyDescent="0.3">
      <c r="A187" s="34">
        <v>42156</v>
      </c>
      <c r="B187" s="36">
        <v>2063.11</v>
      </c>
      <c r="C187" s="36">
        <v>28.456054999999999</v>
      </c>
      <c r="D187" s="35">
        <f t="shared" si="4"/>
        <v>-2.10117728564716E-2</v>
      </c>
      <c r="E187" s="35"/>
      <c r="F187" s="35">
        <f t="shared" si="5"/>
        <v>-3.3205829727681047E-2</v>
      </c>
    </row>
    <row r="188" spans="1:6" x14ac:dyDescent="0.3">
      <c r="A188" s="34">
        <v>42186</v>
      </c>
      <c r="B188" s="36">
        <v>2103.84</v>
      </c>
      <c r="C188" s="36">
        <v>27.519089000000001</v>
      </c>
      <c r="D188" s="35">
        <f t="shared" si="4"/>
        <v>1.9742039930008559E-2</v>
      </c>
      <c r="E188" s="35"/>
      <c r="F188" s="35">
        <f t="shared" si="5"/>
        <v>-3.292677076987649E-2</v>
      </c>
    </row>
    <row r="189" spans="1:6" x14ac:dyDescent="0.3">
      <c r="A189" s="34">
        <v>42217</v>
      </c>
      <c r="B189" s="36">
        <v>1972.18</v>
      </c>
      <c r="C189" s="36">
        <v>25.581638000000002</v>
      </c>
      <c r="D189" s="35">
        <f t="shared" si="4"/>
        <v>-6.258080462392579E-2</v>
      </c>
      <c r="E189" s="35"/>
      <c r="F189" s="35">
        <f t="shared" si="5"/>
        <v>-7.0403893093990089E-2</v>
      </c>
    </row>
    <row r="190" spans="1:6" x14ac:dyDescent="0.3">
      <c r="A190" s="34">
        <v>42248</v>
      </c>
      <c r="B190" s="36">
        <v>1920.03</v>
      </c>
      <c r="C190" s="36">
        <v>25.136814000000001</v>
      </c>
      <c r="D190" s="35">
        <f t="shared" si="4"/>
        <v>-2.6442819620927094E-2</v>
      </c>
      <c r="E190" s="35"/>
      <c r="F190" s="35">
        <f t="shared" si="5"/>
        <v>-1.7388409608485644E-2</v>
      </c>
    </row>
    <row r="191" spans="1:6" x14ac:dyDescent="0.3">
      <c r="A191" s="34">
        <v>42278</v>
      </c>
      <c r="B191" s="36">
        <v>2079.36</v>
      </c>
      <c r="C191" s="36">
        <v>27.233442</v>
      </c>
      <c r="D191" s="35">
        <f t="shared" si="4"/>
        <v>8.2983078389400333E-2</v>
      </c>
      <c r="E191" s="35"/>
      <c r="F191" s="35">
        <f t="shared" si="5"/>
        <v>8.340866109762346E-2</v>
      </c>
    </row>
    <row r="192" spans="1:6" x14ac:dyDescent="0.3">
      <c r="A192" s="34">
        <v>42309</v>
      </c>
      <c r="B192" s="36">
        <v>2080.41</v>
      </c>
      <c r="C192" s="36">
        <v>26.959969000000001</v>
      </c>
      <c r="D192" s="35">
        <f t="shared" si="4"/>
        <v>5.0496306555847248E-4</v>
      </c>
      <c r="E192" s="35"/>
      <c r="F192" s="35">
        <f t="shared" si="5"/>
        <v>-1.0041808156310172E-2</v>
      </c>
    </row>
    <row r="193" spans="1:6" x14ac:dyDescent="0.3">
      <c r="A193" s="34">
        <v>42339</v>
      </c>
      <c r="B193" s="36">
        <v>2043.94</v>
      </c>
      <c r="C193" s="36">
        <v>24.090899</v>
      </c>
      <c r="D193" s="35">
        <f t="shared" si="4"/>
        <v>-1.7530198374358763E-2</v>
      </c>
      <c r="E193" s="35"/>
      <c r="F193" s="35">
        <f t="shared" si="5"/>
        <v>-0.10641963275254507</v>
      </c>
    </row>
    <row r="194" spans="1:6" x14ac:dyDescent="0.3">
      <c r="A194" s="34">
        <v>42370</v>
      </c>
      <c r="B194" s="36">
        <v>1940.24</v>
      </c>
      <c r="C194" s="36">
        <v>22.278245999999999</v>
      </c>
      <c r="D194" s="35">
        <f t="shared" si="4"/>
        <v>-5.0735344481736222E-2</v>
      </c>
      <c r="E194" s="35"/>
      <c r="F194" s="35">
        <f t="shared" si="5"/>
        <v>-7.5242231516557401E-2</v>
      </c>
    </row>
    <row r="195" spans="1:6" x14ac:dyDescent="0.3">
      <c r="A195" s="34">
        <v>42401</v>
      </c>
      <c r="B195" s="36">
        <v>1932.23</v>
      </c>
      <c r="C195" s="36">
        <v>22.129477000000001</v>
      </c>
      <c r="D195" s="35">
        <f t="shared" si="4"/>
        <v>-4.1283552550199776E-3</v>
      </c>
      <c r="E195" s="35"/>
      <c r="F195" s="35">
        <f t="shared" si="5"/>
        <v>-6.6777698747019221E-3</v>
      </c>
    </row>
    <row r="196" spans="1:6" x14ac:dyDescent="0.3">
      <c r="A196" s="34">
        <v>42430</v>
      </c>
      <c r="B196" s="36">
        <v>2059.7399999999998</v>
      </c>
      <c r="C196" s="36">
        <v>25.079937000000001</v>
      </c>
      <c r="D196" s="35">
        <f t="shared" ref="D196:D259" si="6">B196/B195-1</f>
        <v>6.5991108718941094E-2</v>
      </c>
      <c r="E196" s="35"/>
      <c r="F196" s="35">
        <f t="shared" ref="F196:F259" si="7">C196/C195-1</f>
        <v>0.13332714550822855</v>
      </c>
    </row>
    <row r="197" spans="1:6" x14ac:dyDescent="0.3">
      <c r="A197" s="34">
        <v>42461</v>
      </c>
      <c r="B197" s="36">
        <v>2065.3000000000002</v>
      </c>
      <c r="C197" s="36">
        <v>21.570727999999999</v>
      </c>
      <c r="D197" s="35">
        <f t="shared" si="6"/>
        <v>2.69936982337593E-3</v>
      </c>
      <c r="E197" s="35"/>
      <c r="F197" s="35">
        <f t="shared" si="7"/>
        <v>-0.13992096551119737</v>
      </c>
    </row>
    <row r="198" spans="1:6" x14ac:dyDescent="0.3">
      <c r="A198" s="34">
        <v>42491</v>
      </c>
      <c r="B198" s="36">
        <v>2096.9499999999998</v>
      </c>
      <c r="C198" s="36">
        <v>22.979020999999999</v>
      </c>
      <c r="D198" s="35">
        <f t="shared" si="6"/>
        <v>1.5324650171887777E-2</v>
      </c>
      <c r="E198" s="35"/>
      <c r="F198" s="35">
        <f t="shared" si="7"/>
        <v>6.5287226281838917E-2</v>
      </c>
    </row>
    <row r="199" spans="1:6" x14ac:dyDescent="0.3">
      <c r="A199" s="34">
        <v>42522</v>
      </c>
      <c r="B199" s="36">
        <v>2098.86</v>
      </c>
      <c r="C199" s="36">
        <v>22.132677000000001</v>
      </c>
      <c r="D199" s="35">
        <f t="shared" si="6"/>
        <v>9.1084670593022388E-4</v>
      </c>
      <c r="E199" s="35"/>
      <c r="F199" s="35">
        <f t="shared" si="7"/>
        <v>-3.6831160039411559E-2</v>
      </c>
    </row>
    <row r="200" spans="1:6" x14ac:dyDescent="0.3">
      <c r="A200" s="34">
        <v>42552</v>
      </c>
      <c r="B200" s="36">
        <v>2173.6</v>
      </c>
      <c r="C200" s="36">
        <v>24.126007000000001</v>
      </c>
      <c r="D200" s="35">
        <f t="shared" si="6"/>
        <v>3.5609807228685897E-2</v>
      </c>
      <c r="E200" s="35"/>
      <c r="F200" s="35">
        <f t="shared" si="7"/>
        <v>9.0062761047838835E-2</v>
      </c>
    </row>
    <row r="201" spans="1:6" x14ac:dyDescent="0.3">
      <c r="A201" s="34">
        <v>42583</v>
      </c>
      <c r="B201" s="36">
        <v>2170.9499999999998</v>
      </c>
      <c r="C201" s="36">
        <v>24.563564</v>
      </c>
      <c r="D201" s="35">
        <f t="shared" si="6"/>
        <v>-1.2191755612808164E-3</v>
      </c>
      <c r="E201" s="35"/>
      <c r="F201" s="35">
        <f t="shared" si="7"/>
        <v>1.8136320693266761E-2</v>
      </c>
    </row>
    <row r="202" spans="1:6" x14ac:dyDescent="0.3">
      <c r="A202" s="34">
        <v>42614</v>
      </c>
      <c r="B202" s="36">
        <v>2168.27</v>
      </c>
      <c r="C202" s="36">
        <v>26.314363</v>
      </c>
      <c r="D202" s="35">
        <f t="shared" si="6"/>
        <v>-1.2344825997834263E-3</v>
      </c>
      <c r="E202" s="35"/>
      <c r="F202" s="35">
        <f t="shared" si="7"/>
        <v>7.127626105071716E-2</v>
      </c>
    </row>
    <row r="203" spans="1:6" x14ac:dyDescent="0.3">
      <c r="A203" s="34">
        <v>42644</v>
      </c>
      <c r="B203" s="36">
        <v>2126.15</v>
      </c>
      <c r="C203" s="36">
        <v>26.428421</v>
      </c>
      <c r="D203" s="35">
        <f t="shared" si="6"/>
        <v>-1.9425625037472249E-2</v>
      </c>
      <c r="E203" s="35"/>
      <c r="F203" s="35">
        <f t="shared" si="7"/>
        <v>4.3344389525978855E-3</v>
      </c>
    </row>
    <row r="204" spans="1:6" x14ac:dyDescent="0.3">
      <c r="A204" s="34">
        <v>42675</v>
      </c>
      <c r="B204" s="36">
        <v>2198.81</v>
      </c>
      <c r="C204" s="36">
        <v>25.725466000000001</v>
      </c>
      <c r="D204" s="35">
        <f t="shared" si="6"/>
        <v>3.4174446769983158E-2</v>
      </c>
      <c r="E204" s="35"/>
      <c r="F204" s="35">
        <f t="shared" si="7"/>
        <v>-2.659844869279171E-2</v>
      </c>
    </row>
    <row r="205" spans="1:6" x14ac:dyDescent="0.3">
      <c r="A205" s="34">
        <v>42705</v>
      </c>
      <c r="B205" s="36">
        <v>2238.83</v>
      </c>
      <c r="C205" s="36">
        <v>27.097546000000001</v>
      </c>
      <c r="D205" s="35">
        <f t="shared" si="6"/>
        <v>1.8200754044233047E-2</v>
      </c>
      <c r="E205" s="35"/>
      <c r="F205" s="35">
        <f t="shared" si="7"/>
        <v>5.3335476993886077E-2</v>
      </c>
    </row>
    <row r="206" spans="1:6" x14ac:dyDescent="0.3">
      <c r="A206" s="34">
        <v>42736</v>
      </c>
      <c r="B206" s="36">
        <v>2278.87</v>
      </c>
      <c r="C206" s="36">
        <v>28.391355999999998</v>
      </c>
      <c r="D206" s="35">
        <f t="shared" si="6"/>
        <v>1.7884341374735824E-2</v>
      </c>
      <c r="E206" s="35"/>
      <c r="F206" s="35">
        <f t="shared" si="7"/>
        <v>4.7746390023657437E-2</v>
      </c>
    </row>
    <row r="207" spans="1:6" x14ac:dyDescent="0.3">
      <c r="A207" s="34">
        <v>42767</v>
      </c>
      <c r="B207" s="36">
        <v>2363.64</v>
      </c>
      <c r="C207" s="36">
        <v>32.050533000000001</v>
      </c>
      <c r="D207" s="35">
        <f t="shared" si="6"/>
        <v>3.7198260541408734E-2</v>
      </c>
      <c r="E207" s="35"/>
      <c r="F207" s="35">
        <f t="shared" si="7"/>
        <v>0.12888348834060626</v>
      </c>
    </row>
    <row r="208" spans="1:6" x14ac:dyDescent="0.3">
      <c r="A208" s="34">
        <v>42795</v>
      </c>
      <c r="B208" s="36">
        <v>2362.7199999999998</v>
      </c>
      <c r="C208" s="36">
        <v>33.756798000000003</v>
      </c>
      <c r="D208" s="35">
        <f t="shared" si="6"/>
        <v>-3.8923017041514463E-4</v>
      </c>
      <c r="E208" s="35"/>
      <c r="F208" s="35">
        <f t="shared" si="7"/>
        <v>5.3236712163257982E-2</v>
      </c>
    </row>
    <row r="209" spans="1:6" x14ac:dyDescent="0.3">
      <c r="A209" s="34">
        <v>42826</v>
      </c>
      <c r="B209" s="36">
        <v>2384.1999999999998</v>
      </c>
      <c r="C209" s="36">
        <v>33.754440000000002</v>
      </c>
      <c r="D209" s="35">
        <f t="shared" si="6"/>
        <v>9.0912169025529899E-3</v>
      </c>
      <c r="E209" s="35"/>
      <c r="F209" s="35">
        <f t="shared" si="7"/>
        <v>-6.9852596801367461E-5</v>
      </c>
    </row>
    <row r="210" spans="1:6" x14ac:dyDescent="0.3">
      <c r="A210" s="34">
        <v>42856</v>
      </c>
      <c r="B210" s="36">
        <v>2411.8000000000002</v>
      </c>
      <c r="C210" s="36">
        <v>35.895080999999998</v>
      </c>
      <c r="D210" s="35">
        <f t="shared" si="6"/>
        <v>1.1576210049492719E-2</v>
      </c>
      <c r="E210" s="35"/>
      <c r="F210" s="35">
        <f t="shared" si="7"/>
        <v>6.3418057002278649E-2</v>
      </c>
    </row>
    <row r="211" spans="1:6" x14ac:dyDescent="0.3">
      <c r="A211" s="34">
        <v>42887</v>
      </c>
      <c r="B211" s="36">
        <v>2423.41</v>
      </c>
      <c r="C211" s="36">
        <v>33.981071</v>
      </c>
      <c r="D211" s="35">
        <f t="shared" si="6"/>
        <v>4.8138319927024664E-3</v>
      </c>
      <c r="E211" s="35"/>
      <c r="F211" s="35">
        <f t="shared" si="7"/>
        <v>-5.3322347984115059E-2</v>
      </c>
    </row>
    <row r="212" spans="1:6" x14ac:dyDescent="0.3">
      <c r="A212" s="34">
        <v>42917</v>
      </c>
      <c r="B212" s="36">
        <v>2470.3000000000002</v>
      </c>
      <c r="C212" s="36">
        <v>35.092376999999999</v>
      </c>
      <c r="D212" s="35">
        <f t="shared" si="6"/>
        <v>1.9348768883515444E-2</v>
      </c>
      <c r="E212" s="35"/>
      <c r="F212" s="35">
        <f t="shared" si="7"/>
        <v>3.2703677879958537E-2</v>
      </c>
    </row>
    <row r="213" spans="1:6" x14ac:dyDescent="0.3">
      <c r="A213" s="34">
        <v>42948</v>
      </c>
      <c r="B213" s="36">
        <v>2471.65</v>
      </c>
      <c r="C213" s="36">
        <v>38.695278000000002</v>
      </c>
      <c r="D213" s="35">
        <f t="shared" si="6"/>
        <v>5.4649232886694321E-4</v>
      </c>
      <c r="E213" s="35"/>
      <c r="F213" s="35">
        <f t="shared" si="7"/>
        <v>0.1026690497483258</v>
      </c>
    </row>
    <row r="214" spans="1:6" x14ac:dyDescent="0.3">
      <c r="A214" s="34">
        <v>42979</v>
      </c>
      <c r="B214" s="36">
        <v>2519.36</v>
      </c>
      <c r="C214" s="36">
        <v>36.506926999999997</v>
      </c>
      <c r="D214" s="35">
        <f t="shared" si="6"/>
        <v>1.9302894827342154E-2</v>
      </c>
      <c r="E214" s="35"/>
      <c r="F214" s="35">
        <f t="shared" si="7"/>
        <v>-5.65534378639172E-2</v>
      </c>
    </row>
    <row r="215" spans="1:6" x14ac:dyDescent="0.3">
      <c r="A215" s="34">
        <v>43009</v>
      </c>
      <c r="B215" s="36">
        <v>2575.2600000000002</v>
      </c>
      <c r="C215" s="36">
        <v>40.041069</v>
      </c>
      <c r="D215" s="35">
        <f t="shared" si="6"/>
        <v>2.2188174774546043E-2</v>
      </c>
      <c r="E215" s="35"/>
      <c r="F215" s="35">
        <f t="shared" si="7"/>
        <v>9.6807436024401783E-2</v>
      </c>
    </row>
    <row r="216" spans="1:6" x14ac:dyDescent="0.3">
      <c r="A216" s="34">
        <v>43040</v>
      </c>
      <c r="B216" s="36">
        <v>2647.58</v>
      </c>
      <c r="C216" s="36">
        <v>40.706699</v>
      </c>
      <c r="D216" s="35">
        <f t="shared" si="6"/>
        <v>2.8082601368405458E-2</v>
      </c>
      <c r="E216" s="35"/>
      <c r="F216" s="35">
        <f t="shared" si="7"/>
        <v>1.6623682050047162E-2</v>
      </c>
    </row>
    <row r="217" spans="1:6" x14ac:dyDescent="0.3">
      <c r="A217" s="34">
        <v>43070</v>
      </c>
      <c r="B217" s="36">
        <v>2673.61</v>
      </c>
      <c r="C217" s="36">
        <v>40.230198000000001</v>
      </c>
      <c r="D217" s="35">
        <f t="shared" si="6"/>
        <v>9.8316198188534987E-3</v>
      </c>
      <c r="E217" s="35"/>
      <c r="F217" s="35">
        <f t="shared" si="7"/>
        <v>-1.1705714580295457E-2</v>
      </c>
    </row>
    <row r="218" spans="1:6" x14ac:dyDescent="0.3">
      <c r="A218" s="34">
        <v>43101</v>
      </c>
      <c r="B218" s="36">
        <v>2823.81</v>
      </c>
      <c r="C218" s="36">
        <v>39.802284</v>
      </c>
      <c r="D218" s="35">
        <f t="shared" si="6"/>
        <v>5.6178724645703726E-2</v>
      </c>
      <c r="E218" s="35"/>
      <c r="F218" s="35">
        <f t="shared" si="7"/>
        <v>-1.0636636687694212E-2</v>
      </c>
    </row>
    <row r="219" spans="1:6" x14ac:dyDescent="0.3">
      <c r="A219" s="34">
        <v>43132</v>
      </c>
      <c r="B219" s="36">
        <v>2713.83</v>
      </c>
      <c r="C219" s="36">
        <v>42.343567</v>
      </c>
      <c r="D219" s="35">
        <f t="shared" si="6"/>
        <v>-3.8947379604151844E-2</v>
      </c>
      <c r="E219" s="35"/>
      <c r="F219" s="35">
        <f t="shared" si="7"/>
        <v>6.384766763635974E-2</v>
      </c>
    </row>
    <row r="220" spans="1:6" x14ac:dyDescent="0.3">
      <c r="A220" s="34">
        <v>43160</v>
      </c>
      <c r="B220" s="36">
        <v>2640.87</v>
      </c>
      <c r="C220" s="36">
        <v>40.048107000000002</v>
      </c>
      <c r="D220" s="35">
        <f t="shared" si="6"/>
        <v>-2.6884513768364315E-2</v>
      </c>
      <c r="E220" s="35"/>
      <c r="F220" s="35">
        <f t="shared" si="7"/>
        <v>-5.4210359746027059E-2</v>
      </c>
    </row>
    <row r="221" spans="1:6" x14ac:dyDescent="0.3">
      <c r="A221" s="34">
        <v>43191</v>
      </c>
      <c r="B221" s="36">
        <v>2648.05</v>
      </c>
      <c r="C221" s="36">
        <v>39.446593999999997</v>
      </c>
      <c r="D221" s="35">
        <f t="shared" si="6"/>
        <v>2.718801001185378E-3</v>
      </c>
      <c r="E221" s="35"/>
      <c r="F221" s="35">
        <f t="shared" si="7"/>
        <v>-1.5019761108808538E-2</v>
      </c>
    </row>
    <row r="222" spans="1:6" x14ac:dyDescent="0.3">
      <c r="A222" s="34">
        <v>43221</v>
      </c>
      <c r="B222" s="36">
        <v>2705.27</v>
      </c>
      <c r="C222" s="36">
        <v>44.604771</v>
      </c>
      <c r="D222" s="35">
        <f t="shared" si="6"/>
        <v>2.1608353316591389E-2</v>
      </c>
      <c r="E222" s="35"/>
      <c r="F222" s="35">
        <f t="shared" si="7"/>
        <v>0.13076355844562904</v>
      </c>
    </row>
    <row r="223" spans="1:6" x14ac:dyDescent="0.3">
      <c r="A223" s="34">
        <v>43252</v>
      </c>
      <c r="B223" s="36">
        <v>2718.37</v>
      </c>
      <c r="C223" s="36">
        <v>44.355057000000002</v>
      </c>
      <c r="D223" s="35">
        <f t="shared" si="6"/>
        <v>4.8424002040461378E-3</v>
      </c>
      <c r="E223" s="35"/>
      <c r="F223" s="35">
        <f t="shared" si="7"/>
        <v>-5.5983697349325512E-3</v>
      </c>
    </row>
    <row r="224" spans="1:6" x14ac:dyDescent="0.3">
      <c r="A224" s="34">
        <v>43282</v>
      </c>
      <c r="B224" s="36">
        <v>2816.29</v>
      </c>
      <c r="C224" s="36">
        <v>45.596260000000001</v>
      </c>
      <c r="D224" s="35">
        <f t="shared" si="6"/>
        <v>3.6021586465418753E-2</v>
      </c>
      <c r="E224" s="35"/>
      <c r="F224" s="35">
        <f t="shared" si="7"/>
        <v>2.7983348099406058E-2</v>
      </c>
    </row>
    <row r="225" spans="1:6" x14ac:dyDescent="0.3">
      <c r="A225" s="34">
        <v>43313</v>
      </c>
      <c r="B225" s="36">
        <v>2901.52</v>
      </c>
      <c r="C225" s="36">
        <v>54.543467999999997</v>
      </c>
      <c r="D225" s="35">
        <f t="shared" si="6"/>
        <v>3.0263218631604083E-2</v>
      </c>
      <c r="E225" s="35"/>
      <c r="F225" s="35">
        <f t="shared" si="7"/>
        <v>0.19622679579421631</v>
      </c>
    </row>
    <row r="226" spans="1:6" x14ac:dyDescent="0.3">
      <c r="A226" s="34">
        <v>43344</v>
      </c>
      <c r="B226" s="36">
        <v>2913.98</v>
      </c>
      <c r="C226" s="36">
        <v>54.280296</v>
      </c>
      <c r="D226" s="35">
        <f t="shared" si="6"/>
        <v>4.2943009181395375E-3</v>
      </c>
      <c r="E226" s="35"/>
      <c r="F226" s="35">
        <f t="shared" si="7"/>
        <v>-4.8249957263443166E-3</v>
      </c>
    </row>
    <row r="227" spans="1:6" x14ac:dyDescent="0.3">
      <c r="A227" s="34">
        <v>43374</v>
      </c>
      <c r="B227" s="36">
        <v>2711.74</v>
      </c>
      <c r="C227" s="36">
        <v>52.625973000000002</v>
      </c>
      <c r="D227" s="35">
        <f t="shared" si="6"/>
        <v>-6.9403358979814644E-2</v>
      </c>
      <c r="E227" s="35"/>
      <c r="F227" s="35">
        <f t="shared" si="7"/>
        <v>-3.0477413019265764E-2</v>
      </c>
    </row>
    <row r="228" spans="1:6" x14ac:dyDescent="0.3">
      <c r="A228" s="34">
        <v>43405</v>
      </c>
      <c r="B228" s="36">
        <v>2760.17</v>
      </c>
      <c r="C228" s="36">
        <v>42.940437000000003</v>
      </c>
      <c r="D228" s="35">
        <f t="shared" si="6"/>
        <v>1.785938179914015E-2</v>
      </c>
      <c r="E228" s="35"/>
      <c r="F228" s="35">
        <f t="shared" si="7"/>
        <v>-0.18404478716241501</v>
      </c>
    </row>
    <row r="229" spans="1:6" x14ac:dyDescent="0.3">
      <c r="A229" s="34">
        <v>43435</v>
      </c>
      <c r="B229" s="36">
        <v>2506.85</v>
      </c>
      <c r="C229" s="36">
        <v>38.061706999999998</v>
      </c>
      <c r="D229" s="35">
        <f t="shared" si="6"/>
        <v>-9.1776955767217339E-2</v>
      </c>
      <c r="E229" s="35"/>
      <c r="F229" s="35">
        <f t="shared" si="7"/>
        <v>-0.11361621680748157</v>
      </c>
    </row>
    <row r="230" spans="1:6" x14ac:dyDescent="0.3">
      <c r="A230" s="34">
        <v>43466</v>
      </c>
      <c r="B230" s="36">
        <v>2704.1</v>
      </c>
      <c r="C230" s="36">
        <v>40.160961</v>
      </c>
      <c r="D230" s="35">
        <f t="shared" si="6"/>
        <v>7.8684404731036883E-2</v>
      </c>
      <c r="E230" s="35"/>
      <c r="F230" s="35">
        <f t="shared" si="7"/>
        <v>5.5153963536107353E-2</v>
      </c>
    </row>
    <row r="231" spans="1:6" x14ac:dyDescent="0.3">
      <c r="A231" s="34">
        <v>43497</v>
      </c>
      <c r="B231" s="36">
        <v>2784.49</v>
      </c>
      <c r="C231" s="36">
        <v>41.780040999999997</v>
      </c>
      <c r="D231" s="35">
        <f t="shared" si="6"/>
        <v>2.9728930143116061E-2</v>
      </c>
      <c r="E231" s="35"/>
      <c r="F231" s="35">
        <f t="shared" si="7"/>
        <v>4.0314772348201355E-2</v>
      </c>
    </row>
    <row r="232" spans="1:6" x14ac:dyDescent="0.3">
      <c r="A232" s="34">
        <v>43525</v>
      </c>
      <c r="B232" s="36">
        <v>2834.4</v>
      </c>
      <c r="C232" s="36">
        <v>46.030354000000003</v>
      </c>
      <c r="D232" s="35">
        <f t="shared" si="6"/>
        <v>1.7924287751078349E-2</v>
      </c>
      <c r="E232" s="35"/>
      <c r="F232" s="35">
        <f t="shared" si="7"/>
        <v>0.10173070438107046</v>
      </c>
    </row>
    <row r="233" spans="1:6" x14ac:dyDescent="0.3">
      <c r="A233" s="34">
        <v>43556</v>
      </c>
      <c r="B233" s="36">
        <v>2945.83</v>
      </c>
      <c r="C233" s="36">
        <v>48.628127999999997</v>
      </c>
      <c r="D233" s="35">
        <f t="shared" si="6"/>
        <v>3.9313434942139347E-2</v>
      </c>
      <c r="E233" s="35"/>
      <c r="F233" s="35">
        <f t="shared" si="7"/>
        <v>5.6436107356462983E-2</v>
      </c>
    </row>
    <row r="234" spans="1:6" x14ac:dyDescent="0.3">
      <c r="A234" s="34">
        <v>43586</v>
      </c>
      <c r="B234" s="36">
        <v>2752.06</v>
      </c>
      <c r="C234" s="36">
        <v>42.424506999999998</v>
      </c>
      <c r="D234" s="35">
        <f t="shared" si="6"/>
        <v>-6.5777726481161536E-2</v>
      </c>
      <c r="E234" s="35"/>
      <c r="F234" s="35">
        <f t="shared" si="7"/>
        <v>-0.12757268797186683</v>
      </c>
    </row>
    <row r="235" spans="1:6" x14ac:dyDescent="0.3">
      <c r="A235" s="34">
        <v>43617</v>
      </c>
      <c r="B235" s="36">
        <v>2941.76</v>
      </c>
      <c r="C235" s="36">
        <v>48.146419999999999</v>
      </c>
      <c r="D235" s="35">
        <f t="shared" si="6"/>
        <v>6.8930183208214979E-2</v>
      </c>
      <c r="E235" s="35"/>
      <c r="F235" s="35">
        <f t="shared" si="7"/>
        <v>0.13487282244670529</v>
      </c>
    </row>
    <row r="236" spans="1:6" x14ac:dyDescent="0.3">
      <c r="A236" s="34">
        <v>43647</v>
      </c>
      <c r="B236" s="36">
        <v>2980.38</v>
      </c>
      <c r="C236" s="36">
        <v>51.824531999999998</v>
      </c>
      <c r="D236" s="35">
        <f t="shared" si="6"/>
        <v>1.3128195366039375E-2</v>
      </c>
      <c r="E236" s="35"/>
      <c r="F236" s="35">
        <f t="shared" si="7"/>
        <v>7.6394298890758661E-2</v>
      </c>
    </row>
    <row r="237" spans="1:6" x14ac:dyDescent="0.3">
      <c r="A237" s="34">
        <v>43678</v>
      </c>
      <c r="B237" s="36">
        <v>2926.46</v>
      </c>
      <c r="C237" s="36">
        <v>50.778506999999998</v>
      </c>
      <c r="D237" s="35">
        <f t="shared" si="6"/>
        <v>-1.8091652742267761E-2</v>
      </c>
      <c r="E237" s="35"/>
      <c r="F237" s="35">
        <f t="shared" si="7"/>
        <v>-2.0183973875538386E-2</v>
      </c>
    </row>
    <row r="238" spans="1:6" x14ac:dyDescent="0.3">
      <c r="A238" s="34">
        <v>43709</v>
      </c>
      <c r="B238" s="36">
        <v>2976.74</v>
      </c>
      <c r="C238" s="36">
        <v>54.690398999999999</v>
      </c>
      <c r="D238" s="35">
        <f t="shared" si="6"/>
        <v>1.7181167690656807E-2</v>
      </c>
      <c r="E238" s="35"/>
      <c r="F238" s="35">
        <f t="shared" si="7"/>
        <v>7.7038342226170675E-2</v>
      </c>
    </row>
    <row r="239" spans="1:6" x14ac:dyDescent="0.3">
      <c r="A239" s="34">
        <v>43739</v>
      </c>
      <c r="B239" s="36">
        <v>3037.56</v>
      </c>
      <c r="C239" s="36">
        <v>60.743777999999999</v>
      </c>
      <c r="D239" s="35">
        <f t="shared" si="6"/>
        <v>2.0431747482144935E-2</v>
      </c>
      <c r="E239" s="35"/>
      <c r="F239" s="35">
        <f t="shared" si="7"/>
        <v>0.11068449144062753</v>
      </c>
    </row>
    <row r="240" spans="1:6" x14ac:dyDescent="0.3">
      <c r="A240" s="34">
        <v>43770</v>
      </c>
      <c r="B240" s="36">
        <v>3140.98</v>
      </c>
      <c r="C240" s="36">
        <v>65.258780999999999</v>
      </c>
      <c r="D240" s="35">
        <f t="shared" si="6"/>
        <v>3.404706409091518E-2</v>
      </c>
      <c r="E240" s="35"/>
      <c r="F240" s="35">
        <f t="shared" si="7"/>
        <v>7.432864975899256E-2</v>
      </c>
    </row>
    <row r="241" spans="1:6" x14ac:dyDescent="0.3">
      <c r="A241" s="34">
        <v>43800</v>
      </c>
      <c r="B241" s="36">
        <v>3230.78</v>
      </c>
      <c r="C241" s="36">
        <v>71.920586</v>
      </c>
      <c r="D241" s="35">
        <f t="shared" si="6"/>
        <v>2.8589803182446305E-2</v>
      </c>
      <c r="E241" s="35"/>
      <c r="F241" s="35">
        <f t="shared" si="7"/>
        <v>0.10208289057682518</v>
      </c>
    </row>
    <row r="242" spans="1:6" x14ac:dyDescent="0.3">
      <c r="A242" s="34">
        <v>43831</v>
      </c>
      <c r="B242" s="36">
        <v>3225.52</v>
      </c>
      <c r="C242" s="36">
        <v>75.805008000000001</v>
      </c>
      <c r="D242" s="35">
        <f t="shared" si="6"/>
        <v>-1.6280898111292741E-3</v>
      </c>
      <c r="E242" s="35"/>
      <c r="F242" s="35">
        <f t="shared" si="7"/>
        <v>5.4009876949556501E-2</v>
      </c>
    </row>
    <row r="243" spans="1:6" x14ac:dyDescent="0.3">
      <c r="A243" s="34">
        <v>43862</v>
      </c>
      <c r="B243" s="36">
        <v>2954.22</v>
      </c>
      <c r="C243" s="36">
        <v>66.951156999999995</v>
      </c>
      <c r="D243" s="35">
        <f t="shared" si="6"/>
        <v>-8.4110469009648137E-2</v>
      </c>
      <c r="E243" s="35"/>
      <c r="F243" s="35">
        <f t="shared" si="7"/>
        <v>-0.11679770550251778</v>
      </c>
    </row>
    <row r="244" spans="1:6" x14ac:dyDescent="0.3">
      <c r="A244" s="34">
        <v>43891</v>
      </c>
      <c r="B244" s="36">
        <v>2584.59</v>
      </c>
      <c r="C244" s="36">
        <v>62.428351999999997</v>
      </c>
      <c r="D244" s="35">
        <f t="shared" si="6"/>
        <v>-0.12511932083595656</v>
      </c>
      <c r="E244" s="35"/>
      <c r="F244" s="35">
        <f t="shared" si="7"/>
        <v>-6.7553798958246536E-2</v>
      </c>
    </row>
    <row r="245" spans="1:6" x14ac:dyDescent="0.3">
      <c r="A245" s="34">
        <v>43922</v>
      </c>
      <c r="B245" s="36">
        <v>2912.43</v>
      </c>
      <c r="C245" s="36">
        <v>72.12809</v>
      </c>
      <c r="D245" s="35">
        <f t="shared" si="6"/>
        <v>0.12684410293315374</v>
      </c>
      <c r="E245" s="35"/>
      <c r="F245" s="35">
        <f t="shared" si="7"/>
        <v>0.15537392369415759</v>
      </c>
    </row>
    <row r="246" spans="1:6" x14ac:dyDescent="0.3">
      <c r="A246" s="34">
        <v>43952</v>
      </c>
      <c r="B246" s="36">
        <v>3044.31</v>
      </c>
      <c r="C246" s="36">
        <v>78.054466000000005</v>
      </c>
      <c r="D246" s="35">
        <f t="shared" si="6"/>
        <v>4.528177501261843E-2</v>
      </c>
      <c r="E246" s="35"/>
      <c r="F246" s="35">
        <f t="shared" si="7"/>
        <v>8.2164604663730989E-2</v>
      </c>
    </row>
    <row r="247" spans="1:6" x14ac:dyDescent="0.3">
      <c r="A247" s="34">
        <v>43983</v>
      </c>
      <c r="B247" s="36">
        <v>3100.29</v>
      </c>
      <c r="C247" s="36">
        <v>89.801070999999993</v>
      </c>
      <c r="D247" s="35">
        <f t="shared" si="6"/>
        <v>1.8388403283502663E-2</v>
      </c>
      <c r="E247" s="35"/>
      <c r="F247" s="35">
        <f t="shared" si="7"/>
        <v>0.15049241384855527</v>
      </c>
    </row>
    <row r="248" spans="1:6" x14ac:dyDescent="0.3">
      <c r="A248" s="34">
        <v>44013</v>
      </c>
      <c r="B248" s="36">
        <v>3271.12</v>
      </c>
      <c r="C248" s="36">
        <v>104.63007399999999</v>
      </c>
      <c r="D248" s="35">
        <f t="shared" si="6"/>
        <v>5.5101296975444303E-2</v>
      </c>
      <c r="E248" s="35"/>
      <c r="F248" s="35">
        <f t="shared" si="7"/>
        <v>0.16513169425340157</v>
      </c>
    </row>
    <row r="249" spans="1:6" x14ac:dyDescent="0.3">
      <c r="A249" s="34">
        <v>44044</v>
      </c>
      <c r="B249" s="36">
        <v>3500.31</v>
      </c>
      <c r="C249" s="36">
        <v>127.060631</v>
      </c>
      <c r="D249" s="35">
        <f t="shared" si="6"/>
        <v>7.0064687324219221E-2</v>
      </c>
      <c r="E249" s="35"/>
      <c r="F249" s="35">
        <f t="shared" si="7"/>
        <v>0.21437963429137974</v>
      </c>
    </row>
    <row r="250" spans="1:6" x14ac:dyDescent="0.3">
      <c r="A250" s="34">
        <v>44075</v>
      </c>
      <c r="B250" s="36">
        <v>3363</v>
      </c>
      <c r="C250" s="36">
        <v>114.239166</v>
      </c>
      <c r="D250" s="35">
        <f t="shared" si="6"/>
        <v>-3.9227954095494399E-2</v>
      </c>
      <c r="E250" s="35"/>
      <c r="F250" s="35">
        <f t="shared" si="7"/>
        <v>-0.10090824277427057</v>
      </c>
    </row>
    <row r="251" spans="1:6" x14ac:dyDescent="0.3">
      <c r="A251" s="34">
        <v>44105</v>
      </c>
      <c r="B251" s="36">
        <v>3269.96</v>
      </c>
      <c r="C251" s="36">
        <v>107.38344600000001</v>
      </c>
      <c r="D251" s="35">
        <f t="shared" si="6"/>
        <v>-2.7665774606006499E-2</v>
      </c>
      <c r="E251" s="35"/>
      <c r="F251" s="35">
        <f t="shared" si="7"/>
        <v>-6.0011992734610775E-2</v>
      </c>
    </row>
    <row r="252" spans="1:6" x14ac:dyDescent="0.3">
      <c r="A252" s="34">
        <v>44136</v>
      </c>
      <c r="B252" s="36">
        <v>3621.63</v>
      </c>
      <c r="C252" s="36">
        <v>117.43523399999999</v>
      </c>
      <c r="D252" s="35">
        <f t="shared" si="6"/>
        <v>0.10754565805086314</v>
      </c>
      <c r="E252" s="35"/>
      <c r="F252" s="35">
        <f t="shared" si="7"/>
        <v>9.3606494989926015E-2</v>
      </c>
    </row>
    <row r="253" spans="1:6" x14ac:dyDescent="0.3">
      <c r="A253" s="34">
        <v>44166</v>
      </c>
      <c r="B253" s="36">
        <v>3756.07</v>
      </c>
      <c r="C253" s="36">
        <v>131.11604299999999</v>
      </c>
      <c r="D253" s="35">
        <f t="shared" si="6"/>
        <v>3.712140665943231E-2</v>
      </c>
      <c r="E253" s="35"/>
      <c r="F253" s="35">
        <f t="shared" si="7"/>
        <v>0.11649662996371246</v>
      </c>
    </row>
    <row r="254" spans="1:6" x14ac:dyDescent="0.3">
      <c r="A254" s="34">
        <v>44197</v>
      </c>
      <c r="B254" s="36">
        <v>3714.24</v>
      </c>
      <c r="C254" s="36">
        <v>130.39473000000001</v>
      </c>
      <c r="D254" s="35">
        <f t="shared" si="6"/>
        <v>-1.1136640158463607E-2</v>
      </c>
      <c r="E254" s="35"/>
      <c r="F254" s="35">
        <f t="shared" si="7"/>
        <v>-5.5013328918107618E-3</v>
      </c>
    </row>
    <row r="255" spans="1:6" x14ac:dyDescent="0.3">
      <c r="A255" s="34">
        <v>44228</v>
      </c>
      <c r="B255" s="36">
        <v>3811.15</v>
      </c>
      <c r="C255" s="36">
        <v>119.821617</v>
      </c>
      <c r="D255" s="35">
        <f t="shared" si="6"/>
        <v>2.6091474971999817E-2</v>
      </c>
      <c r="E255" s="35"/>
      <c r="F255" s="35">
        <f t="shared" si="7"/>
        <v>-8.1085431903574645E-2</v>
      </c>
    </row>
    <row r="256" spans="1:6" x14ac:dyDescent="0.3">
      <c r="A256" s="34">
        <v>44256</v>
      </c>
      <c r="B256" s="36">
        <v>3972.89</v>
      </c>
      <c r="C256" s="36">
        <v>120.881432</v>
      </c>
      <c r="D256" s="35">
        <f t="shared" si="6"/>
        <v>4.2438634008107767E-2</v>
      </c>
      <c r="E256" s="35"/>
      <c r="F256" s="35">
        <f t="shared" si="7"/>
        <v>8.8449398909380417E-3</v>
      </c>
    </row>
    <row r="257" spans="1:6" x14ac:dyDescent="0.3">
      <c r="A257" s="34">
        <v>44287</v>
      </c>
      <c r="B257" s="36">
        <v>4181.17</v>
      </c>
      <c r="C257" s="36">
        <v>130.094742</v>
      </c>
      <c r="D257" s="35">
        <f t="shared" si="6"/>
        <v>5.242531255584737E-2</v>
      </c>
      <c r="E257" s="35"/>
      <c r="F257" s="35">
        <f t="shared" si="7"/>
        <v>7.6217743681262773E-2</v>
      </c>
    </row>
    <row r="258" spans="1:6" x14ac:dyDescent="0.3">
      <c r="A258" s="34">
        <v>44317</v>
      </c>
      <c r="B258" s="36">
        <v>4204.1099999999997</v>
      </c>
      <c r="C258" s="36">
        <v>123.315872</v>
      </c>
      <c r="D258" s="35">
        <f t="shared" si="6"/>
        <v>5.4865025818131574E-3</v>
      </c>
      <c r="E258" s="35"/>
      <c r="F258" s="35">
        <f t="shared" si="7"/>
        <v>-5.2107178935794307E-2</v>
      </c>
    </row>
    <row r="259" spans="1:6" x14ac:dyDescent="0.3">
      <c r="A259" s="34">
        <v>44348</v>
      </c>
      <c r="B259" s="36">
        <v>4297.5</v>
      </c>
      <c r="C259" s="36">
        <v>135.767853</v>
      </c>
      <c r="D259" s="35">
        <f t="shared" si="6"/>
        <v>2.221397632316946E-2</v>
      </c>
      <c r="E259" s="35"/>
      <c r="F259" s="35">
        <f t="shared" si="7"/>
        <v>0.10097630416950709</v>
      </c>
    </row>
    <row r="260" spans="1:6" x14ac:dyDescent="0.3">
      <c r="A260" s="34">
        <v>44378</v>
      </c>
      <c r="B260" s="36">
        <v>4395.26</v>
      </c>
      <c r="C260" s="36">
        <v>144.590363</v>
      </c>
      <c r="D260" s="35">
        <f t="shared" ref="D260:D265" si="8">B260/B259-1</f>
        <v>2.274810936591054E-2</v>
      </c>
      <c r="E260" s="35"/>
      <c r="F260" s="35">
        <f t="shared" ref="F260:F265" si="9">C260/C259-1</f>
        <v>6.4982319489135465E-2</v>
      </c>
    </row>
    <row r="261" spans="1:6" x14ac:dyDescent="0.3">
      <c r="A261" s="34">
        <v>44409</v>
      </c>
      <c r="B261" s="36">
        <v>4522.68</v>
      </c>
      <c r="C261" s="36">
        <v>150.508408</v>
      </c>
      <c r="D261" s="35">
        <f t="shared" si="8"/>
        <v>2.8990321391681118E-2</v>
      </c>
      <c r="E261" s="35"/>
      <c r="F261" s="35">
        <f t="shared" si="9"/>
        <v>4.0929733332227825E-2</v>
      </c>
    </row>
    <row r="262" spans="1:6" x14ac:dyDescent="0.3">
      <c r="A262" s="34">
        <v>44440</v>
      </c>
      <c r="B262" s="36">
        <v>4307.54</v>
      </c>
      <c r="C262" s="36">
        <v>140.47848500000001</v>
      </c>
      <c r="D262" s="35">
        <f t="shared" si="8"/>
        <v>-4.7569140421166334E-2</v>
      </c>
      <c r="E262" s="35"/>
      <c r="F262" s="35">
        <f t="shared" si="9"/>
        <v>-6.664028364448582E-2</v>
      </c>
    </row>
    <row r="263" spans="1:6" x14ac:dyDescent="0.3">
      <c r="A263" s="34">
        <v>44470</v>
      </c>
      <c r="B263" s="36">
        <v>4605.38</v>
      </c>
      <c r="C263" s="36">
        <v>148.71855199999999</v>
      </c>
      <c r="D263" s="35">
        <f t="shared" si="8"/>
        <v>6.9143873301234615E-2</v>
      </c>
      <c r="E263" s="35"/>
      <c r="F263" s="35">
        <f t="shared" si="9"/>
        <v>5.8657145967939472E-2</v>
      </c>
    </row>
    <row r="264" spans="1:6" x14ac:dyDescent="0.3">
      <c r="A264" s="34">
        <v>44501</v>
      </c>
      <c r="B264" s="36">
        <v>4567</v>
      </c>
      <c r="C264" s="36">
        <v>164.106674</v>
      </c>
      <c r="D264" s="35">
        <f t="shared" si="8"/>
        <v>-8.3337314184714906E-3</v>
      </c>
      <c r="E264" s="35"/>
      <c r="F264" s="35">
        <f t="shared" si="9"/>
        <v>0.10347143509035783</v>
      </c>
    </row>
    <row r="265" spans="1:6" x14ac:dyDescent="0.3">
      <c r="A265" s="34">
        <v>44531</v>
      </c>
      <c r="B265" s="36">
        <v>4766.18</v>
      </c>
      <c r="C265" s="36">
        <v>176.54537999999999</v>
      </c>
      <c r="D265" s="35">
        <f t="shared" si="8"/>
        <v>4.3612874972629889E-2</v>
      </c>
      <c r="E265" s="35"/>
      <c r="F265" s="35">
        <f t="shared" si="9"/>
        <v>7.5796466388685646E-2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45273-CF82-460C-A37C-08E659FCF32A}">
  <dimension ref="A1:M264"/>
  <sheetViews>
    <sheetView tabSelected="1" zoomScale="95" zoomScaleNormal="95" workbookViewId="0">
      <selection activeCell="T20" sqref="T20"/>
    </sheetView>
  </sheetViews>
  <sheetFormatPr defaultRowHeight="14.4" x14ac:dyDescent="0.3"/>
  <cols>
    <col min="1" max="1" width="11.109375" bestFit="1" customWidth="1"/>
    <col min="2" max="2" width="14" style="38" bestFit="1" customWidth="1"/>
    <col min="3" max="3" width="12.6640625" style="38" bestFit="1" customWidth="1"/>
    <col min="5" max="5" width="17.44140625" bestFit="1" customWidth="1"/>
    <col min="6" max="6" width="12.109375" bestFit="1" customWidth="1"/>
    <col min="7" max="7" width="13.44140625" bestFit="1" customWidth="1"/>
    <col min="8" max="8" width="11.77734375" customWidth="1"/>
    <col min="9" max="9" width="12.109375" bestFit="1" customWidth="1"/>
    <col min="10" max="10" width="12.77734375" bestFit="1" customWidth="1"/>
    <col min="11" max="11" width="10.5546875" bestFit="1" customWidth="1"/>
    <col min="12" max="12" width="11.21875" bestFit="1" customWidth="1"/>
    <col min="13" max="13" width="10.5546875" bestFit="1" customWidth="1"/>
  </cols>
  <sheetData>
    <row r="1" spans="1:10" x14ac:dyDescent="0.3">
      <c r="A1" s="2" t="s">
        <v>0</v>
      </c>
      <c r="B1" s="33" t="s">
        <v>4</v>
      </c>
      <c r="C1" s="33" t="s">
        <v>3</v>
      </c>
    </row>
    <row r="2" spans="1:10" x14ac:dyDescent="0.3">
      <c r="A2" s="1">
        <v>36557</v>
      </c>
      <c r="B2" s="37">
        <v>-2.0108142219927405E-2</v>
      </c>
      <c r="C2" s="37">
        <v>0.10482024446954763</v>
      </c>
      <c r="E2" t="s">
        <v>6</v>
      </c>
    </row>
    <row r="3" spans="1:10" ht="15" thickBot="1" x14ac:dyDescent="0.35">
      <c r="A3" s="1">
        <v>36586</v>
      </c>
      <c r="B3" s="37">
        <v>9.6719895786068655E-2</v>
      </c>
      <c r="C3" s="37">
        <v>0.18484130504804575</v>
      </c>
      <c r="E3" s="39"/>
      <c r="F3" s="39"/>
    </row>
    <row r="4" spans="1:10" x14ac:dyDescent="0.3">
      <c r="A4" s="1">
        <v>36617</v>
      </c>
      <c r="B4" s="37">
        <v>-3.0795820042973876E-2</v>
      </c>
      <c r="C4" s="37">
        <v>-8.651654522024832E-2</v>
      </c>
      <c r="E4" s="117" t="s">
        <v>7</v>
      </c>
      <c r="F4" s="117"/>
    </row>
    <row r="5" spans="1:10" x14ac:dyDescent="0.3">
      <c r="A5" s="1">
        <v>36647</v>
      </c>
      <c r="B5" s="37">
        <v>-2.1914997624670529E-2</v>
      </c>
      <c r="C5" s="37">
        <v>-0.3229223150438878</v>
      </c>
      <c r="E5" s="115" t="s">
        <v>8</v>
      </c>
      <c r="F5" s="116">
        <v>0.52552307465349324</v>
      </c>
    </row>
    <row r="6" spans="1:10" x14ac:dyDescent="0.3">
      <c r="A6" s="1">
        <v>36678</v>
      </c>
      <c r="B6" s="37">
        <v>2.3933549204561366E-2</v>
      </c>
      <c r="C6" s="37">
        <v>0.24702454040509103</v>
      </c>
      <c r="E6" s="125" t="s">
        <v>9</v>
      </c>
      <c r="F6" s="126">
        <v>0.27617450199326105</v>
      </c>
    </row>
    <row r="7" spans="1:10" x14ac:dyDescent="0.3">
      <c r="A7" s="1">
        <v>36708</v>
      </c>
      <c r="B7" s="37">
        <v>-1.6341262202667406E-2</v>
      </c>
      <c r="C7" s="37">
        <v>-2.9832961006674319E-2</v>
      </c>
      <c r="E7" s="115" t="s">
        <v>10</v>
      </c>
      <c r="F7" s="116">
        <v>0.27340122422312024</v>
      </c>
    </row>
    <row r="8" spans="1:10" x14ac:dyDescent="0.3">
      <c r="A8" s="1">
        <v>36739</v>
      </c>
      <c r="B8" s="37">
        <v>6.069903482594019E-2</v>
      </c>
      <c r="C8" s="37">
        <v>0.19926304697752295</v>
      </c>
      <c r="E8" s="115" t="s">
        <v>11</v>
      </c>
      <c r="F8" s="116">
        <v>3.6949729984347618E-2</v>
      </c>
    </row>
    <row r="9" spans="1:10" ht="15" thickBot="1" x14ac:dyDescent="0.35">
      <c r="A9" s="1">
        <v>36770</v>
      </c>
      <c r="B9" s="37">
        <v>-5.3482947656950164E-2</v>
      </c>
      <c r="C9" s="37">
        <v>-0.57743624242110614</v>
      </c>
      <c r="E9" s="118" t="s">
        <v>12</v>
      </c>
      <c r="F9" s="119">
        <v>263</v>
      </c>
    </row>
    <row r="10" spans="1:10" x14ac:dyDescent="0.3">
      <c r="A10" s="1">
        <v>36800</v>
      </c>
      <c r="B10" s="37">
        <v>-4.9494956526581202E-3</v>
      </c>
      <c r="C10" s="37">
        <v>-0.24029237677314008</v>
      </c>
    </row>
    <row r="11" spans="1:10" ht="15" thickBot="1" x14ac:dyDescent="0.35">
      <c r="A11" s="1">
        <v>36831</v>
      </c>
      <c r="B11" s="37">
        <v>-8.0068560235063702E-2</v>
      </c>
      <c r="C11" s="37">
        <v>-0.15654772899000924</v>
      </c>
      <c r="E11" t="s">
        <v>13</v>
      </c>
    </row>
    <row r="12" spans="1:10" x14ac:dyDescent="0.3">
      <c r="A12" s="1">
        <v>36861</v>
      </c>
      <c r="B12" s="37">
        <v>4.0533860603064742E-3</v>
      </c>
      <c r="C12" s="37">
        <v>-9.8487412356316195E-2</v>
      </c>
      <c r="E12" s="40"/>
      <c r="F12" s="40" t="s">
        <v>18</v>
      </c>
      <c r="G12" s="40" t="s">
        <v>19</v>
      </c>
      <c r="H12" s="40" t="s">
        <v>20</v>
      </c>
      <c r="I12" s="40" t="s">
        <v>21</v>
      </c>
      <c r="J12" s="40" t="s">
        <v>22</v>
      </c>
    </row>
    <row r="13" spans="1:10" x14ac:dyDescent="0.3">
      <c r="A13" s="1">
        <v>36892</v>
      </c>
      <c r="B13" s="37">
        <v>3.4636592238010078E-2</v>
      </c>
      <c r="C13" s="37">
        <v>0.4537878219085516</v>
      </c>
      <c r="E13" t="s">
        <v>14</v>
      </c>
      <c r="F13" s="6">
        <v>1</v>
      </c>
      <c r="G13" s="36">
        <v>0.13596049817229788</v>
      </c>
      <c r="H13" s="36">
        <v>0.13596049817229788</v>
      </c>
      <c r="I13" s="36">
        <v>99.584147310005449</v>
      </c>
      <c r="J13" s="36">
        <v>4.4730852833095947E-20</v>
      </c>
    </row>
    <row r="14" spans="1:10" x14ac:dyDescent="0.3">
      <c r="A14" s="1">
        <v>36923</v>
      </c>
      <c r="B14" s="37">
        <v>-9.2290686012547418E-2</v>
      </c>
      <c r="C14" s="37">
        <v>-0.15607085678872068</v>
      </c>
      <c r="E14" t="s">
        <v>15</v>
      </c>
      <c r="F14" s="6">
        <v>261</v>
      </c>
      <c r="G14" s="36">
        <v>0.35633874448412756</v>
      </c>
      <c r="H14" s="36">
        <v>1.3652825459161974E-3</v>
      </c>
      <c r="I14" s="36"/>
      <c r="J14" s="36"/>
    </row>
    <row r="15" spans="1:10" ht="15" thickBot="1" x14ac:dyDescent="0.35">
      <c r="A15" s="1">
        <v>36951</v>
      </c>
      <c r="B15" s="37">
        <v>-6.4204719583205727E-2</v>
      </c>
      <c r="C15" s="37">
        <v>0.20931471542169278</v>
      </c>
      <c r="E15" s="39" t="s">
        <v>16</v>
      </c>
      <c r="F15" s="41">
        <v>262</v>
      </c>
      <c r="G15" s="42">
        <v>0.49229924265642544</v>
      </c>
      <c r="H15" s="42"/>
      <c r="I15" s="42"/>
      <c r="J15" s="42"/>
    </row>
    <row r="16" spans="1:10" ht="15" thickBot="1" x14ac:dyDescent="0.35">
      <c r="A16" s="1">
        <v>36982</v>
      </c>
      <c r="B16" s="37">
        <v>7.6814354537071416E-2</v>
      </c>
      <c r="C16" s="37">
        <v>0.15496332722120343</v>
      </c>
    </row>
    <row r="17" spans="1:13" x14ac:dyDescent="0.3">
      <c r="A17" s="1">
        <v>37012</v>
      </c>
      <c r="B17" s="37">
        <v>5.0901989659533076E-3</v>
      </c>
      <c r="C17" s="37">
        <v>-0.21734110303270848</v>
      </c>
      <c r="E17" s="40"/>
      <c r="F17" s="40" t="s">
        <v>23</v>
      </c>
      <c r="G17" s="40" t="s">
        <v>11</v>
      </c>
      <c r="H17" s="40" t="s">
        <v>24</v>
      </c>
      <c r="I17" s="40" t="s">
        <v>25</v>
      </c>
      <c r="J17" s="40" t="s">
        <v>26</v>
      </c>
      <c r="K17" s="40" t="s">
        <v>27</v>
      </c>
      <c r="L17" s="40" t="s">
        <v>28</v>
      </c>
      <c r="M17" s="40" t="s">
        <v>29</v>
      </c>
    </row>
    <row r="18" spans="1:13" x14ac:dyDescent="0.3">
      <c r="A18" s="1">
        <v>37043</v>
      </c>
      <c r="B18" s="37">
        <v>-2.5035435014572061E-2</v>
      </c>
      <c r="C18" s="37">
        <v>0.16541422709879683</v>
      </c>
      <c r="E18" t="s">
        <v>17</v>
      </c>
      <c r="F18" s="36">
        <v>1.0041761498757237E-4</v>
      </c>
      <c r="G18" s="36">
        <v>2.3448906343227819E-3</v>
      </c>
      <c r="H18" s="36">
        <v>4.2824007873857012E-2</v>
      </c>
      <c r="I18" s="36">
        <v>0.96587456876992861</v>
      </c>
      <c r="J18" s="36">
        <v>-4.5168941615134272E-3</v>
      </c>
      <c r="K18" s="36">
        <v>4.717729391488572E-3</v>
      </c>
      <c r="L18" s="36">
        <v>-4.5168941615134272E-3</v>
      </c>
      <c r="M18" s="36">
        <v>4.717729391488572E-3</v>
      </c>
    </row>
    <row r="19" spans="1:13" ht="15" thickBot="1" x14ac:dyDescent="0.35">
      <c r="A19" s="1">
        <v>37073</v>
      </c>
      <c r="B19" s="37">
        <v>-1.0740129698296408E-2</v>
      </c>
      <c r="C19" s="37">
        <v>-0.19182777347657276</v>
      </c>
      <c r="E19" s="39" t="s">
        <v>3</v>
      </c>
      <c r="F19" s="127">
        <v>0.1992613606488009</v>
      </c>
      <c r="G19" s="42">
        <v>1.9967697421829182E-2</v>
      </c>
      <c r="H19" s="128">
        <v>9.9791857037538758</v>
      </c>
      <c r="I19" s="42">
        <v>4.4730852833091758E-20</v>
      </c>
      <c r="J19" s="42">
        <v>0.15994307300420565</v>
      </c>
      <c r="K19" s="42">
        <v>0.23857964829339615</v>
      </c>
      <c r="L19" s="42">
        <v>0.15994307300420565</v>
      </c>
      <c r="M19" s="42">
        <v>0.23857964829339615</v>
      </c>
    </row>
    <row r="20" spans="1:13" x14ac:dyDescent="0.3">
      <c r="A20" s="1">
        <v>37104</v>
      </c>
      <c r="B20" s="37">
        <v>-6.4108385690579084E-2</v>
      </c>
      <c r="C20" s="37">
        <v>-1.2775464395473168E-2</v>
      </c>
    </row>
    <row r="21" spans="1:13" x14ac:dyDescent="0.3">
      <c r="A21" s="1">
        <v>37135</v>
      </c>
      <c r="B21" s="37">
        <v>-8.1723389615201314E-2</v>
      </c>
      <c r="C21" s="37">
        <v>-0.16388124506397783</v>
      </c>
    </row>
    <row r="22" spans="1:13" x14ac:dyDescent="0.3">
      <c r="A22" s="1">
        <v>37165</v>
      </c>
      <c r="B22" s="37">
        <v>1.8099025880454089E-2</v>
      </c>
      <c r="C22" s="37">
        <v>0.13217049502518119</v>
      </c>
    </row>
    <row r="23" spans="1:13" x14ac:dyDescent="0.3">
      <c r="A23" s="1">
        <v>37196</v>
      </c>
      <c r="B23" s="37">
        <v>7.5175979920360847E-2</v>
      </c>
      <c r="C23" s="37">
        <v>0.21298724620547471</v>
      </c>
    </row>
    <row r="24" spans="1:13" x14ac:dyDescent="0.3">
      <c r="A24" s="1">
        <v>37226</v>
      </c>
      <c r="B24" s="37">
        <v>7.5738294791345417E-3</v>
      </c>
      <c r="C24" s="37">
        <v>2.8168883762101915E-2</v>
      </c>
    </row>
    <row r="25" spans="1:13" x14ac:dyDescent="0.3">
      <c r="A25" s="1">
        <v>37257</v>
      </c>
      <c r="B25" s="37">
        <v>-1.5573827607832103E-2</v>
      </c>
      <c r="C25" s="37">
        <v>0.12876924369142895</v>
      </c>
    </row>
    <row r="26" spans="1:13" x14ac:dyDescent="0.3">
      <c r="A26" s="1">
        <v>37288</v>
      </c>
      <c r="B26" s="37">
        <v>-2.0766236064413413E-2</v>
      </c>
      <c r="C26" s="37">
        <v>-0.122169011539218</v>
      </c>
    </row>
    <row r="27" spans="1:13" x14ac:dyDescent="0.3">
      <c r="A27" s="1">
        <v>37316</v>
      </c>
      <c r="B27" s="37">
        <v>3.6738861330225081E-2</v>
      </c>
      <c r="C27" s="37">
        <v>9.0783864951924143E-2</v>
      </c>
    </row>
    <row r="28" spans="1:13" x14ac:dyDescent="0.3">
      <c r="A28" s="1">
        <v>37347</v>
      </c>
      <c r="B28" s="37">
        <v>-6.1417652236815723E-2</v>
      </c>
      <c r="C28" s="37">
        <v>2.5348391197311138E-2</v>
      </c>
    </row>
    <row r="29" spans="1:13" x14ac:dyDescent="0.3">
      <c r="A29" s="1">
        <v>37377</v>
      </c>
      <c r="B29" s="37">
        <v>-9.0814545184414452E-3</v>
      </c>
      <c r="C29" s="37">
        <v>-3.9969466640680795E-2</v>
      </c>
    </row>
    <row r="30" spans="1:13" x14ac:dyDescent="0.3">
      <c r="A30" s="1">
        <v>37408</v>
      </c>
      <c r="B30" s="37">
        <v>-7.2455347939351933E-2</v>
      </c>
      <c r="C30" s="37">
        <v>-0.23948165316100212</v>
      </c>
    </row>
    <row r="31" spans="1:13" x14ac:dyDescent="0.3">
      <c r="A31" s="1">
        <v>37438</v>
      </c>
      <c r="B31" s="37">
        <v>-7.9004263401426522E-2</v>
      </c>
      <c r="C31" s="37">
        <v>-0.13882771660549453</v>
      </c>
    </row>
    <row r="32" spans="1:13" x14ac:dyDescent="0.3">
      <c r="A32" s="1">
        <v>37469</v>
      </c>
      <c r="B32" s="37">
        <v>4.8814198898663452E-3</v>
      </c>
      <c r="C32" s="37">
        <v>-3.342029584474171E-2</v>
      </c>
    </row>
    <row r="33" spans="1:3" x14ac:dyDescent="0.3">
      <c r="A33" s="1">
        <v>37500</v>
      </c>
      <c r="B33" s="37">
        <v>-0.11002434311788412</v>
      </c>
      <c r="C33" s="37">
        <v>-1.6947189795163964E-2</v>
      </c>
    </row>
    <row r="34" spans="1:3" x14ac:dyDescent="0.3">
      <c r="A34" s="1">
        <v>37530</v>
      </c>
      <c r="B34" s="37">
        <v>8.644882739672255E-2</v>
      </c>
      <c r="C34" s="37">
        <v>0.10827035647619576</v>
      </c>
    </row>
    <row r="35" spans="1:3" x14ac:dyDescent="0.3">
      <c r="A35" s="1">
        <v>37561</v>
      </c>
      <c r="B35" s="37">
        <v>5.7069635115606809E-2</v>
      </c>
      <c r="C35" s="37">
        <v>-3.5468270288169457E-2</v>
      </c>
    </row>
    <row r="36" spans="1:3" x14ac:dyDescent="0.3">
      <c r="A36" s="1">
        <v>37591</v>
      </c>
      <c r="B36" s="37">
        <v>-6.0332582157618608E-2</v>
      </c>
      <c r="C36" s="37">
        <v>-7.5482014266520348E-2</v>
      </c>
    </row>
    <row r="37" spans="1:3" x14ac:dyDescent="0.3">
      <c r="A37" s="1">
        <v>37622</v>
      </c>
      <c r="B37" s="37">
        <v>-2.7414698461048825E-2</v>
      </c>
      <c r="C37" s="37">
        <v>2.0951001246973799E-3</v>
      </c>
    </row>
    <row r="38" spans="1:3" x14ac:dyDescent="0.3">
      <c r="A38" s="1">
        <v>37653</v>
      </c>
      <c r="B38" s="37">
        <v>-1.7003622764987791E-2</v>
      </c>
      <c r="C38" s="37">
        <v>4.5263856165793648E-2</v>
      </c>
    </row>
    <row r="39" spans="1:3" x14ac:dyDescent="0.3">
      <c r="A39" s="1">
        <v>37681</v>
      </c>
      <c r="B39" s="37">
        <v>8.3576056589194092E-3</v>
      </c>
      <c r="C39" s="37">
        <v>-5.7961563207121758E-2</v>
      </c>
    </row>
    <row r="40" spans="1:3" x14ac:dyDescent="0.3">
      <c r="A40" s="1">
        <v>37712</v>
      </c>
      <c r="B40" s="37">
        <v>8.1044117993822162E-2</v>
      </c>
      <c r="C40" s="37">
        <v>5.6589046442043767E-3</v>
      </c>
    </row>
    <row r="41" spans="1:3" x14ac:dyDescent="0.3">
      <c r="A41" s="1">
        <v>37742</v>
      </c>
      <c r="B41" s="37">
        <v>5.0898660733760925E-2</v>
      </c>
      <c r="C41" s="37">
        <v>0.26230515490589212</v>
      </c>
    </row>
    <row r="42" spans="1:3" x14ac:dyDescent="0.3">
      <c r="A42" s="1">
        <v>37773</v>
      </c>
      <c r="B42" s="37">
        <v>1.1322242862628284E-2</v>
      </c>
      <c r="C42" s="37">
        <v>6.1834125703159604E-2</v>
      </c>
    </row>
    <row r="43" spans="1:3" x14ac:dyDescent="0.3">
      <c r="A43" s="1">
        <v>37803</v>
      </c>
      <c r="B43" s="37">
        <v>1.6223704463827593E-2</v>
      </c>
      <c r="C43" s="37">
        <v>0.10598498583374139</v>
      </c>
    </row>
    <row r="44" spans="1:3" x14ac:dyDescent="0.3">
      <c r="A44" s="1">
        <v>37834</v>
      </c>
      <c r="B44" s="37">
        <v>1.7873191222950391E-2</v>
      </c>
      <c r="C44" s="37">
        <v>7.2579664978574154E-2</v>
      </c>
    </row>
    <row r="45" spans="1:3" x14ac:dyDescent="0.3">
      <c r="A45" s="1">
        <v>37865</v>
      </c>
      <c r="B45" s="37">
        <v>-1.1944325949147294E-2</v>
      </c>
      <c r="C45" s="37">
        <v>-8.3590962448135353E-2</v>
      </c>
    </row>
    <row r="46" spans="1:3" x14ac:dyDescent="0.3">
      <c r="A46" s="1">
        <v>37895</v>
      </c>
      <c r="B46" s="37">
        <v>5.4961494824141255E-2</v>
      </c>
      <c r="C46" s="37">
        <v>0.10472899063079644</v>
      </c>
    </row>
    <row r="47" spans="1:3" x14ac:dyDescent="0.3">
      <c r="A47" s="1">
        <v>37926</v>
      </c>
      <c r="B47" s="37">
        <v>7.1285131006653124E-3</v>
      </c>
      <c r="C47" s="37">
        <v>-8.6500433377532215E-2</v>
      </c>
    </row>
    <row r="48" spans="1:3" x14ac:dyDescent="0.3">
      <c r="A48" s="1">
        <v>37956</v>
      </c>
      <c r="B48" s="37">
        <v>5.0765450765450693E-2</v>
      </c>
      <c r="C48" s="37">
        <v>2.1999013468976036E-2</v>
      </c>
    </row>
    <row r="49" spans="1:3" x14ac:dyDescent="0.3">
      <c r="A49" s="1">
        <v>37987</v>
      </c>
      <c r="B49" s="37">
        <v>1.7276422764227695E-2</v>
      </c>
      <c r="C49" s="37">
        <v>5.5685867029011238E-2</v>
      </c>
    </row>
    <row r="50" spans="1:3" x14ac:dyDescent="0.3">
      <c r="A50" s="1">
        <v>38018</v>
      </c>
      <c r="B50" s="37">
        <v>1.2209029908144986E-2</v>
      </c>
      <c r="C50" s="37">
        <v>6.0281942790249232E-2</v>
      </c>
    </row>
    <row r="51" spans="1:3" x14ac:dyDescent="0.3">
      <c r="A51" s="1">
        <v>38047</v>
      </c>
      <c r="B51" s="37">
        <v>-1.6358935839432598E-2</v>
      </c>
      <c r="C51" s="37">
        <v>0.13043526025531182</v>
      </c>
    </row>
    <row r="52" spans="1:3" x14ac:dyDescent="0.3">
      <c r="A52" s="1">
        <v>38078</v>
      </c>
      <c r="B52" s="37">
        <v>-1.6790829419024988E-2</v>
      </c>
      <c r="C52" s="37">
        <v>-4.65966627469655E-2</v>
      </c>
    </row>
    <row r="53" spans="1:3" x14ac:dyDescent="0.3">
      <c r="A53" s="1">
        <v>38108</v>
      </c>
      <c r="B53" s="37">
        <v>1.2083446220536587E-2</v>
      </c>
      <c r="C53" s="37">
        <v>8.8439083933672613E-2</v>
      </c>
    </row>
    <row r="54" spans="1:3" x14ac:dyDescent="0.3">
      <c r="A54" s="1">
        <v>38139</v>
      </c>
      <c r="B54" s="37">
        <v>1.7989078059749364E-2</v>
      </c>
      <c r="C54" s="37">
        <v>0.15965695983817274</v>
      </c>
    </row>
    <row r="55" spans="1:3" x14ac:dyDescent="0.3">
      <c r="A55" s="1">
        <v>38169</v>
      </c>
      <c r="B55" s="37">
        <v>-3.4290522772693732E-2</v>
      </c>
      <c r="C55" s="37">
        <v>-6.1455841232347375E-3</v>
      </c>
    </row>
    <row r="56" spans="1:3" x14ac:dyDescent="0.3">
      <c r="A56" s="1">
        <v>38200</v>
      </c>
      <c r="B56" s="37">
        <v>2.2873325345822426E-3</v>
      </c>
      <c r="C56" s="37">
        <v>6.6481673712243783E-2</v>
      </c>
    </row>
    <row r="57" spans="1:3" x14ac:dyDescent="0.3">
      <c r="A57" s="1">
        <v>38231</v>
      </c>
      <c r="B57" s="37">
        <v>9.3639063971600045E-3</v>
      </c>
      <c r="C57" s="37">
        <v>0.12351285147752944</v>
      </c>
    </row>
    <row r="58" spans="1:3" x14ac:dyDescent="0.3">
      <c r="A58" s="1">
        <v>38261</v>
      </c>
      <c r="B58" s="37">
        <v>1.4014247519245071E-2</v>
      </c>
      <c r="C58" s="37">
        <v>0.35225874047626315</v>
      </c>
    </row>
    <row r="59" spans="1:3" x14ac:dyDescent="0.3">
      <c r="A59" s="1">
        <v>38292</v>
      </c>
      <c r="B59" s="37">
        <v>3.8594938948858459E-2</v>
      </c>
      <c r="C59" s="37">
        <v>0.27958085251228981</v>
      </c>
    </row>
    <row r="60" spans="1:3" x14ac:dyDescent="0.3">
      <c r="A60" s="1">
        <v>38322</v>
      </c>
      <c r="B60" s="37">
        <v>3.2458128162750732E-2</v>
      </c>
      <c r="C60" s="37">
        <v>-3.9523112467152233E-2</v>
      </c>
    </row>
    <row r="61" spans="1:3" x14ac:dyDescent="0.3">
      <c r="A61" s="1">
        <v>38353</v>
      </c>
      <c r="B61" s="37">
        <v>-2.5290448214403627E-2</v>
      </c>
      <c r="C61" s="37">
        <v>0.19409964499938792</v>
      </c>
    </row>
    <row r="62" spans="1:3" x14ac:dyDescent="0.3">
      <c r="A62" s="1">
        <v>38384</v>
      </c>
      <c r="B62" s="37">
        <v>1.8903383646414307E-2</v>
      </c>
      <c r="C62" s="37">
        <v>0.16671023585453715</v>
      </c>
    </row>
    <row r="63" spans="1:3" x14ac:dyDescent="0.3">
      <c r="A63" s="1">
        <v>38412</v>
      </c>
      <c r="B63" s="37">
        <v>-1.9117647058823573E-2</v>
      </c>
      <c r="C63" s="37">
        <v>-7.1110313796272306E-2</v>
      </c>
    </row>
    <row r="64" spans="1:3" x14ac:dyDescent="0.3">
      <c r="A64" s="1">
        <v>38443</v>
      </c>
      <c r="B64" s="37">
        <v>-2.010858977291019E-2</v>
      </c>
      <c r="C64" s="37">
        <v>-0.13462927052294682</v>
      </c>
    </row>
    <row r="65" spans="1:3" x14ac:dyDescent="0.3">
      <c r="A65" s="1">
        <v>38473</v>
      </c>
      <c r="B65" s="37">
        <v>2.9952024895189666E-2</v>
      </c>
      <c r="C65" s="37">
        <v>0.10260686906080574</v>
      </c>
    </row>
    <row r="66" spans="1:3" x14ac:dyDescent="0.3">
      <c r="A66" s="1">
        <v>38504</v>
      </c>
      <c r="B66" s="37">
        <v>-1.4267729752415192E-4</v>
      </c>
      <c r="C66" s="37">
        <v>-7.4194936853175797E-2</v>
      </c>
    </row>
    <row r="67" spans="1:3" x14ac:dyDescent="0.3">
      <c r="A67" s="1">
        <v>38534</v>
      </c>
      <c r="B67" s="37">
        <v>3.5968203604375137E-2</v>
      </c>
      <c r="C67" s="37">
        <v>0.15865253764640275</v>
      </c>
    </row>
    <row r="68" spans="1:3" x14ac:dyDescent="0.3">
      <c r="A68" s="1">
        <v>38565</v>
      </c>
      <c r="B68" s="37">
        <v>-1.1222025960556881E-2</v>
      </c>
      <c r="C68" s="37">
        <v>9.9414285879322106E-2</v>
      </c>
    </row>
    <row r="69" spans="1:3" x14ac:dyDescent="0.3">
      <c r="A69" s="1">
        <v>38596</v>
      </c>
      <c r="B69" s="37">
        <v>6.9489400408087043E-3</v>
      </c>
      <c r="C69" s="37">
        <v>0.14331388669390321</v>
      </c>
    </row>
    <row r="70" spans="1:3" x14ac:dyDescent="0.3">
      <c r="A70" s="1">
        <v>38626</v>
      </c>
      <c r="B70" s="37">
        <v>-1.7740741042146402E-2</v>
      </c>
      <c r="C70" s="37">
        <v>7.4239802558214274E-2</v>
      </c>
    </row>
    <row r="71" spans="1:3" x14ac:dyDescent="0.3">
      <c r="A71" s="1">
        <v>38657</v>
      </c>
      <c r="B71" s="37">
        <v>3.518612107604735E-2</v>
      </c>
      <c r="C71" s="37">
        <v>0.17763501994306519</v>
      </c>
    </row>
    <row r="72" spans="1:3" x14ac:dyDescent="0.3">
      <c r="A72" s="1">
        <v>38687</v>
      </c>
      <c r="B72" s="37">
        <v>-9.5239619681797283E-4</v>
      </c>
      <c r="C72" s="37">
        <v>6.0011779076446947E-2</v>
      </c>
    </row>
    <row r="73" spans="1:3" x14ac:dyDescent="0.3">
      <c r="A73" s="1">
        <v>38718</v>
      </c>
      <c r="B73" s="37">
        <v>2.5466838635253009E-2</v>
      </c>
      <c r="C73" s="37">
        <v>5.0354955695077752E-2</v>
      </c>
    </row>
    <row r="74" spans="1:3" x14ac:dyDescent="0.3">
      <c r="A74" s="1">
        <v>38749</v>
      </c>
      <c r="B74" s="37">
        <v>4.5309668145754323E-4</v>
      </c>
      <c r="C74" s="37">
        <v>-9.2968080150026999E-2</v>
      </c>
    </row>
    <row r="75" spans="1:3" x14ac:dyDescent="0.3">
      <c r="A75" s="1">
        <v>38777</v>
      </c>
      <c r="B75" s="37">
        <v>1.1095841206877566E-2</v>
      </c>
      <c r="C75" s="37">
        <v>-8.4245890435595716E-2</v>
      </c>
    </row>
    <row r="76" spans="1:3" x14ac:dyDescent="0.3">
      <c r="A76" s="1">
        <v>38808</v>
      </c>
      <c r="B76" s="37">
        <v>1.2155660413786684E-2</v>
      </c>
      <c r="C76" s="37">
        <v>0.12228974723161423</v>
      </c>
    </row>
    <row r="77" spans="1:3" x14ac:dyDescent="0.3">
      <c r="A77" s="1">
        <v>38838</v>
      </c>
      <c r="B77" s="37">
        <v>-3.091690129023883E-2</v>
      </c>
      <c r="C77" s="37">
        <v>-0.15087371518648873</v>
      </c>
    </row>
    <row r="78" spans="1:3" x14ac:dyDescent="0.3">
      <c r="A78" s="1">
        <v>38869</v>
      </c>
      <c r="B78" s="37">
        <v>8.6608035651192239E-5</v>
      </c>
      <c r="C78" s="37">
        <v>-4.1827140790763773E-2</v>
      </c>
    </row>
    <row r="79" spans="1:3" x14ac:dyDescent="0.3">
      <c r="A79" s="1">
        <v>38899</v>
      </c>
      <c r="B79" s="37">
        <v>5.0858132577547011E-3</v>
      </c>
      <c r="C79" s="37">
        <v>0.18665969983349573</v>
      </c>
    </row>
    <row r="80" spans="1:3" x14ac:dyDescent="0.3">
      <c r="A80" s="1">
        <v>38930</v>
      </c>
      <c r="B80" s="37">
        <v>2.1274262528785837E-2</v>
      </c>
      <c r="C80" s="37">
        <v>-1.6187032973407067E-3</v>
      </c>
    </row>
    <row r="81" spans="1:3" x14ac:dyDescent="0.3">
      <c r="A81" s="1">
        <v>38961</v>
      </c>
      <c r="B81" s="37">
        <v>2.4566274485741779E-2</v>
      </c>
      <c r="C81" s="37">
        <v>0.13456197282036975</v>
      </c>
    </row>
    <row r="82" spans="1:3" x14ac:dyDescent="0.3">
      <c r="A82" s="1">
        <v>38991</v>
      </c>
      <c r="B82" s="37">
        <v>3.1508028596025195E-2</v>
      </c>
      <c r="C82" s="37">
        <v>5.3260002705307841E-2</v>
      </c>
    </row>
    <row r="83" spans="1:3" x14ac:dyDescent="0.3">
      <c r="A83" s="1">
        <v>39022</v>
      </c>
      <c r="B83" s="37">
        <v>1.6466609576614388E-2</v>
      </c>
      <c r="C83" s="37">
        <v>0.13048877026752215</v>
      </c>
    </row>
    <row r="84" spans="1:3" x14ac:dyDescent="0.3">
      <c r="A84" s="1">
        <v>39052</v>
      </c>
      <c r="B84" s="37">
        <v>1.2615751483260995E-2</v>
      </c>
      <c r="C84" s="37">
        <v>-7.4405535162595626E-2</v>
      </c>
    </row>
    <row r="85" spans="1:3" x14ac:dyDescent="0.3">
      <c r="A85" s="1">
        <v>39083</v>
      </c>
      <c r="B85" s="37">
        <v>1.4059084819854739E-2</v>
      </c>
      <c r="C85" s="37">
        <v>1.0490447285260496E-2</v>
      </c>
    </row>
    <row r="86" spans="1:3" x14ac:dyDescent="0.3">
      <c r="A86" s="1">
        <v>39114</v>
      </c>
      <c r="B86" s="37">
        <v>-2.1846145288686225E-2</v>
      </c>
      <c r="C86" s="37">
        <v>-1.3063996956229729E-2</v>
      </c>
    </row>
    <row r="87" spans="1:3" x14ac:dyDescent="0.3">
      <c r="A87" s="1">
        <v>39142</v>
      </c>
      <c r="B87" s="37">
        <v>9.9799547916576969E-3</v>
      </c>
      <c r="C87" s="37">
        <v>9.8096338066444799E-2</v>
      </c>
    </row>
    <row r="88" spans="1:3" x14ac:dyDescent="0.3">
      <c r="A88" s="1">
        <v>39173</v>
      </c>
      <c r="B88" s="37">
        <v>4.3290683107413797E-2</v>
      </c>
      <c r="C88" s="37">
        <v>7.4158282965129274E-2</v>
      </c>
    </row>
    <row r="89" spans="1:3" x14ac:dyDescent="0.3">
      <c r="A89" s="1">
        <v>39203</v>
      </c>
      <c r="B89" s="37">
        <v>3.2549228600146973E-2</v>
      </c>
      <c r="C89" s="37">
        <v>0.21432852542951375</v>
      </c>
    </row>
    <row r="90" spans="1:3" x14ac:dyDescent="0.3">
      <c r="A90" s="1">
        <v>39234</v>
      </c>
      <c r="B90" s="37">
        <v>-1.7816309730697366E-2</v>
      </c>
      <c r="C90" s="37">
        <v>7.0137882452301348E-3</v>
      </c>
    </row>
    <row r="91" spans="1:3" x14ac:dyDescent="0.3">
      <c r="A91" s="1">
        <v>39264</v>
      </c>
      <c r="B91" s="37">
        <v>-3.1981907074200899E-2</v>
      </c>
      <c r="C91" s="37">
        <v>7.9646082010613517E-2</v>
      </c>
    </row>
    <row r="92" spans="1:3" x14ac:dyDescent="0.3">
      <c r="A92" s="1">
        <v>39295</v>
      </c>
      <c r="B92" s="37">
        <v>1.2863592323073991E-2</v>
      </c>
      <c r="C92" s="37">
        <v>5.1002247437510029E-2</v>
      </c>
    </row>
    <row r="93" spans="1:3" x14ac:dyDescent="0.3">
      <c r="A93" s="1">
        <v>39326</v>
      </c>
      <c r="B93" s="37">
        <v>3.579400131615551E-2</v>
      </c>
      <c r="C93" s="37">
        <v>0.10824639684312665</v>
      </c>
    </row>
    <row r="94" spans="1:3" x14ac:dyDescent="0.3">
      <c r="A94" s="1">
        <v>39356</v>
      </c>
      <c r="B94" s="37">
        <v>1.4822335025380884E-2</v>
      </c>
      <c r="C94" s="37">
        <v>0.23770098823585806</v>
      </c>
    </row>
    <row r="95" spans="1:3" x14ac:dyDescent="0.3">
      <c r="A95" s="1">
        <v>39387</v>
      </c>
      <c r="B95" s="37">
        <v>-4.4043423821141348E-2</v>
      </c>
      <c r="C95" s="37">
        <v>-4.069505435310794E-2</v>
      </c>
    </row>
    <row r="96" spans="1:3" x14ac:dyDescent="0.3">
      <c r="A96" s="1">
        <v>39417</v>
      </c>
      <c r="B96" s="37">
        <v>-8.628488866683881E-3</v>
      </c>
      <c r="C96" s="37">
        <v>8.7038048185704042E-2</v>
      </c>
    </row>
    <row r="97" spans="1:3" x14ac:dyDescent="0.3">
      <c r="A97" s="1">
        <v>39448</v>
      </c>
      <c r="B97" s="37">
        <v>-6.1163474897164116E-2</v>
      </c>
      <c r="C97" s="37">
        <v>-0.31663999280958388</v>
      </c>
    </row>
    <row r="98" spans="1:3" x14ac:dyDescent="0.3">
      <c r="A98" s="1">
        <v>39479</v>
      </c>
      <c r="B98" s="37">
        <v>-3.4761162090602316E-2</v>
      </c>
      <c r="C98" s="37">
        <v>-7.6388718683197632E-2</v>
      </c>
    </row>
    <row r="99" spans="1:3" x14ac:dyDescent="0.3">
      <c r="A99" s="1">
        <v>39508</v>
      </c>
      <c r="B99" s="37">
        <v>-5.9595830546433914E-3</v>
      </c>
      <c r="C99" s="37">
        <v>0.14781613254280179</v>
      </c>
    </row>
    <row r="100" spans="1:3" x14ac:dyDescent="0.3">
      <c r="A100" s="1">
        <v>39539</v>
      </c>
      <c r="B100" s="37">
        <v>4.7546684811370588E-2</v>
      </c>
      <c r="C100" s="37">
        <v>0.21219527995090459</v>
      </c>
    </row>
    <row r="101" spans="1:3" x14ac:dyDescent="0.3">
      <c r="A101" s="1">
        <v>39569</v>
      </c>
      <c r="B101" s="37">
        <v>1.0674153248796614E-2</v>
      </c>
      <c r="C101" s="37">
        <v>8.5081971113628141E-2</v>
      </c>
    </row>
    <row r="102" spans="1:3" x14ac:dyDescent="0.3">
      <c r="A102" s="1">
        <v>39600</v>
      </c>
      <c r="B102" s="37">
        <v>-8.5962381639269392E-2</v>
      </c>
      <c r="C102" s="37">
        <v>-0.11290032908647607</v>
      </c>
    </row>
    <row r="103" spans="1:3" x14ac:dyDescent="0.3">
      <c r="A103" s="1">
        <v>39630</v>
      </c>
      <c r="B103" s="37">
        <v>-9.8593749999998925E-3</v>
      </c>
      <c r="C103" s="37">
        <v>-5.0705047081282317E-2</v>
      </c>
    </row>
    <row r="104" spans="1:3" x14ac:dyDescent="0.3">
      <c r="A104" s="1">
        <v>39661</v>
      </c>
      <c r="B104" s="37">
        <v>1.2190503242910378E-2</v>
      </c>
      <c r="C104" s="37">
        <v>6.6561975484987324E-2</v>
      </c>
    </row>
    <row r="105" spans="1:3" x14ac:dyDescent="0.3">
      <c r="A105" s="1">
        <v>39692</v>
      </c>
      <c r="B105" s="37">
        <v>-9.0791453271283018E-2</v>
      </c>
      <c r="C105" s="37">
        <v>-0.3295582887868389</v>
      </c>
    </row>
    <row r="106" spans="1:3" x14ac:dyDescent="0.3">
      <c r="A106" s="1">
        <v>39722</v>
      </c>
      <c r="B106" s="37">
        <v>-0.16942453444905514</v>
      </c>
      <c r="C106" s="37">
        <v>-5.3404882018653344E-2</v>
      </c>
    </row>
    <row r="107" spans="1:3" x14ac:dyDescent="0.3">
      <c r="A107" s="1">
        <v>39753</v>
      </c>
      <c r="B107" s="37">
        <v>-7.4849032258064496E-2</v>
      </c>
      <c r="C107" s="37">
        <v>-0.13867459889064471</v>
      </c>
    </row>
    <row r="108" spans="1:3" x14ac:dyDescent="0.3">
      <c r="A108" s="1">
        <v>39783</v>
      </c>
      <c r="B108" s="37">
        <v>7.8215656520574939E-3</v>
      </c>
      <c r="C108" s="37">
        <v>-7.8990174035932892E-2</v>
      </c>
    </row>
    <row r="109" spans="1:3" x14ac:dyDescent="0.3">
      <c r="A109" s="1">
        <v>39814</v>
      </c>
      <c r="B109" s="37">
        <v>-8.5657348463880401E-2</v>
      </c>
      <c r="C109" s="37">
        <v>5.600511401072672E-2</v>
      </c>
    </row>
    <row r="110" spans="1:3" x14ac:dyDescent="0.3">
      <c r="A110" s="1">
        <v>39845</v>
      </c>
      <c r="B110" s="37">
        <v>-0.10993122487528451</v>
      </c>
      <c r="C110" s="37">
        <v>-9.0980887234940466E-3</v>
      </c>
    </row>
    <row r="111" spans="1:3" x14ac:dyDescent="0.3">
      <c r="A111" s="1">
        <v>39873</v>
      </c>
      <c r="B111" s="37">
        <v>8.5404508291501591E-2</v>
      </c>
      <c r="C111" s="37">
        <v>0.17702394600187055</v>
      </c>
    </row>
    <row r="112" spans="1:3" x14ac:dyDescent="0.3">
      <c r="A112" s="1">
        <v>39904</v>
      </c>
      <c r="B112" s="37">
        <v>9.3925075513554779E-2</v>
      </c>
      <c r="C112" s="37">
        <v>0.1970129562927061</v>
      </c>
    </row>
    <row r="113" spans="1:3" x14ac:dyDescent="0.3">
      <c r="A113" s="1">
        <v>39934</v>
      </c>
      <c r="B113" s="37">
        <v>5.3081426656431674E-2</v>
      </c>
      <c r="C113" s="37">
        <v>7.9313056131167459E-2</v>
      </c>
    </row>
    <row r="114" spans="1:3" x14ac:dyDescent="0.3">
      <c r="A114" s="1">
        <v>39965</v>
      </c>
      <c r="B114" s="37">
        <v>1.9583523728705643E-4</v>
      </c>
      <c r="C114" s="37">
        <v>4.8744585540657415E-2</v>
      </c>
    </row>
    <row r="115" spans="1:3" x14ac:dyDescent="0.3">
      <c r="A115" s="1">
        <v>39995</v>
      </c>
      <c r="B115" s="37">
        <v>7.4141756950789617E-2</v>
      </c>
      <c r="C115" s="37">
        <v>0.14716008770159683</v>
      </c>
    </row>
    <row r="116" spans="1:3" x14ac:dyDescent="0.3">
      <c r="A116" s="1">
        <v>40026</v>
      </c>
      <c r="B116" s="37">
        <v>3.3560173370599911E-2</v>
      </c>
      <c r="C116" s="37">
        <v>2.9500239537787687E-2</v>
      </c>
    </row>
    <row r="117" spans="1:3" x14ac:dyDescent="0.3">
      <c r="A117" s="1">
        <v>40057</v>
      </c>
      <c r="B117" s="37">
        <v>3.5723383825517763E-2</v>
      </c>
      <c r="C117" s="37">
        <v>0.1018965018272171</v>
      </c>
    </row>
    <row r="118" spans="1:3" x14ac:dyDescent="0.3">
      <c r="A118" s="1">
        <v>40087</v>
      </c>
      <c r="B118" s="37">
        <v>-1.9761985847807084E-2</v>
      </c>
      <c r="C118" s="37">
        <v>1.6994511851055716E-2</v>
      </c>
    </row>
    <row r="119" spans="1:3" x14ac:dyDescent="0.3">
      <c r="A119" s="1">
        <v>40118</v>
      </c>
      <c r="B119" s="37">
        <v>5.7363996950366314E-2</v>
      </c>
      <c r="C119" s="37">
        <v>6.0530279254570774E-2</v>
      </c>
    </row>
    <row r="120" spans="1:3" x14ac:dyDescent="0.3">
      <c r="A120" s="1">
        <v>40148</v>
      </c>
      <c r="B120" s="37">
        <v>1.7770597738287375E-2</v>
      </c>
      <c r="C120" s="37">
        <v>5.4124593038598068E-2</v>
      </c>
    </row>
    <row r="121" spans="1:3" x14ac:dyDescent="0.3">
      <c r="A121" s="1">
        <v>40179</v>
      </c>
      <c r="B121" s="37">
        <v>-3.6974262397991176E-2</v>
      </c>
      <c r="C121" s="37">
        <v>-8.859661456149448E-2</v>
      </c>
    </row>
    <row r="122" spans="1:3" x14ac:dyDescent="0.3">
      <c r="A122" s="1">
        <v>40210</v>
      </c>
      <c r="B122" s="37">
        <v>2.8513693463827261E-2</v>
      </c>
      <c r="C122" s="37">
        <v>6.5396164412425684E-2</v>
      </c>
    </row>
    <row r="123" spans="1:3" x14ac:dyDescent="0.3">
      <c r="A123" s="1">
        <v>40238</v>
      </c>
      <c r="B123" s="37">
        <v>5.8796367554255768E-2</v>
      </c>
      <c r="C123" s="37">
        <v>0.14847024945945386</v>
      </c>
    </row>
    <row r="124" spans="1:3" x14ac:dyDescent="0.3">
      <c r="A124" s="1">
        <v>40269</v>
      </c>
      <c r="B124" s="37">
        <v>1.4759327193589966E-2</v>
      </c>
      <c r="C124" s="37">
        <v>0.11102143601358749</v>
      </c>
    </row>
    <row r="125" spans="1:3" x14ac:dyDescent="0.3">
      <c r="A125" s="1">
        <v>40299</v>
      </c>
      <c r="B125" s="37">
        <v>-8.1975916203894883E-2</v>
      </c>
      <c r="C125" s="37">
        <v>-1.6125193023986739E-2</v>
      </c>
    </row>
    <row r="126" spans="1:3" x14ac:dyDescent="0.3">
      <c r="A126" s="1">
        <v>40330</v>
      </c>
      <c r="B126" s="37">
        <v>-5.3882376699314394E-2</v>
      </c>
      <c r="C126" s="37">
        <v>-2.0826505503672932E-2</v>
      </c>
    </row>
    <row r="127" spans="1:3" x14ac:dyDescent="0.3">
      <c r="A127" s="1">
        <v>40360</v>
      </c>
      <c r="B127" s="37">
        <v>6.8777832756061308E-2</v>
      </c>
      <c r="C127" s="37">
        <v>2.2740459523551637E-2</v>
      </c>
    </row>
    <row r="128" spans="1:3" x14ac:dyDescent="0.3">
      <c r="A128" s="1">
        <v>40391</v>
      </c>
      <c r="B128" s="37">
        <v>-4.7449164851125603E-2</v>
      </c>
      <c r="C128" s="37">
        <v>-5.5004560378375422E-2</v>
      </c>
    </row>
    <row r="129" spans="1:3" x14ac:dyDescent="0.3">
      <c r="A129" s="1">
        <v>40422</v>
      </c>
      <c r="B129" s="37">
        <v>8.7551104037814742E-2</v>
      </c>
      <c r="C129" s="37">
        <v>0.16721511985033</v>
      </c>
    </row>
    <row r="130" spans="1:3" x14ac:dyDescent="0.3">
      <c r="A130" s="1">
        <v>40452</v>
      </c>
      <c r="B130" s="37">
        <v>3.6855941114616098E-2</v>
      </c>
      <c r="C130" s="37">
        <v>6.0722647934059459E-2</v>
      </c>
    </row>
    <row r="131" spans="1:3" x14ac:dyDescent="0.3">
      <c r="A131" s="1">
        <v>40483</v>
      </c>
      <c r="B131" s="37">
        <v>-2.2902827780877377E-3</v>
      </c>
      <c r="C131" s="37">
        <v>3.3789466963734638E-2</v>
      </c>
    </row>
    <row r="132" spans="1:3" x14ac:dyDescent="0.3">
      <c r="A132" s="1">
        <v>40513</v>
      </c>
      <c r="B132" s="37">
        <v>6.5300072000338938E-2</v>
      </c>
      <c r="C132" s="37">
        <v>3.6670490369273612E-2</v>
      </c>
    </row>
    <row r="133" spans="1:3" x14ac:dyDescent="0.3">
      <c r="A133" s="1">
        <v>40544</v>
      </c>
      <c r="B133" s="37">
        <v>2.2645590152984729E-2</v>
      </c>
      <c r="C133" s="37">
        <v>5.1959423026103568E-2</v>
      </c>
    </row>
    <row r="134" spans="1:3" x14ac:dyDescent="0.3">
      <c r="A134" s="1">
        <v>40575</v>
      </c>
      <c r="B134" s="37">
        <v>3.1956582589494076E-2</v>
      </c>
      <c r="C134" s="37">
        <v>4.0934497272966386E-2</v>
      </c>
    </row>
    <row r="135" spans="1:3" x14ac:dyDescent="0.3">
      <c r="A135" s="1">
        <v>40603</v>
      </c>
      <c r="B135" s="37">
        <v>-1.0473018791158362E-3</v>
      </c>
      <c r="C135" s="37">
        <v>-1.3306399939142177E-2</v>
      </c>
    </row>
    <row r="136" spans="1:3" x14ac:dyDescent="0.3">
      <c r="A136" s="1">
        <v>40634</v>
      </c>
      <c r="B136" s="37">
        <v>2.8495357625034856E-2</v>
      </c>
      <c r="C136" s="37">
        <v>4.6485991383675707E-3</v>
      </c>
    </row>
    <row r="137" spans="1:3" x14ac:dyDescent="0.3">
      <c r="A137" s="1">
        <v>40664</v>
      </c>
      <c r="B137" s="37">
        <v>-1.350092768460176E-2</v>
      </c>
      <c r="C137" s="37">
        <v>-6.5694522207327966E-3</v>
      </c>
    </row>
    <row r="138" spans="1:3" x14ac:dyDescent="0.3">
      <c r="A138" s="1">
        <v>40695</v>
      </c>
      <c r="B138" s="37">
        <v>-1.8257508177222714E-2</v>
      </c>
      <c r="C138" s="37">
        <v>-3.4959527947403646E-2</v>
      </c>
    </row>
    <row r="139" spans="1:3" x14ac:dyDescent="0.3">
      <c r="A139" s="1">
        <v>40725</v>
      </c>
      <c r="B139" s="37">
        <v>-2.1474436636782279E-2</v>
      </c>
      <c r="C139" s="37">
        <v>0.16328558454098152</v>
      </c>
    </row>
    <row r="140" spans="1:3" x14ac:dyDescent="0.3">
      <c r="A140" s="1">
        <v>40756</v>
      </c>
      <c r="B140" s="37">
        <v>-5.6791097904478782E-2</v>
      </c>
      <c r="C140" s="37">
        <v>-1.4469559271834798E-2</v>
      </c>
    </row>
    <row r="141" spans="1:3" x14ac:dyDescent="0.3">
      <c r="A141" s="1">
        <v>40787</v>
      </c>
      <c r="B141" s="37">
        <v>-7.1762012979021961E-2</v>
      </c>
      <c r="C141" s="37">
        <v>-9.1209398365542649E-3</v>
      </c>
    </row>
    <row r="142" spans="1:3" x14ac:dyDescent="0.3">
      <c r="A142" s="1">
        <v>40817</v>
      </c>
      <c r="B142" s="37">
        <v>0.10772303830584562</v>
      </c>
      <c r="C142" s="37">
        <v>6.1523104371957738E-2</v>
      </c>
    </row>
    <row r="143" spans="1:3" x14ac:dyDescent="0.3">
      <c r="A143" s="1">
        <v>40848</v>
      </c>
      <c r="B143" s="37">
        <v>-5.0586451767333784E-3</v>
      </c>
      <c r="C143" s="37">
        <v>-5.5783306483627726E-2</v>
      </c>
    </row>
    <row r="144" spans="1:3" x14ac:dyDescent="0.3">
      <c r="A144" s="1">
        <v>40878</v>
      </c>
      <c r="B144" s="37">
        <v>8.5327516520175006E-3</v>
      </c>
      <c r="C144" s="37">
        <v>5.9654834002449197E-2</v>
      </c>
    </row>
    <row r="145" spans="1:3" x14ac:dyDescent="0.3">
      <c r="A145" s="1">
        <v>40909</v>
      </c>
      <c r="B145" s="37">
        <v>4.3583015267175673E-2</v>
      </c>
      <c r="C145" s="37">
        <v>0.12711108544571981</v>
      </c>
    </row>
    <row r="146" spans="1:3" x14ac:dyDescent="0.3">
      <c r="A146" s="1">
        <v>40940</v>
      </c>
      <c r="B146" s="37">
        <v>4.0589449943234213E-2</v>
      </c>
      <c r="C146" s="37">
        <v>0.18831025567812221</v>
      </c>
    </row>
    <row r="147" spans="1:3" x14ac:dyDescent="0.3">
      <c r="A147" s="1">
        <v>40969</v>
      </c>
      <c r="B147" s="37">
        <v>3.1332376545017748E-2</v>
      </c>
      <c r="C147" s="37">
        <v>0.10528360972999073</v>
      </c>
    </row>
    <row r="148" spans="1:3" x14ac:dyDescent="0.3">
      <c r="A148" s="1">
        <v>41000</v>
      </c>
      <c r="B148" s="37">
        <v>-7.497497284287169E-3</v>
      </c>
      <c r="C148" s="37">
        <v>-2.5969467241451549E-2</v>
      </c>
    </row>
    <row r="149" spans="1:3" x14ac:dyDescent="0.3">
      <c r="A149" s="1">
        <v>41030</v>
      </c>
      <c r="B149" s="37">
        <v>-6.2650671359386623E-2</v>
      </c>
      <c r="C149" s="37">
        <v>-1.0702318336906713E-2</v>
      </c>
    </row>
    <row r="150" spans="1:3" x14ac:dyDescent="0.3">
      <c r="A150" s="1">
        <v>41061</v>
      </c>
      <c r="B150" s="37">
        <v>3.9554921279372435E-2</v>
      </c>
      <c r="C150" s="37">
        <v>1.0853120694359397E-2</v>
      </c>
    </row>
    <row r="151" spans="1:3" x14ac:dyDescent="0.3">
      <c r="A151" s="1">
        <v>41091</v>
      </c>
      <c r="B151" s="37">
        <v>1.2597639043871345E-2</v>
      </c>
      <c r="C151" s="37">
        <v>4.5821400486540043E-2</v>
      </c>
    </row>
    <row r="152" spans="1:3" x14ac:dyDescent="0.3">
      <c r="A152" s="1">
        <v>41122</v>
      </c>
      <c r="B152" s="37">
        <v>1.9763361656468303E-2</v>
      </c>
      <c r="C152" s="37">
        <v>8.9200591212082569E-2</v>
      </c>
    </row>
    <row r="153" spans="1:3" x14ac:dyDescent="0.3">
      <c r="A153" s="1">
        <v>41153</v>
      </c>
      <c r="B153" s="37">
        <v>2.4236090375236552E-2</v>
      </c>
      <c r="C153" s="37">
        <v>7.1014888630547279E-3</v>
      </c>
    </row>
    <row r="154" spans="1:3" x14ac:dyDescent="0.3">
      <c r="A154" s="1">
        <v>41183</v>
      </c>
      <c r="B154" s="37">
        <v>-1.9789403541407791E-2</v>
      </c>
      <c r="C154" s="37">
        <v>-0.10759993612489627</v>
      </c>
    </row>
    <row r="155" spans="1:3" x14ac:dyDescent="0.3">
      <c r="A155" s="1">
        <v>41214</v>
      </c>
      <c r="B155" s="37">
        <v>2.8467029231815655E-3</v>
      </c>
      <c r="C155" s="37">
        <v>-1.6865095116930129E-2</v>
      </c>
    </row>
    <row r="156" spans="1:3" x14ac:dyDescent="0.3">
      <c r="A156" s="1">
        <v>41244</v>
      </c>
      <c r="B156" s="37">
        <v>7.0683105254980561E-3</v>
      </c>
      <c r="C156" s="37">
        <v>-8.659021474231976E-2</v>
      </c>
    </row>
    <row r="157" spans="1:3" x14ac:dyDescent="0.3">
      <c r="A157" s="1">
        <v>41275</v>
      </c>
      <c r="B157" s="37">
        <v>5.0428063581991145E-2</v>
      </c>
      <c r="C157" s="37">
        <v>-0.14408897555360101</v>
      </c>
    </row>
    <row r="158" spans="1:3" x14ac:dyDescent="0.3">
      <c r="A158" s="1">
        <v>41306</v>
      </c>
      <c r="B158" s="37">
        <v>1.1060603026480154E-2</v>
      </c>
      <c r="C158" s="37">
        <v>-3.0933779714038434E-2</v>
      </c>
    </row>
    <row r="159" spans="1:3" x14ac:dyDescent="0.3">
      <c r="A159" s="1">
        <v>41334</v>
      </c>
      <c r="B159" s="37">
        <v>3.5987799403174314E-2</v>
      </c>
      <c r="C159" s="37">
        <v>8.6991363118922305E-3</v>
      </c>
    </row>
    <row r="160" spans="1:3" x14ac:dyDescent="0.3">
      <c r="A160" s="1">
        <v>41365</v>
      </c>
      <c r="B160" s="37">
        <v>1.8085763992887971E-2</v>
      </c>
      <c r="C160" s="37">
        <v>2.7129743354081803E-4</v>
      </c>
    </row>
    <row r="161" spans="1:3" x14ac:dyDescent="0.3">
      <c r="A161" s="1">
        <v>41395</v>
      </c>
      <c r="B161" s="37">
        <v>2.0762783477406455E-2</v>
      </c>
      <c r="C161" s="37">
        <v>1.5696477262741704E-2</v>
      </c>
    </row>
    <row r="162" spans="1:3" x14ac:dyDescent="0.3">
      <c r="A162" s="1">
        <v>41426</v>
      </c>
      <c r="B162" s="37">
        <v>-1.499932545960736E-2</v>
      </c>
      <c r="C162" s="37">
        <v>-0.11245741337318338</v>
      </c>
    </row>
    <row r="163" spans="1:3" x14ac:dyDescent="0.3">
      <c r="A163" s="1">
        <v>41456</v>
      </c>
      <c r="B163" s="37">
        <v>4.9462111213487203E-2</v>
      </c>
      <c r="C163" s="37">
        <v>0.14122524283261106</v>
      </c>
    </row>
    <row r="164" spans="1:3" x14ac:dyDescent="0.3">
      <c r="A164" s="1">
        <v>41487</v>
      </c>
      <c r="B164" s="37">
        <v>-3.1298013323604601E-2</v>
      </c>
      <c r="C164" s="37">
        <v>7.6657933070347184E-2</v>
      </c>
    </row>
    <row r="165" spans="1:3" x14ac:dyDescent="0.3">
      <c r="A165" s="1">
        <v>41518</v>
      </c>
      <c r="B165" s="37">
        <v>2.9749474883188354E-2</v>
      </c>
      <c r="C165" s="37">
        <v>-1.502827094593695E-2</v>
      </c>
    </row>
    <row r="166" spans="1:3" x14ac:dyDescent="0.3">
      <c r="A166" s="1">
        <v>41548</v>
      </c>
      <c r="B166" s="37">
        <v>4.4595759864410889E-2</v>
      </c>
      <c r="C166" s="37">
        <v>9.6381711398771275E-2</v>
      </c>
    </row>
    <row r="167" spans="1:3" x14ac:dyDescent="0.3">
      <c r="A167" s="1">
        <v>41579</v>
      </c>
      <c r="B167" s="37">
        <v>2.804946087194149E-2</v>
      </c>
      <c r="C167" s="37">
        <v>6.384153091229483E-2</v>
      </c>
    </row>
    <row r="168" spans="1:3" x14ac:dyDescent="0.3">
      <c r="A168" s="1">
        <v>41609</v>
      </c>
      <c r="B168" s="37">
        <v>2.3562833299184183E-2</v>
      </c>
      <c r="C168" s="37">
        <v>1.4792255731531645E-2</v>
      </c>
    </row>
    <row r="169" spans="1:3" x14ac:dyDescent="0.3">
      <c r="A169" s="1">
        <v>41640</v>
      </c>
      <c r="B169" s="37">
        <v>-3.5582895107013734E-2</v>
      </c>
      <c r="C169" s="37">
        <v>-0.10769689504399749</v>
      </c>
    </row>
    <row r="170" spans="1:3" x14ac:dyDescent="0.3">
      <c r="A170" s="1">
        <v>41671</v>
      </c>
      <c r="B170" s="37">
        <v>4.3117037568930705E-2</v>
      </c>
      <c r="C170" s="37">
        <v>5.1218718200010116E-2</v>
      </c>
    </row>
    <row r="171" spans="1:3" x14ac:dyDescent="0.3">
      <c r="A171" s="1">
        <v>41699</v>
      </c>
      <c r="B171" s="37">
        <v>6.9321573583585039E-3</v>
      </c>
      <c r="C171" s="37">
        <v>2.6057690044414716E-2</v>
      </c>
    </row>
    <row r="172" spans="1:3" x14ac:dyDescent="0.3">
      <c r="A172" s="1">
        <v>41730</v>
      </c>
      <c r="B172" s="37">
        <v>6.2007968638175814E-3</v>
      </c>
      <c r="C172" s="37">
        <v>9.9396393205736899E-2</v>
      </c>
    </row>
    <row r="173" spans="1:3" x14ac:dyDescent="0.3">
      <c r="A173" s="1">
        <v>41760</v>
      </c>
      <c r="B173" s="37">
        <v>2.1030282120013677E-2</v>
      </c>
      <c r="C173" s="37">
        <v>7.2717767624398633E-2</v>
      </c>
    </row>
    <row r="174" spans="1:3" x14ac:dyDescent="0.3">
      <c r="A174" s="1">
        <v>41791</v>
      </c>
      <c r="B174" s="37">
        <v>1.9058313448431896E-2</v>
      </c>
      <c r="C174" s="37">
        <v>3.3402269156349806E-2</v>
      </c>
    </row>
    <row r="175" spans="1:3" x14ac:dyDescent="0.3">
      <c r="A175" s="1">
        <v>41821</v>
      </c>
      <c r="B175" s="37">
        <v>-1.5079863077291922E-2</v>
      </c>
      <c r="C175" s="37">
        <v>2.8730890914239415E-2</v>
      </c>
    </row>
    <row r="176" spans="1:3" x14ac:dyDescent="0.3">
      <c r="A176" s="1">
        <v>41852</v>
      </c>
      <c r="B176" s="37">
        <v>3.7655321727690261E-2</v>
      </c>
      <c r="C176" s="37">
        <v>7.2175814173885744E-2</v>
      </c>
    </row>
    <row r="177" spans="1:3" x14ac:dyDescent="0.3">
      <c r="A177" s="1">
        <v>41883</v>
      </c>
      <c r="B177" s="37">
        <v>-1.5513859147336717E-2</v>
      </c>
      <c r="C177" s="37">
        <v>-1.2183681359229648E-2</v>
      </c>
    </row>
    <row r="178" spans="1:3" x14ac:dyDescent="0.3">
      <c r="A178" s="1">
        <v>41913</v>
      </c>
      <c r="B178" s="37">
        <v>2.3201456175308888E-2</v>
      </c>
      <c r="C178" s="37">
        <v>7.1960049457547637E-2</v>
      </c>
    </row>
    <row r="179" spans="1:3" x14ac:dyDescent="0.3">
      <c r="A179" s="1">
        <v>41944</v>
      </c>
      <c r="B179" s="37">
        <v>2.4533584400783015E-2</v>
      </c>
      <c r="C179" s="37">
        <v>0.10120362536016492</v>
      </c>
    </row>
    <row r="180" spans="1:3" x14ac:dyDescent="0.3">
      <c r="A180" s="1">
        <v>41974</v>
      </c>
      <c r="B180" s="37">
        <v>-4.1885120625277938E-3</v>
      </c>
      <c r="C180" s="37">
        <v>-6.7866409031312247E-2</v>
      </c>
    </row>
    <row r="181" spans="1:3" x14ac:dyDescent="0.3">
      <c r="A181" s="1">
        <v>42005</v>
      </c>
      <c r="B181" s="37">
        <v>-3.1040847054252363E-2</v>
      </c>
      <c r="C181" s="37">
        <v>6.1423994328387188E-2</v>
      </c>
    </row>
    <row r="182" spans="1:3" x14ac:dyDescent="0.3">
      <c r="A182" s="1">
        <v>42036</v>
      </c>
      <c r="B182" s="37">
        <v>5.4892505726845675E-2</v>
      </c>
      <c r="C182" s="37">
        <v>9.6449430606272646E-2</v>
      </c>
    </row>
    <row r="183" spans="1:3" x14ac:dyDescent="0.3">
      <c r="A183" s="1">
        <v>42064</v>
      </c>
      <c r="B183" s="37">
        <v>-1.7396056070325572E-2</v>
      </c>
      <c r="C183" s="37">
        <v>-2.7548807346634563E-2</v>
      </c>
    </row>
    <row r="184" spans="1:3" x14ac:dyDescent="0.3">
      <c r="A184" s="1">
        <v>42095</v>
      </c>
      <c r="B184" s="37">
        <v>8.5207627098153882E-3</v>
      </c>
      <c r="C184" s="37">
        <v>5.786403364314241E-3</v>
      </c>
    </row>
    <row r="185" spans="1:3" x14ac:dyDescent="0.3">
      <c r="A185" s="1">
        <v>42125</v>
      </c>
      <c r="B185" s="37">
        <v>1.0491438545008114E-2</v>
      </c>
      <c r="C185" s="37">
        <v>4.0990642109872466E-2</v>
      </c>
    </row>
    <row r="186" spans="1:3" x14ac:dyDescent="0.3">
      <c r="A186" s="1">
        <v>42156</v>
      </c>
      <c r="B186" s="37">
        <v>-2.10117728564716E-2</v>
      </c>
      <c r="C186" s="37">
        <v>-3.3205829727681047E-2</v>
      </c>
    </row>
    <row r="187" spans="1:3" x14ac:dyDescent="0.3">
      <c r="A187" s="1">
        <v>42186</v>
      </c>
      <c r="B187" s="37">
        <v>1.9742039930008559E-2</v>
      </c>
      <c r="C187" s="37">
        <v>-3.292677076987649E-2</v>
      </c>
    </row>
    <row r="188" spans="1:3" x14ac:dyDescent="0.3">
      <c r="A188" s="1">
        <v>42217</v>
      </c>
      <c r="B188" s="37">
        <v>-6.258080462392579E-2</v>
      </c>
      <c r="C188" s="37">
        <v>-7.0403893093990089E-2</v>
      </c>
    </row>
    <row r="189" spans="1:3" x14ac:dyDescent="0.3">
      <c r="A189" s="1">
        <v>42248</v>
      </c>
      <c r="B189" s="37">
        <v>-2.6442819620927094E-2</v>
      </c>
      <c r="C189" s="37">
        <v>-1.7388409608485644E-2</v>
      </c>
    </row>
    <row r="190" spans="1:3" x14ac:dyDescent="0.3">
      <c r="A190" s="1">
        <v>42278</v>
      </c>
      <c r="B190" s="37">
        <v>8.2983078389400333E-2</v>
      </c>
      <c r="C190" s="37">
        <v>8.340866109762346E-2</v>
      </c>
    </row>
    <row r="191" spans="1:3" x14ac:dyDescent="0.3">
      <c r="A191" s="1">
        <v>42309</v>
      </c>
      <c r="B191" s="37">
        <v>5.0496306555847248E-4</v>
      </c>
      <c r="C191" s="37">
        <v>-1.0041808156310172E-2</v>
      </c>
    </row>
    <row r="192" spans="1:3" x14ac:dyDescent="0.3">
      <c r="A192" s="1">
        <v>42339</v>
      </c>
      <c r="B192" s="37">
        <v>-1.7530198374358763E-2</v>
      </c>
      <c r="C192" s="37">
        <v>-0.10641963275254507</v>
      </c>
    </row>
    <row r="193" spans="1:3" x14ac:dyDescent="0.3">
      <c r="A193" s="1">
        <v>42370</v>
      </c>
      <c r="B193" s="37">
        <v>-5.0735344481736222E-2</v>
      </c>
      <c r="C193" s="37">
        <v>-7.5242231516557401E-2</v>
      </c>
    </row>
    <row r="194" spans="1:3" x14ac:dyDescent="0.3">
      <c r="A194" s="1">
        <v>42401</v>
      </c>
      <c r="B194" s="37">
        <v>-4.1283552550199776E-3</v>
      </c>
      <c r="C194" s="37">
        <v>-6.6777698747019221E-3</v>
      </c>
    </row>
    <row r="195" spans="1:3" x14ac:dyDescent="0.3">
      <c r="A195" s="1">
        <v>42430</v>
      </c>
      <c r="B195" s="37">
        <v>6.5991108718941094E-2</v>
      </c>
      <c r="C195" s="37">
        <v>0.13332714550822855</v>
      </c>
    </row>
    <row r="196" spans="1:3" x14ac:dyDescent="0.3">
      <c r="A196" s="1">
        <v>42461</v>
      </c>
      <c r="B196" s="37">
        <v>2.69936982337593E-3</v>
      </c>
      <c r="C196" s="37">
        <v>-0.13992096551119737</v>
      </c>
    </row>
    <row r="197" spans="1:3" x14ac:dyDescent="0.3">
      <c r="A197" s="1">
        <v>42491</v>
      </c>
      <c r="B197" s="37">
        <v>1.5324650171887777E-2</v>
      </c>
      <c r="C197" s="37">
        <v>6.5287226281838917E-2</v>
      </c>
    </row>
    <row r="198" spans="1:3" x14ac:dyDescent="0.3">
      <c r="A198" s="1">
        <v>42522</v>
      </c>
      <c r="B198" s="37">
        <v>9.1084670593022388E-4</v>
      </c>
      <c r="C198" s="37">
        <v>-3.6831160039411559E-2</v>
      </c>
    </row>
    <row r="199" spans="1:3" x14ac:dyDescent="0.3">
      <c r="A199" s="1">
        <v>42552</v>
      </c>
      <c r="B199" s="37">
        <v>3.5609807228685897E-2</v>
      </c>
      <c r="C199" s="37">
        <v>9.0062761047838835E-2</v>
      </c>
    </row>
    <row r="200" spans="1:3" x14ac:dyDescent="0.3">
      <c r="A200" s="1">
        <v>42583</v>
      </c>
      <c r="B200" s="37">
        <v>-1.2191755612808164E-3</v>
      </c>
      <c r="C200" s="37">
        <v>1.8136320693266761E-2</v>
      </c>
    </row>
    <row r="201" spans="1:3" x14ac:dyDescent="0.3">
      <c r="A201" s="1">
        <v>42614</v>
      </c>
      <c r="B201" s="37">
        <v>-1.2344825997834263E-3</v>
      </c>
      <c r="C201" s="37">
        <v>7.127626105071716E-2</v>
      </c>
    </row>
    <row r="202" spans="1:3" x14ac:dyDescent="0.3">
      <c r="A202" s="1">
        <v>42644</v>
      </c>
      <c r="B202" s="37">
        <v>-1.9425625037472249E-2</v>
      </c>
      <c r="C202" s="37">
        <v>4.3344389525978855E-3</v>
      </c>
    </row>
    <row r="203" spans="1:3" x14ac:dyDescent="0.3">
      <c r="A203" s="1">
        <v>42675</v>
      </c>
      <c r="B203" s="37">
        <v>3.4174446769983158E-2</v>
      </c>
      <c r="C203" s="37">
        <v>-2.659844869279171E-2</v>
      </c>
    </row>
    <row r="204" spans="1:3" x14ac:dyDescent="0.3">
      <c r="A204" s="1">
        <v>42705</v>
      </c>
      <c r="B204" s="37">
        <v>1.8200754044233047E-2</v>
      </c>
      <c r="C204" s="37">
        <v>5.3335476993886077E-2</v>
      </c>
    </row>
    <row r="205" spans="1:3" x14ac:dyDescent="0.3">
      <c r="A205" s="1">
        <v>42736</v>
      </c>
      <c r="B205" s="37">
        <v>1.7884341374735824E-2</v>
      </c>
      <c r="C205" s="37">
        <v>4.7746390023657437E-2</v>
      </c>
    </row>
    <row r="206" spans="1:3" x14ac:dyDescent="0.3">
      <c r="A206" s="1">
        <v>42767</v>
      </c>
      <c r="B206" s="37">
        <v>3.7198260541408734E-2</v>
      </c>
      <c r="C206" s="37">
        <v>0.12888348834060626</v>
      </c>
    </row>
    <row r="207" spans="1:3" x14ac:dyDescent="0.3">
      <c r="A207" s="1">
        <v>42795</v>
      </c>
      <c r="B207" s="37">
        <v>-3.8923017041514463E-4</v>
      </c>
      <c r="C207" s="37">
        <v>5.3236712163257982E-2</v>
      </c>
    </row>
    <row r="208" spans="1:3" x14ac:dyDescent="0.3">
      <c r="A208" s="1">
        <v>42826</v>
      </c>
      <c r="B208" s="37">
        <v>9.0912169025529899E-3</v>
      </c>
      <c r="C208" s="37">
        <v>-6.9852596801367461E-5</v>
      </c>
    </row>
    <row r="209" spans="1:3" x14ac:dyDescent="0.3">
      <c r="A209" s="1">
        <v>42856</v>
      </c>
      <c r="B209" s="37">
        <v>1.1576210049492719E-2</v>
      </c>
      <c r="C209" s="37">
        <v>6.3418057002278649E-2</v>
      </c>
    </row>
    <row r="210" spans="1:3" x14ac:dyDescent="0.3">
      <c r="A210" s="1">
        <v>42887</v>
      </c>
      <c r="B210" s="37">
        <v>4.8138319927024664E-3</v>
      </c>
      <c r="C210" s="37">
        <v>-5.3322347984115059E-2</v>
      </c>
    </row>
    <row r="211" spans="1:3" x14ac:dyDescent="0.3">
      <c r="A211" s="1">
        <v>42917</v>
      </c>
      <c r="B211" s="37">
        <v>1.9348768883515444E-2</v>
      </c>
      <c r="C211" s="37">
        <v>3.2703677879958537E-2</v>
      </c>
    </row>
    <row r="212" spans="1:3" x14ac:dyDescent="0.3">
      <c r="A212" s="1">
        <v>42948</v>
      </c>
      <c r="B212" s="37">
        <v>5.4649232886694321E-4</v>
      </c>
      <c r="C212" s="37">
        <v>0.1026690497483258</v>
      </c>
    </row>
    <row r="213" spans="1:3" x14ac:dyDescent="0.3">
      <c r="A213" s="1">
        <v>42979</v>
      </c>
      <c r="B213" s="37">
        <v>1.9302894827342154E-2</v>
      </c>
      <c r="C213" s="37">
        <v>-5.65534378639172E-2</v>
      </c>
    </row>
    <row r="214" spans="1:3" x14ac:dyDescent="0.3">
      <c r="A214" s="1">
        <v>43009</v>
      </c>
      <c r="B214" s="37">
        <v>2.2188174774546043E-2</v>
      </c>
      <c r="C214" s="37">
        <v>9.6807436024401783E-2</v>
      </c>
    </row>
    <row r="215" spans="1:3" x14ac:dyDescent="0.3">
      <c r="A215" s="1">
        <v>43040</v>
      </c>
      <c r="B215" s="37">
        <v>2.8082601368405458E-2</v>
      </c>
      <c r="C215" s="37">
        <v>1.6623682050047162E-2</v>
      </c>
    </row>
    <row r="216" spans="1:3" x14ac:dyDescent="0.3">
      <c r="A216" s="1">
        <v>43070</v>
      </c>
      <c r="B216" s="37">
        <v>9.8316198188534987E-3</v>
      </c>
      <c r="C216" s="37">
        <v>-1.1705714580295457E-2</v>
      </c>
    </row>
    <row r="217" spans="1:3" x14ac:dyDescent="0.3">
      <c r="A217" s="1">
        <v>43101</v>
      </c>
      <c r="B217" s="37">
        <v>5.6178724645703726E-2</v>
      </c>
      <c r="C217" s="37">
        <v>-1.0636636687694212E-2</v>
      </c>
    </row>
    <row r="218" spans="1:3" x14ac:dyDescent="0.3">
      <c r="A218" s="1">
        <v>43132</v>
      </c>
      <c r="B218" s="37">
        <v>-3.8947379604151844E-2</v>
      </c>
      <c r="C218" s="37">
        <v>6.384766763635974E-2</v>
      </c>
    </row>
    <row r="219" spans="1:3" x14ac:dyDescent="0.3">
      <c r="A219" s="1">
        <v>43160</v>
      </c>
      <c r="B219" s="37">
        <v>-2.6884513768364315E-2</v>
      </c>
      <c r="C219" s="37">
        <v>-5.4210359746027059E-2</v>
      </c>
    </row>
    <row r="220" spans="1:3" x14ac:dyDescent="0.3">
      <c r="A220" s="1">
        <v>43191</v>
      </c>
      <c r="B220" s="37">
        <v>2.718801001185378E-3</v>
      </c>
      <c r="C220" s="37">
        <v>-1.5019761108808538E-2</v>
      </c>
    </row>
    <row r="221" spans="1:3" x14ac:dyDescent="0.3">
      <c r="A221" s="1">
        <v>43221</v>
      </c>
      <c r="B221" s="37">
        <v>2.1608353316591389E-2</v>
      </c>
      <c r="C221" s="37">
        <v>0.13076355844562904</v>
      </c>
    </row>
    <row r="222" spans="1:3" x14ac:dyDescent="0.3">
      <c r="A222" s="1">
        <v>43252</v>
      </c>
      <c r="B222" s="37">
        <v>4.8424002040461378E-3</v>
      </c>
      <c r="C222" s="37">
        <v>-5.5983697349325512E-3</v>
      </c>
    </row>
    <row r="223" spans="1:3" x14ac:dyDescent="0.3">
      <c r="A223" s="1">
        <v>43282</v>
      </c>
      <c r="B223" s="37">
        <v>3.6021586465418753E-2</v>
      </c>
      <c r="C223" s="37">
        <v>2.7983348099406058E-2</v>
      </c>
    </row>
    <row r="224" spans="1:3" x14ac:dyDescent="0.3">
      <c r="A224" s="1">
        <v>43313</v>
      </c>
      <c r="B224" s="37">
        <v>3.0263218631604083E-2</v>
      </c>
      <c r="C224" s="37">
        <v>0.19622679579421631</v>
      </c>
    </row>
    <row r="225" spans="1:3" x14ac:dyDescent="0.3">
      <c r="A225" s="1">
        <v>43344</v>
      </c>
      <c r="B225" s="37">
        <v>4.2943009181395375E-3</v>
      </c>
      <c r="C225" s="37">
        <v>-4.8249957263443166E-3</v>
      </c>
    </row>
    <row r="226" spans="1:3" x14ac:dyDescent="0.3">
      <c r="A226" s="1">
        <v>43374</v>
      </c>
      <c r="B226" s="37">
        <v>-6.9403358979814644E-2</v>
      </c>
      <c r="C226" s="37">
        <v>-3.0477413019265764E-2</v>
      </c>
    </row>
    <row r="227" spans="1:3" x14ac:dyDescent="0.3">
      <c r="A227" s="1">
        <v>43405</v>
      </c>
      <c r="B227" s="37">
        <v>1.785938179914015E-2</v>
      </c>
      <c r="C227" s="37">
        <v>-0.18404478716241501</v>
      </c>
    </row>
    <row r="228" spans="1:3" x14ac:dyDescent="0.3">
      <c r="A228" s="1">
        <v>43435</v>
      </c>
      <c r="B228" s="37">
        <v>-9.1776955767217339E-2</v>
      </c>
      <c r="C228" s="37">
        <v>-0.11361621680748157</v>
      </c>
    </row>
    <row r="229" spans="1:3" x14ac:dyDescent="0.3">
      <c r="A229" s="1">
        <v>43466</v>
      </c>
      <c r="B229" s="37">
        <v>7.8684404731036883E-2</v>
      </c>
      <c r="C229" s="37">
        <v>5.5153963536107353E-2</v>
      </c>
    </row>
    <row r="230" spans="1:3" x14ac:dyDescent="0.3">
      <c r="A230" s="1">
        <v>43497</v>
      </c>
      <c r="B230" s="37">
        <v>2.9728930143116061E-2</v>
      </c>
      <c r="C230" s="37">
        <v>4.0314772348201355E-2</v>
      </c>
    </row>
    <row r="231" spans="1:3" x14ac:dyDescent="0.3">
      <c r="A231" s="1">
        <v>43525</v>
      </c>
      <c r="B231" s="37">
        <v>1.7924287751078349E-2</v>
      </c>
      <c r="C231" s="37">
        <v>0.10173070438107046</v>
      </c>
    </row>
    <row r="232" spans="1:3" x14ac:dyDescent="0.3">
      <c r="A232" s="1">
        <v>43556</v>
      </c>
      <c r="B232" s="37">
        <v>3.9313434942139347E-2</v>
      </c>
      <c r="C232" s="37">
        <v>5.6436107356462983E-2</v>
      </c>
    </row>
    <row r="233" spans="1:3" x14ac:dyDescent="0.3">
      <c r="A233" s="1">
        <v>43586</v>
      </c>
      <c r="B233" s="37">
        <v>-6.5777726481161536E-2</v>
      </c>
      <c r="C233" s="37">
        <v>-0.12757268797186683</v>
      </c>
    </row>
    <row r="234" spans="1:3" x14ac:dyDescent="0.3">
      <c r="A234" s="1">
        <v>43617</v>
      </c>
      <c r="B234" s="37">
        <v>6.8930183208214979E-2</v>
      </c>
      <c r="C234" s="37">
        <v>0.13487282244670529</v>
      </c>
    </row>
    <row r="235" spans="1:3" x14ac:dyDescent="0.3">
      <c r="A235" s="1">
        <v>43647</v>
      </c>
      <c r="B235" s="37">
        <v>1.3128195366039375E-2</v>
      </c>
      <c r="C235" s="37">
        <v>7.6394298890758661E-2</v>
      </c>
    </row>
    <row r="236" spans="1:3" x14ac:dyDescent="0.3">
      <c r="A236" s="1">
        <v>43678</v>
      </c>
      <c r="B236" s="37">
        <v>-1.8091652742267761E-2</v>
      </c>
      <c r="C236" s="37">
        <v>-2.0183973875538386E-2</v>
      </c>
    </row>
    <row r="237" spans="1:3" x14ac:dyDescent="0.3">
      <c r="A237" s="1">
        <v>43709</v>
      </c>
      <c r="B237" s="37">
        <v>1.7181167690656807E-2</v>
      </c>
      <c r="C237" s="37">
        <v>7.7038342226170675E-2</v>
      </c>
    </row>
    <row r="238" spans="1:3" x14ac:dyDescent="0.3">
      <c r="A238" s="1">
        <v>43739</v>
      </c>
      <c r="B238" s="37">
        <v>2.0431747482144935E-2</v>
      </c>
      <c r="C238" s="37">
        <v>0.11068449144062753</v>
      </c>
    </row>
    <row r="239" spans="1:3" x14ac:dyDescent="0.3">
      <c r="A239" s="1">
        <v>43770</v>
      </c>
      <c r="B239" s="37">
        <v>3.404706409091518E-2</v>
      </c>
      <c r="C239" s="37">
        <v>7.432864975899256E-2</v>
      </c>
    </row>
    <row r="240" spans="1:3" x14ac:dyDescent="0.3">
      <c r="A240" s="1">
        <v>43800</v>
      </c>
      <c r="B240" s="37">
        <v>2.8589803182446305E-2</v>
      </c>
      <c r="C240" s="37">
        <v>0.10208289057682518</v>
      </c>
    </row>
    <row r="241" spans="1:3" x14ac:dyDescent="0.3">
      <c r="A241" s="1">
        <v>43831</v>
      </c>
      <c r="B241" s="37">
        <v>-1.6280898111292741E-3</v>
      </c>
      <c r="C241" s="37">
        <v>5.4009876949556501E-2</v>
      </c>
    </row>
    <row r="242" spans="1:3" x14ac:dyDescent="0.3">
      <c r="A242" s="1">
        <v>43862</v>
      </c>
      <c r="B242" s="37">
        <v>-8.4110469009648137E-2</v>
      </c>
      <c r="C242" s="37">
        <v>-0.11679770550251778</v>
      </c>
    </row>
    <row r="243" spans="1:3" x14ac:dyDescent="0.3">
      <c r="A243" s="1">
        <v>43891</v>
      </c>
      <c r="B243" s="37">
        <v>-0.12511932083595656</v>
      </c>
      <c r="C243" s="37">
        <v>-6.7553798958246536E-2</v>
      </c>
    </row>
    <row r="244" spans="1:3" x14ac:dyDescent="0.3">
      <c r="A244" s="1">
        <v>43922</v>
      </c>
      <c r="B244" s="37">
        <v>0.12684410293315374</v>
      </c>
      <c r="C244" s="37">
        <v>0.15537392369415759</v>
      </c>
    </row>
    <row r="245" spans="1:3" x14ac:dyDescent="0.3">
      <c r="A245" s="1">
        <v>43952</v>
      </c>
      <c r="B245" s="37">
        <v>4.528177501261843E-2</v>
      </c>
      <c r="C245" s="37">
        <v>8.2164604663730989E-2</v>
      </c>
    </row>
    <row r="246" spans="1:3" x14ac:dyDescent="0.3">
      <c r="A246" s="1">
        <v>43983</v>
      </c>
      <c r="B246" s="37">
        <v>1.8388403283502663E-2</v>
      </c>
      <c r="C246" s="37">
        <v>0.15049241384855527</v>
      </c>
    </row>
    <row r="247" spans="1:3" x14ac:dyDescent="0.3">
      <c r="A247" s="1">
        <v>44013</v>
      </c>
      <c r="B247" s="37">
        <v>5.5101296975444303E-2</v>
      </c>
      <c r="C247" s="37">
        <v>0.16513169425340157</v>
      </c>
    </row>
    <row r="248" spans="1:3" x14ac:dyDescent="0.3">
      <c r="A248" s="1">
        <v>44044</v>
      </c>
      <c r="B248" s="37">
        <v>7.0064687324219221E-2</v>
      </c>
      <c r="C248" s="37">
        <v>0.21437963429137974</v>
      </c>
    </row>
    <row r="249" spans="1:3" x14ac:dyDescent="0.3">
      <c r="A249" s="1">
        <v>44075</v>
      </c>
      <c r="B249" s="37">
        <v>-3.9227954095494399E-2</v>
      </c>
      <c r="C249" s="37">
        <v>-0.10090824277427057</v>
      </c>
    </row>
    <row r="250" spans="1:3" x14ac:dyDescent="0.3">
      <c r="A250" s="1">
        <v>44105</v>
      </c>
      <c r="B250" s="37">
        <v>-2.7665774606006499E-2</v>
      </c>
      <c r="C250" s="37">
        <v>-6.0011992734610775E-2</v>
      </c>
    </row>
    <row r="251" spans="1:3" x14ac:dyDescent="0.3">
      <c r="A251" s="1">
        <v>44136</v>
      </c>
      <c r="B251" s="37">
        <v>0.10754565805086314</v>
      </c>
      <c r="C251" s="37">
        <v>9.3606494989926015E-2</v>
      </c>
    </row>
    <row r="252" spans="1:3" x14ac:dyDescent="0.3">
      <c r="A252" s="1">
        <v>44166</v>
      </c>
      <c r="B252" s="37">
        <v>3.712140665943231E-2</v>
      </c>
      <c r="C252" s="37">
        <v>0.11649662996371246</v>
      </c>
    </row>
    <row r="253" spans="1:3" x14ac:dyDescent="0.3">
      <c r="A253" s="1">
        <v>44197</v>
      </c>
      <c r="B253" s="37">
        <v>-1.1136640158463607E-2</v>
      </c>
      <c r="C253" s="37">
        <v>-5.5013328918107618E-3</v>
      </c>
    </row>
    <row r="254" spans="1:3" x14ac:dyDescent="0.3">
      <c r="A254" s="1">
        <v>44228</v>
      </c>
      <c r="B254" s="37">
        <v>2.6091474971999817E-2</v>
      </c>
      <c r="C254" s="37">
        <v>-8.1085431903574645E-2</v>
      </c>
    </row>
    <row r="255" spans="1:3" x14ac:dyDescent="0.3">
      <c r="A255" s="1">
        <v>44256</v>
      </c>
      <c r="B255" s="37">
        <v>4.2438634008107767E-2</v>
      </c>
      <c r="C255" s="37">
        <v>8.8449398909380417E-3</v>
      </c>
    </row>
    <row r="256" spans="1:3" x14ac:dyDescent="0.3">
      <c r="A256" s="1">
        <v>44287</v>
      </c>
      <c r="B256" s="37">
        <v>5.242531255584737E-2</v>
      </c>
      <c r="C256" s="37">
        <v>7.6217743681262773E-2</v>
      </c>
    </row>
    <row r="257" spans="1:3" x14ac:dyDescent="0.3">
      <c r="A257" s="1">
        <v>44317</v>
      </c>
      <c r="B257" s="37">
        <v>5.4865025818131574E-3</v>
      </c>
      <c r="C257" s="37">
        <v>-5.2107178935794307E-2</v>
      </c>
    </row>
    <row r="258" spans="1:3" x14ac:dyDescent="0.3">
      <c r="A258" s="1">
        <v>44348</v>
      </c>
      <c r="B258" s="37">
        <v>2.221397632316946E-2</v>
      </c>
      <c r="C258" s="37">
        <v>0.10097630416950709</v>
      </c>
    </row>
    <row r="259" spans="1:3" x14ac:dyDescent="0.3">
      <c r="A259" s="1">
        <v>44378</v>
      </c>
      <c r="B259" s="37">
        <v>2.274810936591054E-2</v>
      </c>
      <c r="C259" s="37">
        <v>6.4982319489135465E-2</v>
      </c>
    </row>
    <row r="260" spans="1:3" x14ac:dyDescent="0.3">
      <c r="A260" s="1">
        <v>44409</v>
      </c>
      <c r="B260" s="37">
        <v>2.8990321391681118E-2</v>
      </c>
      <c r="C260" s="37">
        <v>4.0929733332227825E-2</v>
      </c>
    </row>
    <row r="261" spans="1:3" x14ac:dyDescent="0.3">
      <c r="A261" s="1">
        <v>44440</v>
      </c>
      <c r="B261" s="37">
        <v>-4.7569140421166334E-2</v>
      </c>
      <c r="C261" s="37">
        <v>-6.664028364448582E-2</v>
      </c>
    </row>
    <row r="262" spans="1:3" x14ac:dyDescent="0.3">
      <c r="A262" s="1">
        <v>44470</v>
      </c>
      <c r="B262" s="37">
        <v>6.9143873301234615E-2</v>
      </c>
      <c r="C262" s="37">
        <v>5.8657145967939472E-2</v>
      </c>
    </row>
    <row r="263" spans="1:3" x14ac:dyDescent="0.3">
      <c r="A263" s="1">
        <v>44501</v>
      </c>
      <c r="B263" s="37">
        <v>-8.3337314184714906E-3</v>
      </c>
      <c r="C263" s="37">
        <v>0.10347143509035783</v>
      </c>
    </row>
    <row r="264" spans="1:3" x14ac:dyDescent="0.3">
      <c r="A264" s="1">
        <v>44531</v>
      </c>
      <c r="B264" s="37">
        <v>4.3612874972629889E-2</v>
      </c>
      <c r="C264" s="37">
        <v>7.5796466388685646E-2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8B14E-10B8-4B77-9555-5377A50EE4E0}">
  <dimension ref="A1:C6"/>
  <sheetViews>
    <sheetView workbookViewId="0">
      <selection activeCell="E7" sqref="E7"/>
    </sheetView>
  </sheetViews>
  <sheetFormatPr defaultRowHeight="14.4" x14ac:dyDescent="0.3"/>
  <cols>
    <col min="1" max="1" width="18" bestFit="1" customWidth="1"/>
  </cols>
  <sheetData>
    <row r="1" spans="1:3" x14ac:dyDescent="0.3">
      <c r="A1" s="66" t="s">
        <v>179</v>
      </c>
      <c r="B1" s="66"/>
    </row>
    <row r="2" spans="1:3" x14ac:dyDescent="0.3">
      <c r="A2" t="s">
        <v>31</v>
      </c>
      <c r="B2" s="37">
        <v>5.6000000000000001E-2</v>
      </c>
      <c r="C2" t="s">
        <v>178</v>
      </c>
    </row>
    <row r="3" spans="1:3" x14ac:dyDescent="0.3">
      <c r="A3" t="s">
        <v>32</v>
      </c>
      <c r="B3" s="27">
        <f>'2a) Regression'!F19</f>
        <v>0.1992613606488009</v>
      </c>
      <c r="C3" t="s">
        <v>149</v>
      </c>
    </row>
    <row r="4" spans="1:3" x14ac:dyDescent="0.3">
      <c r="A4" t="s">
        <v>33</v>
      </c>
      <c r="B4" s="64">
        <v>1.6E-2</v>
      </c>
      <c r="C4" t="s">
        <v>177</v>
      </c>
    </row>
    <row r="5" spans="1:3" x14ac:dyDescent="0.3">
      <c r="B5" s="38"/>
    </row>
    <row r="6" spans="1:3" x14ac:dyDescent="0.3">
      <c r="A6" t="s">
        <v>34</v>
      </c>
      <c r="B6" s="37">
        <f>B2+B3*B4</f>
        <v>5.9188181770380814E-2</v>
      </c>
      <c r="C6" t="s">
        <v>154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2761-BEDF-466B-A0F7-BE3558AC9D33}">
  <dimension ref="A1:H29"/>
  <sheetViews>
    <sheetView workbookViewId="0">
      <selection activeCell="C11" sqref="C11"/>
    </sheetView>
  </sheetViews>
  <sheetFormatPr defaultRowHeight="14.4" x14ac:dyDescent="0.3"/>
  <cols>
    <col min="1" max="1" width="19.44140625" bestFit="1" customWidth="1"/>
    <col min="2" max="2" width="12.109375" bestFit="1" customWidth="1"/>
  </cols>
  <sheetData>
    <row r="1" spans="1:8" x14ac:dyDescent="0.3">
      <c r="A1" s="67" t="s">
        <v>30</v>
      </c>
      <c r="B1" s="67"/>
    </row>
    <row r="2" spans="1:8" x14ac:dyDescent="0.3">
      <c r="A2" t="s">
        <v>52</v>
      </c>
      <c r="B2" s="8">
        <v>111852000</v>
      </c>
      <c r="C2" t="s">
        <v>62</v>
      </c>
    </row>
    <row r="3" spans="1:8" x14ac:dyDescent="0.3">
      <c r="A3" t="s">
        <v>53</v>
      </c>
      <c r="B3" s="8">
        <v>2645000</v>
      </c>
      <c r="C3" t="s">
        <v>62</v>
      </c>
    </row>
    <row r="4" spans="1:8" x14ac:dyDescent="0.3">
      <c r="A4" t="s">
        <v>33</v>
      </c>
      <c r="B4" s="4">
        <v>1.6E-2</v>
      </c>
    </row>
    <row r="6" spans="1:8" x14ac:dyDescent="0.3">
      <c r="A6" t="s">
        <v>54</v>
      </c>
      <c r="B6" s="5">
        <f>B2/B3</f>
        <v>42.288090737240076</v>
      </c>
      <c r="C6" t="s">
        <v>155</v>
      </c>
    </row>
    <row r="8" spans="1:8" x14ac:dyDescent="0.3">
      <c r="A8" t="s">
        <v>55</v>
      </c>
      <c r="B8" s="4">
        <f>LOOKUP(B6,E15:H29)</f>
        <v>7.4999999999999997E-3</v>
      </c>
      <c r="C8" t="s">
        <v>156</v>
      </c>
    </row>
    <row r="10" spans="1:8" x14ac:dyDescent="0.3">
      <c r="A10" t="s">
        <v>56</v>
      </c>
      <c r="B10" s="4">
        <f>B4+B8</f>
        <v>2.35E-2</v>
      </c>
      <c r="C10" t="s">
        <v>157</v>
      </c>
    </row>
    <row r="12" spans="1:8" x14ac:dyDescent="0.3">
      <c r="E12" s="68" t="s">
        <v>92</v>
      </c>
      <c r="F12" s="69"/>
      <c r="G12" s="69"/>
      <c r="H12" s="70"/>
    </row>
    <row r="13" spans="1:8" x14ac:dyDescent="0.3">
      <c r="E13" s="71" t="s">
        <v>93</v>
      </c>
      <c r="F13" s="71"/>
      <c r="G13" s="71" t="s">
        <v>94</v>
      </c>
      <c r="H13" s="71" t="s">
        <v>95</v>
      </c>
    </row>
    <row r="14" spans="1:8" x14ac:dyDescent="0.3">
      <c r="E14" s="17" t="s">
        <v>35</v>
      </c>
      <c r="F14" s="21" t="s">
        <v>36</v>
      </c>
      <c r="G14" s="71"/>
      <c r="H14" s="71"/>
    </row>
    <row r="15" spans="1:8" x14ac:dyDescent="0.3">
      <c r="E15" s="18">
        <v>-100000</v>
      </c>
      <c r="F15" s="18">
        <v>0.19999900000000001</v>
      </c>
      <c r="G15" s="18" t="s">
        <v>37</v>
      </c>
      <c r="H15" s="19">
        <v>0.2</v>
      </c>
    </row>
    <row r="16" spans="1:8" x14ac:dyDescent="0.3">
      <c r="E16" s="18">
        <v>0.2</v>
      </c>
      <c r="F16" s="18">
        <v>0.64999899999999999</v>
      </c>
      <c r="G16" s="18" t="s">
        <v>38</v>
      </c>
      <c r="H16" s="20">
        <v>0.16</v>
      </c>
    </row>
    <row r="17" spans="5:8" x14ac:dyDescent="0.3">
      <c r="E17" s="18">
        <v>0.65</v>
      </c>
      <c r="F17" s="18">
        <v>0.79999900000000002</v>
      </c>
      <c r="G17" s="18" t="s">
        <v>39</v>
      </c>
      <c r="H17" s="20">
        <v>0.12</v>
      </c>
    </row>
    <row r="18" spans="5:8" x14ac:dyDescent="0.3">
      <c r="E18" s="18">
        <v>0.8</v>
      </c>
      <c r="F18" s="18">
        <v>1.2499990000000001</v>
      </c>
      <c r="G18" s="18" t="s">
        <v>40</v>
      </c>
      <c r="H18" s="20">
        <v>0.09</v>
      </c>
    </row>
    <row r="19" spans="5:8" x14ac:dyDescent="0.3">
      <c r="E19" s="18">
        <v>1.25</v>
      </c>
      <c r="F19" s="18">
        <v>1.4999990000000001</v>
      </c>
      <c r="G19" s="18" t="s">
        <v>41</v>
      </c>
      <c r="H19" s="20">
        <v>7.4999999999999997E-2</v>
      </c>
    </row>
    <row r="20" spans="5:8" x14ac:dyDescent="0.3">
      <c r="E20" s="18">
        <v>1.5</v>
      </c>
      <c r="F20" s="18">
        <v>1.7499990000000001</v>
      </c>
      <c r="G20" s="18" t="s">
        <v>42</v>
      </c>
      <c r="H20" s="20">
        <v>6.5000000000000002E-2</v>
      </c>
    </row>
    <row r="21" spans="5:8" x14ac:dyDescent="0.3">
      <c r="E21" s="18">
        <v>1.75</v>
      </c>
      <c r="F21" s="18">
        <v>1.9999990000000001</v>
      </c>
      <c r="G21" s="18" t="s">
        <v>43</v>
      </c>
      <c r="H21" s="20">
        <v>5.5E-2</v>
      </c>
    </row>
    <row r="22" spans="5:8" x14ac:dyDescent="0.3">
      <c r="E22" s="18">
        <v>2</v>
      </c>
      <c r="F22" s="18">
        <v>2.2499999000000002</v>
      </c>
      <c r="G22" s="18" t="s">
        <v>44</v>
      </c>
      <c r="H22" s="20">
        <v>4.2500000000000003E-2</v>
      </c>
    </row>
    <row r="23" spans="5:8" x14ac:dyDescent="0.3">
      <c r="E23" s="18">
        <v>2.25</v>
      </c>
      <c r="F23" s="18">
        <v>2.4999899999999999</v>
      </c>
      <c r="G23" s="18" t="s">
        <v>45</v>
      </c>
      <c r="H23" s="20">
        <v>3.2500000000000001E-2</v>
      </c>
    </row>
    <row r="24" spans="5:8" x14ac:dyDescent="0.3">
      <c r="E24" s="18">
        <v>2.5</v>
      </c>
      <c r="F24" s="18">
        <v>2.9999989999999999</v>
      </c>
      <c r="G24" s="18" t="s">
        <v>46</v>
      </c>
      <c r="H24" s="20">
        <v>2.2499999999999999E-2</v>
      </c>
    </row>
    <row r="25" spans="5:8" x14ac:dyDescent="0.3">
      <c r="E25" s="18">
        <v>3</v>
      </c>
      <c r="F25" s="18">
        <v>4.2499989999999999</v>
      </c>
      <c r="G25" s="18" t="s">
        <v>47</v>
      </c>
      <c r="H25" s="20">
        <v>1.7500000000000002E-2</v>
      </c>
    </row>
    <row r="26" spans="5:8" x14ac:dyDescent="0.3">
      <c r="E26" s="18">
        <v>4.25</v>
      </c>
      <c r="F26" s="18">
        <v>5.4999989999999999</v>
      </c>
      <c r="G26" s="18" t="s">
        <v>48</v>
      </c>
      <c r="H26" s="20">
        <v>1.2500000000000001E-2</v>
      </c>
    </row>
    <row r="27" spans="5:8" x14ac:dyDescent="0.3">
      <c r="E27" s="18">
        <v>5.5</v>
      </c>
      <c r="F27" s="18">
        <v>6.4999989999999999</v>
      </c>
      <c r="G27" s="18" t="s">
        <v>49</v>
      </c>
      <c r="H27" s="20">
        <v>1.0999999999999999E-2</v>
      </c>
    </row>
    <row r="28" spans="5:8" x14ac:dyDescent="0.3">
      <c r="E28" s="18">
        <v>6.5</v>
      </c>
      <c r="F28" s="18">
        <v>8.4999990000000007</v>
      </c>
      <c r="G28" s="18" t="s">
        <v>50</v>
      </c>
      <c r="H28" s="20">
        <v>0.01</v>
      </c>
    </row>
    <row r="29" spans="5:8" x14ac:dyDescent="0.3">
      <c r="E29" s="18">
        <v>8.5</v>
      </c>
      <c r="F29" s="18">
        <v>100000</v>
      </c>
      <c r="G29" s="18" t="s">
        <v>51</v>
      </c>
      <c r="H29" s="20">
        <v>7.4999999999999997E-3</v>
      </c>
    </row>
  </sheetData>
  <mergeCells count="5">
    <mergeCell ref="A1:B1"/>
    <mergeCell ref="E12:H12"/>
    <mergeCell ref="E13:F13"/>
    <mergeCell ref="G13:G14"/>
    <mergeCell ref="H13:H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BCE0-3F75-4882-9A3D-8AC75E68B0AA}">
  <dimension ref="A1:C49"/>
  <sheetViews>
    <sheetView workbookViewId="0">
      <selection activeCell="B49" sqref="B49"/>
    </sheetView>
  </sheetViews>
  <sheetFormatPr defaultRowHeight="14.4" x14ac:dyDescent="0.3"/>
  <cols>
    <col min="1" max="1" width="19.77734375" bestFit="1" customWidth="1"/>
    <col min="2" max="2" width="12.33203125" bestFit="1" customWidth="1"/>
  </cols>
  <sheetData>
    <row r="1" spans="1:3" x14ac:dyDescent="0.3">
      <c r="A1" s="66" t="s">
        <v>162</v>
      </c>
      <c r="B1" s="66"/>
    </row>
    <row r="2" spans="1:3" x14ac:dyDescent="0.3">
      <c r="A2" t="s">
        <v>57</v>
      </c>
      <c r="B2">
        <v>163.82</v>
      </c>
      <c r="C2" t="s">
        <v>59</v>
      </c>
    </row>
    <row r="3" spans="1:3" x14ac:dyDescent="0.3">
      <c r="A3" t="s">
        <v>58</v>
      </c>
      <c r="B3" s="8">
        <v>15910000</v>
      </c>
      <c r="C3" t="s">
        <v>63</v>
      </c>
    </row>
    <row r="5" spans="1:3" x14ac:dyDescent="0.3">
      <c r="A5" t="s">
        <v>60</v>
      </c>
      <c r="B5" s="7">
        <f>B3*B2</f>
        <v>2606376200</v>
      </c>
      <c r="C5" t="s">
        <v>158</v>
      </c>
    </row>
    <row r="6" spans="1:3" x14ac:dyDescent="0.3">
      <c r="A6" t="s">
        <v>61</v>
      </c>
      <c r="B6" s="8">
        <v>124719000</v>
      </c>
      <c r="C6" t="s">
        <v>69</v>
      </c>
    </row>
    <row r="7" spans="1:3" x14ac:dyDescent="0.3">
      <c r="B7" s="8"/>
    </row>
    <row r="8" spans="1:3" x14ac:dyDescent="0.3">
      <c r="A8" t="s">
        <v>67</v>
      </c>
      <c r="B8" s="10">
        <f>B5/(B5+B6)</f>
        <v>0.95433370466177814</v>
      </c>
      <c r="C8" t="s">
        <v>159</v>
      </c>
    </row>
    <row r="9" spans="1:3" x14ac:dyDescent="0.3">
      <c r="A9" t="s">
        <v>68</v>
      </c>
      <c r="B9" s="10">
        <f>B6/(B6+B5)</f>
        <v>4.5666295338221821E-2</v>
      </c>
      <c r="C9" t="s">
        <v>160</v>
      </c>
    </row>
    <row r="11" spans="1:3" x14ac:dyDescent="0.3">
      <c r="A11" t="s">
        <v>34</v>
      </c>
      <c r="B11" s="4">
        <f>'3a) Cost of Equity'!B6</f>
        <v>5.9188181770380814E-2</v>
      </c>
      <c r="C11" t="s">
        <v>163</v>
      </c>
    </row>
    <row r="12" spans="1:3" x14ac:dyDescent="0.3">
      <c r="A12" t="s">
        <v>64</v>
      </c>
      <c r="B12" s="4">
        <f>'3b) Cost of Debt'!B10</f>
        <v>2.35E-2</v>
      </c>
      <c r="C12" t="s">
        <v>164</v>
      </c>
    </row>
    <row r="14" spans="1:3" x14ac:dyDescent="0.3">
      <c r="A14" t="s">
        <v>65</v>
      </c>
      <c r="B14" s="9">
        <v>0.28000000000000003</v>
      </c>
      <c r="C14" t="s">
        <v>165</v>
      </c>
    </row>
    <row r="16" spans="1:3" x14ac:dyDescent="0.3">
      <c r="A16" t="s">
        <v>66</v>
      </c>
      <c r="B16" s="4">
        <f>B8*B11+B9*(1-B14)*B12</f>
        <v>5.7257950498244954E-2</v>
      </c>
      <c r="C16" t="s">
        <v>161</v>
      </c>
    </row>
    <row r="48" spans="2:2" x14ac:dyDescent="0.3">
      <c r="B48" t="s">
        <v>183</v>
      </c>
    </row>
    <row r="49" spans="2:2" x14ac:dyDescent="0.3">
      <c r="B49" t="s">
        <v>184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12D5F-2E99-4834-8B3C-1AA423216916}">
  <dimension ref="A1:N35"/>
  <sheetViews>
    <sheetView topLeftCell="B11" zoomScaleNormal="100" workbookViewId="0">
      <selection activeCell="D32" sqref="D32"/>
    </sheetView>
  </sheetViews>
  <sheetFormatPr defaultRowHeight="14.4" x14ac:dyDescent="0.3"/>
  <cols>
    <col min="1" max="1" width="36.21875" bestFit="1" customWidth="1"/>
    <col min="2" max="2" width="21" bestFit="1" customWidth="1"/>
    <col min="3" max="6" width="12.44140625" bestFit="1" customWidth="1"/>
    <col min="7" max="7" width="17" bestFit="1" customWidth="1"/>
    <col min="9" max="9" width="10.77734375" bestFit="1" customWidth="1"/>
    <col min="14" max="14" width="8.6640625" customWidth="1"/>
    <col min="15" max="15" width="10.77734375" bestFit="1" customWidth="1"/>
  </cols>
  <sheetData>
    <row r="1" spans="1:14" ht="14.4" customHeight="1" x14ac:dyDescent="0.3">
      <c r="A1" s="65" t="s">
        <v>125</v>
      </c>
      <c r="B1" s="65"/>
    </row>
    <row r="2" spans="1:14" ht="14.4" customHeight="1" x14ac:dyDescent="0.3">
      <c r="A2" s="65"/>
      <c r="B2" s="65"/>
    </row>
    <row r="3" spans="1:14" x14ac:dyDescent="0.3">
      <c r="B3" s="45" t="s">
        <v>126</v>
      </c>
    </row>
    <row r="4" spans="1:14" x14ac:dyDescent="0.3">
      <c r="A4" s="11" t="s">
        <v>70</v>
      </c>
      <c r="B4" s="43">
        <v>104038000</v>
      </c>
      <c r="C4" t="s">
        <v>127</v>
      </c>
    </row>
    <row r="5" spans="1:14" x14ac:dyDescent="0.3">
      <c r="A5" s="11" t="s">
        <v>71</v>
      </c>
      <c r="B5" s="46">
        <v>-11085000</v>
      </c>
      <c r="C5" t="s">
        <v>127</v>
      </c>
    </row>
    <row r="6" spans="1:14" x14ac:dyDescent="0.3">
      <c r="A6" s="12" t="s">
        <v>72</v>
      </c>
      <c r="B6" s="44">
        <f>B9*(1-B10)</f>
        <v>1904400</v>
      </c>
      <c r="C6" t="s">
        <v>131</v>
      </c>
    </row>
    <row r="7" spans="1:14" x14ac:dyDescent="0.3">
      <c r="A7" s="47" t="s">
        <v>73</v>
      </c>
      <c r="B7" s="48">
        <f>SUM(B4:B6)</f>
        <v>94857400</v>
      </c>
      <c r="C7" t="s">
        <v>132</v>
      </c>
    </row>
    <row r="9" spans="1:14" x14ac:dyDescent="0.3">
      <c r="A9" s="11" t="s">
        <v>124</v>
      </c>
      <c r="B9" s="8">
        <f>'3b) Cost of Debt'!B3</f>
        <v>2645000</v>
      </c>
      <c r="C9" t="s">
        <v>133</v>
      </c>
    </row>
    <row r="10" spans="1:14" x14ac:dyDescent="0.3">
      <c r="A10" s="11" t="s">
        <v>123</v>
      </c>
      <c r="B10" s="10">
        <f>'3c) WACC'!B14</f>
        <v>0.28000000000000003</v>
      </c>
      <c r="C10" t="s">
        <v>134</v>
      </c>
    </row>
    <row r="11" spans="1:14" x14ac:dyDescent="0.3">
      <c r="N11" s="9"/>
    </row>
    <row r="12" spans="1:14" x14ac:dyDescent="0.3">
      <c r="A12" s="72" t="s">
        <v>128</v>
      </c>
      <c r="B12" s="72"/>
      <c r="N12" s="9"/>
    </row>
    <row r="13" spans="1:14" x14ac:dyDescent="0.3">
      <c r="A13" s="72"/>
      <c r="B13" s="72"/>
    </row>
    <row r="14" spans="1:14" x14ac:dyDescent="0.3">
      <c r="A14" t="s">
        <v>74</v>
      </c>
      <c r="B14" s="4">
        <f>'3c) WACC'!B16</f>
        <v>5.7257950498244954E-2</v>
      </c>
      <c r="C14" t="s">
        <v>135</v>
      </c>
    </row>
    <row r="15" spans="1:14" x14ac:dyDescent="0.3">
      <c r="A15" t="s">
        <v>75</v>
      </c>
      <c r="B15" s="4">
        <v>0.14849999999999999</v>
      </c>
      <c r="C15" t="s">
        <v>130</v>
      </c>
    </row>
    <row r="16" spans="1:14" x14ac:dyDescent="0.3">
      <c r="A16" t="s">
        <v>76</v>
      </c>
      <c r="B16" s="4">
        <f>B18-0.2%</f>
        <v>1.4E-2</v>
      </c>
      <c r="C16" t="s">
        <v>136</v>
      </c>
    </row>
    <row r="17" spans="1:9" x14ac:dyDescent="0.3">
      <c r="B17" s="4"/>
    </row>
    <row r="18" spans="1:9" x14ac:dyDescent="0.3">
      <c r="A18" t="s">
        <v>129</v>
      </c>
      <c r="B18" s="4">
        <f>'3b) Cost of Debt'!B4</f>
        <v>1.6E-2</v>
      </c>
      <c r="C18" t="s">
        <v>137</v>
      </c>
    </row>
    <row r="20" spans="1:9" x14ac:dyDescent="0.3">
      <c r="A20" s="13" t="s">
        <v>77</v>
      </c>
      <c r="B20" s="14">
        <v>2021</v>
      </c>
      <c r="C20" s="14">
        <v>2022</v>
      </c>
      <c r="D20" s="14">
        <v>2023</v>
      </c>
      <c r="E20" s="14">
        <v>2024</v>
      </c>
      <c r="F20" s="14">
        <v>2025</v>
      </c>
      <c r="G20" s="14">
        <v>2026</v>
      </c>
    </row>
    <row r="21" spans="1:9" x14ac:dyDescent="0.3">
      <c r="A21" s="15" t="s">
        <v>78</v>
      </c>
      <c r="B21" s="50">
        <f>B7</f>
        <v>94857400</v>
      </c>
      <c r="C21" s="50">
        <f>B21*(1+$B$15)</f>
        <v>108943723.90000001</v>
      </c>
      <c r="D21" s="50">
        <f t="shared" ref="D21:F21" si="0">C21*(1+$B$15)</f>
        <v>125121866.89915001</v>
      </c>
      <c r="E21" s="50">
        <f t="shared" si="0"/>
        <v>143702464.13367379</v>
      </c>
      <c r="F21" s="50">
        <f t="shared" si="0"/>
        <v>165042280.05752435</v>
      </c>
      <c r="G21" s="50">
        <f>F21*(1+$B$15)</f>
        <v>189551058.64606673</v>
      </c>
      <c r="H21" t="s">
        <v>138</v>
      </c>
    </row>
    <row r="22" spans="1:9" x14ac:dyDescent="0.3">
      <c r="A22" s="16" t="s">
        <v>79</v>
      </c>
      <c r="B22" s="38"/>
      <c r="C22" s="38"/>
      <c r="D22" s="38"/>
      <c r="E22" s="38"/>
      <c r="F22" s="38"/>
      <c r="G22" s="32">
        <f>G21*(1+B16)/(B14-B16)</f>
        <v>4443224222.4446049</v>
      </c>
      <c r="H22" t="s">
        <v>139</v>
      </c>
    </row>
    <row r="23" spans="1:9" x14ac:dyDescent="0.3">
      <c r="A23" t="s">
        <v>16</v>
      </c>
      <c r="B23" s="49" t="s">
        <v>5</v>
      </c>
      <c r="C23" s="49">
        <f t="shared" ref="C23:F23" si="1">C21+C22</f>
        <v>108943723.90000001</v>
      </c>
      <c r="D23" s="49">
        <f t="shared" si="1"/>
        <v>125121866.89915001</v>
      </c>
      <c r="E23" s="49">
        <f t="shared" si="1"/>
        <v>143702464.13367379</v>
      </c>
      <c r="F23" s="49">
        <f t="shared" si="1"/>
        <v>165042280.05752435</v>
      </c>
      <c r="G23" s="49">
        <f>G21+G22</f>
        <v>4632775281.0906715</v>
      </c>
      <c r="H23" t="s">
        <v>140</v>
      </c>
    </row>
    <row r="25" spans="1:9" x14ac:dyDescent="0.3">
      <c r="A25" s="73" t="s">
        <v>85</v>
      </c>
      <c r="B25" s="73"/>
    </row>
    <row r="26" spans="1:9" x14ac:dyDescent="0.3">
      <c r="A26" t="s">
        <v>80</v>
      </c>
      <c r="B26" s="52">
        <f>NPV(B14,C23:G23)</f>
        <v>3975672468.4068322</v>
      </c>
      <c r="C26" t="s">
        <v>141</v>
      </c>
      <c r="H26" s="108" t="s">
        <v>66</v>
      </c>
      <c r="I26" s="108" t="s">
        <v>209</v>
      </c>
    </row>
    <row r="27" spans="1:9" x14ac:dyDescent="0.3">
      <c r="A27" t="s">
        <v>86</v>
      </c>
      <c r="B27" s="53">
        <v>34940000</v>
      </c>
      <c r="C27" t="s">
        <v>142</v>
      </c>
      <c r="H27" s="108"/>
      <c r="I27" s="109">
        <f>B31</f>
        <v>244.24220417390524</v>
      </c>
    </row>
    <row r="28" spans="1:9" x14ac:dyDescent="0.3">
      <c r="A28" s="55" t="s">
        <v>81</v>
      </c>
      <c r="B28" s="56">
        <f>B26+B27</f>
        <v>4010612468.4068322</v>
      </c>
      <c r="C28" t="s">
        <v>208</v>
      </c>
      <c r="H28" s="110">
        <v>0.03</v>
      </c>
      <c r="I28" s="111">
        <f t="dataTable" ref="I28:I35" dt2D="0" dtr="0" r1="B14"/>
        <v>687.48779309485053</v>
      </c>
    </row>
    <row r="29" spans="1:9" x14ac:dyDescent="0.3">
      <c r="A29" t="s">
        <v>82</v>
      </c>
      <c r="B29" s="54">
        <f>-'3c) WACC'!B6</f>
        <v>-124719000</v>
      </c>
      <c r="C29" t="s">
        <v>143</v>
      </c>
      <c r="H29" s="110">
        <v>0.04</v>
      </c>
      <c r="I29" s="111">
        <v>416.80532424774134</v>
      </c>
    </row>
    <row r="30" spans="1:9" x14ac:dyDescent="0.3">
      <c r="A30" s="57" t="s">
        <v>83</v>
      </c>
      <c r="B30" s="52">
        <f>B28+B29</f>
        <v>3885893468.4068322</v>
      </c>
      <c r="C30" t="s">
        <v>144</v>
      </c>
      <c r="H30" s="110">
        <v>0.05</v>
      </c>
      <c r="I30" s="111">
        <v>296.61619637275373</v>
      </c>
    </row>
    <row r="31" spans="1:9" x14ac:dyDescent="0.3">
      <c r="A31" s="74" t="s">
        <v>84</v>
      </c>
      <c r="B31" s="75">
        <f>B30/'3c) WACC'!B3</f>
        <v>244.24220417390524</v>
      </c>
      <c r="C31" t="s">
        <v>145</v>
      </c>
      <c r="H31" s="110">
        <v>0.06</v>
      </c>
      <c r="I31" s="111">
        <v>228.76814097275332</v>
      </c>
    </row>
    <row r="32" spans="1:9" x14ac:dyDescent="0.3">
      <c r="A32" s="74"/>
      <c r="B32" s="75"/>
      <c r="H32" s="110">
        <v>7.0000000000000007E-2</v>
      </c>
      <c r="I32" s="111">
        <v>185.21787013691977</v>
      </c>
    </row>
    <row r="33" spans="1:9" x14ac:dyDescent="0.3">
      <c r="H33" s="110">
        <v>0.08</v>
      </c>
      <c r="I33" s="111">
        <v>154.91819972924836</v>
      </c>
    </row>
    <row r="34" spans="1:9" x14ac:dyDescent="0.3">
      <c r="A34" s="58" t="s">
        <v>146</v>
      </c>
      <c r="B34" s="58"/>
      <c r="C34" s="58"/>
      <c r="D34" s="58"/>
      <c r="E34" s="58"/>
      <c r="F34" s="58"/>
      <c r="H34" s="110">
        <v>0.09</v>
      </c>
      <c r="I34" s="111">
        <v>132.63639197497045</v>
      </c>
    </row>
    <row r="35" spans="1:9" x14ac:dyDescent="0.3">
      <c r="H35" s="110">
        <v>0.1</v>
      </c>
      <c r="I35" s="111">
        <v>115.57365507817416</v>
      </c>
    </row>
  </sheetData>
  <mergeCells count="4">
    <mergeCell ref="A12:B13"/>
    <mergeCell ref="A25:B25"/>
    <mergeCell ref="A31:A32"/>
    <mergeCell ref="B31:B3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555E-E58F-4DBD-BC7C-A7562D44CE8E}">
  <dimension ref="A1:M11"/>
  <sheetViews>
    <sheetView topLeftCell="A5" zoomScale="89" zoomScaleNormal="89" workbookViewId="0">
      <selection activeCell="F22" sqref="F22"/>
    </sheetView>
  </sheetViews>
  <sheetFormatPr defaultRowHeight="14.4" x14ac:dyDescent="0.3"/>
  <cols>
    <col min="1" max="1" width="28.88671875" bestFit="1" customWidth="1"/>
    <col min="2" max="2" width="14.44140625" bestFit="1" customWidth="1"/>
    <col min="3" max="3" width="25.5546875" customWidth="1"/>
    <col min="4" max="4" width="10.88671875" customWidth="1"/>
    <col min="5" max="7" width="13.109375" customWidth="1"/>
    <col min="8" max="8" width="12.44140625" customWidth="1"/>
    <col min="9" max="9" width="12.33203125" customWidth="1"/>
    <col min="10" max="10" width="13.44140625" bestFit="1" customWidth="1"/>
    <col min="11" max="11" width="13.33203125" customWidth="1"/>
    <col min="12" max="12" width="13" customWidth="1"/>
  </cols>
  <sheetData>
    <row r="1" spans="1:13" x14ac:dyDescent="0.3">
      <c r="A1" s="66" t="s">
        <v>147</v>
      </c>
      <c r="B1" s="66"/>
    </row>
    <row r="2" spans="1:13" x14ac:dyDescent="0.3">
      <c r="A2" t="s">
        <v>87</v>
      </c>
      <c r="B2" s="5">
        <f>'2a) Regression'!F19</f>
        <v>0.1992613606488009</v>
      </c>
      <c r="C2" t="s">
        <v>149</v>
      </c>
    </row>
    <row r="3" spans="1:13" x14ac:dyDescent="0.3">
      <c r="A3" t="s">
        <v>88</v>
      </c>
      <c r="B3" s="9">
        <f>'3c) WACC'!B14</f>
        <v>0.28000000000000003</v>
      </c>
      <c r="C3" t="s">
        <v>134</v>
      </c>
      <c r="E3" s="24" t="s">
        <v>181</v>
      </c>
      <c r="F3" s="24" t="s">
        <v>182</v>
      </c>
      <c r="G3" s="24" t="s">
        <v>96</v>
      </c>
      <c r="H3" s="24" t="s">
        <v>64</v>
      </c>
      <c r="I3" s="24" t="s">
        <v>87</v>
      </c>
      <c r="J3" s="24" t="s">
        <v>97</v>
      </c>
      <c r="K3" s="25" t="s">
        <v>98</v>
      </c>
      <c r="L3" s="24" t="s">
        <v>66</v>
      </c>
    </row>
    <row r="4" spans="1:13" x14ac:dyDescent="0.3">
      <c r="A4" t="s">
        <v>89</v>
      </c>
      <c r="B4" s="7">
        <f>'3c) WACC'!B6</f>
        <v>124719000</v>
      </c>
      <c r="C4" t="s">
        <v>150</v>
      </c>
      <c r="E4" s="22">
        <v>0</v>
      </c>
      <c r="F4" s="22">
        <f>1-E4</f>
        <v>1</v>
      </c>
      <c r="G4" s="22">
        <f>E4/F4</f>
        <v>0</v>
      </c>
      <c r="H4" s="23">
        <v>0</v>
      </c>
      <c r="I4" s="60">
        <f>$B$6*(1+((1-$B$3)*(G4)))</f>
        <v>0.19262484212429623</v>
      </c>
      <c r="J4" s="61">
        <f t="shared" ref="J4:J11" si="0">$B$9+I4*$B$8</f>
        <v>5.9081997473988741E-2</v>
      </c>
      <c r="K4" s="61">
        <f>(1-$B$3)*H4</f>
        <v>0</v>
      </c>
      <c r="L4" s="61">
        <f>J4*F4+K4*E4</f>
        <v>5.9081997473988741E-2</v>
      </c>
      <c r="M4" t="s">
        <v>166</v>
      </c>
    </row>
    <row r="5" spans="1:13" x14ac:dyDescent="0.3">
      <c r="A5" t="s">
        <v>90</v>
      </c>
      <c r="B5" s="7">
        <f>'3c) WACC'!B5</f>
        <v>2606376200</v>
      </c>
      <c r="C5" t="s">
        <v>151</v>
      </c>
      <c r="E5" s="22">
        <v>0.1</v>
      </c>
      <c r="F5" s="22">
        <f>1-E5</f>
        <v>0.9</v>
      </c>
      <c r="G5" s="22">
        <f t="shared" ref="G5:G11" si="1">E5/F5</f>
        <v>0.11111111111111112</v>
      </c>
      <c r="H5" s="23">
        <v>0.01</v>
      </c>
      <c r="I5" s="60">
        <f t="shared" ref="I5:I11" si="2">$B$6*(1+((1-$B$3)*(G5)))</f>
        <v>0.20803482949423993</v>
      </c>
      <c r="J5" s="61">
        <f t="shared" si="0"/>
        <v>5.9328557271907841E-2</v>
      </c>
      <c r="K5" s="61">
        <f t="shared" ref="K5:K11" si="3">(1-$B$3)*H5</f>
        <v>7.1999999999999998E-3</v>
      </c>
      <c r="L5" s="61">
        <f t="shared" ref="L5:L11" si="4">J5*F5+K5*E5</f>
        <v>5.4115701544717058E-2</v>
      </c>
    </row>
    <row r="6" spans="1:13" x14ac:dyDescent="0.3">
      <c r="A6" s="51" t="s">
        <v>91</v>
      </c>
      <c r="B6" s="59">
        <f>B2/(1+((1-B3)*(B4/B5)))</f>
        <v>0.19262484212429623</v>
      </c>
      <c r="C6" t="s">
        <v>148</v>
      </c>
      <c r="E6" s="22">
        <v>0.2</v>
      </c>
      <c r="F6" s="22">
        <f>1-E6</f>
        <v>0.8</v>
      </c>
      <c r="G6" s="22">
        <f t="shared" si="1"/>
        <v>0.25</v>
      </c>
      <c r="H6" s="23">
        <v>0.02</v>
      </c>
      <c r="I6" s="60">
        <f t="shared" si="2"/>
        <v>0.22729731370666953</v>
      </c>
      <c r="J6" s="61">
        <f t="shared" si="0"/>
        <v>5.9636757019306715E-2</v>
      </c>
      <c r="K6" s="61">
        <f t="shared" si="3"/>
        <v>1.44E-2</v>
      </c>
      <c r="L6" s="61">
        <f t="shared" si="4"/>
        <v>5.0589405615445372E-2</v>
      </c>
      <c r="M6" t="s">
        <v>99</v>
      </c>
    </row>
    <row r="7" spans="1:13" x14ac:dyDescent="0.3">
      <c r="E7" s="22">
        <v>0.30000000000000004</v>
      </c>
      <c r="F7" s="22">
        <f>1-E7</f>
        <v>0.7</v>
      </c>
      <c r="G7" s="22">
        <f t="shared" si="1"/>
        <v>0.42857142857142866</v>
      </c>
      <c r="H7" s="23">
        <v>0.04</v>
      </c>
      <c r="I7" s="60">
        <f t="shared" si="2"/>
        <v>0.25206336483693625</v>
      </c>
      <c r="J7" s="61">
        <f t="shared" si="0"/>
        <v>6.0033013837390979E-2</v>
      </c>
      <c r="K7" s="61">
        <f t="shared" si="3"/>
        <v>2.8799999999999999E-2</v>
      </c>
      <c r="L7" s="61">
        <f t="shared" si="4"/>
        <v>5.0663109686173685E-2</v>
      </c>
    </row>
    <row r="8" spans="1:13" x14ac:dyDescent="0.3">
      <c r="A8" t="s">
        <v>33</v>
      </c>
      <c r="B8" s="4">
        <f>'3b) Cost of Debt'!B4</f>
        <v>1.6E-2</v>
      </c>
      <c r="C8" t="s">
        <v>137</v>
      </c>
      <c r="E8" s="22">
        <v>0.4</v>
      </c>
      <c r="F8" s="22">
        <f>1-E8</f>
        <v>0.6</v>
      </c>
      <c r="G8" s="22">
        <f t="shared" si="1"/>
        <v>0.66666666666666674</v>
      </c>
      <c r="H8" s="23">
        <v>0.08</v>
      </c>
      <c r="I8" s="60">
        <f t="shared" si="2"/>
        <v>0.28508476634395841</v>
      </c>
      <c r="J8" s="61">
        <f t="shared" si="0"/>
        <v>6.0561356261503337E-2</v>
      </c>
      <c r="K8" s="61">
        <f t="shared" si="3"/>
        <v>5.7599999999999998E-2</v>
      </c>
      <c r="L8" s="61">
        <f t="shared" si="4"/>
        <v>5.9376813756902E-2</v>
      </c>
    </row>
    <row r="9" spans="1:13" x14ac:dyDescent="0.3">
      <c r="A9" t="s">
        <v>31</v>
      </c>
      <c r="B9" s="4">
        <f>'3a) Cost of Equity'!B2</f>
        <v>5.6000000000000001E-2</v>
      </c>
      <c r="C9" t="s">
        <v>167</v>
      </c>
      <c r="E9" s="22">
        <v>0.5</v>
      </c>
      <c r="F9" s="22">
        <f>1-E9</f>
        <v>0.5</v>
      </c>
      <c r="G9" s="22">
        <f t="shared" si="1"/>
        <v>1</v>
      </c>
      <c r="H9" s="23">
        <v>0.13</v>
      </c>
      <c r="I9" s="60">
        <f t="shared" si="2"/>
        <v>0.33131472845378951</v>
      </c>
      <c r="J9" s="61">
        <f t="shared" si="0"/>
        <v>6.1301035655260634E-2</v>
      </c>
      <c r="K9" s="61">
        <f t="shared" si="3"/>
        <v>9.3600000000000003E-2</v>
      </c>
      <c r="L9" s="61">
        <f t="shared" si="4"/>
        <v>7.7450517827630322E-2</v>
      </c>
    </row>
    <row r="10" spans="1:13" x14ac:dyDescent="0.3">
      <c r="B10" s="7"/>
      <c r="E10" s="22">
        <v>0.6</v>
      </c>
      <c r="F10" s="22">
        <f>1-E10</f>
        <v>0.4</v>
      </c>
      <c r="G10" s="22">
        <f t="shared" si="1"/>
        <v>1.4999999999999998</v>
      </c>
      <c r="H10" s="23">
        <v>0.18</v>
      </c>
      <c r="I10" s="60">
        <f t="shared" si="2"/>
        <v>0.40065967161853616</v>
      </c>
      <c r="J10" s="61">
        <f t="shared" si="0"/>
        <v>6.2410554745896581E-2</v>
      </c>
      <c r="K10" s="61">
        <f t="shared" si="3"/>
        <v>0.12959999999999999</v>
      </c>
      <c r="L10" s="61">
        <f t="shared" si="4"/>
        <v>0.10272422189835863</v>
      </c>
    </row>
    <row r="11" spans="1:13" x14ac:dyDescent="0.3">
      <c r="E11" s="22">
        <v>0.7</v>
      </c>
      <c r="F11" s="22">
        <f>1-E11</f>
        <v>0.30000000000000004</v>
      </c>
      <c r="G11" s="22">
        <f t="shared" si="1"/>
        <v>2.333333333333333</v>
      </c>
      <c r="H11" s="23">
        <v>0.24</v>
      </c>
      <c r="I11" s="60">
        <f t="shared" si="2"/>
        <v>0.51623457689311381</v>
      </c>
      <c r="J11" s="61">
        <f t="shared" si="0"/>
        <v>6.4259753230289818E-2</v>
      </c>
      <c r="K11" s="61">
        <f t="shared" si="3"/>
        <v>0.17279999999999998</v>
      </c>
      <c r="L11" s="61">
        <f t="shared" si="4"/>
        <v>0.14023792596908694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6C37-4337-40F0-BB6A-758EE19F72E2}">
  <dimension ref="A1:Q265"/>
  <sheetViews>
    <sheetView zoomScale="53" zoomScaleNormal="98" workbookViewId="0">
      <selection activeCell="S25" sqref="S25"/>
    </sheetView>
  </sheetViews>
  <sheetFormatPr defaultRowHeight="14.4" x14ac:dyDescent="0.3"/>
  <cols>
    <col min="1" max="1" width="10.5546875" bestFit="1" customWidth="1"/>
    <col min="2" max="2" width="11.5546875" bestFit="1" customWidth="1"/>
    <col min="5" max="5" width="18.109375" bestFit="1" customWidth="1"/>
    <col min="7" max="7" width="17.77734375" bestFit="1" customWidth="1"/>
  </cols>
  <sheetData>
    <row r="1" spans="1:7" x14ac:dyDescent="0.3">
      <c r="A1" s="26" t="s">
        <v>0</v>
      </c>
      <c r="B1" s="26" t="s">
        <v>101</v>
      </c>
      <c r="C1" s="26" t="s">
        <v>100</v>
      </c>
      <c r="D1" s="26" t="s">
        <v>102</v>
      </c>
      <c r="E1" s="26"/>
      <c r="F1" s="26" t="s">
        <v>103</v>
      </c>
    </row>
    <row r="2" spans="1:7" x14ac:dyDescent="0.3">
      <c r="A2" s="1">
        <v>36526</v>
      </c>
      <c r="B2" s="27">
        <v>0.789628</v>
      </c>
      <c r="C2" s="38" t="s">
        <v>5</v>
      </c>
      <c r="D2" s="38"/>
      <c r="E2" s="38"/>
      <c r="F2" s="38"/>
      <c r="G2" s="3"/>
    </row>
    <row r="3" spans="1:7" x14ac:dyDescent="0.3">
      <c r="A3" s="1">
        <v>36557</v>
      </c>
      <c r="B3" s="27">
        <v>0.87239699999999998</v>
      </c>
      <c r="C3" s="27">
        <v>0.10482024446954763</v>
      </c>
      <c r="D3" t="e">
        <v>#N/A</v>
      </c>
      <c r="E3" s="38"/>
      <c r="F3" s="38" t="e">
        <v>#N/A</v>
      </c>
    </row>
    <row r="4" spans="1:7" x14ac:dyDescent="0.3">
      <c r="A4" s="1">
        <v>36586</v>
      </c>
      <c r="B4" s="27">
        <v>1.033652</v>
      </c>
      <c r="C4" s="27">
        <v>0.18484130504804575</v>
      </c>
      <c r="D4" s="27">
        <f>C3</f>
        <v>0.10482024446954763</v>
      </c>
      <c r="E4" s="62" t="s">
        <v>168</v>
      </c>
      <c r="F4" s="27">
        <f>C3</f>
        <v>0.10482024446954763</v>
      </c>
      <c r="G4" t="s">
        <v>168</v>
      </c>
    </row>
    <row r="5" spans="1:7" x14ac:dyDescent="0.3">
      <c r="A5" s="1">
        <v>36617</v>
      </c>
      <c r="B5" s="27">
        <v>0.94422399999999995</v>
      </c>
      <c r="C5" s="27">
        <v>-8.651654522024832E-2</v>
      </c>
      <c r="D5" s="27">
        <f t="shared" ref="D5:D68" si="0">0.7*C4+0.3*D4</f>
        <v>0.16083498687449632</v>
      </c>
      <c r="E5" s="62" t="s">
        <v>169</v>
      </c>
      <c r="F5" s="27">
        <f>0.3*C4+0.7*F4</f>
        <v>0.12882656264309705</v>
      </c>
      <c r="G5" t="s">
        <v>170</v>
      </c>
    </row>
    <row r="6" spans="1:7" x14ac:dyDescent="0.3">
      <c r="A6" s="1">
        <v>36647</v>
      </c>
      <c r="B6" s="27">
        <v>0.63931300000000002</v>
      </c>
      <c r="C6" s="27">
        <v>-0.3229223150438878</v>
      </c>
      <c r="D6" s="27">
        <f t="shared" si="0"/>
        <v>-1.2311085591824929E-2</v>
      </c>
      <c r="E6" s="27"/>
      <c r="F6" s="27">
        <f t="shared" ref="F6:F68" si="1">0.3*C5+0.7*F5</f>
        <v>6.4223630284093447E-2</v>
      </c>
    </row>
    <row r="7" spans="1:7" x14ac:dyDescent="0.3">
      <c r="A7" s="1">
        <v>36678</v>
      </c>
      <c r="B7" s="27">
        <v>0.79723900000000003</v>
      </c>
      <c r="C7" s="27">
        <v>0.24702454040509103</v>
      </c>
      <c r="D7" s="27">
        <f t="shared" si="0"/>
        <v>-0.22973894620826893</v>
      </c>
      <c r="E7" s="27"/>
      <c r="F7" s="27">
        <f t="shared" si="1"/>
        <v>-5.1920153314300929E-2</v>
      </c>
    </row>
    <row r="8" spans="1:7" x14ac:dyDescent="0.3">
      <c r="A8" s="1">
        <v>36708</v>
      </c>
      <c r="B8" s="27">
        <v>0.773455</v>
      </c>
      <c r="C8" s="27">
        <v>-2.9832961006674319E-2</v>
      </c>
      <c r="D8" s="27">
        <f t="shared" si="0"/>
        <v>0.10399549442108302</v>
      </c>
      <c r="E8" s="27"/>
      <c r="F8" s="27">
        <f t="shared" si="1"/>
        <v>3.7763254801516662E-2</v>
      </c>
    </row>
    <row r="9" spans="1:7" x14ac:dyDescent="0.3">
      <c r="A9" s="1">
        <v>36739</v>
      </c>
      <c r="B9" s="27">
        <v>0.92757599999999996</v>
      </c>
      <c r="C9" s="27">
        <v>0.19926304697752295</v>
      </c>
      <c r="D9" s="27">
        <f t="shared" si="0"/>
        <v>1.0315575621652886E-2</v>
      </c>
      <c r="E9" s="27"/>
      <c r="F9" s="27">
        <f t="shared" si="1"/>
        <v>1.7484390059059364E-2</v>
      </c>
    </row>
    <row r="10" spans="1:7" x14ac:dyDescent="0.3">
      <c r="A10" s="1">
        <v>36770</v>
      </c>
      <c r="B10" s="27">
        <v>0.39195999999999998</v>
      </c>
      <c r="C10" s="27">
        <v>-0.57743624242110614</v>
      </c>
      <c r="D10" s="27">
        <f t="shared" si="0"/>
        <v>0.14257880557076191</v>
      </c>
      <c r="E10" s="27"/>
      <c r="F10" s="27">
        <f t="shared" si="1"/>
        <v>7.2017987134598435E-2</v>
      </c>
    </row>
    <row r="11" spans="1:7" x14ac:dyDescent="0.3">
      <c r="A11" s="1">
        <v>36800</v>
      </c>
      <c r="B11" s="27">
        <v>0.29777500000000001</v>
      </c>
      <c r="C11" s="27">
        <v>-0.24029237677314008</v>
      </c>
      <c r="D11" s="27">
        <f t="shared" si="0"/>
        <v>-0.36143172802354573</v>
      </c>
      <c r="E11" s="27"/>
      <c r="F11" s="27">
        <f t="shared" si="1"/>
        <v>-0.12281828173211293</v>
      </c>
    </row>
    <row r="12" spans="1:7" x14ac:dyDescent="0.3">
      <c r="A12" s="1">
        <v>36831</v>
      </c>
      <c r="B12" s="27">
        <v>0.25115900000000002</v>
      </c>
      <c r="C12" s="27">
        <v>-0.15654772899000924</v>
      </c>
      <c r="D12" s="27">
        <f t="shared" si="0"/>
        <v>-0.27663418214826174</v>
      </c>
      <c r="E12" s="27"/>
      <c r="F12" s="27">
        <f t="shared" si="1"/>
        <v>-0.15806051024442105</v>
      </c>
    </row>
    <row r="13" spans="1:7" x14ac:dyDescent="0.3">
      <c r="A13" s="1">
        <v>36861</v>
      </c>
      <c r="B13" s="27">
        <v>0.22642300000000001</v>
      </c>
      <c r="C13" s="27">
        <v>-9.8487412356316195E-2</v>
      </c>
      <c r="D13" s="27">
        <f t="shared" si="0"/>
        <v>-0.19257366493748498</v>
      </c>
      <c r="E13" s="27"/>
      <c r="F13" s="27">
        <f t="shared" si="1"/>
        <v>-0.15760667586809751</v>
      </c>
    </row>
    <row r="14" spans="1:7" x14ac:dyDescent="0.3">
      <c r="A14" s="1">
        <v>36892</v>
      </c>
      <c r="B14" s="27">
        <v>0.32917099999999999</v>
      </c>
      <c r="C14" s="27">
        <v>0.4537878219085516</v>
      </c>
      <c r="D14" s="27">
        <f t="shared" si="0"/>
        <v>-0.12671328813066685</v>
      </c>
      <c r="E14" s="27"/>
      <c r="F14" s="27">
        <f t="shared" si="1"/>
        <v>-0.13987089681456311</v>
      </c>
    </row>
    <row r="15" spans="1:7" x14ac:dyDescent="0.3">
      <c r="A15" s="1">
        <v>36923</v>
      </c>
      <c r="B15" s="27">
        <v>0.27779700000000002</v>
      </c>
      <c r="C15" s="27">
        <v>-0.15607085678872068</v>
      </c>
      <c r="D15" s="27">
        <f t="shared" si="0"/>
        <v>0.27963748889678602</v>
      </c>
      <c r="E15" s="27"/>
      <c r="F15" s="27">
        <f t="shared" si="1"/>
        <v>3.8226718802371315E-2</v>
      </c>
    </row>
    <row r="16" spans="1:7" x14ac:dyDescent="0.3">
      <c r="A16" s="1">
        <v>36951</v>
      </c>
      <c r="B16" s="27">
        <v>0.33594400000000002</v>
      </c>
      <c r="C16" s="27">
        <v>0.20931471542169278</v>
      </c>
      <c r="D16" s="27">
        <f t="shared" si="0"/>
        <v>-2.5358353083068663E-2</v>
      </c>
      <c r="E16" s="27"/>
      <c r="F16" s="27">
        <f t="shared" si="1"/>
        <v>-2.0062553874956281E-2</v>
      </c>
    </row>
    <row r="17" spans="1:6" x14ac:dyDescent="0.3">
      <c r="A17" s="1">
        <v>36982</v>
      </c>
      <c r="B17" s="27">
        <v>0.38800299999999999</v>
      </c>
      <c r="C17" s="27">
        <v>0.15496332722120343</v>
      </c>
      <c r="D17" s="27">
        <f t="shared" si="0"/>
        <v>0.13891279487026434</v>
      </c>
      <c r="E17" s="27"/>
      <c r="F17" s="27">
        <f t="shared" si="1"/>
        <v>4.8750626914038427E-2</v>
      </c>
    </row>
    <row r="18" spans="1:6" x14ac:dyDescent="0.3">
      <c r="A18" s="1">
        <v>37012</v>
      </c>
      <c r="B18" s="27">
        <v>0.303674</v>
      </c>
      <c r="C18" s="27">
        <v>-0.21734110303270848</v>
      </c>
      <c r="D18" s="27">
        <f t="shared" si="0"/>
        <v>0.15014816751592169</v>
      </c>
      <c r="E18" s="27"/>
      <c r="F18" s="27">
        <f t="shared" si="1"/>
        <v>8.0614437006187922E-2</v>
      </c>
    </row>
    <row r="19" spans="1:6" x14ac:dyDescent="0.3">
      <c r="A19" s="1">
        <v>37043</v>
      </c>
      <c r="B19" s="27">
        <v>0.353906</v>
      </c>
      <c r="C19" s="27">
        <v>0.16541422709879683</v>
      </c>
      <c r="D19" s="27">
        <f t="shared" si="0"/>
        <v>-0.10709432186811942</v>
      </c>
      <c r="E19" s="27"/>
      <c r="F19" s="27">
        <f t="shared" si="1"/>
        <v>-8.7722250054810061E-3</v>
      </c>
    </row>
    <row r="20" spans="1:6" x14ac:dyDescent="0.3">
      <c r="A20" s="1">
        <v>37073</v>
      </c>
      <c r="B20" s="27">
        <v>0.28601700000000002</v>
      </c>
      <c r="C20" s="27">
        <v>-0.19182777347657276</v>
      </c>
      <c r="D20" s="27">
        <f t="shared" si="0"/>
        <v>8.3661662408721943E-2</v>
      </c>
      <c r="E20" s="27"/>
      <c r="F20" s="27">
        <f t="shared" si="1"/>
        <v>4.3483710625802342E-2</v>
      </c>
    </row>
    <row r="21" spans="1:6" x14ac:dyDescent="0.3">
      <c r="A21" s="1">
        <v>37104</v>
      </c>
      <c r="B21" s="27">
        <v>0.28236299999999998</v>
      </c>
      <c r="C21" s="27">
        <v>-1.2775464395473168E-2</v>
      </c>
      <c r="D21" s="27">
        <f t="shared" si="0"/>
        <v>-0.10918094271098436</v>
      </c>
      <c r="E21" s="27"/>
      <c r="F21" s="27">
        <f t="shared" si="1"/>
        <v>-2.7109734604910191E-2</v>
      </c>
    </row>
    <row r="22" spans="1:6" x14ac:dyDescent="0.3">
      <c r="A22" s="1">
        <v>37135</v>
      </c>
      <c r="B22" s="27">
        <v>0.23608899999999999</v>
      </c>
      <c r="C22" s="27">
        <v>-0.16388124506397783</v>
      </c>
      <c r="D22" s="27">
        <f t="shared" si="0"/>
        <v>-4.1697107890126525E-2</v>
      </c>
      <c r="E22" s="27"/>
      <c r="F22" s="27">
        <f t="shared" si="1"/>
        <v>-2.2809453542079083E-2</v>
      </c>
    </row>
    <row r="23" spans="1:6" x14ac:dyDescent="0.3">
      <c r="A23" s="1">
        <v>37165</v>
      </c>
      <c r="B23" s="27">
        <v>0.267293</v>
      </c>
      <c r="C23" s="27">
        <v>0.13217049502518119</v>
      </c>
      <c r="D23" s="27">
        <f t="shared" si="0"/>
        <v>-0.12722600391182243</v>
      </c>
      <c r="E23" s="27"/>
      <c r="F23" s="27">
        <f t="shared" si="1"/>
        <v>-6.5130990998648705E-2</v>
      </c>
    </row>
    <row r="24" spans="1:6" x14ac:dyDescent="0.3">
      <c r="A24" s="1">
        <v>37196</v>
      </c>
      <c r="B24" s="27">
        <v>0.32422299999999998</v>
      </c>
      <c r="C24" s="27">
        <v>0.21298724620547471</v>
      </c>
      <c r="D24" s="27">
        <f t="shared" si="0"/>
        <v>5.4351545344080106E-2</v>
      </c>
      <c r="E24" s="27"/>
      <c r="F24" s="27">
        <f t="shared" si="1"/>
        <v>-5.9405451914997312E-3</v>
      </c>
    </row>
    <row r="25" spans="1:6" x14ac:dyDescent="0.3">
      <c r="A25" s="1">
        <v>37226</v>
      </c>
      <c r="B25" s="27">
        <v>0.33335599999999999</v>
      </c>
      <c r="C25" s="27">
        <v>2.8168883762101915E-2</v>
      </c>
      <c r="D25" s="27">
        <f t="shared" si="0"/>
        <v>0.16539653594705633</v>
      </c>
      <c r="E25" s="27"/>
      <c r="F25" s="27">
        <f t="shared" si="1"/>
        <v>5.9737792227592595E-2</v>
      </c>
    </row>
    <row r="26" spans="1:6" x14ac:dyDescent="0.3">
      <c r="A26" s="1">
        <v>37257</v>
      </c>
      <c r="B26" s="27">
        <v>0.37628200000000001</v>
      </c>
      <c r="C26" s="27">
        <v>0.12876924369142895</v>
      </c>
      <c r="D26" s="27">
        <f t="shared" si="0"/>
        <v>6.9337179417588241E-2</v>
      </c>
      <c r="E26" s="27"/>
      <c r="F26" s="27">
        <f t="shared" si="1"/>
        <v>5.0267119687945387E-2</v>
      </c>
    </row>
    <row r="27" spans="1:6" x14ac:dyDescent="0.3">
      <c r="A27" s="1">
        <v>37288</v>
      </c>
      <c r="B27" s="27">
        <v>0.33031199999999999</v>
      </c>
      <c r="C27" s="27">
        <v>-0.122169011539218</v>
      </c>
      <c r="D27" s="27">
        <f t="shared" si="0"/>
        <v>0.11093962440927674</v>
      </c>
      <c r="E27" s="27"/>
      <c r="F27" s="27">
        <f t="shared" si="1"/>
        <v>7.3817756888990449E-2</v>
      </c>
    </row>
    <row r="28" spans="1:6" x14ac:dyDescent="0.3">
      <c r="A28" s="1">
        <v>37316</v>
      </c>
      <c r="B28" s="27">
        <v>0.36029899999999998</v>
      </c>
      <c r="C28" s="27">
        <v>9.0783864951924143E-2</v>
      </c>
      <c r="D28" s="27">
        <f t="shared" si="0"/>
        <v>-5.2236420754669569E-2</v>
      </c>
      <c r="E28" s="27"/>
      <c r="F28" s="27">
        <f t="shared" si="1"/>
        <v>1.5021726360527912E-2</v>
      </c>
    </row>
    <row r="29" spans="1:6" x14ac:dyDescent="0.3">
      <c r="A29" s="1">
        <v>37347</v>
      </c>
      <c r="B29" s="27">
        <v>0.36943199999999998</v>
      </c>
      <c r="C29" s="27">
        <v>2.5348391197311138E-2</v>
      </c>
      <c r="D29" s="27">
        <f t="shared" si="0"/>
        <v>4.7877779239946031E-2</v>
      </c>
      <c r="E29" s="27"/>
      <c r="F29" s="27">
        <f t="shared" si="1"/>
        <v>3.7750367937946783E-2</v>
      </c>
    </row>
    <row r="30" spans="1:6" x14ac:dyDescent="0.3">
      <c r="A30" s="1">
        <v>37377</v>
      </c>
      <c r="B30" s="27">
        <v>0.35466599999999998</v>
      </c>
      <c r="C30" s="27">
        <v>-3.9969466640680795E-2</v>
      </c>
      <c r="D30" s="27">
        <f t="shared" si="0"/>
        <v>3.2107207610101607E-2</v>
      </c>
      <c r="E30" s="27"/>
      <c r="F30" s="27">
        <f t="shared" si="1"/>
        <v>3.4029774915756088E-2</v>
      </c>
    </row>
    <row r="31" spans="1:6" x14ac:dyDescent="0.3">
      <c r="A31" s="1">
        <v>37408</v>
      </c>
      <c r="B31" s="27">
        <v>0.26973000000000003</v>
      </c>
      <c r="C31" s="27">
        <v>-0.23948165316100212</v>
      </c>
      <c r="D31" s="27">
        <f t="shared" si="0"/>
        <v>-1.8346464365446069E-2</v>
      </c>
      <c r="E31" s="27"/>
      <c r="F31" s="27">
        <f t="shared" si="1"/>
        <v>1.1830002448825021E-2</v>
      </c>
    </row>
    <row r="32" spans="1:6" x14ac:dyDescent="0.3">
      <c r="A32" s="1">
        <v>37438</v>
      </c>
      <c r="B32" s="27">
        <v>0.23228399999999999</v>
      </c>
      <c r="C32" s="27">
        <v>-0.13882771660549453</v>
      </c>
      <c r="D32" s="27">
        <f t="shared" si="0"/>
        <v>-0.17314109652233531</v>
      </c>
      <c r="E32" s="27"/>
      <c r="F32" s="27">
        <f t="shared" si="1"/>
        <v>-6.3563494234123108E-2</v>
      </c>
    </row>
    <row r="33" spans="1:6" x14ac:dyDescent="0.3">
      <c r="A33" s="1">
        <v>37469</v>
      </c>
      <c r="B33" s="27">
        <v>0.224521</v>
      </c>
      <c r="C33" s="27">
        <v>-3.342029584474171E-2</v>
      </c>
      <c r="D33" s="27">
        <f t="shared" si="0"/>
        <v>-0.14912173058054676</v>
      </c>
      <c r="E33" s="27"/>
      <c r="F33" s="27">
        <f t="shared" si="1"/>
        <v>-8.6142760945534524E-2</v>
      </c>
    </row>
    <row r="34" spans="1:6" x14ac:dyDescent="0.3">
      <c r="A34" s="1">
        <v>37500</v>
      </c>
      <c r="B34" s="27">
        <v>0.220716</v>
      </c>
      <c r="C34" s="27">
        <v>-1.6947189795163964E-2</v>
      </c>
      <c r="D34" s="27">
        <f t="shared" si="0"/>
        <v>-6.8130726265483221E-2</v>
      </c>
      <c r="E34" s="27"/>
      <c r="F34" s="27">
        <f t="shared" si="1"/>
        <v>-7.0326021415296674E-2</v>
      </c>
    </row>
    <row r="35" spans="1:6" x14ac:dyDescent="0.3">
      <c r="A35" s="1">
        <v>37530</v>
      </c>
      <c r="B35" s="27">
        <v>0.244613</v>
      </c>
      <c r="C35" s="27">
        <v>0.10827035647619576</v>
      </c>
      <c r="D35" s="27">
        <f t="shared" si="0"/>
        <v>-3.2302250736259738E-2</v>
      </c>
      <c r="E35" s="27"/>
      <c r="F35" s="27">
        <f t="shared" si="1"/>
        <v>-5.4312371929256857E-2</v>
      </c>
    </row>
    <row r="36" spans="1:6" x14ac:dyDescent="0.3">
      <c r="A36" s="1">
        <v>37561</v>
      </c>
      <c r="B36" s="27">
        <v>0.23593700000000001</v>
      </c>
      <c r="C36" s="27">
        <v>-3.5468270288169457E-2</v>
      </c>
      <c r="D36" s="27">
        <f t="shared" si="0"/>
        <v>6.6098574312459107E-2</v>
      </c>
      <c r="E36" s="27"/>
      <c r="F36" s="27">
        <f t="shared" si="1"/>
        <v>-5.5375534076210764E-3</v>
      </c>
    </row>
    <row r="37" spans="1:6" x14ac:dyDescent="0.3">
      <c r="A37" s="1">
        <v>37591</v>
      </c>
      <c r="B37" s="27">
        <v>0.21812799999999999</v>
      </c>
      <c r="C37" s="27">
        <v>-7.5482014266520348E-2</v>
      </c>
      <c r="D37" s="27">
        <f t="shared" si="0"/>
        <v>-4.9982169079808847E-3</v>
      </c>
      <c r="E37" s="27"/>
      <c r="F37" s="27">
        <f t="shared" si="1"/>
        <v>-1.4516768471785589E-2</v>
      </c>
    </row>
    <row r="38" spans="1:6" x14ac:dyDescent="0.3">
      <c r="A38" s="1">
        <v>37622</v>
      </c>
      <c r="B38" s="27">
        <v>0.218585</v>
      </c>
      <c r="C38" s="27">
        <v>2.0951001246973799E-3</v>
      </c>
      <c r="D38" s="27">
        <f t="shared" si="0"/>
        <v>-5.4336875058958505E-2</v>
      </c>
      <c r="E38" s="27"/>
      <c r="F38" s="27">
        <f t="shared" si="1"/>
        <v>-3.2806342210206015E-2</v>
      </c>
    </row>
    <row r="39" spans="1:6" x14ac:dyDescent="0.3">
      <c r="A39" s="1">
        <v>37653</v>
      </c>
      <c r="B39" s="27">
        <v>0.22847899999999999</v>
      </c>
      <c r="C39" s="27">
        <v>4.5263856165793648E-2</v>
      </c>
      <c r="D39" s="27">
        <f t="shared" si="0"/>
        <v>-1.4834492430399384E-2</v>
      </c>
      <c r="E39" s="27"/>
      <c r="F39" s="27">
        <f t="shared" si="1"/>
        <v>-2.2335909509734995E-2</v>
      </c>
    </row>
    <row r="40" spans="1:6" x14ac:dyDescent="0.3">
      <c r="A40" s="1">
        <v>37681</v>
      </c>
      <c r="B40" s="27">
        <v>0.21523600000000001</v>
      </c>
      <c r="C40" s="27">
        <v>-5.7961563207121758E-2</v>
      </c>
      <c r="D40" s="27">
        <f t="shared" si="0"/>
        <v>2.723435158693574E-2</v>
      </c>
      <c r="E40" s="27"/>
      <c r="F40" s="27">
        <f t="shared" si="1"/>
        <v>-2.0559798070764017E-3</v>
      </c>
    </row>
    <row r="41" spans="1:6" x14ac:dyDescent="0.3">
      <c r="A41" s="1">
        <v>37712</v>
      </c>
      <c r="B41" s="27">
        <v>0.21645400000000001</v>
      </c>
      <c r="C41" s="27">
        <v>5.6589046442043767E-3</v>
      </c>
      <c r="D41" s="27">
        <f t="shared" si="0"/>
        <v>-3.2402788768904511E-2</v>
      </c>
      <c r="E41" s="27"/>
      <c r="F41" s="27">
        <f t="shared" si="1"/>
        <v>-1.8827654827090007E-2</v>
      </c>
    </row>
    <row r="42" spans="1:6" x14ac:dyDescent="0.3">
      <c r="A42" s="1">
        <v>37742</v>
      </c>
      <c r="B42" s="27">
        <v>0.273231</v>
      </c>
      <c r="C42" s="27">
        <v>0.26230515490589212</v>
      </c>
      <c r="D42" s="27">
        <f t="shared" si="0"/>
        <v>-5.7596033797282899E-3</v>
      </c>
      <c r="E42" s="27"/>
      <c r="F42" s="27">
        <f t="shared" si="1"/>
        <v>-1.148168698570169E-2</v>
      </c>
    </row>
    <row r="43" spans="1:6" x14ac:dyDescent="0.3">
      <c r="A43" s="1">
        <v>37773</v>
      </c>
      <c r="B43" s="27">
        <v>0.290126</v>
      </c>
      <c r="C43" s="27">
        <v>6.1834125703159604E-2</v>
      </c>
      <c r="D43" s="27">
        <f t="shared" si="0"/>
        <v>0.18188572742020598</v>
      </c>
      <c r="E43" s="27"/>
      <c r="F43" s="27">
        <f t="shared" si="1"/>
        <v>7.0654365581776457E-2</v>
      </c>
    </row>
    <row r="44" spans="1:6" x14ac:dyDescent="0.3">
      <c r="A44" s="1">
        <v>37803</v>
      </c>
      <c r="B44" s="27">
        <v>0.32087500000000002</v>
      </c>
      <c r="C44" s="27">
        <v>0.10598498583374139</v>
      </c>
      <c r="D44" s="27">
        <f t="shared" si="0"/>
        <v>9.7849606218273516E-2</v>
      </c>
      <c r="E44" s="27"/>
      <c r="F44" s="27">
        <f t="shared" si="1"/>
        <v>6.8008293618191398E-2</v>
      </c>
    </row>
    <row r="45" spans="1:6" x14ac:dyDescent="0.3">
      <c r="A45" s="1">
        <v>37834</v>
      </c>
      <c r="B45" s="27">
        <v>0.34416400000000003</v>
      </c>
      <c r="C45" s="27">
        <v>7.2579664978574154E-2</v>
      </c>
      <c r="D45" s="27">
        <f t="shared" si="0"/>
        <v>0.10354437194910102</v>
      </c>
      <c r="E45" s="27"/>
      <c r="F45" s="27">
        <f t="shared" si="1"/>
        <v>7.9401301282856385E-2</v>
      </c>
    </row>
    <row r="46" spans="1:6" x14ac:dyDescent="0.3">
      <c r="A46" s="1">
        <v>37865</v>
      </c>
      <c r="B46" s="27">
        <v>0.31539499999999998</v>
      </c>
      <c r="C46" s="27">
        <v>-8.3590962448135353E-2</v>
      </c>
      <c r="D46" s="27">
        <f t="shared" si="0"/>
        <v>8.1869077069732205E-2</v>
      </c>
      <c r="E46" s="27"/>
      <c r="F46" s="27">
        <f t="shared" si="1"/>
        <v>7.7354810391571716E-2</v>
      </c>
    </row>
    <row r="47" spans="1:6" x14ac:dyDescent="0.3">
      <c r="A47" s="1">
        <v>37895</v>
      </c>
      <c r="B47" s="27">
        <v>0.34842600000000001</v>
      </c>
      <c r="C47" s="27">
        <v>0.10472899063079644</v>
      </c>
      <c r="D47" s="27">
        <f t="shared" si="0"/>
        <v>-3.3952950592775089E-2</v>
      </c>
      <c r="E47" s="27"/>
      <c r="F47" s="27">
        <f t="shared" si="1"/>
        <v>2.9071078539659592E-2</v>
      </c>
    </row>
    <row r="48" spans="1:6" x14ac:dyDescent="0.3">
      <c r="A48" s="1">
        <v>37926</v>
      </c>
      <c r="B48" s="27">
        <v>0.31828699999999999</v>
      </c>
      <c r="C48" s="27">
        <v>-8.6500433377532215E-2</v>
      </c>
      <c r="D48" s="27">
        <f t="shared" si="0"/>
        <v>6.3124408263724965E-2</v>
      </c>
      <c r="E48" s="27"/>
      <c r="F48" s="27">
        <f t="shared" si="1"/>
        <v>5.1768452167000642E-2</v>
      </c>
    </row>
    <row r="49" spans="1:6" x14ac:dyDescent="0.3">
      <c r="A49" s="1">
        <v>37956</v>
      </c>
      <c r="B49" s="27">
        <v>0.32528899999999999</v>
      </c>
      <c r="C49" s="27">
        <v>2.1999013468976036E-2</v>
      </c>
      <c r="D49" s="27">
        <f t="shared" si="0"/>
        <v>-4.1612980885155061E-2</v>
      </c>
      <c r="E49" s="27"/>
      <c r="F49" s="27">
        <f t="shared" si="1"/>
        <v>1.0287786503640785E-2</v>
      </c>
    </row>
    <row r="50" spans="1:6" x14ac:dyDescent="0.3">
      <c r="A50" s="1">
        <v>37987</v>
      </c>
      <c r="B50" s="27">
        <v>0.34340300000000001</v>
      </c>
      <c r="C50" s="27">
        <v>5.5685867029011238E-2</v>
      </c>
      <c r="D50" s="27">
        <f t="shared" si="0"/>
        <v>2.9154151627367071E-3</v>
      </c>
      <c r="E50" s="27"/>
      <c r="F50" s="27">
        <f t="shared" si="1"/>
        <v>1.380115459324136E-2</v>
      </c>
    </row>
    <row r="51" spans="1:6" x14ac:dyDescent="0.3">
      <c r="A51" s="1">
        <v>38018</v>
      </c>
      <c r="B51" s="27">
        <v>0.36410399999999998</v>
      </c>
      <c r="C51" s="27">
        <v>6.0281942790249232E-2</v>
      </c>
      <c r="D51" s="27">
        <f t="shared" si="0"/>
        <v>3.9854731469128879E-2</v>
      </c>
      <c r="E51" s="27"/>
      <c r="F51" s="27">
        <f t="shared" si="1"/>
        <v>2.6366568323972321E-2</v>
      </c>
    </row>
    <row r="52" spans="1:6" x14ac:dyDescent="0.3">
      <c r="A52" s="1">
        <v>38047</v>
      </c>
      <c r="B52" s="27">
        <v>0.41159600000000002</v>
      </c>
      <c r="C52" s="27">
        <v>0.13043526025531182</v>
      </c>
      <c r="D52" s="27">
        <f t="shared" si="0"/>
        <v>5.4153779393913123E-2</v>
      </c>
      <c r="E52" s="27"/>
      <c r="F52" s="27">
        <f t="shared" si="1"/>
        <v>3.6541180663855394E-2</v>
      </c>
    </row>
    <row r="53" spans="1:6" x14ac:dyDescent="0.3">
      <c r="A53" s="1">
        <v>38078</v>
      </c>
      <c r="B53" s="27">
        <v>0.39241700000000002</v>
      </c>
      <c r="C53" s="27">
        <v>-4.65966627469655E-2</v>
      </c>
      <c r="D53" s="27">
        <f t="shared" si="0"/>
        <v>0.10755081599689222</v>
      </c>
      <c r="E53" s="27"/>
      <c r="F53" s="27">
        <f t="shared" si="1"/>
        <v>6.4709404541292315E-2</v>
      </c>
    </row>
    <row r="54" spans="1:6" x14ac:dyDescent="0.3">
      <c r="A54" s="1">
        <v>38108</v>
      </c>
      <c r="B54" s="27">
        <v>0.427122</v>
      </c>
      <c r="C54" s="27">
        <v>8.8439083933672613E-2</v>
      </c>
      <c r="D54" s="27">
        <f t="shared" si="0"/>
        <v>-3.5241912380818557E-4</v>
      </c>
      <c r="E54" s="27"/>
      <c r="F54" s="27">
        <f t="shared" si="1"/>
        <v>3.1317584354814965E-2</v>
      </c>
    </row>
    <row r="55" spans="1:6" x14ac:dyDescent="0.3">
      <c r="A55" s="1">
        <v>38139</v>
      </c>
      <c r="B55" s="27">
        <v>0.49531500000000001</v>
      </c>
      <c r="C55" s="27">
        <v>0.15965695983817274</v>
      </c>
      <c r="D55" s="27">
        <f t="shared" si="0"/>
        <v>6.1801633016428367E-2</v>
      </c>
      <c r="E55" s="27"/>
      <c r="F55" s="27">
        <f t="shared" si="1"/>
        <v>4.8454034228472262E-2</v>
      </c>
    </row>
    <row r="56" spans="1:6" x14ac:dyDescent="0.3">
      <c r="A56" s="1">
        <v>38169</v>
      </c>
      <c r="B56" s="27">
        <v>0.49227100000000001</v>
      </c>
      <c r="C56" s="27">
        <v>-6.1455841232347375E-3</v>
      </c>
      <c r="D56" s="27">
        <f t="shared" si="0"/>
        <v>0.13030036179164942</v>
      </c>
      <c r="E56" s="27"/>
      <c r="F56" s="27">
        <f t="shared" si="1"/>
        <v>8.1814911911382404E-2</v>
      </c>
    </row>
    <row r="57" spans="1:6" x14ac:dyDescent="0.3">
      <c r="A57" s="1">
        <v>38200</v>
      </c>
      <c r="B57" s="27">
        <v>0.52499799999999996</v>
      </c>
      <c r="C57" s="27">
        <v>6.6481673712243783E-2</v>
      </c>
      <c r="D57" s="27">
        <f t="shared" si="0"/>
        <v>3.4788199651230506E-2</v>
      </c>
      <c r="E57" s="27"/>
      <c r="F57" s="27">
        <f t="shared" si="1"/>
        <v>5.5426763100997263E-2</v>
      </c>
    </row>
    <row r="58" spans="1:6" x14ac:dyDescent="0.3">
      <c r="A58" s="1">
        <v>38231</v>
      </c>
      <c r="B58" s="27">
        <v>0.58984199999999998</v>
      </c>
      <c r="C58" s="27">
        <v>0.12351285147752944</v>
      </c>
      <c r="D58" s="27">
        <f t="shared" si="0"/>
        <v>5.6973631493939796E-2</v>
      </c>
      <c r="E58" s="27"/>
      <c r="F58" s="27">
        <f t="shared" si="1"/>
        <v>5.8743236284371211E-2</v>
      </c>
    </row>
    <row r="59" spans="1:6" x14ac:dyDescent="0.3">
      <c r="A59" s="1">
        <v>38261</v>
      </c>
      <c r="B59" s="27">
        <v>0.79761899999999997</v>
      </c>
      <c r="C59" s="27">
        <v>0.35225874047626315</v>
      </c>
      <c r="D59" s="27">
        <f t="shared" si="0"/>
        <v>0.10355108548245254</v>
      </c>
      <c r="E59" s="27"/>
      <c r="F59" s="27">
        <f t="shared" si="1"/>
        <v>7.8174120842318673E-2</v>
      </c>
    </row>
    <row r="60" spans="1:6" x14ac:dyDescent="0.3">
      <c r="A60" s="1">
        <v>38292</v>
      </c>
      <c r="B60" s="27">
        <v>1.020618</v>
      </c>
      <c r="C60" s="27">
        <v>0.27958085251228981</v>
      </c>
      <c r="D60" s="27">
        <f t="shared" si="0"/>
        <v>0.27764644397811994</v>
      </c>
      <c r="E60" s="27"/>
      <c r="F60" s="27">
        <f t="shared" si="1"/>
        <v>0.160399506732502</v>
      </c>
    </row>
    <row r="61" spans="1:6" x14ac:dyDescent="0.3">
      <c r="A61" s="1">
        <v>38322</v>
      </c>
      <c r="B61" s="27">
        <v>0.98028000000000004</v>
      </c>
      <c r="C61" s="27">
        <v>-3.9523112467152233E-2</v>
      </c>
      <c r="D61" s="27">
        <f t="shared" si="0"/>
        <v>0.27900052995203883</v>
      </c>
      <c r="E61" s="27"/>
      <c r="F61" s="27">
        <f t="shared" si="1"/>
        <v>0.19615391046643832</v>
      </c>
    </row>
    <row r="62" spans="1:6" x14ac:dyDescent="0.3">
      <c r="A62" s="1">
        <v>38353</v>
      </c>
      <c r="B62" s="27">
        <v>1.170552</v>
      </c>
      <c r="C62" s="27">
        <v>0.19409964499938792</v>
      </c>
      <c r="D62" s="27">
        <f t="shared" si="0"/>
        <v>5.6033980258605079E-2</v>
      </c>
      <c r="E62" s="27"/>
      <c r="F62" s="27">
        <f t="shared" si="1"/>
        <v>0.12545080358636113</v>
      </c>
    </row>
    <row r="63" spans="1:6" x14ac:dyDescent="0.3">
      <c r="A63" s="1">
        <v>38384</v>
      </c>
      <c r="B63" s="27">
        <v>1.3656950000000001</v>
      </c>
      <c r="C63" s="27">
        <v>0.16671023585453715</v>
      </c>
      <c r="D63" s="27">
        <f t="shared" si="0"/>
        <v>0.15267994557715306</v>
      </c>
      <c r="E63" s="27"/>
      <c r="F63" s="27">
        <f t="shared" si="1"/>
        <v>0.14604545601026914</v>
      </c>
    </row>
    <row r="64" spans="1:6" x14ac:dyDescent="0.3">
      <c r="A64" s="1">
        <v>38412</v>
      </c>
      <c r="B64" s="27">
        <v>1.26858</v>
      </c>
      <c r="C64" s="27">
        <v>-7.1110313796272306E-2</v>
      </c>
      <c r="D64" s="27">
        <f t="shared" si="0"/>
        <v>0.16250114877132191</v>
      </c>
      <c r="E64" s="27"/>
      <c r="F64" s="27">
        <f t="shared" si="1"/>
        <v>0.15224488996354954</v>
      </c>
    </row>
    <row r="65" spans="1:6" x14ac:dyDescent="0.3">
      <c r="A65" s="1">
        <v>38443</v>
      </c>
      <c r="B65" s="27">
        <v>1.0977920000000001</v>
      </c>
      <c r="C65" s="27">
        <v>-0.13462927052294682</v>
      </c>
      <c r="D65" s="27">
        <f t="shared" si="0"/>
        <v>-1.0268750259940437E-3</v>
      </c>
      <c r="E65" s="27"/>
      <c r="F65" s="27">
        <f t="shared" si="1"/>
        <v>8.5238328835602978E-2</v>
      </c>
    </row>
    <row r="66" spans="1:6" x14ac:dyDescent="0.3">
      <c r="A66" s="1">
        <v>38473</v>
      </c>
      <c r="B66" s="27">
        <v>1.2104330000000001</v>
      </c>
      <c r="C66" s="27">
        <v>0.10260686906080574</v>
      </c>
      <c r="D66" s="27">
        <f t="shared" si="0"/>
        <v>-9.4548551873860992E-2</v>
      </c>
      <c r="E66" s="27"/>
      <c r="F66" s="27">
        <f t="shared" si="1"/>
        <v>1.9278049028038036E-2</v>
      </c>
    </row>
    <row r="67" spans="1:6" x14ac:dyDescent="0.3">
      <c r="A67" s="1">
        <v>38504</v>
      </c>
      <c r="B67" s="27">
        <v>1.120625</v>
      </c>
      <c r="C67" s="27">
        <v>-7.4194936853175797E-2</v>
      </c>
      <c r="D67" s="27">
        <f t="shared" si="0"/>
        <v>4.3460242780405708E-2</v>
      </c>
      <c r="E67" s="27"/>
      <c r="F67" s="27">
        <f t="shared" si="1"/>
        <v>4.4276695037868345E-2</v>
      </c>
    </row>
    <row r="68" spans="1:6" x14ac:dyDescent="0.3">
      <c r="A68" s="1">
        <v>38534</v>
      </c>
      <c r="B68" s="27">
        <v>1.2984150000000001</v>
      </c>
      <c r="C68" s="27">
        <v>0.15865253764640275</v>
      </c>
      <c r="D68" s="27">
        <f t="shared" si="0"/>
        <v>-3.8898382963101344E-2</v>
      </c>
      <c r="E68" s="27"/>
      <c r="F68" s="27">
        <f t="shared" si="1"/>
        <v>8.7352054705551012E-3</v>
      </c>
    </row>
    <row r="69" spans="1:6" x14ac:dyDescent="0.3">
      <c r="A69" s="1">
        <v>38565</v>
      </c>
      <c r="B69" s="27">
        <v>1.4274960000000001</v>
      </c>
      <c r="C69" s="27">
        <v>9.9414285879322106E-2</v>
      </c>
      <c r="D69" s="27">
        <f t="shared" ref="D69:D132" si="2">0.7*C68+0.3*D68</f>
        <v>9.9387261463551507E-2</v>
      </c>
      <c r="E69" s="27"/>
      <c r="F69" s="27">
        <f t="shared" ref="F69:F132" si="3">0.3*C68+0.7*F68</f>
        <v>5.3710405123309393E-2</v>
      </c>
    </row>
    <row r="70" spans="1:6" x14ac:dyDescent="0.3">
      <c r="A70" s="1">
        <v>38596</v>
      </c>
      <c r="B70" s="27">
        <v>1.6320760000000001</v>
      </c>
      <c r="C70" s="27">
        <v>0.14331388669390321</v>
      </c>
      <c r="D70" s="27">
        <f t="shared" si="2"/>
        <v>9.9406178554590913E-2</v>
      </c>
      <c r="E70" s="27"/>
      <c r="F70" s="27">
        <f t="shared" si="3"/>
        <v>6.7421569350113203E-2</v>
      </c>
    </row>
    <row r="71" spans="1:6" x14ac:dyDescent="0.3">
      <c r="A71" s="1">
        <v>38626</v>
      </c>
      <c r="B71" s="27">
        <v>1.753241</v>
      </c>
      <c r="C71" s="27">
        <v>7.4239802558214274E-2</v>
      </c>
      <c r="D71" s="27">
        <f t="shared" si="2"/>
        <v>0.13014157425210954</v>
      </c>
      <c r="E71" s="27"/>
      <c r="F71" s="27">
        <f t="shared" si="3"/>
        <v>9.0189264553250201E-2</v>
      </c>
    </row>
    <row r="72" spans="1:6" x14ac:dyDescent="0.3">
      <c r="A72" s="1">
        <v>38657</v>
      </c>
      <c r="B72" s="27">
        <v>2.0646779999999998</v>
      </c>
      <c r="C72" s="27">
        <v>0.17763501994306519</v>
      </c>
      <c r="D72" s="27">
        <f t="shared" si="2"/>
        <v>9.1010334066382842E-2</v>
      </c>
      <c r="E72" s="27"/>
      <c r="F72" s="27">
        <f t="shared" si="3"/>
        <v>8.5404425954739419E-2</v>
      </c>
    </row>
    <row r="73" spans="1:6" x14ac:dyDescent="0.3">
      <c r="A73" s="1">
        <v>38687</v>
      </c>
      <c r="B73" s="27">
        <v>2.1885829999999999</v>
      </c>
      <c r="C73" s="27">
        <v>6.0011779076446947E-2</v>
      </c>
      <c r="D73" s="27">
        <f t="shared" si="2"/>
        <v>0.15164761418006048</v>
      </c>
      <c r="E73" s="27"/>
      <c r="F73" s="27">
        <f t="shared" si="3"/>
        <v>0.11307360415123714</v>
      </c>
    </row>
    <row r="74" spans="1:6" x14ac:dyDescent="0.3">
      <c r="A74" s="1">
        <v>38718</v>
      </c>
      <c r="B74" s="27">
        <v>2.2987890000000002</v>
      </c>
      <c r="C74" s="27">
        <v>5.0354955695077752E-2</v>
      </c>
      <c r="D74" s="27">
        <f t="shared" si="2"/>
        <v>8.7502529607530993E-2</v>
      </c>
      <c r="E74" s="27"/>
      <c r="F74" s="27">
        <f t="shared" si="3"/>
        <v>9.7155056628800085E-2</v>
      </c>
    </row>
    <row r="75" spans="1:6" x14ac:dyDescent="0.3">
      <c r="A75" s="1">
        <v>38749</v>
      </c>
      <c r="B75" s="27">
        <v>2.0850749999999998</v>
      </c>
      <c r="C75" s="27">
        <v>-9.2968080150026999E-2</v>
      </c>
      <c r="D75" s="27">
        <f t="shared" si="2"/>
        <v>6.1499227868813719E-2</v>
      </c>
      <c r="E75" s="27"/>
      <c r="F75" s="27">
        <f t="shared" si="3"/>
        <v>8.3115026348683382E-2</v>
      </c>
    </row>
    <row r="76" spans="1:6" x14ac:dyDescent="0.3">
      <c r="A76" s="1">
        <v>38777</v>
      </c>
      <c r="B76" s="27">
        <v>1.909416</v>
      </c>
      <c r="C76" s="27">
        <v>-8.4245890435595716E-2</v>
      </c>
      <c r="D76" s="27">
        <f t="shared" si="2"/>
        <v>-4.6627887744374777E-2</v>
      </c>
      <c r="E76" s="27"/>
      <c r="F76" s="27">
        <f t="shared" si="3"/>
        <v>3.0290094399070266E-2</v>
      </c>
    </row>
    <row r="77" spans="1:6" x14ac:dyDescent="0.3">
      <c r="A77" s="1">
        <v>38808</v>
      </c>
      <c r="B77" s="27">
        <v>2.1429179999999999</v>
      </c>
      <c r="C77" s="27">
        <v>0.12228974723161423</v>
      </c>
      <c r="D77" s="27">
        <f t="shared" si="2"/>
        <v>-7.296048962822943E-2</v>
      </c>
      <c r="E77" s="27"/>
      <c r="F77" s="27">
        <f t="shared" si="3"/>
        <v>-4.0707010513295269E-3</v>
      </c>
    </row>
    <row r="78" spans="1:6" x14ac:dyDescent="0.3">
      <c r="A78" s="1">
        <v>38838</v>
      </c>
      <c r="B78" s="27">
        <v>1.8196079999999999</v>
      </c>
      <c r="C78" s="27">
        <v>-0.15087371518648873</v>
      </c>
      <c r="D78" s="27">
        <f t="shared" si="2"/>
        <v>6.3714676173661139E-2</v>
      </c>
      <c r="E78" s="27"/>
      <c r="F78" s="27">
        <f t="shared" si="3"/>
        <v>3.3837433433553603E-2</v>
      </c>
    </row>
    <row r="79" spans="1:6" x14ac:dyDescent="0.3">
      <c r="A79" s="1">
        <v>38869</v>
      </c>
      <c r="B79" s="27">
        <v>1.7434989999999999</v>
      </c>
      <c r="C79" s="27">
        <v>-4.1827140790763773E-2</v>
      </c>
      <c r="D79" s="27">
        <f t="shared" si="2"/>
        <v>-8.6497197778443766E-2</v>
      </c>
      <c r="E79" s="27"/>
      <c r="F79" s="27">
        <f t="shared" si="3"/>
        <v>-2.1575911152459101E-2</v>
      </c>
    </row>
    <row r="80" spans="1:6" x14ac:dyDescent="0.3">
      <c r="A80" s="1">
        <v>38899</v>
      </c>
      <c r="B80" s="27">
        <v>2.06894</v>
      </c>
      <c r="C80" s="27">
        <v>0.18665969983349573</v>
      </c>
      <c r="D80" s="27">
        <f t="shared" si="2"/>
        <v>-5.5228157887067766E-2</v>
      </c>
      <c r="E80" s="27"/>
      <c r="F80" s="27">
        <f t="shared" si="3"/>
        <v>-2.7651280043950503E-2</v>
      </c>
    </row>
    <row r="81" spans="1:6" x14ac:dyDescent="0.3">
      <c r="A81" s="1">
        <v>38930</v>
      </c>
      <c r="B81" s="27">
        <v>2.065591</v>
      </c>
      <c r="C81" s="27">
        <v>-1.6187032973407067E-3</v>
      </c>
      <c r="D81" s="27">
        <f t="shared" si="2"/>
        <v>0.11409334251732668</v>
      </c>
      <c r="E81" s="27"/>
      <c r="F81" s="27">
        <f t="shared" si="3"/>
        <v>3.6642013919283373E-2</v>
      </c>
    </row>
    <row r="82" spans="1:6" x14ac:dyDescent="0.3">
      <c r="A82" s="1">
        <v>38961</v>
      </c>
      <c r="B82" s="27">
        <v>2.3435410000000001</v>
      </c>
      <c r="C82" s="27">
        <v>0.13456197282036975</v>
      </c>
      <c r="D82" s="27">
        <f t="shared" si="2"/>
        <v>3.3094910447059506E-2</v>
      </c>
      <c r="E82" s="27"/>
      <c r="F82" s="27">
        <f t="shared" si="3"/>
        <v>2.5163798754296147E-2</v>
      </c>
    </row>
    <row r="83" spans="1:6" x14ac:dyDescent="0.3">
      <c r="A83" s="1">
        <v>38991</v>
      </c>
      <c r="B83" s="27">
        <v>2.4683579999999998</v>
      </c>
      <c r="C83" s="27">
        <v>5.3260002705307841E-2</v>
      </c>
      <c r="D83" s="27">
        <f t="shared" si="2"/>
        <v>0.10412185410837667</v>
      </c>
      <c r="E83" s="27"/>
      <c r="F83" s="27">
        <f t="shared" si="3"/>
        <v>5.7983250974118217E-2</v>
      </c>
    </row>
    <row r="84" spans="1:6" x14ac:dyDescent="0.3">
      <c r="A84" s="1">
        <v>39022</v>
      </c>
      <c r="B84" s="27">
        <v>2.790451</v>
      </c>
      <c r="C84" s="27">
        <v>0.13048877026752215</v>
      </c>
      <c r="D84" s="27">
        <f t="shared" si="2"/>
        <v>6.8518558126228479E-2</v>
      </c>
      <c r="E84" s="27"/>
      <c r="F84" s="27">
        <f t="shared" si="3"/>
        <v>5.6566276493475107E-2</v>
      </c>
    </row>
    <row r="85" spans="1:6" x14ac:dyDescent="0.3">
      <c r="A85" s="1">
        <v>39052</v>
      </c>
      <c r="B85" s="27">
        <v>2.5828259999999998</v>
      </c>
      <c r="C85" s="27">
        <v>-7.4405535162595626E-2</v>
      </c>
      <c r="D85" s="27">
        <f t="shared" si="2"/>
        <v>0.11189770662513404</v>
      </c>
      <c r="E85" s="27"/>
      <c r="F85" s="27">
        <f t="shared" si="3"/>
        <v>7.8743024625689217E-2</v>
      </c>
    </row>
    <row r="86" spans="1:6" x14ac:dyDescent="0.3">
      <c r="A86" s="1">
        <v>39083</v>
      </c>
      <c r="B86" s="27">
        <v>2.6099209999999999</v>
      </c>
      <c r="C86" s="27">
        <v>1.0490447285260496E-2</v>
      </c>
      <c r="D86" s="27">
        <f t="shared" si="2"/>
        <v>-1.8514562626276723E-2</v>
      </c>
      <c r="E86" s="27"/>
      <c r="F86" s="27">
        <f t="shared" si="3"/>
        <v>3.2798456689203767E-2</v>
      </c>
    </row>
    <row r="87" spans="1:6" x14ac:dyDescent="0.3">
      <c r="A87" s="1">
        <v>39114</v>
      </c>
      <c r="B87" s="27">
        <v>2.575825</v>
      </c>
      <c r="C87" s="27">
        <v>-1.3063996956229729E-2</v>
      </c>
      <c r="D87" s="27">
        <f t="shared" si="2"/>
        <v>1.7889443117993292E-3</v>
      </c>
      <c r="E87" s="27"/>
      <c r="F87" s="27">
        <f t="shared" si="3"/>
        <v>2.6106053868020784E-2</v>
      </c>
    </row>
    <row r="88" spans="1:6" x14ac:dyDescent="0.3">
      <c r="A88" s="1">
        <v>39142</v>
      </c>
      <c r="B88" s="27">
        <v>2.8285040000000001</v>
      </c>
      <c r="C88" s="27">
        <v>9.8096338066444799E-2</v>
      </c>
      <c r="D88" s="27">
        <f t="shared" si="2"/>
        <v>-8.6081145758210107E-3</v>
      </c>
      <c r="E88" s="27"/>
      <c r="F88" s="27">
        <f t="shared" si="3"/>
        <v>1.4355038620745631E-2</v>
      </c>
    </row>
    <row r="89" spans="1:6" x14ac:dyDescent="0.3">
      <c r="A89" s="1">
        <v>39173</v>
      </c>
      <c r="B89" s="27">
        <v>3.0382609999999999</v>
      </c>
      <c r="C89" s="27">
        <v>7.4158282965129274E-2</v>
      </c>
      <c r="D89" s="27">
        <f t="shared" si="2"/>
        <v>6.6085002273765056E-2</v>
      </c>
      <c r="E89" s="27"/>
      <c r="F89" s="27">
        <f t="shared" si="3"/>
        <v>3.9477428454455378E-2</v>
      </c>
    </row>
    <row r="90" spans="1:6" x14ac:dyDescent="0.3">
      <c r="A90" s="1">
        <v>39203</v>
      </c>
      <c r="B90" s="27">
        <v>3.6894469999999999</v>
      </c>
      <c r="C90" s="27">
        <v>0.21432852542951375</v>
      </c>
      <c r="D90" s="27">
        <f t="shared" si="2"/>
        <v>7.1736298757720002E-2</v>
      </c>
      <c r="E90" s="27"/>
      <c r="F90" s="27">
        <f t="shared" si="3"/>
        <v>4.9881684807657548E-2</v>
      </c>
    </row>
    <row r="91" spans="1:6" x14ac:dyDescent="0.3">
      <c r="A91" s="1">
        <v>39234</v>
      </c>
      <c r="B91" s="27">
        <v>3.7153239999999998</v>
      </c>
      <c r="C91" s="27">
        <v>7.0137882452301348E-3</v>
      </c>
      <c r="D91" s="27">
        <f t="shared" si="2"/>
        <v>0.1715508574279756</v>
      </c>
      <c r="E91" s="27"/>
      <c r="F91" s="27">
        <f t="shared" si="3"/>
        <v>9.9215736994214404E-2</v>
      </c>
    </row>
    <row r="92" spans="1:6" x14ac:dyDescent="0.3">
      <c r="A92" s="1">
        <v>39264</v>
      </c>
      <c r="B92" s="27">
        <v>4.0112350000000001</v>
      </c>
      <c r="C92" s="27">
        <v>7.9646082010613517E-2</v>
      </c>
      <c r="D92" s="27">
        <f t="shared" si="2"/>
        <v>5.6374909000053777E-2</v>
      </c>
      <c r="E92" s="27"/>
      <c r="F92" s="27">
        <f t="shared" si="3"/>
        <v>7.1555152369519121E-2</v>
      </c>
    </row>
    <row r="93" spans="1:6" x14ac:dyDescent="0.3">
      <c r="A93" s="1">
        <v>39295</v>
      </c>
      <c r="B93" s="27">
        <v>4.2158170000000004</v>
      </c>
      <c r="C93" s="27">
        <v>5.1002247437510029E-2</v>
      </c>
      <c r="D93" s="27">
        <f t="shared" si="2"/>
        <v>7.2664730107445591E-2</v>
      </c>
      <c r="E93" s="27"/>
      <c r="F93" s="27">
        <f t="shared" si="3"/>
        <v>7.3982431261847434E-2</v>
      </c>
    </row>
    <row r="94" spans="1:6" x14ac:dyDescent="0.3">
      <c r="A94" s="1">
        <v>39326</v>
      </c>
      <c r="B94" s="27">
        <v>4.6721640000000004</v>
      </c>
      <c r="C94" s="27">
        <v>0.10824639684312665</v>
      </c>
      <c r="D94" s="27">
        <f t="shared" si="2"/>
        <v>5.75009922384907E-2</v>
      </c>
      <c r="E94" s="27"/>
      <c r="F94" s="27">
        <f t="shared" si="3"/>
        <v>6.7088376114546211E-2</v>
      </c>
    </row>
    <row r="95" spans="1:6" x14ac:dyDescent="0.3">
      <c r="A95" s="1">
        <v>39356</v>
      </c>
      <c r="B95" s="27">
        <v>5.7827419999999998</v>
      </c>
      <c r="C95" s="27">
        <v>0.23770098823585806</v>
      </c>
      <c r="D95" s="27">
        <f t="shared" si="2"/>
        <v>9.3022775461735846E-2</v>
      </c>
      <c r="E95" s="27"/>
      <c r="F95" s="27">
        <f t="shared" si="3"/>
        <v>7.9435782333120333E-2</v>
      </c>
    </row>
    <row r="96" spans="1:6" x14ac:dyDescent="0.3">
      <c r="A96" s="1">
        <v>39387</v>
      </c>
      <c r="B96" s="27">
        <v>5.5474129999999997</v>
      </c>
      <c r="C96" s="27">
        <v>-4.069505435310794E-2</v>
      </c>
      <c r="D96" s="27">
        <f t="shared" si="2"/>
        <v>0.19429752440362139</v>
      </c>
      <c r="E96" s="27"/>
      <c r="F96" s="27">
        <f t="shared" si="3"/>
        <v>0.12691534410394165</v>
      </c>
    </row>
    <row r="97" spans="1:6" x14ac:dyDescent="0.3">
      <c r="A97" s="1">
        <v>39417</v>
      </c>
      <c r="B97" s="27">
        <v>6.0302490000000004</v>
      </c>
      <c r="C97" s="27">
        <v>8.7038048185704042E-2</v>
      </c>
      <c r="D97" s="27">
        <f t="shared" si="2"/>
        <v>2.9802719273910854E-2</v>
      </c>
      <c r="E97" s="27"/>
      <c r="F97" s="27">
        <f t="shared" si="3"/>
        <v>7.6632224566826765E-2</v>
      </c>
    </row>
    <row r="98" spans="1:6" x14ac:dyDescent="0.3">
      <c r="A98" s="1">
        <v>39448</v>
      </c>
      <c r="B98" s="27">
        <v>4.1208309999999999</v>
      </c>
      <c r="C98" s="27">
        <v>-0.31663999280958388</v>
      </c>
      <c r="D98" s="27">
        <f t="shared" si="2"/>
        <v>6.9867449512166085E-2</v>
      </c>
      <c r="E98" s="27"/>
      <c r="F98" s="27">
        <f t="shared" si="3"/>
        <v>7.9753971652489944E-2</v>
      </c>
    </row>
    <row r="99" spans="1:6" x14ac:dyDescent="0.3">
      <c r="A99" s="1">
        <v>39479</v>
      </c>
      <c r="B99" s="27">
        <v>3.8060459999999998</v>
      </c>
      <c r="C99" s="27">
        <v>-7.6388718683197632E-2</v>
      </c>
      <c r="D99" s="27">
        <f t="shared" si="2"/>
        <v>-0.20068776011305889</v>
      </c>
      <c r="E99" s="27"/>
      <c r="F99" s="27">
        <f t="shared" si="3"/>
        <v>-3.9164217686132208E-2</v>
      </c>
    </row>
    <row r="100" spans="1:6" x14ac:dyDescent="0.3">
      <c r="A100" s="1">
        <v>39508</v>
      </c>
      <c r="B100" s="27">
        <v>4.3686410000000002</v>
      </c>
      <c r="C100" s="27">
        <v>0.14781613254280179</v>
      </c>
      <c r="D100" s="27">
        <f t="shared" si="2"/>
        <v>-0.113678431112156</v>
      </c>
      <c r="E100" s="27"/>
      <c r="F100" s="27">
        <f t="shared" si="3"/>
        <v>-5.0331567985251832E-2</v>
      </c>
    </row>
    <row r="101" spans="1:6" x14ac:dyDescent="0.3">
      <c r="A101" s="1">
        <v>39539</v>
      </c>
      <c r="B101" s="27">
        <v>5.2956459999999996</v>
      </c>
      <c r="C101" s="27">
        <v>0.21219527995090459</v>
      </c>
      <c r="D101" s="27">
        <f t="shared" si="2"/>
        <v>6.9367763446314457E-2</v>
      </c>
      <c r="E101" s="27"/>
      <c r="F101" s="27">
        <f t="shared" si="3"/>
        <v>9.1127421731642608E-3</v>
      </c>
    </row>
    <row r="102" spans="1:6" x14ac:dyDescent="0.3">
      <c r="A102" s="1">
        <v>39569</v>
      </c>
      <c r="B102" s="27">
        <v>5.7462099999999996</v>
      </c>
      <c r="C102" s="27">
        <v>8.5081971113628141E-2</v>
      </c>
      <c r="D102" s="27">
        <f t="shared" si="2"/>
        <v>0.16934702499952756</v>
      </c>
      <c r="E102" s="27"/>
      <c r="F102" s="27">
        <f t="shared" si="3"/>
        <v>7.0037503506486354E-2</v>
      </c>
    </row>
    <row r="103" spans="1:6" x14ac:dyDescent="0.3">
      <c r="A103" s="1">
        <v>39600</v>
      </c>
      <c r="B103" s="27">
        <v>5.097461</v>
      </c>
      <c r="C103" s="27">
        <v>-0.11290032908647607</v>
      </c>
      <c r="D103" s="27">
        <f t="shared" si="2"/>
        <v>0.11036148727939796</v>
      </c>
      <c r="E103" s="27"/>
      <c r="F103" s="27">
        <f t="shared" si="3"/>
        <v>7.455084378862889E-2</v>
      </c>
    </row>
    <row r="104" spans="1:6" x14ac:dyDescent="0.3">
      <c r="A104" s="1">
        <v>39630</v>
      </c>
      <c r="B104" s="27">
        <v>4.8389939999999996</v>
      </c>
      <c r="C104" s="27">
        <v>-5.0705047081282317E-2</v>
      </c>
      <c r="D104" s="27">
        <f t="shared" si="2"/>
        <v>-4.5921784176713866E-2</v>
      </c>
      <c r="E104" s="27"/>
      <c r="F104" s="27">
        <f t="shared" si="3"/>
        <v>1.8315491926097396E-2</v>
      </c>
    </row>
    <row r="105" spans="1:6" x14ac:dyDescent="0.3">
      <c r="A105" s="1">
        <v>39661</v>
      </c>
      <c r="B105" s="27">
        <v>5.1610870000000002</v>
      </c>
      <c r="C105" s="27">
        <v>6.6561975484987324E-2</v>
      </c>
      <c r="D105" s="27">
        <f t="shared" si="2"/>
        <v>-4.9270068209911776E-2</v>
      </c>
      <c r="E105" s="27"/>
      <c r="F105" s="27">
        <f t="shared" si="3"/>
        <v>-2.3906697761165181E-3</v>
      </c>
    </row>
    <row r="106" spans="1:6" x14ac:dyDescent="0.3">
      <c r="A106" s="1">
        <v>39692</v>
      </c>
      <c r="B106" s="27">
        <v>3.4602080000000002</v>
      </c>
      <c r="C106" s="27">
        <v>-0.3295582887868389</v>
      </c>
      <c r="D106" s="27">
        <f t="shared" si="2"/>
        <v>3.1812362376517592E-2</v>
      </c>
      <c r="E106" s="27"/>
      <c r="F106" s="27">
        <f t="shared" si="3"/>
        <v>1.8295123802214631E-2</v>
      </c>
    </row>
    <row r="107" spans="1:6" x14ac:dyDescent="0.3">
      <c r="A107" s="1">
        <v>39722</v>
      </c>
      <c r="B107" s="27">
        <v>3.2754159999999999</v>
      </c>
      <c r="C107" s="27">
        <v>-5.3404882018653344E-2</v>
      </c>
      <c r="D107" s="27">
        <f t="shared" si="2"/>
        <v>-0.22114709343783193</v>
      </c>
      <c r="E107" s="27"/>
      <c r="F107" s="27">
        <f t="shared" si="3"/>
        <v>-8.6060899974501434E-2</v>
      </c>
    </row>
    <row r="108" spans="1:6" x14ac:dyDescent="0.3">
      <c r="A108" s="1">
        <v>39753</v>
      </c>
      <c r="B108" s="27">
        <v>2.821199</v>
      </c>
      <c r="C108" s="27">
        <v>-0.13867459889064471</v>
      </c>
      <c r="D108" s="27">
        <f t="shared" si="2"/>
        <v>-0.10372754544440692</v>
      </c>
      <c r="E108" s="27"/>
      <c r="F108" s="27">
        <f t="shared" si="3"/>
        <v>-7.6264094587746994E-2</v>
      </c>
    </row>
    <row r="109" spans="1:6" x14ac:dyDescent="0.3">
      <c r="A109" s="1">
        <v>39783</v>
      </c>
      <c r="B109" s="27">
        <v>2.5983520000000002</v>
      </c>
      <c r="C109" s="27">
        <v>-7.8990174035932892E-2</v>
      </c>
      <c r="D109" s="27">
        <f t="shared" si="2"/>
        <v>-0.12819048285677337</v>
      </c>
      <c r="E109" s="27"/>
      <c r="F109" s="27">
        <f t="shared" si="3"/>
        <v>-9.4987245878616317E-2</v>
      </c>
    </row>
    <row r="110" spans="1:6" x14ac:dyDescent="0.3">
      <c r="A110" s="1">
        <v>39814</v>
      </c>
      <c r="B110" s="27">
        <v>2.7438729999999998</v>
      </c>
      <c r="C110" s="27">
        <v>5.600511401072672E-2</v>
      </c>
      <c r="D110" s="27">
        <f t="shared" si="2"/>
        <v>-9.3750266682185029E-2</v>
      </c>
      <c r="E110" s="27"/>
      <c r="F110" s="27">
        <f t="shared" si="3"/>
        <v>-9.0188124325811275E-2</v>
      </c>
    </row>
    <row r="111" spans="1:6" x14ac:dyDescent="0.3">
      <c r="A111" s="1">
        <v>39845</v>
      </c>
      <c r="B111" s="27">
        <v>2.718909</v>
      </c>
      <c r="C111" s="27">
        <v>-9.0980887234940466E-3</v>
      </c>
      <c r="D111" s="27">
        <f t="shared" si="2"/>
        <v>1.1078499802853192E-2</v>
      </c>
      <c r="E111" s="27"/>
      <c r="F111" s="27">
        <f t="shared" si="3"/>
        <v>-4.6330152824849868E-2</v>
      </c>
    </row>
    <row r="112" spans="1:6" x14ac:dyDescent="0.3">
      <c r="A112" s="1">
        <v>39873</v>
      </c>
      <c r="B112" s="27">
        <v>3.200221</v>
      </c>
      <c r="C112" s="27">
        <v>0.17702394600187055</v>
      </c>
      <c r="D112" s="27">
        <f t="shared" si="2"/>
        <v>-3.0451121655898743E-3</v>
      </c>
      <c r="E112" s="27"/>
      <c r="F112" s="27">
        <f t="shared" si="3"/>
        <v>-3.516053359444312E-2</v>
      </c>
    </row>
    <row r="113" spans="1:6" x14ac:dyDescent="0.3">
      <c r="A113" s="1">
        <v>39904</v>
      </c>
      <c r="B113" s="27">
        <v>3.8307060000000002</v>
      </c>
      <c r="C113" s="27">
        <v>0.1970129562927061</v>
      </c>
      <c r="D113" s="27">
        <f t="shared" si="2"/>
        <v>0.12300322855163241</v>
      </c>
      <c r="E113" s="27"/>
      <c r="F113" s="27">
        <f t="shared" si="3"/>
        <v>2.8494810284450979E-2</v>
      </c>
    </row>
    <row r="114" spans="1:6" x14ac:dyDescent="0.3">
      <c r="A114" s="1">
        <v>39934</v>
      </c>
      <c r="B114" s="27">
        <v>4.134531</v>
      </c>
      <c r="C114" s="27">
        <v>7.9313056131167459E-2</v>
      </c>
      <c r="D114" s="27">
        <f t="shared" si="2"/>
        <v>0.17481003797038397</v>
      </c>
      <c r="E114" s="27"/>
      <c r="F114" s="27">
        <f t="shared" si="3"/>
        <v>7.9050254086927507E-2</v>
      </c>
    </row>
    <row r="115" spans="1:6" x14ac:dyDescent="0.3">
      <c r="A115" s="1">
        <v>39965</v>
      </c>
      <c r="B115" s="27">
        <v>4.3360669999999999</v>
      </c>
      <c r="C115" s="27">
        <v>4.8744585540657415E-2</v>
      </c>
      <c r="D115" s="27">
        <f t="shared" si="2"/>
        <v>0.10796215068293241</v>
      </c>
      <c r="E115" s="27"/>
      <c r="F115" s="27">
        <f t="shared" si="3"/>
        <v>7.9129094700199493E-2</v>
      </c>
    </row>
    <row r="116" spans="1:6" x14ac:dyDescent="0.3">
      <c r="A116" s="1">
        <v>39995</v>
      </c>
      <c r="B116" s="27">
        <v>4.9741629999999999</v>
      </c>
      <c r="C116" s="27">
        <v>0.14716008770159683</v>
      </c>
      <c r="D116" s="27">
        <f t="shared" si="2"/>
        <v>6.6509855083339911E-2</v>
      </c>
      <c r="E116" s="27"/>
      <c r="F116" s="27">
        <f t="shared" si="3"/>
        <v>7.0013741952336866E-2</v>
      </c>
    </row>
    <row r="117" spans="1:6" x14ac:dyDescent="0.3">
      <c r="A117" s="1">
        <v>40026</v>
      </c>
      <c r="B117" s="27">
        <v>5.1209020000000001</v>
      </c>
      <c r="C117" s="27">
        <v>2.9500239537787687E-2</v>
      </c>
      <c r="D117" s="27">
        <f t="shared" si="2"/>
        <v>0.12296501791611975</v>
      </c>
      <c r="E117" s="27"/>
      <c r="F117" s="27">
        <f t="shared" si="3"/>
        <v>9.3157645677114848E-2</v>
      </c>
    </row>
    <row r="118" spans="1:6" x14ac:dyDescent="0.3">
      <c r="A118" s="1">
        <v>40057</v>
      </c>
      <c r="B118" s="27">
        <v>5.6427040000000002</v>
      </c>
      <c r="C118" s="27">
        <v>0.1018965018272171</v>
      </c>
      <c r="D118" s="27">
        <f t="shared" si="2"/>
        <v>5.75396730512873E-2</v>
      </c>
      <c r="E118" s="27"/>
      <c r="F118" s="27">
        <f t="shared" si="3"/>
        <v>7.4060423835316705E-2</v>
      </c>
    </row>
    <row r="119" spans="1:6" x14ac:dyDescent="0.3">
      <c r="A119" s="1">
        <v>40087</v>
      </c>
      <c r="B119" s="27">
        <v>5.7385989999999998</v>
      </c>
      <c r="C119" s="27">
        <v>1.6994511851055716E-2</v>
      </c>
      <c r="D119" s="27">
        <f t="shared" si="2"/>
        <v>8.8589453194438159E-2</v>
      </c>
      <c r="E119" s="27"/>
      <c r="F119" s="27">
        <f t="shared" si="3"/>
        <v>8.2411247232886814E-2</v>
      </c>
    </row>
    <row r="120" spans="1:6" x14ac:dyDescent="0.3">
      <c r="A120" s="1">
        <v>40118</v>
      </c>
      <c r="B120" s="27">
        <v>6.0859579999999998</v>
      </c>
      <c r="C120" s="27">
        <v>6.0530279254570774E-2</v>
      </c>
      <c r="D120" s="27">
        <f t="shared" si="2"/>
        <v>3.8472994254070442E-2</v>
      </c>
      <c r="E120" s="27"/>
      <c r="F120" s="27">
        <f t="shared" si="3"/>
        <v>6.2786226618337479E-2</v>
      </c>
    </row>
    <row r="121" spans="1:6" x14ac:dyDescent="0.3">
      <c r="A121" s="1">
        <v>40148</v>
      </c>
      <c r="B121" s="27">
        <v>6.4153580000000003</v>
      </c>
      <c r="C121" s="27">
        <v>5.4124593038598068E-2</v>
      </c>
      <c r="D121" s="27">
        <f t="shared" si="2"/>
        <v>5.3913093754420667E-2</v>
      </c>
      <c r="E121" s="27"/>
      <c r="F121" s="27">
        <f t="shared" si="3"/>
        <v>6.210944240920746E-2</v>
      </c>
    </row>
    <row r="122" spans="1:6" x14ac:dyDescent="0.3">
      <c r="A122" s="1">
        <v>40179</v>
      </c>
      <c r="B122" s="27">
        <v>5.8469790000000001</v>
      </c>
      <c r="C122" s="27">
        <v>-8.859661456149448E-2</v>
      </c>
      <c r="D122" s="27">
        <f t="shared" si="2"/>
        <v>5.4061143253344851E-2</v>
      </c>
      <c r="E122" s="27"/>
      <c r="F122" s="27">
        <f t="shared" si="3"/>
        <v>5.971398759802464E-2</v>
      </c>
    </row>
    <row r="123" spans="1:6" x14ac:dyDescent="0.3">
      <c r="A123" s="1">
        <v>40210</v>
      </c>
      <c r="B123" s="27">
        <v>6.229349</v>
      </c>
      <c r="C123" s="27">
        <v>6.5396164412425684E-2</v>
      </c>
      <c r="D123" s="27">
        <f t="shared" si="2"/>
        <v>-4.5799287217042677E-2</v>
      </c>
      <c r="E123" s="27"/>
      <c r="F123" s="27">
        <f t="shared" si="3"/>
        <v>1.5220806950168902E-2</v>
      </c>
    </row>
    <row r="124" spans="1:6" x14ac:dyDescent="0.3">
      <c r="A124" s="1">
        <v>40238</v>
      </c>
      <c r="B124" s="27">
        <v>7.1542219999999999</v>
      </c>
      <c r="C124" s="27">
        <v>0.14847024945945386</v>
      </c>
      <c r="D124" s="27">
        <f t="shared" si="2"/>
        <v>3.2037528923585176E-2</v>
      </c>
      <c r="E124" s="27"/>
      <c r="F124" s="27">
        <f t="shared" si="3"/>
        <v>3.0273414188845937E-2</v>
      </c>
    </row>
    <row r="125" spans="1:6" x14ac:dyDescent="0.3">
      <c r="A125" s="1">
        <v>40269</v>
      </c>
      <c r="B125" s="27">
        <v>7.9484940000000002</v>
      </c>
      <c r="C125" s="27">
        <v>0.11102143601358749</v>
      </c>
      <c r="D125" s="27">
        <f t="shared" si="2"/>
        <v>0.11354043329869326</v>
      </c>
      <c r="E125" s="27"/>
      <c r="F125" s="27">
        <f t="shared" si="3"/>
        <v>6.5732464770028309E-2</v>
      </c>
    </row>
    <row r="126" spans="1:6" x14ac:dyDescent="0.3">
      <c r="A126" s="1">
        <v>40299</v>
      </c>
      <c r="B126" s="27">
        <v>7.8203230000000001</v>
      </c>
      <c r="C126" s="27">
        <v>-1.6125193023986739E-2</v>
      </c>
      <c r="D126" s="27">
        <f t="shared" si="2"/>
        <v>0.11177713519911922</v>
      </c>
      <c r="E126" s="27"/>
      <c r="F126" s="27">
        <f t="shared" si="3"/>
        <v>7.9319156143096065E-2</v>
      </c>
    </row>
    <row r="127" spans="1:6" x14ac:dyDescent="0.3">
      <c r="A127" s="1">
        <v>40330</v>
      </c>
      <c r="B127" s="27">
        <v>7.6574530000000003</v>
      </c>
      <c r="C127" s="27">
        <v>-2.0826505503672932E-2</v>
      </c>
      <c r="D127" s="27">
        <f t="shared" si="2"/>
        <v>2.2245505442945051E-2</v>
      </c>
      <c r="E127" s="27"/>
      <c r="F127" s="27">
        <f t="shared" si="3"/>
        <v>5.0685851392971222E-2</v>
      </c>
    </row>
    <row r="128" spans="1:6" x14ac:dyDescent="0.3">
      <c r="A128" s="1">
        <v>40360</v>
      </c>
      <c r="B128" s="27">
        <v>7.8315869999999999</v>
      </c>
      <c r="C128" s="27">
        <v>2.2740459523551637E-2</v>
      </c>
      <c r="D128" s="27">
        <f t="shared" si="2"/>
        <v>-7.9049022196875374E-3</v>
      </c>
      <c r="E128" s="27"/>
      <c r="F128" s="27">
        <f t="shared" si="3"/>
        <v>2.9232144323977974E-2</v>
      </c>
    </row>
    <row r="129" spans="1:6" x14ac:dyDescent="0.3">
      <c r="A129" s="1">
        <v>40391</v>
      </c>
      <c r="B129" s="27">
        <v>7.4008139999999996</v>
      </c>
      <c r="C129" s="27">
        <v>-5.5004560378375422E-2</v>
      </c>
      <c r="D129" s="27">
        <f t="shared" si="2"/>
        <v>1.3546851000579885E-2</v>
      </c>
      <c r="E129" s="27"/>
      <c r="F129" s="27">
        <f t="shared" si="3"/>
        <v>2.7284638883850073E-2</v>
      </c>
    </row>
    <row r="130" spans="1:6" x14ac:dyDescent="0.3">
      <c r="A130" s="1">
        <v>40422</v>
      </c>
      <c r="B130" s="27">
        <v>8.6383419999999997</v>
      </c>
      <c r="C130" s="27">
        <v>0.16721511985033</v>
      </c>
      <c r="D130" s="27">
        <f t="shared" si="2"/>
        <v>-3.4439136964688824E-2</v>
      </c>
      <c r="E130" s="27"/>
      <c r="F130" s="27">
        <f t="shared" si="3"/>
        <v>2.5978791051824261E-3</v>
      </c>
    </row>
    <row r="131" spans="1:6" x14ac:dyDescent="0.3">
      <c r="A131" s="1">
        <v>40452</v>
      </c>
      <c r="B131" s="27">
        <v>9.1628849999999993</v>
      </c>
      <c r="C131" s="27">
        <v>6.0722647934059459E-2</v>
      </c>
      <c r="D131" s="27">
        <f t="shared" si="2"/>
        <v>0.10671884280582433</v>
      </c>
      <c r="E131" s="27"/>
      <c r="F131" s="27">
        <f t="shared" si="3"/>
        <v>5.1983051328726694E-2</v>
      </c>
    </row>
    <row r="132" spans="1:6" x14ac:dyDescent="0.3">
      <c r="A132" s="1">
        <v>40483</v>
      </c>
      <c r="B132" s="27">
        <v>9.4724939999999993</v>
      </c>
      <c r="C132" s="27">
        <v>3.3789466963734638E-2</v>
      </c>
      <c r="D132" s="27">
        <f t="shared" si="2"/>
        <v>7.452150639558891E-2</v>
      </c>
      <c r="E132" s="27"/>
      <c r="F132" s="27">
        <f t="shared" si="3"/>
        <v>5.4604930310326524E-2</v>
      </c>
    </row>
    <row r="133" spans="1:6" x14ac:dyDescent="0.3">
      <c r="A133" s="1">
        <v>40513</v>
      </c>
      <c r="B133" s="27">
        <v>9.8198550000000004</v>
      </c>
      <c r="C133" s="27">
        <v>3.6670490369273612E-2</v>
      </c>
      <c r="D133" s="27">
        <f t="shared" ref="D133:D196" si="4">0.7*C132+0.3*D132</f>
        <v>4.6009078793290914E-2</v>
      </c>
      <c r="E133" s="27"/>
      <c r="F133" s="27">
        <f t="shared" ref="F133:F196" si="5">0.3*C132+0.7*F132</f>
        <v>4.836029130634896E-2</v>
      </c>
    </row>
    <row r="134" spans="1:6" x14ac:dyDescent="0.3">
      <c r="A134" s="1">
        <v>40544</v>
      </c>
      <c r="B134" s="27">
        <v>10.330088999999999</v>
      </c>
      <c r="C134" s="27">
        <v>5.1959423026103568E-2</v>
      </c>
      <c r="D134" s="27">
        <f t="shared" si="4"/>
        <v>3.9472066896478801E-2</v>
      </c>
      <c r="E134" s="27"/>
      <c r="F134" s="27">
        <f t="shared" si="5"/>
        <v>4.4853351025226348E-2</v>
      </c>
    </row>
    <row r="135" spans="1:6" x14ac:dyDescent="0.3">
      <c r="A135" s="1">
        <v>40575</v>
      </c>
      <c r="B135" s="27">
        <v>10.752946</v>
      </c>
      <c r="C135" s="27">
        <v>4.0934497272966386E-2</v>
      </c>
      <c r="D135" s="27">
        <f t="shared" si="4"/>
        <v>4.8213216187216135E-2</v>
      </c>
      <c r="E135" s="27"/>
      <c r="F135" s="27">
        <f t="shared" si="5"/>
        <v>4.6985172625489513E-2</v>
      </c>
    </row>
    <row r="136" spans="1:6" x14ac:dyDescent="0.3">
      <c r="A136" s="1">
        <v>40603</v>
      </c>
      <c r="B136" s="27">
        <v>10.609863000000001</v>
      </c>
      <c r="C136" s="27">
        <v>-1.3306399939142177E-2</v>
      </c>
      <c r="D136" s="27">
        <f t="shared" si="4"/>
        <v>4.3118112947241306E-2</v>
      </c>
      <c r="E136" s="27"/>
      <c r="F136" s="27">
        <f t="shared" si="5"/>
        <v>4.5169970019732573E-2</v>
      </c>
    </row>
    <row r="137" spans="1:6" x14ac:dyDescent="0.3">
      <c r="A137" s="1">
        <v>40634</v>
      </c>
      <c r="B137" s="27">
        <v>10.659184</v>
      </c>
      <c r="C137" s="27">
        <v>4.6485991383675707E-3</v>
      </c>
      <c r="D137" s="27">
        <f t="shared" si="4"/>
        <v>3.6209539267728682E-3</v>
      </c>
      <c r="E137" s="27"/>
      <c r="F137" s="27">
        <f t="shared" si="5"/>
        <v>2.7627059032070144E-2</v>
      </c>
    </row>
    <row r="138" spans="1:6" x14ac:dyDescent="0.3">
      <c r="A138" s="1">
        <v>40664</v>
      </c>
      <c r="B138" s="27">
        <v>10.589159</v>
      </c>
      <c r="C138" s="27">
        <v>-6.5694522207327966E-3</v>
      </c>
      <c r="D138" s="27">
        <f t="shared" si="4"/>
        <v>4.3403055748891597E-3</v>
      </c>
      <c r="E138" s="27"/>
      <c r="F138" s="27">
        <f t="shared" si="5"/>
        <v>2.073352106395937E-2</v>
      </c>
    </row>
    <row r="139" spans="1:6" x14ac:dyDescent="0.3">
      <c r="A139" s="1">
        <v>40695</v>
      </c>
      <c r="B139" s="27">
        <v>10.218966999999999</v>
      </c>
      <c r="C139" s="27">
        <v>-3.4959527947403646E-2</v>
      </c>
      <c r="D139" s="27">
        <f t="shared" si="4"/>
        <v>-3.296524882046209E-3</v>
      </c>
      <c r="E139" s="27"/>
      <c r="F139" s="27">
        <f t="shared" si="5"/>
        <v>1.254262907855172E-2</v>
      </c>
    </row>
    <row r="140" spans="1:6" x14ac:dyDescent="0.3">
      <c r="A140" s="1">
        <v>40725</v>
      </c>
      <c r="B140" s="27">
        <v>11.887577</v>
      </c>
      <c r="C140" s="27">
        <v>0.16328558454098152</v>
      </c>
      <c r="D140" s="27">
        <f t="shared" si="4"/>
        <v>-2.5460627027796414E-2</v>
      </c>
      <c r="E140" s="27"/>
      <c r="F140" s="27">
        <f t="shared" si="5"/>
        <v>-1.7080180292348892E-3</v>
      </c>
    </row>
    <row r="141" spans="1:6" x14ac:dyDescent="0.3">
      <c r="A141" s="1">
        <v>40756</v>
      </c>
      <c r="B141" s="27">
        <v>11.715569</v>
      </c>
      <c r="C141" s="27">
        <v>-1.4469559271834798E-2</v>
      </c>
      <c r="D141" s="27">
        <f t="shared" si="4"/>
        <v>0.10666172107034813</v>
      </c>
      <c r="E141" s="27"/>
      <c r="F141" s="27">
        <f t="shared" si="5"/>
        <v>4.7790062741830036E-2</v>
      </c>
    </row>
    <row r="142" spans="1:6" x14ac:dyDescent="0.3">
      <c r="A142" s="1">
        <v>40787</v>
      </c>
      <c r="B142" s="27">
        <v>11.608712000000001</v>
      </c>
      <c r="C142" s="27">
        <v>-9.1209398365542649E-3</v>
      </c>
      <c r="D142" s="27">
        <f t="shared" si="4"/>
        <v>2.1869824830820082E-2</v>
      </c>
      <c r="E142" s="27"/>
      <c r="F142" s="27">
        <f t="shared" si="5"/>
        <v>2.911217613773058E-2</v>
      </c>
    </row>
    <row r="143" spans="1:6" x14ac:dyDescent="0.3">
      <c r="A143" s="1">
        <v>40817</v>
      </c>
      <c r="B143" s="27">
        <v>12.322915999999999</v>
      </c>
      <c r="C143" s="27">
        <v>6.1523104371957738E-2</v>
      </c>
      <c r="D143" s="27">
        <f t="shared" si="4"/>
        <v>1.7628956365803913E-4</v>
      </c>
      <c r="E143" s="27"/>
      <c r="F143" s="27">
        <f t="shared" si="5"/>
        <v>1.7642241345445127E-2</v>
      </c>
    </row>
    <row r="144" spans="1:6" x14ac:dyDescent="0.3">
      <c r="A144" s="1">
        <v>40848</v>
      </c>
      <c r="B144" s="27">
        <v>11.635503</v>
      </c>
      <c r="C144" s="27">
        <v>-5.5783306483627726E-2</v>
      </c>
      <c r="D144" s="27">
        <f t="shared" si="4"/>
        <v>4.311905992946783E-2</v>
      </c>
      <c r="E144" s="27"/>
      <c r="F144" s="27">
        <f t="shared" si="5"/>
        <v>3.080650025339891E-2</v>
      </c>
    </row>
    <row r="145" spans="1:6" x14ac:dyDescent="0.3">
      <c r="A145" s="1">
        <v>40878</v>
      </c>
      <c r="B145" s="27">
        <v>12.329617000000001</v>
      </c>
      <c r="C145" s="27">
        <v>5.9654834002449197E-2</v>
      </c>
      <c r="D145" s="27">
        <f t="shared" si="4"/>
        <v>-2.611259655969906E-2</v>
      </c>
      <c r="E145" s="27"/>
      <c r="F145" s="27">
        <f t="shared" si="5"/>
        <v>4.8295582322909168E-3</v>
      </c>
    </row>
    <row r="146" spans="1:6" x14ac:dyDescent="0.3">
      <c r="A146" s="1">
        <v>40909</v>
      </c>
      <c r="B146" s="27">
        <v>13.896848</v>
      </c>
      <c r="C146" s="27">
        <v>0.12711108544571981</v>
      </c>
      <c r="D146" s="27">
        <f t="shared" si="4"/>
        <v>3.3924604833804717E-2</v>
      </c>
      <c r="E146" s="27"/>
      <c r="F146" s="27">
        <f t="shared" si="5"/>
        <v>2.1277140963338402E-2</v>
      </c>
    </row>
    <row r="147" spans="1:6" x14ac:dyDescent="0.3">
      <c r="A147" s="1">
        <v>40940</v>
      </c>
      <c r="B147" s="27">
        <v>16.513767000000001</v>
      </c>
      <c r="C147" s="27">
        <v>0.18831025567812221</v>
      </c>
      <c r="D147" s="27">
        <f t="shared" si="4"/>
        <v>9.9155141262145266E-2</v>
      </c>
      <c r="E147" s="27"/>
      <c r="F147" s="27">
        <f t="shared" si="5"/>
        <v>5.302732430805282E-2</v>
      </c>
    </row>
    <row r="148" spans="1:6" x14ac:dyDescent="0.3">
      <c r="A148" s="1">
        <v>40969</v>
      </c>
      <c r="B148" s="27">
        <v>18.252396000000001</v>
      </c>
      <c r="C148" s="27">
        <v>0.10528360972999073</v>
      </c>
      <c r="D148" s="27">
        <f t="shared" si="4"/>
        <v>0.16156372135332911</v>
      </c>
      <c r="E148" s="27"/>
      <c r="F148" s="27">
        <f t="shared" si="5"/>
        <v>9.3612203719073639E-2</v>
      </c>
    </row>
    <row r="149" spans="1:6" x14ac:dyDescent="0.3">
      <c r="A149" s="1">
        <v>41000</v>
      </c>
      <c r="B149" s="27">
        <v>17.778390999999999</v>
      </c>
      <c r="C149" s="27">
        <v>-2.5969467241451549E-2</v>
      </c>
      <c r="D149" s="27">
        <f t="shared" si="4"/>
        <v>0.12216764321699225</v>
      </c>
      <c r="E149" s="27"/>
      <c r="F149" s="27">
        <f t="shared" si="5"/>
        <v>9.7113625522348757E-2</v>
      </c>
    </row>
    <row r="150" spans="1:6" x14ac:dyDescent="0.3">
      <c r="A150" s="1">
        <v>41030</v>
      </c>
      <c r="B150" s="27">
        <v>17.588121000000001</v>
      </c>
      <c r="C150" s="27">
        <v>-1.0702318336906713E-2</v>
      </c>
      <c r="D150" s="27">
        <f t="shared" si="4"/>
        <v>1.8471665896081593E-2</v>
      </c>
      <c r="E150" s="27"/>
      <c r="F150" s="27">
        <f t="shared" si="5"/>
        <v>6.0188697693208656E-2</v>
      </c>
    </row>
    <row r="151" spans="1:6" x14ac:dyDescent="0.3">
      <c r="A151" s="1">
        <v>41061</v>
      </c>
      <c r="B151" s="27">
        <v>17.779007</v>
      </c>
      <c r="C151" s="27">
        <v>1.0853120694359397E-2</v>
      </c>
      <c r="D151" s="27">
        <f t="shared" si="4"/>
        <v>-1.9501230670102218E-3</v>
      </c>
      <c r="E151" s="27"/>
      <c r="F151" s="27">
        <f t="shared" si="5"/>
        <v>3.8921392884174039E-2</v>
      </c>
    </row>
    <row r="152" spans="1:6" x14ac:dyDescent="0.3">
      <c r="A152" s="1">
        <v>41091</v>
      </c>
      <c r="B152" s="27">
        <v>18.593665999999999</v>
      </c>
      <c r="C152" s="27">
        <v>4.5821400486540043E-2</v>
      </c>
      <c r="D152" s="27">
        <f t="shared" si="4"/>
        <v>7.012147565948511E-3</v>
      </c>
      <c r="E152" s="27"/>
      <c r="F152" s="27">
        <f t="shared" si="5"/>
        <v>3.0500911227229647E-2</v>
      </c>
    </row>
    <row r="153" spans="1:6" x14ac:dyDescent="0.3">
      <c r="A153" s="1">
        <v>41122</v>
      </c>
      <c r="B153" s="27">
        <v>20.252231999999999</v>
      </c>
      <c r="C153" s="27">
        <v>8.9200591212082569E-2</v>
      </c>
      <c r="D153" s="27">
        <f t="shared" si="4"/>
        <v>3.4178624610362578E-2</v>
      </c>
      <c r="E153" s="27"/>
      <c r="F153" s="27">
        <f t="shared" si="5"/>
        <v>3.509705800502276E-2</v>
      </c>
    </row>
    <row r="154" spans="1:6" x14ac:dyDescent="0.3">
      <c r="A154" s="1">
        <v>41153</v>
      </c>
      <c r="B154" s="27">
        <v>20.396052999999998</v>
      </c>
      <c r="C154" s="27">
        <v>7.1014888630547279E-3</v>
      </c>
      <c r="D154" s="27">
        <f t="shared" si="4"/>
        <v>7.2694001231566566E-2</v>
      </c>
      <c r="E154" s="27"/>
      <c r="F154" s="27">
        <f t="shared" si="5"/>
        <v>5.13281179671407E-2</v>
      </c>
    </row>
    <row r="155" spans="1:6" x14ac:dyDescent="0.3">
      <c r="A155" s="1">
        <v>41183</v>
      </c>
      <c r="B155" s="27">
        <v>18.201439000000001</v>
      </c>
      <c r="C155" s="27">
        <v>-0.10759993612489627</v>
      </c>
      <c r="D155" s="27">
        <f t="shared" si="4"/>
        <v>2.6779242573608277E-2</v>
      </c>
      <c r="E155" s="27"/>
      <c r="F155" s="27">
        <f t="shared" si="5"/>
        <v>3.8060129235914904E-2</v>
      </c>
    </row>
    <row r="156" spans="1:6" x14ac:dyDescent="0.3">
      <c r="A156" s="1">
        <v>41214</v>
      </c>
      <c r="B156" s="27">
        <v>17.894469999999998</v>
      </c>
      <c r="C156" s="27">
        <v>-1.6865095116930129E-2</v>
      </c>
      <c r="D156" s="27">
        <f t="shared" si="4"/>
        <v>-6.7286182515344906E-2</v>
      </c>
      <c r="E156" s="27"/>
      <c r="F156" s="27">
        <f t="shared" si="5"/>
        <v>-5.6378903723284489E-3</v>
      </c>
    </row>
    <row r="157" spans="1:6" x14ac:dyDescent="0.3">
      <c r="A157" s="1">
        <v>41244</v>
      </c>
      <c r="B157" s="27">
        <v>16.344984</v>
      </c>
      <c r="C157" s="27">
        <v>-8.659021474231976E-2</v>
      </c>
      <c r="D157" s="27">
        <f t="shared" si="4"/>
        <v>-3.1991421336454558E-2</v>
      </c>
      <c r="E157" s="27"/>
      <c r="F157" s="27">
        <f t="shared" si="5"/>
        <v>-9.0060517957089511E-3</v>
      </c>
    </row>
    <row r="158" spans="1:6" x14ac:dyDescent="0.3">
      <c r="A158" s="1">
        <v>41275</v>
      </c>
      <c r="B158" s="27">
        <v>13.989852000000001</v>
      </c>
      <c r="C158" s="27">
        <v>-0.14408897555360101</v>
      </c>
      <c r="D158" s="27">
        <f t="shared" si="4"/>
        <v>-7.0210576720560192E-2</v>
      </c>
      <c r="E158" s="27"/>
      <c r="F158" s="27">
        <f t="shared" si="5"/>
        <v>-3.228130067969219E-2</v>
      </c>
    </row>
    <row r="159" spans="1:6" x14ac:dyDescent="0.3">
      <c r="A159" s="1">
        <v>41306</v>
      </c>
      <c r="B159" s="27">
        <v>13.557093</v>
      </c>
      <c r="C159" s="27">
        <v>-3.0933779714038434E-2</v>
      </c>
      <c r="D159" s="27">
        <f t="shared" si="4"/>
        <v>-0.12192545590368875</v>
      </c>
      <c r="E159" s="27"/>
      <c r="F159" s="27">
        <f t="shared" si="5"/>
        <v>-6.5823603141864834E-2</v>
      </c>
    </row>
    <row r="160" spans="1:6" x14ac:dyDescent="0.3">
      <c r="A160" s="1">
        <v>41334</v>
      </c>
      <c r="B160" s="27">
        <v>13.675027999999999</v>
      </c>
      <c r="C160" s="27">
        <v>8.6991363118922305E-3</v>
      </c>
      <c r="D160" s="27">
        <f t="shared" si="4"/>
        <v>-5.8231282570933532E-2</v>
      </c>
      <c r="E160" s="27"/>
      <c r="F160" s="27">
        <f t="shared" si="5"/>
        <v>-5.5356656113516908E-2</v>
      </c>
    </row>
    <row r="161" spans="1:6" x14ac:dyDescent="0.3">
      <c r="A161" s="1">
        <v>41365</v>
      </c>
      <c r="B161" s="27">
        <v>13.678737999999999</v>
      </c>
      <c r="C161" s="27">
        <v>2.7129743354081803E-4</v>
      </c>
      <c r="D161" s="27">
        <f t="shared" si="4"/>
        <v>-1.1379989352955498E-2</v>
      </c>
      <c r="E161" s="27"/>
      <c r="F161" s="27">
        <f t="shared" si="5"/>
        <v>-3.6139918385894164E-2</v>
      </c>
    </row>
    <row r="162" spans="1:6" x14ac:dyDescent="0.3">
      <c r="A162" s="1">
        <v>41395</v>
      </c>
      <c r="B162" s="27">
        <v>13.893446000000001</v>
      </c>
      <c r="C162" s="27">
        <v>1.5696477262741704E-2</v>
      </c>
      <c r="D162" s="27">
        <f t="shared" si="4"/>
        <v>-3.2240886024080769E-3</v>
      </c>
      <c r="E162" s="27"/>
      <c r="F162" s="27">
        <f t="shared" si="5"/>
        <v>-2.5216553640063668E-2</v>
      </c>
    </row>
    <row r="163" spans="1:6" x14ac:dyDescent="0.3">
      <c r="A163" s="1">
        <v>41426</v>
      </c>
      <c r="B163" s="27">
        <v>12.331025</v>
      </c>
      <c r="C163" s="27">
        <v>-0.11245741337318338</v>
      </c>
      <c r="D163" s="27">
        <f t="shared" si="4"/>
        <v>1.0020307503196768E-2</v>
      </c>
      <c r="E163" s="27"/>
      <c r="F163" s="27">
        <f t="shared" si="5"/>
        <v>-1.2942644369222057E-2</v>
      </c>
    </row>
    <row r="164" spans="1:6" x14ac:dyDescent="0.3">
      <c r="A164" s="1">
        <v>41456</v>
      </c>
      <c r="B164" s="27">
        <v>14.072476999999999</v>
      </c>
      <c r="C164" s="27">
        <v>0.14122524283261106</v>
      </c>
      <c r="D164" s="27">
        <f t="shared" si="4"/>
        <v>-7.5714097110269329E-2</v>
      </c>
      <c r="E164" s="27"/>
      <c r="F164" s="27">
        <f t="shared" si="5"/>
        <v>-4.2797075070410445E-2</v>
      </c>
    </row>
    <row r="165" spans="1:6" x14ac:dyDescent="0.3">
      <c r="A165" s="1">
        <v>41487</v>
      </c>
      <c r="B165" s="27">
        <v>15.151244</v>
      </c>
      <c r="C165" s="27">
        <v>7.6657933070347184E-2</v>
      </c>
      <c r="D165" s="27">
        <f t="shared" si="4"/>
        <v>7.6143440849746946E-2</v>
      </c>
      <c r="E165" s="27"/>
      <c r="F165" s="27">
        <f t="shared" si="5"/>
        <v>1.240962030049601E-2</v>
      </c>
    </row>
    <row r="166" spans="1:6" x14ac:dyDescent="0.3">
      <c r="A166" s="1">
        <v>41518</v>
      </c>
      <c r="B166" s="27">
        <v>14.923546999999999</v>
      </c>
      <c r="C166" s="27">
        <v>-1.502827094593695E-2</v>
      </c>
      <c r="D166" s="27">
        <f t="shared" si="4"/>
        <v>7.6503585404167115E-2</v>
      </c>
      <c r="E166" s="27"/>
      <c r="F166" s="27">
        <f t="shared" si="5"/>
        <v>3.1684114131451363E-2</v>
      </c>
    </row>
    <row r="167" spans="1:6" x14ac:dyDescent="0.3">
      <c r="A167" s="1">
        <v>41548</v>
      </c>
      <c r="B167" s="27">
        <v>16.361903999999999</v>
      </c>
      <c r="C167" s="27">
        <v>9.6381711398771275E-2</v>
      </c>
      <c r="D167" s="27">
        <f t="shared" si="4"/>
        <v>1.2431285959094268E-2</v>
      </c>
      <c r="E167" s="27"/>
      <c r="F167" s="27">
        <f t="shared" si="5"/>
        <v>1.7670398608234869E-2</v>
      </c>
    </row>
    <row r="168" spans="1:6" x14ac:dyDescent="0.3">
      <c r="A168" s="1">
        <v>41579</v>
      </c>
      <c r="B168" s="27">
        <v>17.406472999999998</v>
      </c>
      <c r="C168" s="27">
        <v>6.384153091229483E-2</v>
      </c>
      <c r="D168" s="27">
        <f t="shared" si="4"/>
        <v>7.119658376686816E-2</v>
      </c>
      <c r="E168" s="27"/>
      <c r="F168" s="27">
        <f t="shared" si="5"/>
        <v>4.1283792445395789E-2</v>
      </c>
    </row>
    <row r="169" spans="1:6" x14ac:dyDescent="0.3">
      <c r="A169" s="1">
        <v>41609</v>
      </c>
      <c r="B169" s="27">
        <v>17.663954</v>
      </c>
      <c r="C169" s="27">
        <v>1.4792255731531645E-2</v>
      </c>
      <c r="D169" s="27">
        <f t="shared" si="4"/>
        <v>6.6048046768666824E-2</v>
      </c>
      <c r="E169" s="27"/>
      <c r="F169" s="27">
        <f t="shared" si="5"/>
        <v>4.8051113985465493E-2</v>
      </c>
    </row>
    <row r="170" spans="1:6" x14ac:dyDescent="0.3">
      <c r="A170" s="1">
        <v>41640</v>
      </c>
      <c r="B170" s="27">
        <v>15.761601000000001</v>
      </c>
      <c r="C170" s="27">
        <v>-0.10769689504399749</v>
      </c>
      <c r="D170" s="27">
        <f t="shared" si="4"/>
        <v>3.0168993042672197E-2</v>
      </c>
      <c r="E170" s="27"/>
      <c r="F170" s="27">
        <f t="shared" si="5"/>
        <v>3.8073456509285335E-2</v>
      </c>
    </row>
    <row r="171" spans="1:6" x14ac:dyDescent="0.3">
      <c r="A171" s="1">
        <v>41671</v>
      </c>
      <c r="B171" s="27">
        <v>16.56889</v>
      </c>
      <c r="C171" s="27">
        <v>5.1218718200010116E-2</v>
      </c>
      <c r="D171" s="27">
        <f t="shared" si="4"/>
        <v>-6.6337128617996566E-2</v>
      </c>
      <c r="E171" s="27"/>
      <c r="F171" s="27">
        <f t="shared" si="5"/>
        <v>-5.657648956699509E-3</v>
      </c>
    </row>
    <row r="172" spans="1:6" x14ac:dyDescent="0.3">
      <c r="A172" s="1">
        <v>41699</v>
      </c>
      <c r="B172" s="27">
        <v>17.000637000000001</v>
      </c>
      <c r="C172" s="27">
        <v>2.6057690044414716E-2</v>
      </c>
      <c r="D172" s="27">
        <f t="shared" si="4"/>
        <v>1.5951964154608114E-2</v>
      </c>
      <c r="E172" s="27"/>
      <c r="F172" s="27">
        <f t="shared" si="5"/>
        <v>1.140526119031338E-2</v>
      </c>
    </row>
    <row r="173" spans="1:6" x14ac:dyDescent="0.3">
      <c r="A173" s="1">
        <v>41730</v>
      </c>
      <c r="B173" s="27">
        <v>18.690439000000001</v>
      </c>
      <c r="C173" s="27">
        <v>9.9396393205736899E-2</v>
      </c>
      <c r="D173" s="27">
        <f t="shared" si="4"/>
        <v>2.3025972277472734E-2</v>
      </c>
      <c r="E173" s="27"/>
      <c r="F173" s="27">
        <f t="shared" si="5"/>
        <v>1.5800989846543781E-2</v>
      </c>
    </row>
    <row r="174" spans="1:6" x14ac:dyDescent="0.3">
      <c r="A174" s="1">
        <v>41760</v>
      </c>
      <c r="B174" s="27">
        <v>20.049565999999999</v>
      </c>
      <c r="C174" s="27">
        <v>7.2717767624398633E-2</v>
      </c>
      <c r="D174" s="27">
        <f t="shared" si="4"/>
        <v>7.6485266927257642E-2</v>
      </c>
      <c r="E174" s="27"/>
      <c r="F174" s="27">
        <f t="shared" si="5"/>
        <v>4.0879610854301709E-2</v>
      </c>
    </row>
    <row r="175" spans="1:6" x14ac:dyDescent="0.3">
      <c r="A175" s="1">
        <v>41791</v>
      </c>
      <c r="B175" s="27">
        <v>20.719266999999999</v>
      </c>
      <c r="C175" s="27">
        <v>3.3402269156349806E-2</v>
      </c>
      <c r="D175" s="27">
        <f t="shared" si="4"/>
        <v>7.3848017415256331E-2</v>
      </c>
      <c r="E175" s="27"/>
      <c r="F175" s="27">
        <f t="shared" si="5"/>
        <v>5.0431057885330782E-2</v>
      </c>
    </row>
    <row r="176" spans="1:6" x14ac:dyDescent="0.3">
      <c r="A176" s="1">
        <v>41821</v>
      </c>
      <c r="B176" s="27">
        <v>21.314550000000001</v>
      </c>
      <c r="C176" s="27">
        <v>2.8730890914239415E-2</v>
      </c>
      <c r="D176" s="27">
        <f t="shared" si="4"/>
        <v>4.5535993634021762E-2</v>
      </c>
      <c r="E176" s="27"/>
      <c r="F176" s="27">
        <f t="shared" si="5"/>
        <v>4.5322421266636492E-2</v>
      </c>
    </row>
    <row r="177" spans="1:6" x14ac:dyDescent="0.3">
      <c r="A177" s="1">
        <v>41852</v>
      </c>
      <c r="B177" s="27">
        <v>22.852944999999998</v>
      </c>
      <c r="C177" s="27">
        <v>7.2175814173885744E-2</v>
      </c>
      <c r="D177" s="27">
        <f t="shared" si="4"/>
        <v>3.3772421730174113E-2</v>
      </c>
      <c r="E177" s="27"/>
      <c r="F177" s="27">
        <f t="shared" si="5"/>
        <v>4.0344962160917361E-2</v>
      </c>
    </row>
    <row r="178" spans="1:6" x14ac:dyDescent="0.3">
      <c r="A178" s="1">
        <v>41883</v>
      </c>
      <c r="B178" s="27">
        <v>22.574511999999999</v>
      </c>
      <c r="C178" s="27">
        <v>-1.2183681359229648E-2</v>
      </c>
      <c r="D178" s="27">
        <f t="shared" si="4"/>
        <v>6.0654796440772249E-2</v>
      </c>
      <c r="E178" s="27"/>
      <c r="F178" s="27">
        <f t="shared" si="5"/>
        <v>4.9894217764807874E-2</v>
      </c>
    </row>
    <row r="179" spans="1:6" x14ac:dyDescent="0.3">
      <c r="A179" s="1">
        <v>41913</v>
      </c>
      <c r="B179" s="27">
        <v>24.198975000000001</v>
      </c>
      <c r="C179" s="27">
        <v>7.1960049457547637E-2</v>
      </c>
      <c r="D179" s="27">
        <f t="shared" si="4"/>
        <v>9.6678619807709192E-3</v>
      </c>
      <c r="E179" s="27"/>
      <c r="F179" s="27">
        <f t="shared" si="5"/>
        <v>3.1270848027596616E-2</v>
      </c>
    </row>
    <row r="180" spans="1:6" x14ac:dyDescent="0.3">
      <c r="A180" s="1">
        <v>41944</v>
      </c>
      <c r="B180" s="27">
        <v>26.647998999999999</v>
      </c>
      <c r="C180" s="27">
        <v>0.10120362536016492</v>
      </c>
      <c r="D180" s="27">
        <f t="shared" si="4"/>
        <v>5.3272393214514616E-2</v>
      </c>
      <c r="E180" s="27"/>
      <c r="F180" s="27">
        <f t="shared" si="5"/>
        <v>4.3477608456581926E-2</v>
      </c>
    </row>
    <row r="181" spans="1:6" x14ac:dyDescent="0.3">
      <c r="A181" s="1">
        <v>41974</v>
      </c>
      <c r="B181" s="27">
        <v>24.839494999999999</v>
      </c>
      <c r="C181" s="27">
        <v>-6.7866409031312247E-2</v>
      </c>
      <c r="D181" s="27">
        <f t="shared" si="4"/>
        <v>8.6824255716469817E-2</v>
      </c>
      <c r="E181" s="27"/>
      <c r="F181" s="27">
        <f t="shared" si="5"/>
        <v>6.0795413527656821E-2</v>
      </c>
    </row>
    <row r="182" spans="1:6" x14ac:dyDescent="0.3">
      <c r="A182" s="1">
        <v>42005</v>
      </c>
      <c r="B182" s="27">
        <v>26.365235999999999</v>
      </c>
      <c r="C182" s="27">
        <v>6.1423994328387188E-2</v>
      </c>
      <c r="D182" s="27">
        <f t="shared" si="4"/>
        <v>-2.1459209606977624E-2</v>
      </c>
      <c r="E182" s="27"/>
      <c r="F182" s="27">
        <f t="shared" si="5"/>
        <v>2.2196866759966096E-2</v>
      </c>
    </row>
    <row r="183" spans="1:6" x14ac:dyDescent="0.3">
      <c r="A183" s="1">
        <v>42036</v>
      </c>
      <c r="B183" s="27">
        <v>28.908148000000001</v>
      </c>
      <c r="C183" s="27">
        <v>9.6449430606272646E-2</v>
      </c>
      <c r="D183" s="27">
        <f t="shared" si="4"/>
        <v>3.6559033147777739E-2</v>
      </c>
      <c r="E183" s="27"/>
      <c r="F183" s="27">
        <f t="shared" si="5"/>
        <v>3.3965005030492421E-2</v>
      </c>
    </row>
    <row r="184" spans="1:6" x14ac:dyDescent="0.3">
      <c r="A184" s="1">
        <v>42064</v>
      </c>
      <c r="B184" s="27">
        <v>28.111763</v>
      </c>
      <c r="C184" s="27">
        <v>-2.7548807346634563E-2</v>
      </c>
      <c r="D184" s="27">
        <f t="shared" si="4"/>
        <v>7.8482311368724175E-2</v>
      </c>
      <c r="E184" s="27"/>
      <c r="F184" s="27">
        <f t="shared" si="5"/>
        <v>5.271033270322649E-2</v>
      </c>
    </row>
    <row r="185" spans="1:6" x14ac:dyDescent="0.3">
      <c r="A185" s="1">
        <v>42095</v>
      </c>
      <c r="B185" s="27">
        <v>28.274429000000001</v>
      </c>
      <c r="C185" s="27">
        <v>5.786403364314241E-3</v>
      </c>
      <c r="D185" s="27">
        <f t="shared" si="4"/>
        <v>4.2605282679730565E-3</v>
      </c>
      <c r="E185" s="27"/>
      <c r="F185" s="27">
        <f t="shared" si="5"/>
        <v>2.8632590688268171E-2</v>
      </c>
    </row>
    <row r="186" spans="1:6" x14ac:dyDescent="0.3">
      <c r="A186" s="1">
        <v>42125</v>
      </c>
      <c r="B186" s="27">
        <v>29.433416000000001</v>
      </c>
      <c r="C186" s="27">
        <v>4.0990642109872466E-2</v>
      </c>
      <c r="D186" s="27">
        <f t="shared" si="4"/>
        <v>5.3286408354118854E-3</v>
      </c>
      <c r="E186" s="27"/>
      <c r="F186" s="27">
        <f t="shared" si="5"/>
        <v>2.1778734491081989E-2</v>
      </c>
    </row>
    <row r="187" spans="1:6" x14ac:dyDescent="0.3">
      <c r="A187" s="1">
        <v>42156</v>
      </c>
      <c r="B187" s="27">
        <v>28.456054999999999</v>
      </c>
      <c r="C187" s="27">
        <v>-3.3205829727681047E-2</v>
      </c>
      <c r="D187" s="27">
        <f t="shared" si="4"/>
        <v>3.0292041727534292E-2</v>
      </c>
      <c r="E187" s="27"/>
      <c r="F187" s="27">
        <f t="shared" si="5"/>
        <v>2.7542306776719129E-2</v>
      </c>
    </row>
    <row r="188" spans="1:6" x14ac:dyDescent="0.3">
      <c r="A188" s="1">
        <v>42186</v>
      </c>
      <c r="B188" s="27">
        <v>27.519089000000001</v>
      </c>
      <c r="C188" s="27">
        <v>-3.292677076987649E-2</v>
      </c>
      <c r="D188" s="27">
        <f t="shared" si="4"/>
        <v>-1.4156468291116445E-2</v>
      </c>
      <c r="E188" s="27"/>
      <c r="F188" s="27">
        <f t="shared" si="5"/>
        <v>9.3178658253990736E-3</v>
      </c>
    </row>
    <row r="189" spans="1:6" x14ac:dyDescent="0.3">
      <c r="A189" s="1">
        <v>42217</v>
      </c>
      <c r="B189" s="27">
        <v>25.581638000000002</v>
      </c>
      <c r="C189" s="27">
        <v>-7.0403893093990089E-2</v>
      </c>
      <c r="D189" s="27">
        <f t="shared" si="4"/>
        <v>-2.7295680026248475E-2</v>
      </c>
      <c r="E189" s="27"/>
      <c r="F189" s="27">
        <f t="shared" si="5"/>
        <v>-3.3555251531835958E-3</v>
      </c>
    </row>
    <row r="190" spans="1:6" x14ac:dyDescent="0.3">
      <c r="A190" s="1">
        <v>42248</v>
      </c>
      <c r="B190" s="27">
        <v>25.136814000000001</v>
      </c>
      <c r="C190" s="27">
        <v>-1.7388409608485644E-2</v>
      </c>
      <c r="D190" s="27">
        <f t="shared" si="4"/>
        <v>-5.7471429173667599E-2</v>
      </c>
      <c r="E190" s="27"/>
      <c r="F190" s="27">
        <f t="shared" si="5"/>
        <v>-2.3470035535425544E-2</v>
      </c>
    </row>
    <row r="191" spans="1:6" x14ac:dyDescent="0.3">
      <c r="A191" s="1">
        <v>42278</v>
      </c>
      <c r="B191" s="27">
        <v>27.233442</v>
      </c>
      <c r="C191" s="27">
        <v>8.340866109762346E-2</v>
      </c>
      <c r="D191" s="27">
        <f t="shared" si="4"/>
        <v>-2.9413315478040228E-2</v>
      </c>
      <c r="E191" s="27"/>
      <c r="F191" s="27">
        <f t="shared" si="5"/>
        <v>-2.1645547757343574E-2</v>
      </c>
    </row>
    <row r="192" spans="1:6" x14ac:dyDescent="0.3">
      <c r="A192" s="1">
        <v>42309</v>
      </c>
      <c r="B192" s="27">
        <v>26.959969000000001</v>
      </c>
      <c r="C192" s="27">
        <v>-1.0041808156310172E-2</v>
      </c>
      <c r="D192" s="27">
        <f t="shared" si="4"/>
        <v>4.9562068124924349E-2</v>
      </c>
      <c r="E192" s="27"/>
      <c r="F192" s="27">
        <f t="shared" si="5"/>
        <v>9.8707148991465377E-3</v>
      </c>
    </row>
    <row r="193" spans="1:6" x14ac:dyDescent="0.3">
      <c r="A193" s="1">
        <v>42339</v>
      </c>
      <c r="B193" s="27">
        <v>24.090899</v>
      </c>
      <c r="C193" s="27">
        <v>-0.10641963275254507</v>
      </c>
      <c r="D193" s="27">
        <f t="shared" si="4"/>
        <v>7.8393547280601831E-3</v>
      </c>
      <c r="E193" s="27"/>
      <c r="F193" s="27">
        <f t="shared" si="5"/>
        <v>3.8969579825095242E-3</v>
      </c>
    </row>
    <row r="194" spans="1:6" x14ac:dyDescent="0.3">
      <c r="A194" s="1">
        <v>42370</v>
      </c>
      <c r="B194" s="27">
        <v>22.278245999999999</v>
      </c>
      <c r="C194" s="27">
        <v>-7.5242231516557401E-2</v>
      </c>
      <c r="D194" s="27">
        <f t="shared" si="4"/>
        <v>-7.2141936508363494E-2</v>
      </c>
      <c r="E194" s="27"/>
      <c r="F194" s="27">
        <f t="shared" si="5"/>
        <v>-2.9198019238006852E-2</v>
      </c>
    </row>
    <row r="195" spans="1:6" x14ac:dyDescent="0.3">
      <c r="A195" s="1">
        <v>42401</v>
      </c>
      <c r="B195" s="27">
        <v>22.129477000000001</v>
      </c>
      <c r="C195" s="27">
        <v>-6.6777698747019221E-3</v>
      </c>
      <c r="D195" s="27">
        <f t="shared" si="4"/>
        <v>-7.4312143014099233E-2</v>
      </c>
      <c r="E195" s="27"/>
      <c r="F195" s="27">
        <f t="shared" si="5"/>
        <v>-4.3011282921572011E-2</v>
      </c>
    </row>
    <row r="196" spans="1:6" x14ac:dyDescent="0.3">
      <c r="A196" s="1">
        <v>42430</v>
      </c>
      <c r="B196" s="27">
        <v>25.079937000000001</v>
      </c>
      <c r="C196" s="27">
        <v>0.13332714550822855</v>
      </c>
      <c r="D196" s="27">
        <f t="shared" si="4"/>
        <v>-2.6968081816521116E-2</v>
      </c>
      <c r="E196" s="27"/>
      <c r="F196" s="27">
        <f t="shared" si="5"/>
        <v>-3.2111229007510983E-2</v>
      </c>
    </row>
    <row r="197" spans="1:6" x14ac:dyDescent="0.3">
      <c r="A197" s="1">
        <v>42461</v>
      </c>
      <c r="B197" s="27">
        <v>21.570727999999999</v>
      </c>
      <c r="C197" s="27">
        <v>-0.13992096551119737</v>
      </c>
      <c r="D197" s="27">
        <f t="shared" ref="D197:D265" si="6">0.7*C196+0.3*D196</f>
        <v>8.5238577310803657E-2</v>
      </c>
      <c r="E197" s="27"/>
      <c r="F197" s="27">
        <f t="shared" ref="F197:F265" si="7">0.3*C196+0.7*F196</f>
        <v>1.7520283347210879E-2</v>
      </c>
    </row>
    <row r="198" spans="1:6" x14ac:dyDescent="0.3">
      <c r="A198" s="1">
        <v>42491</v>
      </c>
      <c r="B198" s="27">
        <v>22.979020999999999</v>
      </c>
      <c r="C198" s="27">
        <v>6.5287226281838917E-2</v>
      </c>
      <c r="D198" s="27">
        <f t="shared" si="6"/>
        <v>-7.2373102664597067E-2</v>
      </c>
      <c r="E198" s="27"/>
      <c r="F198" s="27">
        <f t="shared" si="7"/>
        <v>-2.9712091310311592E-2</v>
      </c>
    </row>
    <row r="199" spans="1:6" x14ac:dyDescent="0.3">
      <c r="A199" s="1">
        <v>42522</v>
      </c>
      <c r="B199" s="27">
        <v>22.132677000000001</v>
      </c>
      <c r="C199" s="27">
        <v>-3.6831160039411559E-2</v>
      </c>
      <c r="D199" s="27">
        <f t="shared" si="6"/>
        <v>2.3989127597908121E-2</v>
      </c>
      <c r="E199" s="27"/>
      <c r="F199" s="27">
        <f t="shared" si="7"/>
        <v>-1.2122960326664406E-3</v>
      </c>
    </row>
    <row r="200" spans="1:6" x14ac:dyDescent="0.3">
      <c r="A200" s="1">
        <v>42552</v>
      </c>
      <c r="B200" s="27">
        <v>24.126007000000001</v>
      </c>
      <c r="C200" s="27">
        <v>9.0062761047838835E-2</v>
      </c>
      <c r="D200" s="27">
        <f t="shared" si="6"/>
        <v>-1.8585073748215653E-2</v>
      </c>
      <c r="E200" s="27"/>
      <c r="F200" s="27">
        <f t="shared" si="7"/>
        <v>-1.1897955234689976E-2</v>
      </c>
    </row>
    <row r="201" spans="1:6" x14ac:dyDescent="0.3">
      <c r="A201" s="1">
        <v>42583</v>
      </c>
      <c r="B201" s="27">
        <v>24.563564</v>
      </c>
      <c r="C201" s="27">
        <v>1.8136320693266761E-2</v>
      </c>
      <c r="D201" s="27">
        <f t="shared" si="6"/>
        <v>5.746841060902249E-2</v>
      </c>
      <c r="E201" s="27"/>
      <c r="F201" s="27">
        <f t="shared" si="7"/>
        <v>1.8690259650068666E-2</v>
      </c>
    </row>
    <row r="202" spans="1:6" x14ac:dyDescent="0.3">
      <c r="A202" s="1">
        <v>42614</v>
      </c>
      <c r="B202" s="27">
        <v>26.314363</v>
      </c>
      <c r="C202" s="27">
        <v>7.127626105071716E-2</v>
      </c>
      <c r="D202" s="27">
        <f t="shared" si="6"/>
        <v>2.9935947667993477E-2</v>
      </c>
      <c r="E202" s="27"/>
      <c r="F202" s="27">
        <f t="shared" si="7"/>
        <v>1.8524077963028095E-2</v>
      </c>
    </row>
    <row r="203" spans="1:6" x14ac:dyDescent="0.3">
      <c r="A203" s="1">
        <v>42644</v>
      </c>
      <c r="B203" s="27">
        <v>26.428421</v>
      </c>
      <c r="C203" s="27">
        <v>4.3344389525978855E-3</v>
      </c>
      <c r="D203" s="27">
        <f t="shared" si="6"/>
        <v>5.8874167035900052E-2</v>
      </c>
      <c r="E203" s="27"/>
      <c r="F203" s="27">
        <f t="shared" si="7"/>
        <v>3.4349732889334808E-2</v>
      </c>
    </row>
    <row r="204" spans="1:6" x14ac:dyDescent="0.3">
      <c r="A204" s="1">
        <v>42675</v>
      </c>
      <c r="B204" s="27">
        <v>25.725466000000001</v>
      </c>
      <c r="C204" s="27">
        <v>-2.659844869279171E-2</v>
      </c>
      <c r="D204" s="27">
        <f t="shared" si="6"/>
        <v>2.0696357377588535E-2</v>
      </c>
      <c r="E204" s="27"/>
      <c r="F204" s="27">
        <f t="shared" si="7"/>
        <v>2.5345144708313731E-2</v>
      </c>
    </row>
    <row r="205" spans="1:6" x14ac:dyDescent="0.3">
      <c r="A205" s="1">
        <v>42705</v>
      </c>
      <c r="B205" s="27">
        <v>27.097546000000001</v>
      </c>
      <c r="C205" s="27">
        <v>5.3335476993886077E-2</v>
      </c>
      <c r="D205" s="27">
        <f t="shared" si="6"/>
        <v>-1.2410006871677638E-2</v>
      </c>
      <c r="E205" s="27"/>
      <c r="F205" s="27">
        <f t="shared" si="7"/>
        <v>9.7620666879820982E-3</v>
      </c>
    </row>
    <row r="206" spans="1:6" x14ac:dyDescent="0.3">
      <c r="A206" s="1">
        <v>42736</v>
      </c>
      <c r="B206" s="27">
        <v>28.391355999999998</v>
      </c>
      <c r="C206" s="27">
        <v>4.7746390023657437E-2</v>
      </c>
      <c r="D206" s="27">
        <f t="shared" si="6"/>
        <v>3.3611831834216961E-2</v>
      </c>
      <c r="E206" s="27"/>
      <c r="F206" s="27">
        <f t="shared" si="7"/>
        <v>2.2834089779753292E-2</v>
      </c>
    </row>
    <row r="207" spans="1:6" x14ac:dyDescent="0.3">
      <c r="A207" s="1">
        <v>42767</v>
      </c>
      <c r="B207" s="27">
        <v>32.050533000000001</v>
      </c>
      <c r="C207" s="27">
        <v>0.12888348834060626</v>
      </c>
      <c r="D207" s="27">
        <f t="shared" si="6"/>
        <v>4.3506022566825293E-2</v>
      </c>
      <c r="E207" s="27"/>
      <c r="F207" s="27">
        <f t="shared" si="7"/>
        <v>3.0307779852924533E-2</v>
      </c>
    </row>
    <row r="208" spans="1:6" x14ac:dyDescent="0.3">
      <c r="A208" s="1">
        <v>42795</v>
      </c>
      <c r="B208" s="27">
        <v>33.756798000000003</v>
      </c>
      <c r="C208" s="27">
        <v>5.3236712163257982E-2</v>
      </c>
      <c r="D208" s="27">
        <f t="shared" si="6"/>
        <v>0.10327024860847195</v>
      </c>
      <c r="E208" s="27"/>
      <c r="F208" s="27">
        <f t="shared" si="7"/>
        <v>5.9880492399229046E-2</v>
      </c>
    </row>
    <row r="209" spans="1:6" x14ac:dyDescent="0.3">
      <c r="A209" s="1">
        <v>42826</v>
      </c>
      <c r="B209" s="27">
        <v>33.754440000000002</v>
      </c>
      <c r="C209" s="27">
        <v>-6.9852596801367461E-5</v>
      </c>
      <c r="D209" s="27">
        <f t="shared" si="6"/>
        <v>6.8246773096822172E-2</v>
      </c>
      <c r="E209" s="27"/>
      <c r="F209" s="27">
        <f t="shared" si="7"/>
        <v>5.7887358328437721E-2</v>
      </c>
    </row>
    <row r="210" spans="1:6" x14ac:dyDescent="0.3">
      <c r="A210" s="1">
        <v>42856</v>
      </c>
      <c r="B210" s="27">
        <v>35.895080999999998</v>
      </c>
      <c r="C210" s="27">
        <v>6.3418057002278649E-2</v>
      </c>
      <c r="D210" s="27">
        <f t="shared" si="6"/>
        <v>2.0425135111285696E-2</v>
      </c>
      <c r="E210" s="27"/>
      <c r="F210" s="27">
        <f t="shared" si="7"/>
        <v>4.0500195050865988E-2</v>
      </c>
    </row>
    <row r="211" spans="1:6" x14ac:dyDescent="0.3">
      <c r="A211" s="1">
        <v>42887</v>
      </c>
      <c r="B211" s="27">
        <v>33.981071</v>
      </c>
      <c r="C211" s="27">
        <v>-5.3322347984115059E-2</v>
      </c>
      <c r="D211" s="27">
        <f t="shared" si="6"/>
        <v>5.0520180434980765E-2</v>
      </c>
      <c r="E211" s="27"/>
      <c r="F211" s="27">
        <f t="shared" si="7"/>
        <v>4.7375553636289786E-2</v>
      </c>
    </row>
    <row r="212" spans="1:6" x14ac:dyDescent="0.3">
      <c r="A212" s="1">
        <v>42917</v>
      </c>
      <c r="B212" s="27">
        <v>35.092376999999999</v>
      </c>
      <c r="C212" s="27">
        <v>3.2703677879958537E-2</v>
      </c>
      <c r="D212" s="27">
        <f t="shared" si="6"/>
        <v>-2.2169589458386312E-2</v>
      </c>
      <c r="E212" s="27"/>
      <c r="F212" s="27">
        <f t="shared" si="7"/>
        <v>1.7166183150168334E-2</v>
      </c>
    </row>
    <row r="213" spans="1:6" x14ac:dyDescent="0.3">
      <c r="A213" s="1">
        <v>42948</v>
      </c>
      <c r="B213" s="27">
        <v>38.695278000000002</v>
      </c>
      <c r="C213" s="27">
        <v>0.1026690497483258</v>
      </c>
      <c r="D213" s="27">
        <f t="shared" si="6"/>
        <v>1.624169767845508E-2</v>
      </c>
      <c r="E213" s="27"/>
      <c r="F213" s="27">
        <f t="shared" si="7"/>
        <v>2.1827431569105396E-2</v>
      </c>
    </row>
    <row r="214" spans="1:6" x14ac:dyDescent="0.3">
      <c r="A214" s="1">
        <v>42979</v>
      </c>
      <c r="B214" s="27">
        <v>36.506926999999997</v>
      </c>
      <c r="C214" s="27">
        <v>-5.65534378639172E-2</v>
      </c>
      <c r="D214" s="27">
        <f t="shared" si="6"/>
        <v>7.674084412736458E-2</v>
      </c>
      <c r="E214" s="27"/>
      <c r="F214" s="27">
        <f t="shared" si="7"/>
        <v>4.6079917022871515E-2</v>
      </c>
    </row>
    <row r="215" spans="1:6" x14ac:dyDescent="0.3">
      <c r="A215" s="1">
        <v>43009</v>
      </c>
      <c r="B215" s="27">
        <v>40.041069</v>
      </c>
      <c r="C215" s="27">
        <v>9.6807436024401783E-2</v>
      </c>
      <c r="D215" s="27">
        <f t="shared" si="6"/>
        <v>-1.6565153266532667E-2</v>
      </c>
      <c r="E215" s="27"/>
      <c r="F215" s="27">
        <f t="shared" si="7"/>
        <v>1.5289910556834898E-2</v>
      </c>
    </row>
    <row r="216" spans="1:6" x14ac:dyDescent="0.3">
      <c r="A216" s="1">
        <v>43040</v>
      </c>
      <c r="B216" s="27">
        <v>40.706699</v>
      </c>
      <c r="C216" s="27">
        <v>1.6623682050047162E-2</v>
      </c>
      <c r="D216" s="27">
        <f t="shared" si="6"/>
        <v>6.2795659237121437E-2</v>
      </c>
      <c r="E216" s="27"/>
      <c r="F216" s="27">
        <f t="shared" si="7"/>
        <v>3.9745168197104962E-2</v>
      </c>
    </row>
    <row r="217" spans="1:6" x14ac:dyDescent="0.3">
      <c r="A217" s="1">
        <v>43070</v>
      </c>
      <c r="B217" s="27">
        <v>40.230198000000001</v>
      </c>
      <c r="C217" s="27">
        <v>-1.1705714580295457E-2</v>
      </c>
      <c r="D217" s="27">
        <f t="shared" si="6"/>
        <v>3.0475275206169442E-2</v>
      </c>
      <c r="E217" s="27"/>
      <c r="F217" s="27">
        <f t="shared" si="7"/>
        <v>3.2808722352987617E-2</v>
      </c>
    </row>
    <row r="218" spans="1:6" x14ac:dyDescent="0.3">
      <c r="A218" s="1">
        <v>43101</v>
      </c>
      <c r="B218" s="27">
        <v>39.802284</v>
      </c>
      <c r="C218" s="27">
        <v>-1.0636636687694212E-2</v>
      </c>
      <c r="D218" s="27">
        <f t="shared" si="6"/>
        <v>9.4858235564401414E-4</v>
      </c>
      <c r="E218" s="27"/>
      <c r="F218" s="27">
        <f t="shared" si="7"/>
        <v>1.9454391273002691E-2</v>
      </c>
    </row>
    <row r="219" spans="1:6" x14ac:dyDescent="0.3">
      <c r="A219" s="1">
        <v>43132</v>
      </c>
      <c r="B219" s="27">
        <v>42.343567</v>
      </c>
      <c r="C219" s="27">
        <v>6.384766763635974E-2</v>
      </c>
      <c r="D219" s="27">
        <f t="shared" si="6"/>
        <v>-7.1610709746927435E-3</v>
      </c>
      <c r="E219" s="27"/>
      <c r="F219" s="27">
        <f t="shared" si="7"/>
        <v>1.0427082884793619E-2</v>
      </c>
    </row>
    <row r="220" spans="1:6" x14ac:dyDescent="0.3">
      <c r="A220" s="1">
        <v>43160</v>
      </c>
      <c r="B220" s="27">
        <v>40.048107000000002</v>
      </c>
      <c r="C220" s="27">
        <v>-5.4210359746027059E-2</v>
      </c>
      <c r="D220" s="27">
        <f t="shared" si="6"/>
        <v>4.2545046053043996E-2</v>
      </c>
      <c r="E220" s="27"/>
      <c r="F220" s="27">
        <f t="shared" si="7"/>
        <v>2.6453258310263454E-2</v>
      </c>
    </row>
    <row r="221" spans="1:6" x14ac:dyDescent="0.3">
      <c r="A221" s="1">
        <v>43191</v>
      </c>
      <c r="B221" s="27">
        <v>39.446593999999997</v>
      </c>
      <c r="C221" s="27">
        <v>-1.5019761108808538E-2</v>
      </c>
      <c r="D221" s="27">
        <f t="shared" si="6"/>
        <v>-2.5183738006305741E-2</v>
      </c>
      <c r="E221" s="27"/>
      <c r="F221" s="27">
        <f t="shared" si="7"/>
        <v>2.2541728933763022E-3</v>
      </c>
    </row>
    <row r="222" spans="1:6" x14ac:dyDescent="0.3">
      <c r="A222" s="1">
        <v>43221</v>
      </c>
      <c r="B222" s="27">
        <v>44.604771</v>
      </c>
      <c r="C222" s="27">
        <v>0.13076355844562904</v>
      </c>
      <c r="D222" s="27">
        <f t="shared" si="6"/>
        <v>-1.8068954178057699E-2</v>
      </c>
      <c r="E222" s="27"/>
      <c r="F222" s="27">
        <f t="shared" si="7"/>
        <v>-2.9280073072791499E-3</v>
      </c>
    </row>
    <row r="223" spans="1:6" x14ac:dyDescent="0.3">
      <c r="A223" s="1">
        <v>43252</v>
      </c>
      <c r="B223" s="27">
        <v>44.355057000000002</v>
      </c>
      <c r="C223" s="27">
        <v>-5.5983697349325512E-3</v>
      </c>
      <c r="D223" s="27">
        <f t="shared" si="6"/>
        <v>8.6113804658523016E-2</v>
      </c>
      <c r="E223" s="27"/>
      <c r="F223" s="27">
        <f t="shared" si="7"/>
        <v>3.7179462418593309E-2</v>
      </c>
    </row>
    <row r="224" spans="1:6" x14ac:dyDescent="0.3">
      <c r="A224" s="1">
        <v>43282</v>
      </c>
      <c r="B224" s="27">
        <v>45.596260000000001</v>
      </c>
      <c r="C224" s="27">
        <v>2.7983348099406058E-2</v>
      </c>
      <c r="D224" s="27">
        <f t="shared" si="6"/>
        <v>2.1915282583104122E-2</v>
      </c>
      <c r="E224" s="27"/>
      <c r="F224" s="27">
        <f t="shared" si="7"/>
        <v>2.4346112772535553E-2</v>
      </c>
    </row>
    <row r="225" spans="1:6" x14ac:dyDescent="0.3">
      <c r="A225" s="1">
        <v>43313</v>
      </c>
      <c r="B225" s="27">
        <v>54.543467999999997</v>
      </c>
      <c r="C225" s="27">
        <v>0.19622679579421631</v>
      </c>
      <c r="D225" s="27">
        <f t="shared" si="6"/>
        <v>2.6162928444515475E-2</v>
      </c>
      <c r="E225" s="27"/>
      <c r="F225" s="27">
        <f t="shared" si="7"/>
        <v>2.5437283370596704E-2</v>
      </c>
    </row>
    <row r="226" spans="1:6" x14ac:dyDescent="0.3">
      <c r="A226" s="1">
        <v>43344</v>
      </c>
      <c r="B226" s="27">
        <v>54.280296</v>
      </c>
      <c r="C226" s="27">
        <v>-4.8249957263443166E-3</v>
      </c>
      <c r="D226" s="27">
        <f t="shared" si="6"/>
        <v>0.14520763558930605</v>
      </c>
      <c r="E226" s="27"/>
      <c r="F226" s="27">
        <f t="shared" si="7"/>
        <v>7.6674137097682588E-2</v>
      </c>
    </row>
    <row r="227" spans="1:6" x14ac:dyDescent="0.3">
      <c r="A227" s="1">
        <v>43374</v>
      </c>
      <c r="B227" s="27">
        <v>52.625973000000002</v>
      </c>
      <c r="C227" s="27">
        <v>-3.0477413019265764E-2</v>
      </c>
      <c r="D227" s="27">
        <f t="shared" si="6"/>
        <v>4.0184793668350795E-2</v>
      </c>
      <c r="E227" s="27"/>
      <c r="F227" s="27">
        <f t="shared" si="7"/>
        <v>5.2224397250474508E-2</v>
      </c>
    </row>
    <row r="228" spans="1:6" x14ac:dyDescent="0.3">
      <c r="A228" s="1">
        <v>43405</v>
      </c>
      <c r="B228" s="27">
        <v>42.940437000000003</v>
      </c>
      <c r="C228" s="27">
        <v>-0.18404478716241501</v>
      </c>
      <c r="D228" s="27">
        <f t="shared" si="6"/>
        <v>-9.2787510129807953E-3</v>
      </c>
      <c r="E228" s="27"/>
      <c r="F228" s="27">
        <f t="shared" si="7"/>
        <v>2.7413854169552422E-2</v>
      </c>
    </row>
    <row r="229" spans="1:6" x14ac:dyDescent="0.3">
      <c r="A229" s="1">
        <v>43435</v>
      </c>
      <c r="B229" s="27">
        <v>38.061706999999998</v>
      </c>
      <c r="C229" s="27">
        <v>-0.11361621680748157</v>
      </c>
      <c r="D229" s="27">
        <f t="shared" si="6"/>
        <v>-0.13161497631758473</v>
      </c>
      <c r="E229" s="27"/>
      <c r="F229" s="27">
        <f t="shared" si="7"/>
        <v>-3.6023738230037808E-2</v>
      </c>
    </row>
    <row r="230" spans="1:6" x14ac:dyDescent="0.3">
      <c r="A230" s="1">
        <v>43466</v>
      </c>
      <c r="B230" s="27">
        <v>40.160961</v>
      </c>
      <c r="C230" s="27">
        <v>5.5153963536107353E-2</v>
      </c>
      <c r="D230" s="27">
        <f t="shared" si="6"/>
        <v>-0.11901584466051252</v>
      </c>
      <c r="E230" s="27"/>
      <c r="F230" s="27">
        <f t="shared" si="7"/>
        <v>-5.9301481803270939E-2</v>
      </c>
    </row>
    <row r="231" spans="1:6" x14ac:dyDescent="0.3">
      <c r="A231" s="1">
        <v>43497</v>
      </c>
      <c r="B231" s="27">
        <v>41.780040999999997</v>
      </c>
      <c r="C231" s="27">
        <v>4.0314772348201355E-2</v>
      </c>
      <c r="D231" s="27">
        <f t="shared" si="6"/>
        <v>2.9030210771213913E-3</v>
      </c>
      <c r="E231" s="27"/>
      <c r="F231" s="27">
        <f t="shared" si="7"/>
        <v>-2.4964848201457449E-2</v>
      </c>
    </row>
    <row r="232" spans="1:6" x14ac:dyDescent="0.3">
      <c r="A232" s="1">
        <v>43525</v>
      </c>
      <c r="B232" s="27">
        <v>46.030354000000003</v>
      </c>
      <c r="C232" s="27">
        <v>0.10173070438107046</v>
      </c>
      <c r="D232" s="27">
        <f t="shared" si="6"/>
        <v>2.9091246966877364E-2</v>
      </c>
      <c r="E232" s="27"/>
      <c r="F232" s="27">
        <f t="shared" si="7"/>
        <v>-5.3809620365598068E-3</v>
      </c>
    </row>
    <row r="233" spans="1:6" x14ac:dyDescent="0.3">
      <c r="A233" s="1">
        <v>43556</v>
      </c>
      <c r="B233" s="27">
        <v>48.628127999999997</v>
      </c>
      <c r="C233" s="27">
        <v>5.6436107356462983E-2</v>
      </c>
      <c r="D233" s="27">
        <f t="shared" si="6"/>
        <v>7.9938867156812518E-2</v>
      </c>
      <c r="E233" s="27"/>
      <c r="F233" s="27">
        <f t="shared" si="7"/>
        <v>2.6752537888729271E-2</v>
      </c>
    </row>
    <row r="234" spans="1:6" x14ac:dyDescent="0.3">
      <c r="A234" s="1">
        <v>43586</v>
      </c>
      <c r="B234" s="27">
        <v>42.424506999999998</v>
      </c>
      <c r="C234" s="27">
        <v>-0.12757268797186683</v>
      </c>
      <c r="D234" s="27">
        <f t="shared" si="6"/>
        <v>6.3486935296567848E-2</v>
      </c>
      <c r="E234" s="27"/>
      <c r="F234" s="27">
        <f t="shared" si="7"/>
        <v>3.5657608729049384E-2</v>
      </c>
    </row>
    <row r="235" spans="1:6" x14ac:dyDescent="0.3">
      <c r="A235" s="1">
        <v>43617</v>
      </c>
      <c r="B235" s="27">
        <v>48.146419999999999</v>
      </c>
      <c r="C235" s="27">
        <v>0.13487282244670529</v>
      </c>
      <c r="D235" s="27">
        <f t="shared" si="6"/>
        <v>-7.0254800991336422E-2</v>
      </c>
      <c r="E235" s="27"/>
      <c r="F235" s="27">
        <f t="shared" si="7"/>
        <v>-1.3311480281225481E-2</v>
      </c>
    </row>
    <row r="236" spans="1:6" x14ac:dyDescent="0.3">
      <c r="A236" s="1">
        <v>43647</v>
      </c>
      <c r="B236" s="27">
        <v>51.824531999999998</v>
      </c>
      <c r="C236" s="27">
        <v>7.6394298890758661E-2</v>
      </c>
      <c r="D236" s="27">
        <f t="shared" si="6"/>
        <v>7.3334535415292765E-2</v>
      </c>
      <c r="E236" s="27"/>
      <c r="F236" s="27">
        <f t="shared" si="7"/>
        <v>3.1143810537153746E-2</v>
      </c>
    </row>
    <row r="237" spans="1:6" x14ac:dyDescent="0.3">
      <c r="A237" s="1">
        <v>43678</v>
      </c>
      <c r="B237" s="27">
        <v>50.778506999999998</v>
      </c>
      <c r="C237" s="27">
        <v>-2.0183973875538386E-2</v>
      </c>
      <c r="D237" s="27">
        <f t="shared" si="6"/>
        <v>7.5476369848118896E-2</v>
      </c>
      <c r="E237" s="27"/>
      <c r="F237" s="27">
        <f t="shared" si="7"/>
        <v>4.4718957043235218E-2</v>
      </c>
    </row>
    <row r="238" spans="1:6" x14ac:dyDescent="0.3">
      <c r="A238" s="1">
        <v>43709</v>
      </c>
      <c r="B238" s="27">
        <v>54.690398999999999</v>
      </c>
      <c r="C238" s="27">
        <v>7.7038342226170675E-2</v>
      </c>
      <c r="D238" s="27">
        <f t="shared" si="6"/>
        <v>8.5141292415587995E-3</v>
      </c>
      <c r="E238" s="27"/>
      <c r="F238" s="27">
        <f t="shared" si="7"/>
        <v>2.5248077767603135E-2</v>
      </c>
    </row>
    <row r="239" spans="1:6" x14ac:dyDescent="0.3">
      <c r="A239" s="1">
        <v>43739</v>
      </c>
      <c r="B239" s="27">
        <v>60.743777999999999</v>
      </c>
      <c r="C239" s="27">
        <v>0.11068449144062753</v>
      </c>
      <c r="D239" s="27">
        <f t="shared" si="6"/>
        <v>5.648107833078711E-2</v>
      </c>
      <c r="E239" s="27"/>
      <c r="F239" s="27">
        <f t="shared" si="7"/>
        <v>4.0785157105173393E-2</v>
      </c>
    </row>
    <row r="240" spans="1:6" x14ac:dyDescent="0.3">
      <c r="A240" s="1">
        <v>43770</v>
      </c>
      <c r="B240" s="27">
        <v>65.258780999999999</v>
      </c>
      <c r="C240" s="27">
        <v>7.432864975899256E-2</v>
      </c>
      <c r="D240" s="27">
        <f t="shared" si="6"/>
        <v>9.4423467507675399E-2</v>
      </c>
      <c r="E240" s="27"/>
      <c r="F240" s="27">
        <f t="shared" si="7"/>
        <v>6.1754957405809635E-2</v>
      </c>
    </row>
    <row r="241" spans="1:17" x14ac:dyDescent="0.3">
      <c r="A241" s="1">
        <v>43800</v>
      </c>
      <c r="B241" s="27">
        <v>71.920586</v>
      </c>
      <c r="C241" s="27">
        <v>0.10208289057682518</v>
      </c>
      <c r="D241" s="27">
        <f t="shared" si="6"/>
        <v>8.035709508359741E-2</v>
      </c>
      <c r="E241" s="27"/>
      <c r="F241" s="27">
        <f t="shared" si="7"/>
        <v>6.552706511176451E-2</v>
      </c>
    </row>
    <row r="242" spans="1:17" x14ac:dyDescent="0.3">
      <c r="A242" s="1">
        <v>43831</v>
      </c>
      <c r="B242" s="27">
        <v>75.805008000000001</v>
      </c>
      <c r="C242" s="27">
        <v>5.4009876949556501E-2</v>
      </c>
      <c r="D242" s="27">
        <f t="shared" si="6"/>
        <v>9.556515192885684E-2</v>
      </c>
      <c r="E242" s="27"/>
      <c r="F242" s="27">
        <f t="shared" si="7"/>
        <v>7.6493812751282711E-2</v>
      </c>
    </row>
    <row r="243" spans="1:17" x14ac:dyDescent="0.3">
      <c r="A243" s="1">
        <v>43862</v>
      </c>
      <c r="B243" s="27">
        <v>66.951156999999995</v>
      </c>
      <c r="C243" s="27">
        <v>-0.11679770550251778</v>
      </c>
      <c r="D243" s="27">
        <f t="shared" si="6"/>
        <v>6.6476459443346597E-2</v>
      </c>
      <c r="E243" s="27"/>
      <c r="F243" s="27">
        <f t="shared" si="7"/>
        <v>6.9748632010764852E-2</v>
      </c>
    </row>
    <row r="244" spans="1:17" x14ac:dyDescent="0.3">
      <c r="A244" s="1">
        <v>43891</v>
      </c>
      <c r="B244" s="27">
        <v>62.428351999999997</v>
      </c>
      <c r="C244" s="27">
        <v>-6.7553798958246536E-2</v>
      </c>
      <c r="D244" s="27">
        <f t="shared" si="6"/>
        <v>-6.1815456018758458E-2</v>
      </c>
      <c r="E244" s="27"/>
      <c r="F244" s="27">
        <f t="shared" si="7"/>
        <v>1.3784730756780057E-2</v>
      </c>
    </row>
    <row r="245" spans="1:17" x14ac:dyDescent="0.3">
      <c r="A245" s="1">
        <v>43922</v>
      </c>
      <c r="B245" s="27">
        <v>72.12809</v>
      </c>
      <c r="C245" s="27">
        <v>0.15537392369415759</v>
      </c>
      <c r="D245" s="27">
        <f t="shared" si="6"/>
        <v>-6.5832296076400107E-2</v>
      </c>
      <c r="E245" s="27"/>
      <c r="F245" s="27">
        <f t="shared" si="7"/>
        <v>-1.0616828157727919E-2</v>
      </c>
    </row>
    <row r="246" spans="1:17" x14ac:dyDescent="0.3">
      <c r="A246" s="1">
        <v>43952</v>
      </c>
      <c r="B246" s="27">
        <v>78.054466000000005</v>
      </c>
      <c r="C246" s="27">
        <v>8.2164604663730989E-2</v>
      </c>
      <c r="D246" s="27">
        <f t="shared" si="6"/>
        <v>8.9012057762990288E-2</v>
      </c>
      <c r="E246" s="27"/>
      <c r="F246" s="27">
        <f t="shared" si="7"/>
        <v>3.9180397397837734E-2</v>
      </c>
    </row>
    <row r="247" spans="1:17" x14ac:dyDescent="0.3">
      <c r="A247" s="1">
        <v>43983</v>
      </c>
      <c r="B247" s="27">
        <v>89.801070999999993</v>
      </c>
      <c r="C247" s="27">
        <v>0.15049241384855527</v>
      </c>
      <c r="D247" s="27">
        <f t="shared" si="6"/>
        <v>8.4218840593508773E-2</v>
      </c>
      <c r="E247" s="27"/>
      <c r="F247" s="27">
        <f t="shared" si="7"/>
        <v>5.207565957760571E-2</v>
      </c>
    </row>
    <row r="248" spans="1:17" x14ac:dyDescent="0.3">
      <c r="A248" s="1">
        <v>44013</v>
      </c>
      <c r="B248" s="27">
        <v>104.63007399999999</v>
      </c>
      <c r="C248" s="27">
        <v>0.16513169425340157</v>
      </c>
      <c r="D248" s="27">
        <f t="shared" si="6"/>
        <v>0.13061034187204132</v>
      </c>
      <c r="E248" s="27"/>
      <c r="F248" s="27">
        <f t="shared" si="7"/>
        <v>8.1600685858890576E-2</v>
      </c>
      <c r="Q248" t="s">
        <v>104</v>
      </c>
    </row>
    <row r="249" spans="1:17" x14ac:dyDescent="0.3">
      <c r="A249" s="1">
        <v>44044</v>
      </c>
      <c r="B249" s="27">
        <v>127.060631</v>
      </c>
      <c r="C249" s="27">
        <v>0.21437963429137974</v>
      </c>
      <c r="D249" s="27">
        <f t="shared" si="6"/>
        <v>0.15477528853899347</v>
      </c>
      <c r="E249" s="27"/>
      <c r="F249" s="27">
        <f t="shared" si="7"/>
        <v>0.10665998837724387</v>
      </c>
    </row>
    <row r="250" spans="1:17" x14ac:dyDescent="0.3">
      <c r="A250" s="1">
        <v>44075</v>
      </c>
      <c r="B250" s="27">
        <v>114.239166</v>
      </c>
      <c r="C250" s="27">
        <v>-0.10090824277427057</v>
      </c>
      <c r="D250" s="27">
        <f t="shared" si="6"/>
        <v>0.19649833056566385</v>
      </c>
      <c r="E250" s="27"/>
      <c r="F250" s="27">
        <f t="shared" si="7"/>
        <v>0.13897588215148463</v>
      </c>
    </row>
    <row r="251" spans="1:17" x14ac:dyDescent="0.3">
      <c r="A251" s="1">
        <v>44105</v>
      </c>
      <c r="B251" s="27">
        <v>107.38344600000001</v>
      </c>
      <c r="C251" s="27">
        <v>-6.0011992734610775E-2</v>
      </c>
      <c r="D251" s="27">
        <f t="shared" si="6"/>
        <v>-1.1686270772290237E-2</v>
      </c>
      <c r="E251" s="27"/>
      <c r="F251" s="27">
        <f t="shared" si="7"/>
        <v>6.7010644673758057E-2</v>
      </c>
    </row>
    <row r="252" spans="1:17" x14ac:dyDescent="0.3">
      <c r="A252" s="1">
        <v>44136</v>
      </c>
      <c r="B252" s="27">
        <v>117.43523399999999</v>
      </c>
      <c r="C252" s="27">
        <v>9.3606494989926015E-2</v>
      </c>
      <c r="D252" s="27">
        <f t="shared" si="6"/>
        <v>-4.5514276145914606E-2</v>
      </c>
      <c r="E252" s="27"/>
      <c r="F252" s="27">
        <f t="shared" si="7"/>
        <v>2.8903853451247404E-2</v>
      </c>
    </row>
    <row r="253" spans="1:17" x14ac:dyDescent="0.3">
      <c r="A253" s="1">
        <v>44166</v>
      </c>
      <c r="B253" s="27">
        <v>131.11604299999999</v>
      </c>
      <c r="C253" s="27">
        <v>0.11649662996371246</v>
      </c>
      <c r="D253" s="27">
        <f t="shared" si="6"/>
        <v>5.1870263649173833E-2</v>
      </c>
      <c r="E253" s="27"/>
      <c r="F253" s="27">
        <f t="shared" si="7"/>
        <v>4.8314645912850986E-2</v>
      </c>
    </row>
    <row r="254" spans="1:17" x14ac:dyDescent="0.3">
      <c r="A254" s="1">
        <v>44197</v>
      </c>
      <c r="B254" s="27">
        <v>130.39473000000001</v>
      </c>
      <c r="C254" s="27">
        <v>-5.5013328918107618E-3</v>
      </c>
      <c r="D254" s="27">
        <f t="shared" si="6"/>
        <v>9.7108720069350868E-2</v>
      </c>
      <c r="E254" s="27"/>
      <c r="F254" s="27">
        <f t="shared" si="7"/>
        <v>6.8769241128109421E-2</v>
      </c>
    </row>
    <row r="255" spans="1:17" x14ac:dyDescent="0.3">
      <c r="A255" s="1">
        <v>44228</v>
      </c>
      <c r="B255" s="27">
        <v>119.821617</v>
      </c>
      <c r="C255" s="27">
        <v>-8.1085431903574645E-2</v>
      </c>
      <c r="D255" s="27">
        <f t="shared" si="6"/>
        <v>2.5281682996537727E-2</v>
      </c>
      <c r="E255" s="27"/>
      <c r="F255" s="27">
        <f t="shared" si="7"/>
        <v>4.6488068922133363E-2</v>
      </c>
    </row>
    <row r="256" spans="1:17" x14ac:dyDescent="0.3">
      <c r="A256" s="1">
        <v>44256</v>
      </c>
      <c r="B256" s="27">
        <v>120.881432</v>
      </c>
      <c r="C256" s="27">
        <v>8.8449398909380417E-3</v>
      </c>
      <c r="D256" s="27">
        <f t="shared" si="6"/>
        <v>-4.9175297433540932E-2</v>
      </c>
      <c r="E256" s="27"/>
      <c r="F256" s="27">
        <f t="shared" si="7"/>
        <v>8.2160186744209621E-3</v>
      </c>
    </row>
    <row r="257" spans="1:6" x14ac:dyDescent="0.3">
      <c r="A257" s="1">
        <v>44287</v>
      </c>
      <c r="B257" s="27">
        <v>130.094742</v>
      </c>
      <c r="C257" s="27">
        <v>7.6217743681262773E-2</v>
      </c>
      <c r="D257" s="27">
        <f t="shared" si="6"/>
        <v>-8.5611313064056505E-3</v>
      </c>
      <c r="E257" s="27"/>
      <c r="F257" s="27">
        <f t="shared" si="7"/>
        <v>8.4046950393760859E-3</v>
      </c>
    </row>
    <row r="258" spans="1:6" x14ac:dyDescent="0.3">
      <c r="A258" s="1">
        <v>44317</v>
      </c>
      <c r="B258" s="27">
        <v>123.315872</v>
      </c>
      <c r="C258" s="27">
        <v>-5.2107178935794307E-2</v>
      </c>
      <c r="D258" s="27">
        <f t="shared" si="6"/>
        <v>5.0784081184962249E-2</v>
      </c>
      <c r="E258" s="27"/>
      <c r="F258" s="27">
        <f t="shared" si="7"/>
        <v>2.874860963194209E-2</v>
      </c>
    </row>
    <row r="259" spans="1:6" x14ac:dyDescent="0.3">
      <c r="A259" s="1">
        <v>44348</v>
      </c>
      <c r="B259" s="27">
        <v>135.767853</v>
      </c>
      <c r="C259" s="27">
        <v>0.10097630416950709</v>
      </c>
      <c r="D259" s="27">
        <f t="shared" si="6"/>
        <v>-2.123980089956734E-2</v>
      </c>
      <c r="E259" s="27"/>
      <c r="F259" s="27">
        <f t="shared" si="7"/>
        <v>4.4918730616211704E-3</v>
      </c>
    </row>
    <row r="260" spans="1:6" x14ac:dyDescent="0.3">
      <c r="A260" s="1">
        <v>44378</v>
      </c>
      <c r="B260" s="27">
        <v>144.590363</v>
      </c>
      <c r="C260" s="27">
        <v>6.4982319489135465E-2</v>
      </c>
      <c r="D260" s="27">
        <f t="shared" si="6"/>
        <v>6.4311472648784757E-2</v>
      </c>
      <c r="E260" s="27"/>
      <c r="F260" s="27">
        <f t="shared" si="7"/>
        <v>3.3437202393986946E-2</v>
      </c>
    </row>
    <row r="261" spans="1:6" x14ac:dyDescent="0.3">
      <c r="A261" s="1">
        <v>44409</v>
      </c>
      <c r="B261" s="27">
        <v>150.508408</v>
      </c>
      <c r="C261" s="27">
        <v>4.0929733332227825E-2</v>
      </c>
      <c r="D261" s="27">
        <f t="shared" si="6"/>
        <v>6.4781065437030244E-2</v>
      </c>
      <c r="E261" s="27"/>
      <c r="F261" s="27">
        <f t="shared" si="7"/>
        <v>4.2900737522531499E-2</v>
      </c>
    </row>
    <row r="262" spans="1:6" x14ac:dyDescent="0.3">
      <c r="A262" s="1">
        <v>44440</v>
      </c>
      <c r="B262" s="27">
        <v>140.47848500000001</v>
      </c>
      <c r="C262" s="27">
        <v>-6.664028364448582E-2</v>
      </c>
      <c r="D262" s="27">
        <f t="shared" si="6"/>
        <v>4.808513296366855E-2</v>
      </c>
      <c r="E262" s="27"/>
      <c r="F262" s="27">
        <f t="shared" si="7"/>
        <v>4.2309436265440398E-2</v>
      </c>
    </row>
    <row r="263" spans="1:6" x14ac:dyDescent="0.3">
      <c r="A263" s="1">
        <v>44470</v>
      </c>
      <c r="B263" s="27">
        <v>148.71855199999999</v>
      </c>
      <c r="C263" s="27">
        <v>5.8657145967939472E-2</v>
      </c>
      <c r="D263" s="27">
        <f t="shared" si="6"/>
        <v>-3.2222658662039508E-2</v>
      </c>
      <c r="E263" s="27"/>
      <c r="F263" s="27">
        <f t="shared" si="7"/>
        <v>9.6245202924625309E-3</v>
      </c>
    </row>
    <row r="264" spans="1:6" x14ac:dyDescent="0.3">
      <c r="A264" s="1">
        <v>44501</v>
      </c>
      <c r="B264" s="27">
        <v>164.106674</v>
      </c>
      <c r="C264" s="27">
        <v>0.10347143509035783</v>
      </c>
      <c r="D264" s="27">
        <f t="shared" si="6"/>
        <v>3.1393204578945774E-2</v>
      </c>
      <c r="E264" s="27"/>
      <c r="F264" s="27">
        <f t="shared" si="7"/>
        <v>2.4334307995105615E-2</v>
      </c>
    </row>
    <row r="265" spans="1:6" x14ac:dyDescent="0.3">
      <c r="A265" s="1">
        <v>44531</v>
      </c>
      <c r="B265" s="27">
        <v>176.54537999999999</v>
      </c>
      <c r="C265" s="27">
        <v>7.5796466388685646E-2</v>
      </c>
      <c r="D265" s="27">
        <f t="shared" si="6"/>
        <v>8.1847965936934219E-2</v>
      </c>
      <c r="E265" s="27"/>
      <c r="F265" s="27">
        <f t="shared" si="7"/>
        <v>4.8075446123681281E-2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2FC68-B966-4BE5-B22A-847EC378F13C}">
  <dimension ref="A1:Q265"/>
  <sheetViews>
    <sheetView zoomScale="83" zoomScaleNormal="83" workbookViewId="0">
      <selection activeCell="I17" sqref="I17:J20"/>
    </sheetView>
  </sheetViews>
  <sheetFormatPr defaultRowHeight="14.4" x14ac:dyDescent="0.3"/>
  <cols>
    <col min="1" max="2" width="10.5546875" bestFit="1" customWidth="1"/>
    <col min="3" max="3" width="11.5546875" bestFit="1" customWidth="1"/>
    <col min="4" max="4" width="14.44140625" bestFit="1" customWidth="1"/>
    <col min="5" max="5" width="14.21875" bestFit="1" customWidth="1"/>
    <col min="6" max="6" width="10.21875" bestFit="1" customWidth="1"/>
    <col min="8" max="8" width="10.21875" customWidth="1"/>
    <col min="9" max="9" width="17.44140625" bestFit="1" customWidth="1"/>
    <col min="10" max="10" width="12" customWidth="1"/>
    <col min="11" max="11" width="13.6640625" bestFit="1" customWidth="1"/>
    <col min="12" max="12" width="10.6640625" bestFit="1" customWidth="1"/>
    <col min="13" max="13" width="11.6640625" bestFit="1" customWidth="1"/>
    <col min="14" max="14" width="12.6640625" bestFit="1" customWidth="1"/>
    <col min="15" max="15" width="11.6640625" bestFit="1" customWidth="1"/>
    <col min="16" max="16" width="12.6640625" bestFit="1" customWidth="1"/>
    <col min="17" max="17" width="10.5546875" bestFit="1" customWidth="1"/>
  </cols>
  <sheetData>
    <row r="1" spans="1:14" x14ac:dyDescent="0.3">
      <c r="A1" t="s">
        <v>105</v>
      </c>
      <c r="B1" t="s">
        <v>106</v>
      </c>
      <c r="C1" s="76" t="s">
        <v>180</v>
      </c>
      <c r="D1" t="s">
        <v>107</v>
      </c>
      <c r="E1" t="s">
        <v>108</v>
      </c>
      <c r="F1" t="s">
        <v>109</v>
      </c>
      <c r="G1" t="s">
        <v>110</v>
      </c>
    </row>
    <row r="2" spans="1:14" x14ac:dyDescent="0.3">
      <c r="A2" s="1">
        <v>36526</v>
      </c>
      <c r="B2" s="27">
        <v>0.789628</v>
      </c>
      <c r="C2" s="38" t="s">
        <v>5</v>
      </c>
      <c r="D2" s="27" t="s">
        <v>5</v>
      </c>
      <c r="E2" s="27"/>
      <c r="F2" s="27"/>
      <c r="G2" s="27"/>
      <c r="I2" t="s">
        <v>6</v>
      </c>
    </row>
    <row r="3" spans="1:14" ht="15" thickBot="1" x14ac:dyDescent="0.35">
      <c r="A3" s="1">
        <v>36557</v>
      </c>
      <c r="B3" s="27">
        <v>0.87239699999999998</v>
      </c>
      <c r="C3" s="27">
        <v>0.10482024446954763</v>
      </c>
      <c r="D3" s="27">
        <v>-2.0108142219927405E-2</v>
      </c>
      <c r="E3" s="27" t="str">
        <f>D2</f>
        <v>-</v>
      </c>
      <c r="F3" s="27"/>
      <c r="G3" s="27"/>
    </row>
    <row r="4" spans="1:14" x14ac:dyDescent="0.3">
      <c r="A4" s="1">
        <v>36586</v>
      </c>
      <c r="B4" s="27">
        <v>1.033652</v>
      </c>
      <c r="C4" s="27">
        <v>0.18484130504804575</v>
      </c>
      <c r="D4" s="27">
        <v>9.6719895786068655E-2</v>
      </c>
      <c r="E4" s="27">
        <f t="shared" ref="E4:E67" si="0">D3</f>
        <v>-2.0108142219927405E-2</v>
      </c>
      <c r="F4" s="27">
        <f t="shared" ref="F4:F67" si="1">$J$18+$J$19*D4+$J$20*E4</f>
        <v>0.1530216186342685</v>
      </c>
      <c r="G4" s="27">
        <f>C4-F4</f>
        <v>3.1819686413777248E-2</v>
      </c>
      <c r="I4" s="80" t="s">
        <v>7</v>
      </c>
      <c r="J4" s="80"/>
    </row>
    <row r="5" spans="1:14" x14ac:dyDescent="0.3">
      <c r="A5" s="1">
        <v>36617</v>
      </c>
      <c r="B5" s="27">
        <v>0.94422399999999995</v>
      </c>
      <c r="C5" s="27">
        <v>-8.651654522024832E-2</v>
      </c>
      <c r="D5" s="27">
        <v>-3.0795820042973876E-2</v>
      </c>
      <c r="E5" s="27">
        <f t="shared" si="0"/>
        <v>9.6719895786068655E-2</v>
      </c>
      <c r="F5" s="27">
        <f t="shared" si="1"/>
        <v>-2.0019863294943856E-2</v>
      </c>
      <c r="G5" s="27">
        <f t="shared" ref="G5:G68" si="2">C5-F5</f>
        <v>-6.649668192530446E-2</v>
      </c>
      <c r="I5" s="77" t="s">
        <v>8</v>
      </c>
      <c r="J5" s="81">
        <v>0.52804814144452716</v>
      </c>
    </row>
    <row r="6" spans="1:14" x14ac:dyDescent="0.3">
      <c r="A6" s="1">
        <v>36647</v>
      </c>
      <c r="B6" s="27">
        <v>0.63931300000000002</v>
      </c>
      <c r="C6" s="27">
        <v>-0.3229223150438878</v>
      </c>
      <c r="D6" s="27">
        <v>-2.1914997624670529E-2</v>
      </c>
      <c r="E6" s="27">
        <f t="shared" si="0"/>
        <v>-3.0795820042973876E-2</v>
      </c>
      <c r="F6" s="27">
        <f t="shared" si="1"/>
        <v>-1.2263548035476513E-2</v>
      </c>
      <c r="G6" s="27">
        <f t="shared" si="2"/>
        <v>-0.31065876700841127</v>
      </c>
      <c r="I6" s="77" t="s">
        <v>9</v>
      </c>
      <c r="J6" s="81">
        <v>0.27883483968301942</v>
      </c>
    </row>
    <row r="7" spans="1:14" x14ac:dyDescent="0.3">
      <c r="A7" s="1">
        <v>36678</v>
      </c>
      <c r="B7" s="27">
        <v>0.79723900000000003</v>
      </c>
      <c r="C7" s="27">
        <v>0.24702454040509103</v>
      </c>
      <c r="D7" s="27">
        <v>2.3933549204561366E-2</v>
      </c>
      <c r="E7" s="27">
        <f t="shared" si="0"/>
        <v>-2.1914997624670529E-2</v>
      </c>
      <c r="F7" s="27">
        <f t="shared" si="1"/>
        <v>5.1784733588110303E-2</v>
      </c>
      <c r="G7" s="27">
        <f t="shared" si="2"/>
        <v>0.19523980681698072</v>
      </c>
      <c r="I7" s="77" t="s">
        <v>10</v>
      </c>
      <c r="J7" s="81">
        <v>0.27326599674620877</v>
      </c>
    </row>
    <row r="8" spans="1:14" x14ac:dyDescent="0.3">
      <c r="A8" s="1">
        <v>36708</v>
      </c>
      <c r="B8" s="27">
        <v>0.773455</v>
      </c>
      <c r="C8" s="27">
        <v>-2.9832961006674319E-2</v>
      </c>
      <c r="D8" s="27">
        <v>-1.6341262202667406E-2</v>
      </c>
      <c r="E8" s="27">
        <f t="shared" si="0"/>
        <v>2.3933549204561366E-2</v>
      </c>
      <c r="F8" s="27">
        <f t="shared" si="1"/>
        <v>-2.5470354638190457E-3</v>
      </c>
      <c r="G8" s="27">
        <f t="shared" si="2"/>
        <v>-2.7285925542855274E-2</v>
      </c>
      <c r="I8" s="77" t="s">
        <v>11</v>
      </c>
      <c r="J8" s="81">
        <v>9.7560150475410196E-2</v>
      </c>
    </row>
    <row r="9" spans="1:14" ht="15" thickBot="1" x14ac:dyDescent="0.35">
      <c r="A9" s="1">
        <v>36739</v>
      </c>
      <c r="B9" s="27">
        <v>0.92757599999999996</v>
      </c>
      <c r="C9" s="27">
        <v>0.19926304697752295</v>
      </c>
      <c r="D9" s="27">
        <v>6.069903482594019E-2</v>
      </c>
      <c r="E9" s="27">
        <f t="shared" si="0"/>
        <v>-1.6341262202667406E-2</v>
      </c>
      <c r="F9" s="27">
        <f t="shared" si="1"/>
        <v>0.10308871739950107</v>
      </c>
      <c r="G9" s="27">
        <f t="shared" si="2"/>
        <v>9.6174329578021883E-2</v>
      </c>
      <c r="I9" s="78" t="s">
        <v>12</v>
      </c>
      <c r="J9" s="82">
        <v>262</v>
      </c>
    </row>
    <row r="10" spans="1:14" x14ac:dyDescent="0.3">
      <c r="A10" s="1">
        <v>36770</v>
      </c>
      <c r="B10" s="27">
        <v>0.39195999999999998</v>
      </c>
      <c r="C10" s="27">
        <v>-0.57743624242110614</v>
      </c>
      <c r="D10" s="27">
        <v>-5.3482947656950164E-2</v>
      </c>
      <c r="E10" s="27">
        <f t="shared" si="0"/>
        <v>6.069903482594019E-2</v>
      </c>
      <c r="F10" s="27">
        <f t="shared" si="1"/>
        <v>-5.2850608224941316E-2</v>
      </c>
      <c r="G10" s="27">
        <f t="shared" si="2"/>
        <v>-0.52458563419616477</v>
      </c>
    </row>
    <row r="11" spans="1:14" ht="15" thickBot="1" x14ac:dyDescent="0.35">
      <c r="A11" s="1">
        <v>36800</v>
      </c>
      <c r="B11" s="27">
        <v>0.29777500000000001</v>
      </c>
      <c r="C11" s="27">
        <v>-0.24029237677314008</v>
      </c>
      <c r="D11" s="27">
        <v>-4.9494956526581202E-3</v>
      </c>
      <c r="E11" s="27">
        <f t="shared" si="0"/>
        <v>-5.3482947656950164E-2</v>
      </c>
      <c r="F11" s="27">
        <f t="shared" si="1"/>
        <v>1.0501972494011641E-2</v>
      </c>
      <c r="G11" s="27">
        <f t="shared" si="2"/>
        <v>-0.25079434926715172</v>
      </c>
      <c r="I11" t="s">
        <v>13</v>
      </c>
    </row>
    <row r="12" spans="1:14" x14ac:dyDescent="0.3">
      <c r="A12" s="1">
        <v>36831</v>
      </c>
      <c r="B12" s="27">
        <v>0.25115900000000002</v>
      </c>
      <c r="C12" s="27">
        <v>-0.15654772899000924</v>
      </c>
      <c r="D12" s="27">
        <v>-8.0068560235063702E-2</v>
      </c>
      <c r="E12" s="27">
        <f t="shared" si="0"/>
        <v>-4.9494956526581202E-3</v>
      </c>
      <c r="F12" s="27">
        <f t="shared" si="1"/>
        <v>-9.2166159864228853E-2</v>
      </c>
      <c r="G12" s="27">
        <f t="shared" si="2"/>
        <v>-6.4381569125780386E-2</v>
      </c>
      <c r="I12" s="79"/>
      <c r="J12" s="79" t="s">
        <v>18</v>
      </c>
      <c r="K12" s="79" t="s">
        <v>19</v>
      </c>
      <c r="L12" s="79" t="s">
        <v>20</v>
      </c>
      <c r="M12" s="79" t="s">
        <v>21</v>
      </c>
      <c r="N12" s="79" t="s">
        <v>22</v>
      </c>
    </row>
    <row r="13" spans="1:14" x14ac:dyDescent="0.3">
      <c r="A13" s="1">
        <v>36861</v>
      </c>
      <c r="B13" s="27">
        <v>0.22642300000000001</v>
      </c>
      <c r="C13" s="27">
        <v>-9.8487412356316195E-2</v>
      </c>
      <c r="D13" s="27">
        <v>4.0533860603064742E-3</v>
      </c>
      <c r="E13" s="27">
        <f t="shared" si="0"/>
        <v>-8.0068560235063702E-2</v>
      </c>
      <c r="F13" s="27">
        <f t="shared" si="1"/>
        <v>2.2059312587599373E-2</v>
      </c>
      <c r="G13" s="27">
        <f t="shared" si="2"/>
        <v>-0.12054672494391556</v>
      </c>
      <c r="I13" s="77" t="s">
        <v>14</v>
      </c>
      <c r="J13" s="83">
        <v>2</v>
      </c>
      <c r="K13" s="81">
        <v>0.95314063732458276</v>
      </c>
      <c r="L13" s="81">
        <v>0.47657031866229138</v>
      </c>
      <c r="M13" s="81">
        <v>50.070516056376931</v>
      </c>
      <c r="N13" s="81">
        <v>4.1257083946616554E-19</v>
      </c>
    </row>
    <row r="14" spans="1:14" x14ac:dyDescent="0.3">
      <c r="A14" s="1">
        <v>36892</v>
      </c>
      <c r="B14" s="27">
        <v>0.32917099999999999</v>
      </c>
      <c r="C14" s="27">
        <v>0.4537878219085516</v>
      </c>
      <c r="D14" s="27">
        <v>3.4636592238010078E-2</v>
      </c>
      <c r="E14" s="27">
        <f t="shared" si="0"/>
        <v>4.0533860603064742E-3</v>
      </c>
      <c r="F14" s="27">
        <f t="shared" si="1"/>
        <v>6.7596111469034825E-2</v>
      </c>
      <c r="G14" s="27">
        <f t="shared" si="2"/>
        <v>0.38619171043951678</v>
      </c>
      <c r="I14" s="77" t="s">
        <v>15</v>
      </c>
      <c r="J14" s="83">
        <v>259</v>
      </c>
      <c r="K14" s="81">
        <v>2.4651575868432323</v>
      </c>
      <c r="L14" s="81">
        <v>9.5179829607846805E-3</v>
      </c>
      <c r="M14" s="81"/>
      <c r="N14" s="81"/>
    </row>
    <row r="15" spans="1:14" ht="15" thickBot="1" x14ac:dyDescent="0.35">
      <c r="A15" s="1">
        <v>36923</v>
      </c>
      <c r="B15" s="27">
        <v>0.27779700000000002</v>
      </c>
      <c r="C15" s="27">
        <v>-0.15607085678872068</v>
      </c>
      <c r="D15" s="27">
        <v>-9.2290686012547418E-2</v>
      </c>
      <c r="E15" s="27">
        <f t="shared" si="0"/>
        <v>3.4636592238010078E-2</v>
      </c>
      <c r="F15" s="27">
        <f t="shared" si="1"/>
        <v>-0.10773045442040854</v>
      </c>
      <c r="G15" s="27">
        <f t="shared" si="2"/>
        <v>-4.8340402368312135E-2</v>
      </c>
      <c r="I15" s="78" t="s">
        <v>16</v>
      </c>
      <c r="J15" s="82">
        <v>261</v>
      </c>
      <c r="K15" s="84">
        <v>3.418298224167815</v>
      </c>
      <c r="L15" s="84"/>
      <c r="M15" s="84"/>
      <c r="N15" s="84"/>
    </row>
    <row r="16" spans="1:14" ht="15" thickBot="1" x14ac:dyDescent="0.35">
      <c r="A16" s="1">
        <v>36951</v>
      </c>
      <c r="B16" s="27">
        <v>0.33594400000000002</v>
      </c>
      <c r="C16" s="27">
        <v>0.20931471542169278</v>
      </c>
      <c r="D16" s="27">
        <v>-6.4204719583205727E-2</v>
      </c>
      <c r="E16" s="27">
        <f t="shared" si="0"/>
        <v>-9.2290686012547418E-2</v>
      </c>
      <c r="F16" s="27">
        <f t="shared" si="1"/>
        <v>-7.3258119851227863E-2</v>
      </c>
      <c r="G16" s="27">
        <f t="shared" si="2"/>
        <v>0.28257283527292065</v>
      </c>
    </row>
    <row r="17" spans="1:17" x14ac:dyDescent="0.3">
      <c r="A17" s="1">
        <v>36982</v>
      </c>
      <c r="B17" s="27">
        <v>0.38800299999999999</v>
      </c>
      <c r="C17" s="27">
        <v>0.15496332722120343</v>
      </c>
      <c r="D17" s="27">
        <v>7.6814354537071416E-2</v>
      </c>
      <c r="E17" s="27">
        <f t="shared" si="0"/>
        <v>-6.4204719583205727E-2</v>
      </c>
      <c r="F17" s="27">
        <f t="shared" si="1"/>
        <v>0.12376667876077888</v>
      </c>
      <c r="G17" s="27">
        <f t="shared" si="2"/>
        <v>3.1196648460424553E-2</v>
      </c>
      <c r="I17" s="79"/>
      <c r="J17" s="79" t="s">
        <v>23</v>
      </c>
      <c r="K17" s="79" t="s">
        <v>11</v>
      </c>
      <c r="L17" s="79" t="s">
        <v>24</v>
      </c>
      <c r="M17" s="79" t="s">
        <v>25</v>
      </c>
      <c r="N17" s="79" t="s">
        <v>26</v>
      </c>
      <c r="O17" s="79" t="s">
        <v>27</v>
      </c>
      <c r="P17" s="79" t="s">
        <v>28</v>
      </c>
      <c r="Q17" s="79" t="s">
        <v>29</v>
      </c>
    </row>
    <row r="18" spans="1:17" x14ac:dyDescent="0.3">
      <c r="A18" s="1">
        <v>37012</v>
      </c>
      <c r="B18" s="27">
        <v>0.303674</v>
      </c>
      <c r="C18" s="27">
        <v>-0.21734110303270848</v>
      </c>
      <c r="D18" s="27">
        <v>5.0901989659533076E-3</v>
      </c>
      <c r="E18" s="27">
        <f t="shared" si="0"/>
        <v>7.6814354537071416E-2</v>
      </c>
      <c r="F18" s="27">
        <f t="shared" si="1"/>
        <v>2.9144956833321235E-2</v>
      </c>
      <c r="G18" s="27">
        <f t="shared" si="2"/>
        <v>-0.24648605986602973</v>
      </c>
      <c r="I18" s="77" t="s">
        <v>17</v>
      </c>
      <c r="J18" s="81">
        <v>1.930595660667277E-2</v>
      </c>
      <c r="K18" s="81">
        <v>6.1225632423202057E-3</v>
      </c>
      <c r="L18" s="81">
        <v>3.1532473969769215</v>
      </c>
      <c r="M18" s="81">
        <v>1.8048692375698056E-3</v>
      </c>
      <c r="N18" s="81">
        <v>7.2496159532698164E-3</v>
      </c>
      <c r="O18" s="81">
        <v>3.1362297260075722E-2</v>
      </c>
      <c r="P18" s="81">
        <v>7.2496159532698164E-3</v>
      </c>
      <c r="Q18" s="81">
        <v>3.1362297260075722E-2</v>
      </c>
    </row>
    <row r="19" spans="1:17" x14ac:dyDescent="0.3">
      <c r="A19" s="1">
        <v>37043</v>
      </c>
      <c r="B19" s="27">
        <v>0.353906</v>
      </c>
      <c r="C19" s="27">
        <v>0.16541422709879683</v>
      </c>
      <c r="D19" s="27">
        <v>-2.5035435014572061E-2</v>
      </c>
      <c r="E19" s="27">
        <f t="shared" si="0"/>
        <v>5.0901989659533076E-3</v>
      </c>
      <c r="F19" s="27">
        <f t="shared" si="1"/>
        <v>-1.5309763764602321E-2</v>
      </c>
      <c r="G19" s="27">
        <f t="shared" si="2"/>
        <v>0.18072399086339916</v>
      </c>
      <c r="I19" s="77" t="s">
        <v>107</v>
      </c>
      <c r="J19" s="81">
        <v>1.3899842613965918</v>
      </c>
      <c r="K19" s="81">
        <v>0.13934117181903946</v>
      </c>
      <c r="L19" s="81">
        <v>9.975402411584037</v>
      </c>
      <c r="M19" s="81">
        <v>4.825888691572808E-20</v>
      </c>
      <c r="N19" s="81">
        <v>1.1155984252679216</v>
      </c>
      <c r="O19" s="81">
        <v>1.664370097525262</v>
      </c>
      <c r="P19" s="81">
        <v>1.1155984252679216</v>
      </c>
      <c r="Q19" s="81">
        <v>1.664370097525262</v>
      </c>
    </row>
    <row r="20" spans="1:17" ht="15" thickBot="1" x14ac:dyDescent="0.35">
      <c r="A20" s="1">
        <v>37073</v>
      </c>
      <c r="B20" s="27">
        <v>0.28601700000000002</v>
      </c>
      <c r="C20" s="27">
        <v>-0.19182777347657276</v>
      </c>
      <c r="D20" s="27">
        <v>-1.0740129698296408E-2</v>
      </c>
      <c r="E20" s="27">
        <f t="shared" si="0"/>
        <v>-2.5035435014572061E-2</v>
      </c>
      <c r="F20" s="27">
        <f t="shared" si="1"/>
        <v>3.4765954069079365E-3</v>
      </c>
      <c r="G20" s="27">
        <f t="shared" si="2"/>
        <v>-0.19530436888348068</v>
      </c>
      <c r="I20" s="78" t="s">
        <v>108</v>
      </c>
      <c r="J20" s="84">
        <v>3.5979001493299925E-2</v>
      </c>
      <c r="K20" s="84">
        <v>0.1394522507112986</v>
      </c>
      <c r="L20" s="84">
        <v>0.25800230049915474</v>
      </c>
      <c r="M20" s="84">
        <v>0.79661001930910402</v>
      </c>
      <c r="N20" s="84">
        <v>-0.23862556736404539</v>
      </c>
      <c r="O20" s="84">
        <v>0.31058357035064521</v>
      </c>
      <c r="P20" s="84">
        <v>-0.23862556736404539</v>
      </c>
      <c r="Q20" s="84">
        <v>0.31058357035064521</v>
      </c>
    </row>
    <row r="21" spans="1:17" x14ac:dyDescent="0.3">
      <c r="A21" s="1">
        <v>37104</v>
      </c>
      <c r="B21" s="27">
        <v>0.28236299999999998</v>
      </c>
      <c r="C21" s="27">
        <v>-1.2775464395473168E-2</v>
      </c>
      <c r="D21" s="27">
        <v>-6.4108385690579084E-2</v>
      </c>
      <c r="E21" s="27">
        <f t="shared" si="0"/>
        <v>-1.0740129698296408E-2</v>
      </c>
      <c r="F21" s="27">
        <f t="shared" si="1"/>
        <v>-7.0190109669227882E-2</v>
      </c>
      <c r="G21" s="27">
        <f t="shared" si="2"/>
        <v>5.7414645273754714E-2</v>
      </c>
    </row>
    <row r="22" spans="1:17" x14ac:dyDescent="0.3">
      <c r="A22" s="1">
        <v>37135</v>
      </c>
      <c r="B22" s="27">
        <v>0.23608899999999999</v>
      </c>
      <c r="C22" s="27">
        <v>-0.16388124506397783</v>
      </c>
      <c r="D22" s="27">
        <v>-8.1723389615201314E-2</v>
      </c>
      <c r="E22" s="27">
        <f t="shared" si="0"/>
        <v>-6.4108385690579084E-2</v>
      </c>
      <c r="F22" s="27">
        <f t="shared" si="1"/>
        <v>-9.6594824450933134E-2</v>
      </c>
      <c r="G22" s="27">
        <f t="shared" si="2"/>
        <v>-6.7286420613044698E-2</v>
      </c>
    </row>
    <row r="23" spans="1:17" x14ac:dyDescent="0.3">
      <c r="A23" s="1">
        <v>37165</v>
      </c>
      <c r="B23" s="27">
        <v>0.267293</v>
      </c>
      <c r="C23" s="27">
        <v>0.13217049502518119</v>
      </c>
      <c r="D23" s="27">
        <v>1.8099025880454089E-2</v>
      </c>
      <c r="E23" s="27">
        <f t="shared" si="0"/>
        <v>-8.1723389615201314E-2</v>
      </c>
      <c r="F23" s="27">
        <f t="shared" si="1"/>
        <v>4.1522991770110693E-2</v>
      </c>
      <c r="G23" s="27">
        <f t="shared" si="2"/>
        <v>9.0647503255070497E-2</v>
      </c>
    </row>
    <row r="24" spans="1:17" x14ac:dyDescent="0.3">
      <c r="A24" s="1">
        <v>37196</v>
      </c>
      <c r="B24" s="27">
        <v>0.32422299999999998</v>
      </c>
      <c r="C24" s="27">
        <v>0.21298724620547471</v>
      </c>
      <c r="D24" s="27">
        <v>7.5175979920360847E-2</v>
      </c>
      <c r="E24" s="27">
        <f t="shared" si="0"/>
        <v>1.8099025880454089E-2</v>
      </c>
      <c r="F24" s="27">
        <f t="shared" si="1"/>
        <v>0.12445057041022069</v>
      </c>
      <c r="G24" s="27">
        <f t="shared" si="2"/>
        <v>8.8536675795254025E-2</v>
      </c>
    </row>
    <row r="25" spans="1:17" x14ac:dyDescent="0.3">
      <c r="A25" s="1">
        <v>37226</v>
      </c>
      <c r="B25" s="27">
        <v>0.33335599999999999</v>
      </c>
      <c r="C25" s="27">
        <v>2.8168883762101915E-2</v>
      </c>
      <c r="D25" s="27">
        <v>7.5738294791345417E-3</v>
      </c>
      <c r="E25" s="27">
        <f t="shared" si="0"/>
        <v>7.5175979920360847E-2</v>
      </c>
      <c r="F25" s="27">
        <f t="shared" si="1"/>
        <v>3.2538217074986275E-2</v>
      </c>
      <c r="G25" s="27">
        <f t="shared" si="2"/>
        <v>-4.3693333128843603E-3</v>
      </c>
    </row>
    <row r="26" spans="1:17" x14ac:dyDescent="0.3">
      <c r="A26" s="1">
        <v>37257</v>
      </c>
      <c r="B26" s="27">
        <v>0.37628200000000001</v>
      </c>
      <c r="C26" s="27">
        <v>0.12876924369142895</v>
      </c>
      <c r="D26" s="27">
        <v>-1.5573827607832103E-2</v>
      </c>
      <c r="E26" s="27">
        <f t="shared" si="0"/>
        <v>7.5738294791345417E-3</v>
      </c>
      <c r="F26" s="27">
        <f t="shared" si="1"/>
        <v>-2.0689198357778057E-3</v>
      </c>
      <c r="G26" s="27">
        <f t="shared" si="2"/>
        <v>0.13083816352720676</v>
      </c>
    </row>
    <row r="27" spans="1:17" x14ac:dyDescent="0.3">
      <c r="A27" s="1">
        <v>37288</v>
      </c>
      <c r="B27" s="27">
        <v>0.33031199999999999</v>
      </c>
      <c r="C27" s="27">
        <v>-0.122169011539218</v>
      </c>
      <c r="D27" s="27">
        <v>-2.0766236064413413E-2</v>
      </c>
      <c r="E27" s="27">
        <f t="shared" si="0"/>
        <v>-1.5573827607832103E-2</v>
      </c>
      <c r="F27" s="27">
        <f t="shared" si="1"/>
        <v>-1.0119115458066761E-2</v>
      </c>
      <c r="G27" s="27">
        <f t="shared" si="2"/>
        <v>-0.11204989608115123</v>
      </c>
    </row>
    <row r="28" spans="1:17" x14ac:dyDescent="0.3">
      <c r="A28" s="1">
        <v>37316</v>
      </c>
      <c r="B28" s="27">
        <v>0.36029899999999998</v>
      </c>
      <c r="C28" s="27">
        <v>9.0783864951924143E-2</v>
      </c>
      <c r="D28" s="27">
        <v>3.6738861330225081E-2</v>
      </c>
      <c r="E28" s="27">
        <f t="shared" si="0"/>
        <v>-2.0766236064413413E-2</v>
      </c>
      <c r="F28" s="27">
        <f t="shared" si="1"/>
        <v>6.962524719894575E-2</v>
      </c>
      <c r="G28" s="27">
        <f t="shared" si="2"/>
        <v>2.1158617752978393E-2</v>
      </c>
    </row>
    <row r="29" spans="1:17" x14ac:dyDescent="0.3">
      <c r="A29" s="1">
        <v>37347</v>
      </c>
      <c r="B29" s="27">
        <v>0.36943199999999998</v>
      </c>
      <c r="C29" s="27">
        <v>2.5348391197311138E-2</v>
      </c>
      <c r="D29" s="27">
        <v>-6.1417652236815723E-2</v>
      </c>
      <c r="E29" s="27">
        <f t="shared" si="0"/>
        <v>3.6738861330225081E-2</v>
      </c>
      <c r="F29" s="27">
        <f t="shared" si="1"/>
        <v>-6.4741785827767961E-2</v>
      </c>
      <c r="G29" s="27">
        <f t="shared" si="2"/>
        <v>9.0090177025079099E-2</v>
      </c>
    </row>
    <row r="30" spans="1:17" x14ac:dyDescent="0.3">
      <c r="A30" s="1">
        <v>37377</v>
      </c>
      <c r="B30" s="27">
        <v>0.35466599999999998</v>
      </c>
      <c r="C30" s="27">
        <v>-3.9969466640680795E-2</v>
      </c>
      <c r="D30" s="27">
        <v>-9.0814545184414452E-3</v>
      </c>
      <c r="E30" s="27">
        <f t="shared" si="0"/>
        <v>-6.1417652236815723E-2</v>
      </c>
      <c r="F30" s="27">
        <f t="shared" si="1"/>
        <v>4.4731319539068268E-3</v>
      </c>
      <c r="G30" s="27">
        <f t="shared" si="2"/>
        <v>-4.4442598594587622E-2</v>
      </c>
    </row>
    <row r="31" spans="1:17" x14ac:dyDescent="0.3">
      <c r="A31" s="1">
        <v>37408</v>
      </c>
      <c r="B31" s="27">
        <v>0.26973000000000003</v>
      </c>
      <c r="C31" s="27">
        <v>-0.23948165316100212</v>
      </c>
      <c r="D31" s="27">
        <v>-7.2455347939351933E-2</v>
      </c>
      <c r="E31" s="27">
        <f t="shared" si="0"/>
        <v>-9.0814545184414452E-3</v>
      </c>
      <c r="F31" s="27">
        <f t="shared" si="1"/>
        <v>-8.1732578348720733E-2</v>
      </c>
      <c r="G31" s="27">
        <f t="shared" si="2"/>
        <v>-0.1577490748122814</v>
      </c>
    </row>
    <row r="32" spans="1:17" x14ac:dyDescent="0.3">
      <c r="A32" s="1">
        <v>37438</v>
      </c>
      <c r="B32" s="27">
        <v>0.23228399999999999</v>
      </c>
      <c r="C32" s="27">
        <v>-0.13882771660549453</v>
      </c>
      <c r="D32" s="27">
        <v>-7.9004263401426522E-2</v>
      </c>
      <c r="E32" s="27">
        <f t="shared" si="0"/>
        <v>-7.2455347939351933E-2</v>
      </c>
      <c r="F32" s="27">
        <f t="shared" si="1"/>
        <v>-9.3115597176248385E-2</v>
      </c>
      <c r="G32" s="27">
        <f t="shared" si="2"/>
        <v>-4.5712119429246148E-2</v>
      </c>
    </row>
    <row r="33" spans="1:7" x14ac:dyDescent="0.3">
      <c r="A33" s="1">
        <v>37469</v>
      </c>
      <c r="B33" s="27">
        <v>0.224521</v>
      </c>
      <c r="C33" s="27">
        <v>-3.342029584474171E-2</v>
      </c>
      <c r="D33" s="27">
        <v>4.8814198898663452E-3</v>
      </c>
      <c r="E33" s="27">
        <f t="shared" si="0"/>
        <v>-7.9004263401426522E-2</v>
      </c>
      <c r="F33" s="27">
        <f t="shared" si="1"/>
        <v>2.3248558915958291E-2</v>
      </c>
      <c r="G33" s="27">
        <f t="shared" si="2"/>
        <v>-5.6668854760700001E-2</v>
      </c>
    </row>
    <row r="34" spans="1:7" x14ac:dyDescent="0.3">
      <c r="A34" s="1">
        <v>37500</v>
      </c>
      <c r="B34" s="27">
        <v>0.220716</v>
      </c>
      <c r="C34" s="27">
        <v>-1.6947189795163964E-2</v>
      </c>
      <c r="D34" s="27">
        <v>-0.11002434311788412</v>
      </c>
      <c r="E34" s="27">
        <f t="shared" si="0"/>
        <v>4.8814198898663452E-3</v>
      </c>
      <c r="F34" s="27">
        <f t="shared" si="1"/>
        <v>-0.13345052008417763</v>
      </c>
      <c r="G34" s="27">
        <f t="shared" si="2"/>
        <v>0.11650333028901366</v>
      </c>
    </row>
    <row r="35" spans="1:7" x14ac:dyDescent="0.3">
      <c r="A35" s="1">
        <v>37530</v>
      </c>
      <c r="B35" s="27">
        <v>0.244613</v>
      </c>
      <c r="C35" s="27">
        <v>0.10827035647619576</v>
      </c>
      <c r="D35" s="27">
        <v>8.644882739672255E-2</v>
      </c>
      <c r="E35" s="27">
        <f t="shared" si="0"/>
        <v>-0.11002434311788412</v>
      </c>
      <c r="F35" s="27">
        <f t="shared" si="1"/>
        <v>0.13550990009896993</v>
      </c>
      <c r="G35" s="27">
        <f t="shared" si="2"/>
        <v>-2.7239543622774171E-2</v>
      </c>
    </row>
    <row r="36" spans="1:7" x14ac:dyDescent="0.3">
      <c r="A36" s="1">
        <v>37561</v>
      </c>
      <c r="B36" s="27">
        <v>0.23593700000000001</v>
      </c>
      <c r="C36" s="27">
        <v>-3.5468270288169457E-2</v>
      </c>
      <c r="D36" s="27">
        <v>5.7069635115606809E-2</v>
      </c>
      <c r="E36" s="27">
        <f t="shared" si="0"/>
        <v>8.644882739672255E-2</v>
      </c>
      <c r="F36" s="27">
        <f t="shared" si="1"/>
        <v>0.1017421937110132</v>
      </c>
      <c r="G36" s="27">
        <f t="shared" si="2"/>
        <v>-0.13721046399918266</v>
      </c>
    </row>
    <row r="37" spans="1:7" x14ac:dyDescent="0.3">
      <c r="A37" s="1">
        <v>37591</v>
      </c>
      <c r="B37" s="27">
        <v>0.21812799999999999</v>
      </c>
      <c r="C37" s="27">
        <v>-7.5482014266520348E-2</v>
      </c>
      <c r="D37" s="27">
        <v>-6.0332582157618608E-2</v>
      </c>
      <c r="E37" s="27">
        <f t="shared" si="0"/>
        <v>5.7069635115606809E-2</v>
      </c>
      <c r="F37" s="27">
        <f t="shared" si="1"/>
        <v>-6.2502074554787429E-2</v>
      </c>
      <c r="G37" s="27">
        <f t="shared" si="2"/>
        <v>-1.2979939711732918E-2</v>
      </c>
    </row>
    <row r="38" spans="1:7" x14ac:dyDescent="0.3">
      <c r="A38" s="1">
        <v>37622</v>
      </c>
      <c r="B38" s="27">
        <v>0.218585</v>
      </c>
      <c r="C38" s="27">
        <v>2.0951001246973799E-3</v>
      </c>
      <c r="D38" s="27">
        <v>-2.7414698461048825E-2</v>
      </c>
      <c r="E38" s="27">
        <f t="shared" si="0"/>
        <v>-6.0332582157618608E-2</v>
      </c>
      <c r="F38" s="27">
        <f t="shared" si="1"/>
        <v>-2.0970748848662062E-2</v>
      </c>
      <c r="G38" s="27">
        <f t="shared" si="2"/>
        <v>2.3065848973359442E-2</v>
      </c>
    </row>
    <row r="39" spans="1:7" x14ac:dyDescent="0.3">
      <c r="A39" s="1">
        <v>37653</v>
      </c>
      <c r="B39" s="27">
        <v>0.22847899999999999</v>
      </c>
      <c r="C39" s="27">
        <v>4.5263856165793648E-2</v>
      </c>
      <c r="D39" s="27">
        <v>-1.7003622764987791E-2</v>
      </c>
      <c r="E39" s="27">
        <f t="shared" si="0"/>
        <v>-2.7414698461048825E-2</v>
      </c>
      <c r="F39" s="27">
        <f t="shared" si="1"/>
        <v>-5.3151649002535009E-3</v>
      </c>
      <c r="G39" s="27">
        <f t="shared" si="2"/>
        <v>5.0579021066047149E-2</v>
      </c>
    </row>
    <row r="40" spans="1:7" x14ac:dyDescent="0.3">
      <c r="A40" s="1">
        <v>37681</v>
      </c>
      <c r="B40" s="27">
        <v>0.21523600000000001</v>
      </c>
      <c r="C40" s="27">
        <v>-5.7961563207121758E-2</v>
      </c>
      <c r="D40" s="27">
        <v>8.3576056589194092E-3</v>
      </c>
      <c r="E40" s="27">
        <f t="shared" si="0"/>
        <v>-1.7003622764987791E-2</v>
      </c>
      <c r="F40" s="27">
        <f t="shared" si="1"/>
        <v>3.0311123566676836E-2</v>
      </c>
      <c r="G40" s="27">
        <f t="shared" si="2"/>
        <v>-8.8272686773798598E-2</v>
      </c>
    </row>
    <row r="41" spans="1:7" x14ac:dyDescent="0.3">
      <c r="A41" s="1">
        <v>37712</v>
      </c>
      <c r="B41" s="27">
        <v>0.21645400000000001</v>
      </c>
      <c r="C41" s="27">
        <v>5.6589046442043767E-3</v>
      </c>
      <c r="D41" s="27">
        <v>8.1044117993822162E-2</v>
      </c>
      <c r="E41" s="27">
        <f t="shared" si="0"/>
        <v>8.3576056589194092E-3</v>
      </c>
      <c r="F41" s="27">
        <f t="shared" si="1"/>
        <v>0.13225670340333656</v>
      </c>
      <c r="G41" s="27">
        <f t="shared" si="2"/>
        <v>-0.12659779875913219</v>
      </c>
    </row>
    <row r="42" spans="1:7" x14ac:dyDescent="0.3">
      <c r="A42" s="1">
        <v>37742</v>
      </c>
      <c r="B42" s="27">
        <v>0.273231</v>
      </c>
      <c r="C42" s="27">
        <v>0.26230515490589212</v>
      </c>
      <c r="D42" s="27">
        <v>5.0898660733760925E-2</v>
      </c>
      <c r="E42" s="27">
        <f t="shared" si="0"/>
        <v>8.1044117993822162E-2</v>
      </c>
      <c r="F42" s="27">
        <f t="shared" si="1"/>
        <v>9.2970180395088059E-2</v>
      </c>
      <c r="G42" s="27">
        <f t="shared" si="2"/>
        <v>0.16933497451080406</v>
      </c>
    </row>
    <row r="43" spans="1:7" x14ac:dyDescent="0.3">
      <c r="A43" s="1">
        <v>37773</v>
      </c>
      <c r="B43" s="27">
        <v>0.290126</v>
      </c>
      <c r="C43" s="27">
        <v>6.1834125703159604E-2</v>
      </c>
      <c r="D43" s="27">
        <v>1.1322242862628284E-2</v>
      </c>
      <c r="E43" s="27">
        <f t="shared" si="0"/>
        <v>5.0898660733760925E-2</v>
      </c>
      <c r="F43" s="27">
        <f t="shared" si="1"/>
        <v>3.6874978979982931E-2</v>
      </c>
      <c r="G43" s="27">
        <f t="shared" si="2"/>
        <v>2.4959146723176673E-2</v>
      </c>
    </row>
    <row r="44" spans="1:7" x14ac:dyDescent="0.3">
      <c r="A44" s="1">
        <v>37803</v>
      </c>
      <c r="B44" s="27">
        <v>0.32087500000000002</v>
      </c>
      <c r="C44" s="27">
        <v>0.10598498583374139</v>
      </c>
      <c r="D44" s="27">
        <v>1.6223704463827593E-2</v>
      </c>
      <c r="E44" s="27">
        <f t="shared" si="0"/>
        <v>1.1322242862628284E-2</v>
      </c>
      <c r="F44" s="27">
        <f t="shared" si="1"/>
        <v>4.2264013465804766E-2</v>
      </c>
      <c r="G44" s="27">
        <f t="shared" si="2"/>
        <v>6.3720972367936612E-2</v>
      </c>
    </row>
    <row r="45" spans="1:7" x14ac:dyDescent="0.3">
      <c r="A45" s="1">
        <v>37834</v>
      </c>
      <c r="B45" s="27">
        <v>0.34416400000000003</v>
      </c>
      <c r="C45" s="27">
        <v>7.2579664978574154E-2</v>
      </c>
      <c r="D45" s="27">
        <v>1.7873191222950391E-2</v>
      </c>
      <c r="E45" s="27">
        <f t="shared" si="0"/>
        <v>1.6223704463827593E-2</v>
      </c>
      <c r="F45" s="27">
        <f t="shared" si="1"/>
        <v>4.4733123794636426E-2</v>
      </c>
      <c r="G45" s="27">
        <f t="shared" si="2"/>
        <v>2.7846541183937729E-2</v>
      </c>
    </row>
    <row r="46" spans="1:7" x14ac:dyDescent="0.3">
      <c r="A46" s="1">
        <v>37865</v>
      </c>
      <c r="B46" s="27">
        <v>0.31539499999999998</v>
      </c>
      <c r="C46" s="27">
        <v>-8.3590962448135353E-2</v>
      </c>
      <c r="D46" s="27">
        <v>-1.1944325949147294E-2</v>
      </c>
      <c r="E46" s="27">
        <f t="shared" si="0"/>
        <v>1.7873191222950391E-2</v>
      </c>
      <c r="F46" s="27">
        <f t="shared" si="1"/>
        <v>3.3465910980676919E-3</v>
      </c>
      <c r="G46" s="27">
        <f t="shared" si="2"/>
        <v>-8.6937553546203042E-2</v>
      </c>
    </row>
    <row r="47" spans="1:7" x14ac:dyDescent="0.3">
      <c r="A47" s="1">
        <v>37895</v>
      </c>
      <c r="B47" s="27">
        <v>0.34842600000000001</v>
      </c>
      <c r="C47" s="27">
        <v>0.10472899063079644</v>
      </c>
      <c r="D47" s="27">
        <v>5.4961494824141255E-2</v>
      </c>
      <c r="E47" s="27">
        <f t="shared" si="0"/>
        <v>-1.1944325949147294E-2</v>
      </c>
      <c r="F47" s="27">
        <f t="shared" si="1"/>
        <v>9.5271824473898509E-2</v>
      </c>
      <c r="G47" s="27">
        <f t="shared" si="2"/>
        <v>9.4571661568979282E-3</v>
      </c>
    </row>
    <row r="48" spans="1:7" x14ac:dyDescent="0.3">
      <c r="A48" s="1">
        <v>37926</v>
      </c>
      <c r="B48" s="27">
        <v>0.31828699999999999</v>
      </c>
      <c r="C48" s="27">
        <v>-8.6500433377532215E-2</v>
      </c>
      <c r="D48" s="27">
        <v>7.1285131006653124E-3</v>
      </c>
      <c r="E48" s="27">
        <f t="shared" si="0"/>
        <v>5.4961494824141255E-2</v>
      </c>
      <c r="F48" s="27">
        <f t="shared" si="1"/>
        <v>3.1191937328108748E-2</v>
      </c>
      <c r="G48" s="27">
        <f t="shared" si="2"/>
        <v>-0.11769237070564097</v>
      </c>
    </row>
    <row r="49" spans="1:7" x14ac:dyDescent="0.3">
      <c r="A49" s="1">
        <v>37956</v>
      </c>
      <c r="B49" s="27">
        <v>0.32528899999999999</v>
      </c>
      <c r="C49" s="27">
        <v>2.1999013468976036E-2</v>
      </c>
      <c r="D49" s="27">
        <v>5.0765450765450693E-2</v>
      </c>
      <c r="E49" s="27">
        <f t="shared" si="0"/>
        <v>7.1285131006653124E-3</v>
      </c>
      <c r="F49" s="27">
        <f t="shared" si="1"/>
        <v>9.012561097684664E-2</v>
      </c>
      <c r="G49" s="27">
        <f t="shared" si="2"/>
        <v>-6.8126597507870604E-2</v>
      </c>
    </row>
    <row r="50" spans="1:7" x14ac:dyDescent="0.3">
      <c r="A50" s="1">
        <v>37987</v>
      </c>
      <c r="B50" s="27">
        <v>0.34340300000000001</v>
      </c>
      <c r="C50" s="27">
        <v>5.5685867029011238E-2</v>
      </c>
      <c r="D50" s="27">
        <v>1.7276422764227695E-2</v>
      </c>
      <c r="E50" s="27">
        <f t="shared" si="0"/>
        <v>5.0765450765450693E-2</v>
      </c>
      <c r="F50" s="27">
        <f t="shared" si="1"/>
        <v>4.5146402571081261E-2</v>
      </c>
      <c r="G50" s="27">
        <f t="shared" si="2"/>
        <v>1.0539464457929977E-2</v>
      </c>
    </row>
    <row r="51" spans="1:7" x14ac:dyDescent="0.3">
      <c r="A51" s="1">
        <v>38018</v>
      </c>
      <c r="B51" s="27">
        <v>0.36410399999999998</v>
      </c>
      <c r="C51" s="27">
        <v>6.0281942790249232E-2</v>
      </c>
      <c r="D51" s="27">
        <v>1.2209029908144986E-2</v>
      </c>
      <c r="E51" s="27">
        <f t="shared" si="0"/>
        <v>1.7276422764227695E-2</v>
      </c>
      <c r="F51" s="27">
        <f t="shared" si="1"/>
        <v>3.6897904466347609E-2</v>
      </c>
      <c r="G51" s="27">
        <f t="shared" si="2"/>
        <v>2.3384038323901624E-2</v>
      </c>
    </row>
    <row r="52" spans="1:7" x14ac:dyDescent="0.3">
      <c r="A52" s="1">
        <v>38047</v>
      </c>
      <c r="B52" s="27">
        <v>0.41159600000000002</v>
      </c>
      <c r="C52" s="27">
        <v>0.13043526025531182</v>
      </c>
      <c r="D52" s="27">
        <v>-1.6358935839432598E-2</v>
      </c>
      <c r="E52" s="27">
        <f t="shared" si="0"/>
        <v>1.2209029908144986E-2</v>
      </c>
      <c r="F52" s="27">
        <f t="shared" si="1"/>
        <v>-2.993438038038294E-3</v>
      </c>
      <c r="G52" s="27">
        <f t="shared" si="2"/>
        <v>0.13342869829335011</v>
      </c>
    </row>
    <row r="53" spans="1:7" x14ac:dyDescent="0.3">
      <c r="A53" s="1">
        <v>38078</v>
      </c>
      <c r="B53" s="27">
        <v>0.39241700000000002</v>
      </c>
      <c r="C53" s="27">
        <v>-4.65966627469655E-2</v>
      </c>
      <c r="D53" s="27">
        <v>-1.6790829419024988E-2</v>
      </c>
      <c r="E53" s="27">
        <f t="shared" si="0"/>
        <v>-1.6358935839432598E-2</v>
      </c>
      <c r="F53" s="27">
        <f t="shared" si="1"/>
        <v>-4.6216101985625873E-3</v>
      </c>
      <c r="G53" s="27">
        <f t="shared" si="2"/>
        <v>-4.1975052548402912E-2</v>
      </c>
    </row>
    <row r="54" spans="1:7" x14ac:dyDescent="0.3">
      <c r="A54" s="1">
        <v>38108</v>
      </c>
      <c r="B54" s="27">
        <v>0.427122</v>
      </c>
      <c r="C54" s="27">
        <v>8.8439083933672613E-2</v>
      </c>
      <c r="D54" s="27">
        <v>1.2083446220536587E-2</v>
      </c>
      <c r="E54" s="27">
        <f t="shared" si="0"/>
        <v>-1.6790829419024988E-2</v>
      </c>
      <c r="F54" s="27">
        <f t="shared" si="1"/>
        <v>3.5497639399909908E-2</v>
      </c>
      <c r="G54" s="27">
        <f t="shared" si="2"/>
        <v>5.2941444533762705E-2</v>
      </c>
    </row>
    <row r="55" spans="1:7" x14ac:dyDescent="0.3">
      <c r="A55" s="1">
        <v>38139</v>
      </c>
      <c r="B55" s="27">
        <v>0.49531500000000001</v>
      </c>
      <c r="C55" s="27">
        <v>0.15965695983817274</v>
      </c>
      <c r="D55" s="27">
        <v>1.7989078059749364E-2</v>
      </c>
      <c r="E55" s="27">
        <f t="shared" si="0"/>
        <v>1.2083446220536587E-2</v>
      </c>
      <c r="F55" s="27">
        <f t="shared" si="1"/>
        <v>4.4745242316372023E-2</v>
      </c>
      <c r="G55" s="27">
        <f t="shared" si="2"/>
        <v>0.11491171752180071</v>
      </c>
    </row>
    <row r="56" spans="1:7" x14ac:dyDescent="0.3">
      <c r="A56" s="1">
        <v>38169</v>
      </c>
      <c r="B56" s="27">
        <v>0.49227100000000001</v>
      </c>
      <c r="C56" s="27">
        <v>-6.1455841232347375E-3</v>
      </c>
      <c r="D56" s="27">
        <v>-3.4290522772693732E-2</v>
      </c>
      <c r="E56" s="27">
        <f t="shared" si="0"/>
        <v>1.7989078059749364E-2</v>
      </c>
      <c r="F56" s="27">
        <f t="shared" si="1"/>
        <v>-2.771010129605813E-2</v>
      </c>
      <c r="G56" s="27">
        <f t="shared" si="2"/>
        <v>2.1564517172823393E-2</v>
      </c>
    </row>
    <row r="57" spans="1:7" x14ac:dyDescent="0.3">
      <c r="A57" s="1">
        <v>38200</v>
      </c>
      <c r="B57" s="27">
        <v>0.52499799999999996</v>
      </c>
      <c r="C57" s="27">
        <v>6.6481673712243783E-2</v>
      </c>
      <c r="D57" s="27">
        <v>2.2873325345822426E-3</v>
      </c>
      <c r="E57" s="27">
        <f t="shared" si="0"/>
        <v>-3.4290522772693732E-2</v>
      </c>
      <c r="F57" s="27">
        <f t="shared" si="1"/>
        <v>2.1251574060277681E-2</v>
      </c>
      <c r="G57" s="27">
        <f t="shared" si="2"/>
        <v>4.5230099651966102E-2</v>
      </c>
    </row>
    <row r="58" spans="1:7" x14ac:dyDescent="0.3">
      <c r="A58" s="1">
        <v>38231</v>
      </c>
      <c r="B58" s="27">
        <v>0.58984199999999998</v>
      </c>
      <c r="C58" s="27">
        <v>0.12351285147752944</v>
      </c>
      <c r="D58" s="27">
        <v>9.3639063971600045E-3</v>
      </c>
      <c r="E58" s="27">
        <f t="shared" si="0"/>
        <v>2.2873325345822426E-3</v>
      </c>
      <c r="F58" s="27">
        <f t="shared" si="1"/>
        <v>3.240393506459345E-2</v>
      </c>
      <c r="G58" s="27">
        <f t="shared" si="2"/>
        <v>9.1108916412935989E-2</v>
      </c>
    </row>
    <row r="59" spans="1:7" x14ac:dyDescent="0.3">
      <c r="A59" s="1">
        <v>38261</v>
      </c>
      <c r="B59" s="27">
        <v>0.79761899999999997</v>
      </c>
      <c r="C59" s="27">
        <v>0.35225874047626315</v>
      </c>
      <c r="D59" s="27">
        <v>1.4014247519245071E-2</v>
      </c>
      <c r="E59" s="27">
        <f t="shared" si="0"/>
        <v>9.3639063971600045E-3</v>
      </c>
      <c r="F59" s="27">
        <f t="shared" si="1"/>
        <v>3.912244409598619E-2</v>
      </c>
      <c r="G59" s="27">
        <f t="shared" si="2"/>
        <v>0.31313629638027696</v>
      </c>
    </row>
    <row r="60" spans="1:7" x14ac:dyDescent="0.3">
      <c r="A60" s="1">
        <v>38292</v>
      </c>
      <c r="B60" s="27">
        <v>1.020618</v>
      </c>
      <c r="C60" s="27">
        <v>0.27958085251228981</v>
      </c>
      <c r="D60" s="27">
        <v>3.8594938948858459E-2</v>
      </c>
      <c r="E60" s="27">
        <f t="shared" si="0"/>
        <v>1.4014247519245071E-2</v>
      </c>
      <c r="F60" s="27">
        <f t="shared" si="1"/>
        <v>7.3456532947570749E-2</v>
      </c>
      <c r="G60" s="27">
        <f t="shared" si="2"/>
        <v>0.20612431956471905</v>
      </c>
    </row>
    <row r="61" spans="1:7" x14ac:dyDescent="0.3">
      <c r="A61" s="1">
        <v>38322</v>
      </c>
      <c r="B61" s="27">
        <v>0.98028000000000004</v>
      </c>
      <c r="C61" s="27">
        <v>-3.9523112467152233E-2</v>
      </c>
      <c r="D61" s="27">
        <v>3.2458128162750732E-2</v>
      </c>
      <c r="E61" s="27">
        <f t="shared" si="0"/>
        <v>3.8594938948858459E-2</v>
      </c>
      <c r="F61" s="27">
        <f t="shared" si="1"/>
        <v>6.5810851273364557E-2</v>
      </c>
      <c r="G61" s="27">
        <f t="shared" si="2"/>
        <v>-0.10533396374051679</v>
      </c>
    </row>
    <row r="62" spans="1:7" x14ac:dyDescent="0.3">
      <c r="A62" s="1">
        <v>38353</v>
      </c>
      <c r="B62" s="27">
        <v>1.170552</v>
      </c>
      <c r="C62" s="27">
        <v>0.19409964499938792</v>
      </c>
      <c r="D62" s="27">
        <v>-2.5290448214403627E-2</v>
      </c>
      <c r="E62" s="27">
        <f t="shared" si="0"/>
        <v>3.2458128162750732E-2</v>
      </c>
      <c r="F62" s="27">
        <f t="shared" si="1"/>
        <v>-1.467955733337648E-2</v>
      </c>
      <c r="G62" s="27">
        <f t="shared" si="2"/>
        <v>0.2087792023327644</v>
      </c>
    </row>
    <row r="63" spans="1:7" x14ac:dyDescent="0.3">
      <c r="A63" s="1">
        <v>38384</v>
      </c>
      <c r="B63" s="27">
        <v>1.3656950000000001</v>
      </c>
      <c r="C63" s="27">
        <v>0.16671023585453715</v>
      </c>
      <c r="D63" s="27">
        <v>1.8903383646414307E-2</v>
      </c>
      <c r="E63" s="27">
        <f t="shared" si="0"/>
        <v>-2.5290448214403627E-2</v>
      </c>
      <c r="F63" s="27">
        <f t="shared" si="1"/>
        <v>4.467143728825812E-2</v>
      </c>
      <c r="G63" s="27">
        <f t="shared" si="2"/>
        <v>0.12203879856627903</v>
      </c>
    </row>
    <row r="64" spans="1:7" x14ac:dyDescent="0.3">
      <c r="A64" s="1">
        <v>38412</v>
      </c>
      <c r="B64" s="27">
        <v>1.26858</v>
      </c>
      <c r="C64" s="27">
        <v>-7.1110313796272306E-2</v>
      </c>
      <c r="D64" s="27">
        <v>-1.9117647058823573E-2</v>
      </c>
      <c r="E64" s="27">
        <f t="shared" si="0"/>
        <v>1.8903383646414307E-2</v>
      </c>
      <c r="F64" s="27">
        <f t="shared" si="1"/>
        <v>-6.5871470515840762E-3</v>
      </c>
      <c r="G64" s="27">
        <f t="shared" si="2"/>
        <v>-6.4523166744688235E-2</v>
      </c>
    </row>
    <row r="65" spans="1:7" x14ac:dyDescent="0.3">
      <c r="A65" s="1">
        <v>38443</v>
      </c>
      <c r="B65" s="27">
        <v>1.0977920000000001</v>
      </c>
      <c r="C65" s="27">
        <v>-0.13462927052294682</v>
      </c>
      <c r="D65" s="27">
        <v>-2.010858977291019E-2</v>
      </c>
      <c r="E65" s="27">
        <f t="shared" si="0"/>
        <v>-1.9117647058823573E-2</v>
      </c>
      <c r="F65" s="27">
        <f t="shared" si="1"/>
        <v>-9.3325005486306536E-3</v>
      </c>
      <c r="G65" s="27">
        <f t="shared" si="2"/>
        <v>-0.12529676997431616</v>
      </c>
    </row>
    <row r="66" spans="1:7" x14ac:dyDescent="0.3">
      <c r="A66" s="1">
        <v>38473</v>
      </c>
      <c r="B66" s="27">
        <v>1.2104330000000001</v>
      </c>
      <c r="C66" s="27">
        <v>0.10260686906080574</v>
      </c>
      <c r="D66" s="27">
        <v>2.9952024895189666E-2</v>
      </c>
      <c r="E66" s="27">
        <f t="shared" si="0"/>
        <v>-2.010858977291019E-2</v>
      </c>
      <c r="F66" s="27">
        <f t="shared" si="1"/>
        <v>6.0215312826477616E-2</v>
      </c>
      <c r="G66" s="27">
        <f t="shared" si="2"/>
        <v>4.2391556234328123E-2</v>
      </c>
    </row>
    <row r="67" spans="1:7" x14ac:dyDescent="0.3">
      <c r="A67" s="1">
        <v>38504</v>
      </c>
      <c r="B67" s="27">
        <v>1.120625</v>
      </c>
      <c r="C67" s="27">
        <v>-7.4194936853175797E-2</v>
      </c>
      <c r="D67" s="27">
        <v>-1.4267729752415192E-4</v>
      </c>
      <c r="E67" s="27">
        <f t="shared" si="0"/>
        <v>2.9952024895189666E-2</v>
      </c>
      <c r="F67" s="27">
        <f t="shared" si="1"/>
        <v>2.0185281357086984E-2</v>
      </c>
      <c r="G67" s="27">
        <f t="shared" si="2"/>
        <v>-9.4380218210262781E-2</v>
      </c>
    </row>
    <row r="68" spans="1:7" x14ac:dyDescent="0.3">
      <c r="A68" s="1">
        <v>38534</v>
      </c>
      <c r="B68" s="27">
        <v>1.2984150000000001</v>
      </c>
      <c r="C68" s="27">
        <v>0.15865253764640275</v>
      </c>
      <c r="D68" s="27">
        <v>3.5968203604375137E-2</v>
      </c>
      <c r="E68" s="27">
        <f t="shared" ref="E68:E131" si="3">D67</f>
        <v>-1.4267729752415192E-4</v>
      </c>
      <c r="F68" s="27">
        <f t="shared" ref="F68:F131" si="4">$J$18+$J$19*D68+$J$20*E68</f>
        <v>6.9296060140761701E-2</v>
      </c>
      <c r="G68" s="27">
        <f t="shared" si="2"/>
        <v>8.9356477505641047E-2</v>
      </c>
    </row>
    <row r="69" spans="1:7" x14ac:dyDescent="0.3">
      <c r="A69" s="1">
        <v>38565</v>
      </c>
      <c r="B69" s="27">
        <v>1.4274960000000001</v>
      </c>
      <c r="C69" s="27">
        <v>9.9414285879322106E-2</v>
      </c>
      <c r="D69" s="27">
        <v>-1.1222025960556881E-2</v>
      </c>
      <c r="E69" s="27">
        <f t="shared" si="3"/>
        <v>3.5968203604375137E-2</v>
      </c>
      <c r="F69" s="27">
        <f t="shared" si="4"/>
        <v>5.0016171917078647E-3</v>
      </c>
      <c r="G69" s="27">
        <f t="shared" ref="G69:G132" si="5">C69-F69</f>
        <v>9.4412668687614248E-2</v>
      </c>
    </row>
    <row r="70" spans="1:7" x14ac:dyDescent="0.3">
      <c r="A70" s="1">
        <v>38596</v>
      </c>
      <c r="B70" s="27">
        <v>1.6320760000000001</v>
      </c>
      <c r="C70" s="27">
        <v>0.14331388669390321</v>
      </c>
      <c r="D70" s="27">
        <v>6.9489400408087043E-3</v>
      </c>
      <c r="E70" s="27">
        <f t="shared" si="3"/>
        <v>-1.1222025960556881E-2</v>
      </c>
      <c r="F70" s="27">
        <f t="shared" si="4"/>
        <v>2.8561116607992734E-2</v>
      </c>
      <c r="G70" s="27">
        <f t="shared" si="5"/>
        <v>0.11475277008591048</v>
      </c>
    </row>
    <row r="71" spans="1:7" x14ac:dyDescent="0.3">
      <c r="A71" s="1">
        <v>38626</v>
      </c>
      <c r="B71" s="27">
        <v>1.753241</v>
      </c>
      <c r="C71" s="27">
        <v>7.4239802558214274E-2</v>
      </c>
      <c r="D71" s="27">
        <v>-1.7740741042146402E-2</v>
      </c>
      <c r="E71" s="27">
        <f t="shared" si="3"/>
        <v>6.9489400408087043E-3</v>
      </c>
      <c r="F71" s="27">
        <f t="shared" si="4"/>
        <v>-5.1033783033181922E-3</v>
      </c>
      <c r="G71" s="27">
        <f t="shared" si="5"/>
        <v>7.934318086153247E-2</v>
      </c>
    </row>
    <row r="72" spans="1:7" x14ac:dyDescent="0.3">
      <c r="A72" s="1">
        <v>38657</v>
      </c>
      <c r="B72" s="27">
        <v>2.0646779999999998</v>
      </c>
      <c r="C72" s="27">
        <v>0.17763501994306519</v>
      </c>
      <c r="D72" s="27">
        <v>3.518612107604735E-2</v>
      </c>
      <c r="E72" s="27">
        <f t="shared" si="3"/>
        <v>-1.7740741042146402E-2</v>
      </c>
      <c r="F72" s="27">
        <f t="shared" si="4"/>
        <v>6.7575816973525868E-2</v>
      </c>
      <c r="G72" s="27">
        <f t="shared" si="5"/>
        <v>0.11005920296953932</v>
      </c>
    </row>
    <row r="73" spans="1:7" x14ac:dyDescent="0.3">
      <c r="A73" s="1">
        <v>38687</v>
      </c>
      <c r="B73" s="27">
        <v>2.1885829999999999</v>
      </c>
      <c r="C73" s="27">
        <v>6.0011779076446947E-2</v>
      </c>
      <c r="D73" s="27">
        <v>-9.5239619681797283E-4</v>
      </c>
      <c r="E73" s="27">
        <f t="shared" si="3"/>
        <v>3.518612107604735E-2</v>
      </c>
      <c r="F73" s="27">
        <f t="shared" si="4"/>
        <v>1.9248102385220359E-2</v>
      </c>
      <c r="G73" s="27">
        <f t="shared" si="5"/>
        <v>4.0763676691226589E-2</v>
      </c>
    </row>
    <row r="74" spans="1:7" x14ac:dyDescent="0.3">
      <c r="A74" s="1">
        <v>38718</v>
      </c>
      <c r="B74" s="27">
        <v>2.2987890000000002</v>
      </c>
      <c r="C74" s="27">
        <v>5.0354955695077752E-2</v>
      </c>
      <c r="D74" s="27">
        <v>2.5466838635253009E-2</v>
      </c>
      <c r="E74" s="27">
        <f t="shared" si="3"/>
        <v>-9.5239619681797283E-4</v>
      </c>
      <c r="F74" s="27">
        <f t="shared" si="4"/>
        <v>5.4670195233013585E-2</v>
      </c>
      <c r="G74" s="27">
        <f t="shared" si="5"/>
        <v>-4.3152395379358333E-3</v>
      </c>
    </row>
    <row r="75" spans="1:7" x14ac:dyDescent="0.3">
      <c r="A75" s="1">
        <v>38749</v>
      </c>
      <c r="B75" s="27">
        <v>2.0850749999999998</v>
      </c>
      <c r="C75" s="27">
        <v>-9.2968080150026999E-2</v>
      </c>
      <c r="D75" s="27">
        <v>4.5309668145754323E-4</v>
      </c>
      <c r="E75" s="27">
        <f t="shared" si="3"/>
        <v>2.5466838635253009E-2</v>
      </c>
      <c r="F75" s="27">
        <f t="shared" si="4"/>
        <v>2.0852025288077176E-2</v>
      </c>
      <c r="G75" s="27">
        <f t="shared" si="5"/>
        <v>-0.11382010543810417</v>
      </c>
    </row>
    <row r="76" spans="1:7" x14ac:dyDescent="0.3">
      <c r="A76" s="1">
        <v>38777</v>
      </c>
      <c r="B76" s="27">
        <v>1.909416</v>
      </c>
      <c r="C76" s="27">
        <v>-8.4245890435595716E-2</v>
      </c>
      <c r="D76" s="27">
        <v>1.1095841206877566E-2</v>
      </c>
      <c r="E76" s="27">
        <f t="shared" si="3"/>
        <v>4.5309668145754323E-4</v>
      </c>
      <c r="F76" s="27">
        <f t="shared" si="4"/>
        <v>3.4745303217367123E-2</v>
      </c>
      <c r="G76" s="27">
        <f t="shared" si="5"/>
        <v>-0.11899119365296285</v>
      </c>
    </row>
    <row r="77" spans="1:7" x14ac:dyDescent="0.3">
      <c r="A77" s="1">
        <v>38808</v>
      </c>
      <c r="B77" s="27">
        <v>2.1429179999999999</v>
      </c>
      <c r="C77" s="27">
        <v>0.12228974723161423</v>
      </c>
      <c r="D77" s="27">
        <v>1.2155660413786684E-2</v>
      </c>
      <c r="E77" s="27">
        <f t="shared" si="3"/>
        <v>1.1095841206877566E-2</v>
      </c>
      <c r="F77" s="27">
        <f t="shared" si="4"/>
        <v>3.6601350556069508E-2</v>
      </c>
      <c r="G77" s="27">
        <f t="shared" si="5"/>
        <v>8.5688396675544731E-2</v>
      </c>
    </row>
    <row r="78" spans="1:7" x14ac:dyDescent="0.3">
      <c r="A78" s="1">
        <v>38838</v>
      </c>
      <c r="B78" s="27">
        <v>1.8196079999999999</v>
      </c>
      <c r="C78" s="27">
        <v>-0.15087371518648873</v>
      </c>
      <c r="D78" s="27">
        <v>-3.091690129023883E-2</v>
      </c>
      <c r="E78" s="27">
        <f t="shared" si="3"/>
        <v>1.2155660413786684E-2</v>
      </c>
      <c r="F78" s="27">
        <f t="shared" si="4"/>
        <v>-2.3230701073731506E-2</v>
      </c>
      <c r="G78" s="27">
        <f t="shared" si="5"/>
        <v>-0.12764301411275722</v>
      </c>
    </row>
    <row r="79" spans="1:7" x14ac:dyDescent="0.3">
      <c r="A79" s="1">
        <v>38869</v>
      </c>
      <c r="B79" s="27">
        <v>1.7434989999999999</v>
      </c>
      <c r="C79" s="27">
        <v>-4.1827140790763773E-2</v>
      </c>
      <c r="D79" s="27">
        <v>8.6608035651192239E-5</v>
      </c>
      <c r="E79" s="27">
        <f t="shared" si="3"/>
        <v>-3.091690129023883E-2</v>
      </c>
      <c r="F79" s="27">
        <f t="shared" si="4"/>
        <v>1.8313981175448694E-2</v>
      </c>
      <c r="G79" s="27">
        <f t="shared" si="5"/>
        <v>-6.0141121966212463E-2</v>
      </c>
    </row>
    <row r="80" spans="1:7" x14ac:dyDescent="0.3">
      <c r="A80" s="1">
        <v>38899</v>
      </c>
      <c r="B80" s="27">
        <v>2.06894</v>
      </c>
      <c r="C80" s="27">
        <v>0.18665969983349573</v>
      </c>
      <c r="D80" s="27">
        <v>5.0858132577547011E-3</v>
      </c>
      <c r="E80" s="27">
        <f t="shared" si="3"/>
        <v>8.6608035651192239E-5</v>
      </c>
      <c r="F80" s="27">
        <f t="shared" si="4"/>
        <v>2.637827306199796E-2</v>
      </c>
      <c r="G80" s="27">
        <f t="shared" si="5"/>
        <v>0.16028142677149776</v>
      </c>
    </row>
    <row r="81" spans="1:7" x14ac:dyDescent="0.3">
      <c r="A81" s="1">
        <v>38930</v>
      </c>
      <c r="B81" s="27">
        <v>2.065591</v>
      </c>
      <c r="C81" s="27">
        <v>-1.6187032973407067E-3</v>
      </c>
      <c r="D81" s="27">
        <v>2.1274262528785837E-2</v>
      </c>
      <c r="E81" s="27">
        <f t="shared" si="3"/>
        <v>5.0858132577547011E-3</v>
      </c>
      <c r="F81" s="27">
        <f t="shared" si="4"/>
        <v>4.9059829177299744E-2</v>
      </c>
      <c r="G81" s="27">
        <f t="shared" si="5"/>
        <v>-5.067853247464045E-2</v>
      </c>
    </row>
    <row r="82" spans="1:7" x14ac:dyDescent="0.3">
      <c r="A82" s="1">
        <v>38961</v>
      </c>
      <c r="B82" s="27">
        <v>2.3435410000000001</v>
      </c>
      <c r="C82" s="27">
        <v>0.13456197282036975</v>
      </c>
      <c r="D82" s="27">
        <v>2.4566274485741779E-2</v>
      </c>
      <c r="E82" s="27">
        <f t="shared" si="3"/>
        <v>2.1274262528785837E-2</v>
      </c>
      <c r="F82" s="27">
        <f t="shared" si="4"/>
        <v>5.4218118226294534E-2</v>
      </c>
      <c r="G82" s="27">
        <f t="shared" si="5"/>
        <v>8.0343854594075212E-2</v>
      </c>
    </row>
    <row r="83" spans="1:7" x14ac:dyDescent="0.3">
      <c r="A83" s="1">
        <v>38991</v>
      </c>
      <c r="B83" s="27">
        <v>2.4683579999999998</v>
      </c>
      <c r="C83" s="27">
        <v>5.3260002705307841E-2</v>
      </c>
      <c r="D83" s="27">
        <v>3.1508028596025195E-2</v>
      </c>
      <c r="E83" s="27">
        <f t="shared" si="3"/>
        <v>2.4566274485741779E-2</v>
      </c>
      <c r="F83" s="27">
        <f t="shared" si="4"/>
        <v>6.3985490489188862E-2</v>
      </c>
      <c r="G83" s="27">
        <f t="shared" si="5"/>
        <v>-1.0725487783881021E-2</v>
      </c>
    </row>
    <row r="84" spans="1:7" x14ac:dyDescent="0.3">
      <c r="A84" s="1">
        <v>39022</v>
      </c>
      <c r="B84" s="27">
        <v>2.790451</v>
      </c>
      <c r="C84" s="27">
        <v>0.13048877026752215</v>
      </c>
      <c r="D84" s="27">
        <v>1.6466609576614388E-2</v>
      </c>
      <c r="E84" s="27">
        <f t="shared" si="3"/>
        <v>3.1508028596025195E-2</v>
      </c>
      <c r="F84" s="27">
        <f t="shared" si="4"/>
        <v>4.3327912164636488E-2</v>
      </c>
      <c r="G84" s="27">
        <f t="shared" si="5"/>
        <v>8.7160858102885652E-2</v>
      </c>
    </row>
    <row r="85" spans="1:7" x14ac:dyDescent="0.3">
      <c r="A85" s="1">
        <v>39052</v>
      </c>
      <c r="B85" s="27">
        <v>2.5828259999999998</v>
      </c>
      <c r="C85" s="27">
        <v>-7.4405535162595626E-2</v>
      </c>
      <c r="D85" s="27">
        <v>1.2615751483260995E-2</v>
      </c>
      <c r="E85" s="27">
        <f t="shared" si="3"/>
        <v>1.6466609576614388E-2</v>
      </c>
      <c r="F85" s="27">
        <f t="shared" si="4"/>
        <v>3.743410478464286E-2</v>
      </c>
      <c r="G85" s="27">
        <f t="shared" si="5"/>
        <v>-0.11183963994723849</v>
      </c>
    </row>
    <row r="86" spans="1:7" x14ac:dyDescent="0.3">
      <c r="A86" s="1">
        <v>39083</v>
      </c>
      <c r="B86" s="27">
        <v>2.6099209999999999</v>
      </c>
      <c r="C86" s="27">
        <v>1.0490447285260496E-2</v>
      </c>
      <c r="D86" s="27">
        <v>1.4059084819854739E-2</v>
      </c>
      <c r="E86" s="27">
        <f t="shared" si="3"/>
        <v>1.2615751483260995E-2</v>
      </c>
      <c r="F86" s="27">
        <f t="shared" si="4"/>
        <v>3.930176537736594E-2</v>
      </c>
      <c r="G86" s="27">
        <f t="shared" si="5"/>
        <v>-2.8811318092105444E-2</v>
      </c>
    </row>
    <row r="87" spans="1:7" x14ac:dyDescent="0.3">
      <c r="A87" s="1">
        <v>39114</v>
      </c>
      <c r="B87" s="27">
        <v>2.575825</v>
      </c>
      <c r="C87" s="27">
        <v>-1.3063996956229729E-2</v>
      </c>
      <c r="D87" s="27">
        <v>-2.1846145288686225E-2</v>
      </c>
      <c r="E87" s="27">
        <f t="shared" si="3"/>
        <v>1.4059084819854739E-2</v>
      </c>
      <c r="F87" s="27">
        <f t="shared" si="4"/>
        <v>-1.0554009683056403E-2</v>
      </c>
      <c r="G87" s="27">
        <f t="shared" si="5"/>
        <v>-2.509987273173326E-3</v>
      </c>
    </row>
    <row r="88" spans="1:7" x14ac:dyDescent="0.3">
      <c r="A88" s="1">
        <v>39142</v>
      </c>
      <c r="B88" s="27">
        <v>2.8285040000000001</v>
      </c>
      <c r="C88" s="27">
        <v>9.8096338066444799E-2</v>
      </c>
      <c r="D88" s="27">
        <v>9.9799547916576969E-3</v>
      </c>
      <c r="E88" s="27">
        <f t="shared" si="3"/>
        <v>-2.1846145288686225E-2</v>
      </c>
      <c r="F88" s="27">
        <f t="shared" si="4"/>
        <v>3.2391934202561985E-2</v>
      </c>
      <c r="G88" s="27">
        <f t="shared" si="5"/>
        <v>6.5704403863882821E-2</v>
      </c>
    </row>
    <row r="89" spans="1:7" x14ac:dyDescent="0.3">
      <c r="A89" s="1">
        <v>39173</v>
      </c>
      <c r="B89" s="27">
        <v>3.0382609999999999</v>
      </c>
      <c r="C89" s="27">
        <v>7.4158282965129274E-2</v>
      </c>
      <c r="D89" s="27">
        <v>4.3290683107413797E-2</v>
      </c>
      <c r="E89" s="27">
        <f t="shared" si="3"/>
        <v>9.9799547916576969E-3</v>
      </c>
      <c r="F89" s="27">
        <f t="shared" si="4"/>
        <v>7.9838393599437368E-2</v>
      </c>
      <c r="G89" s="27">
        <f t="shared" si="5"/>
        <v>-5.6801106343080943E-3</v>
      </c>
    </row>
    <row r="90" spans="1:7" x14ac:dyDescent="0.3">
      <c r="A90" s="1">
        <v>39203</v>
      </c>
      <c r="B90" s="27">
        <v>3.6894469999999999</v>
      </c>
      <c r="C90" s="27">
        <v>0.21432852542951375</v>
      </c>
      <c r="D90" s="27">
        <v>3.2549228600146973E-2</v>
      </c>
      <c r="E90" s="27">
        <f t="shared" si="3"/>
        <v>4.3290683107413797E-2</v>
      </c>
      <c r="F90" s="27">
        <f t="shared" si="4"/>
        <v>6.6106427633644507E-2</v>
      </c>
      <c r="G90" s="27">
        <f t="shared" si="5"/>
        <v>0.14822209779586926</v>
      </c>
    </row>
    <row r="91" spans="1:7" x14ac:dyDescent="0.3">
      <c r="A91" s="1">
        <v>39234</v>
      </c>
      <c r="B91" s="27">
        <v>3.7153239999999998</v>
      </c>
      <c r="C91" s="27">
        <v>7.0137882452301348E-3</v>
      </c>
      <c r="D91" s="27">
        <v>-1.7816309730697366E-2</v>
      </c>
      <c r="E91" s="27">
        <f t="shared" si="3"/>
        <v>3.2549228600146973E-2</v>
      </c>
      <c r="F91" s="27">
        <f t="shared" si="4"/>
        <v>-4.2873447707530727E-3</v>
      </c>
      <c r="G91" s="27">
        <f t="shared" si="5"/>
        <v>1.1301133015983207E-2</v>
      </c>
    </row>
    <row r="92" spans="1:7" x14ac:dyDescent="0.3">
      <c r="A92" s="1">
        <v>39264</v>
      </c>
      <c r="B92" s="27">
        <v>4.0112350000000001</v>
      </c>
      <c r="C92" s="27">
        <v>7.9646082010613517E-2</v>
      </c>
      <c r="D92" s="27">
        <v>-3.1981907074200899E-2</v>
      </c>
      <c r="E92" s="27">
        <f t="shared" si="3"/>
        <v>-1.7816309730697366E-2</v>
      </c>
      <c r="F92" s="27">
        <f t="shared" si="4"/>
        <v>-2.5789403910320658E-2</v>
      </c>
      <c r="G92" s="27">
        <f t="shared" si="5"/>
        <v>0.10543548592093417</v>
      </c>
    </row>
    <row r="93" spans="1:7" x14ac:dyDescent="0.3">
      <c r="A93" s="1">
        <v>39295</v>
      </c>
      <c r="B93" s="27">
        <v>4.2158170000000004</v>
      </c>
      <c r="C93" s="27">
        <v>5.1002247437510029E-2</v>
      </c>
      <c r="D93" s="27">
        <v>1.2863592323073991E-2</v>
      </c>
      <c r="E93" s="27">
        <f t="shared" si="3"/>
        <v>-3.1981907074200899E-2</v>
      </c>
      <c r="F93" s="27">
        <f t="shared" si="4"/>
        <v>3.6035470398386386E-2</v>
      </c>
      <c r="G93" s="27">
        <f t="shared" si="5"/>
        <v>1.4966777039123642E-2</v>
      </c>
    </row>
    <row r="94" spans="1:7" x14ac:dyDescent="0.3">
      <c r="A94" s="1">
        <v>39326</v>
      </c>
      <c r="B94" s="27">
        <v>4.6721640000000004</v>
      </c>
      <c r="C94" s="27">
        <v>0.10824639684312665</v>
      </c>
      <c r="D94" s="27">
        <v>3.579400131615551E-2</v>
      </c>
      <c r="E94" s="27">
        <f t="shared" si="3"/>
        <v>1.2863592323073991E-2</v>
      </c>
      <c r="F94" s="27">
        <f t="shared" si="4"/>
        <v>6.952187429593891E-2</v>
      </c>
      <c r="G94" s="27">
        <f t="shared" si="5"/>
        <v>3.8724522547187737E-2</v>
      </c>
    </row>
    <row r="95" spans="1:7" x14ac:dyDescent="0.3">
      <c r="A95" s="1">
        <v>39356</v>
      </c>
      <c r="B95" s="27">
        <v>5.7827419999999998</v>
      </c>
      <c r="C95" s="27">
        <v>0.23770098823585806</v>
      </c>
      <c r="D95" s="27">
        <v>1.4822335025380884E-2</v>
      </c>
      <c r="E95" s="27">
        <f t="shared" si="3"/>
        <v>3.579400131615551E-2</v>
      </c>
      <c r="F95" s="27">
        <f t="shared" si="4"/>
        <v>4.1196601435904784E-2</v>
      </c>
      <c r="G95" s="27">
        <f t="shared" si="5"/>
        <v>0.19650438679995327</v>
      </c>
    </row>
    <row r="96" spans="1:7" x14ac:dyDescent="0.3">
      <c r="A96" s="1">
        <v>39387</v>
      </c>
      <c r="B96" s="27">
        <v>5.5474129999999997</v>
      </c>
      <c r="C96" s="27">
        <v>-4.069505435310794E-2</v>
      </c>
      <c r="D96" s="27">
        <v>-4.4043423821141348E-2</v>
      </c>
      <c r="E96" s="27">
        <f t="shared" si="3"/>
        <v>1.4822335025380884E-2</v>
      </c>
      <c r="F96" s="27">
        <f t="shared" si="4"/>
        <v>-4.1380416508721075E-2</v>
      </c>
      <c r="G96" s="27">
        <f t="shared" si="5"/>
        <v>6.8536215561313535E-4</v>
      </c>
    </row>
    <row r="97" spans="1:7" x14ac:dyDescent="0.3">
      <c r="A97" s="1">
        <v>39417</v>
      </c>
      <c r="B97" s="27">
        <v>6.0302490000000004</v>
      </c>
      <c r="C97" s="27">
        <v>8.7038048185704042E-2</v>
      </c>
      <c r="D97" s="27">
        <v>-8.628488866683881E-3</v>
      </c>
      <c r="E97" s="27">
        <f t="shared" si="3"/>
        <v>-4.4043423821141348E-2</v>
      </c>
      <c r="F97" s="27">
        <f t="shared" si="4"/>
        <v>5.727854470915574E-3</v>
      </c>
      <c r="G97" s="27">
        <f t="shared" si="5"/>
        <v>8.1310193714788467E-2</v>
      </c>
    </row>
    <row r="98" spans="1:7" x14ac:dyDescent="0.3">
      <c r="A98" s="1">
        <v>39448</v>
      </c>
      <c r="B98" s="27">
        <v>4.1208309999999999</v>
      </c>
      <c r="C98" s="27">
        <v>-0.31663999280958388</v>
      </c>
      <c r="D98" s="27">
        <v>-6.1163474897164116E-2</v>
      </c>
      <c r="E98" s="27">
        <f t="shared" si="3"/>
        <v>-8.628488866683881E-3</v>
      </c>
      <c r="F98" s="27">
        <f t="shared" si="4"/>
        <v>-6.6020755286530231E-2</v>
      </c>
      <c r="G98" s="27">
        <f t="shared" si="5"/>
        <v>-0.25061923752305365</v>
      </c>
    </row>
    <row r="99" spans="1:7" x14ac:dyDescent="0.3">
      <c r="A99" s="1">
        <v>39479</v>
      </c>
      <c r="B99" s="27">
        <v>3.8060459999999998</v>
      </c>
      <c r="C99" s="27">
        <v>-7.6388718683197632E-2</v>
      </c>
      <c r="D99" s="27">
        <v>-3.4761162090602316E-2</v>
      </c>
      <c r="E99" s="27">
        <f t="shared" si="3"/>
        <v>-6.1163474897164116E-2</v>
      </c>
      <c r="F99" s="27">
        <f t="shared" si="4"/>
        <v>-3.1212112361780779E-2</v>
      </c>
      <c r="G99" s="27">
        <f t="shared" si="5"/>
        <v>-4.5176606321416853E-2</v>
      </c>
    </row>
    <row r="100" spans="1:7" x14ac:dyDescent="0.3">
      <c r="A100" s="1">
        <v>39508</v>
      </c>
      <c r="B100" s="27">
        <v>4.3686410000000002</v>
      </c>
      <c r="C100" s="27">
        <v>0.14781613254280179</v>
      </c>
      <c r="D100" s="27">
        <v>-5.9595830546433914E-3</v>
      </c>
      <c r="E100" s="27">
        <f t="shared" si="3"/>
        <v>-3.4761162090602316E-2</v>
      </c>
      <c r="F100" s="27">
        <f t="shared" si="4"/>
        <v>9.771558053466009E-3</v>
      </c>
      <c r="G100" s="27">
        <f t="shared" si="5"/>
        <v>0.13804457448933577</v>
      </c>
    </row>
    <row r="101" spans="1:7" x14ac:dyDescent="0.3">
      <c r="A101" s="1">
        <v>39539</v>
      </c>
      <c r="B101" s="27">
        <v>5.2956459999999996</v>
      </c>
      <c r="C101" s="27">
        <v>0.21219527995090459</v>
      </c>
      <c r="D101" s="27">
        <v>4.7546684811370588E-2</v>
      </c>
      <c r="E101" s="27">
        <f t="shared" si="3"/>
        <v>-5.9595830546433914E-3</v>
      </c>
      <c r="F101" s="27">
        <f t="shared" si="4"/>
        <v>8.5180680328439798E-2</v>
      </c>
      <c r="G101" s="27">
        <f t="shared" si="5"/>
        <v>0.12701459962246481</v>
      </c>
    </row>
    <row r="102" spans="1:7" x14ac:dyDescent="0.3">
      <c r="A102" s="1">
        <v>39569</v>
      </c>
      <c r="B102" s="27">
        <v>5.7462099999999996</v>
      </c>
      <c r="C102" s="27">
        <v>8.5081971113628141E-2</v>
      </c>
      <c r="D102" s="27">
        <v>1.0674153248796614E-2</v>
      </c>
      <c r="E102" s="27">
        <f t="shared" si="3"/>
        <v>4.7546684811370588E-2</v>
      </c>
      <c r="F102" s="27">
        <f t="shared" si="4"/>
        <v>3.5853543870065126E-2</v>
      </c>
      <c r="G102" s="27">
        <f t="shared" si="5"/>
        <v>4.9228427243563015E-2</v>
      </c>
    </row>
    <row r="103" spans="1:7" x14ac:dyDescent="0.3">
      <c r="A103" s="1">
        <v>39600</v>
      </c>
      <c r="B103" s="27">
        <v>5.097461</v>
      </c>
      <c r="C103" s="27">
        <v>-0.11290032908647607</v>
      </c>
      <c r="D103" s="27">
        <v>-8.5962381639269392E-2</v>
      </c>
      <c r="E103" s="27">
        <f t="shared" si="3"/>
        <v>1.0674153248796614E-2</v>
      </c>
      <c r="F103" s="27">
        <f t="shared" si="4"/>
        <v>-9.9796355568400871E-2</v>
      </c>
      <c r="G103" s="27">
        <f t="shared" si="5"/>
        <v>-1.3103973518075199E-2</v>
      </c>
    </row>
    <row r="104" spans="1:7" x14ac:dyDescent="0.3">
      <c r="A104" s="1">
        <v>39630</v>
      </c>
      <c r="B104" s="27">
        <v>4.8389939999999996</v>
      </c>
      <c r="C104" s="27">
        <v>-5.0705047081282317E-2</v>
      </c>
      <c r="D104" s="27">
        <v>-9.8593749999998925E-3</v>
      </c>
      <c r="E104" s="27">
        <f t="shared" si="3"/>
        <v>-8.5962381639269392E-2</v>
      </c>
      <c r="F104" s="27">
        <f t="shared" si="4"/>
        <v>2.5087398720990048E-3</v>
      </c>
      <c r="G104" s="27">
        <f t="shared" si="5"/>
        <v>-5.3213786953381324E-2</v>
      </c>
    </row>
    <row r="105" spans="1:7" x14ac:dyDescent="0.3">
      <c r="A105" s="1">
        <v>39661</v>
      </c>
      <c r="B105" s="27">
        <v>5.1610870000000002</v>
      </c>
      <c r="C105" s="27">
        <v>6.6561975484987324E-2</v>
      </c>
      <c r="D105" s="27">
        <v>1.2190503242910378E-2</v>
      </c>
      <c r="E105" s="27">
        <f t="shared" si="3"/>
        <v>-9.8593749999998925E-3</v>
      </c>
      <c r="F105" s="27">
        <f t="shared" si="4"/>
        <v>3.5895833784974303E-2</v>
      </c>
      <c r="G105" s="27">
        <f t="shared" si="5"/>
        <v>3.0666141700013021E-2</v>
      </c>
    </row>
    <row r="106" spans="1:7" x14ac:dyDescent="0.3">
      <c r="A106" s="1">
        <v>39692</v>
      </c>
      <c r="B106" s="27">
        <v>3.4602080000000002</v>
      </c>
      <c r="C106" s="27">
        <v>-0.3295582887868389</v>
      </c>
      <c r="D106" s="27">
        <v>-9.0791453271283018E-2</v>
      </c>
      <c r="E106" s="27">
        <f t="shared" si="3"/>
        <v>1.2190503242910378E-2</v>
      </c>
      <c r="F106" s="27">
        <f t="shared" si="4"/>
        <v>-0.10645413237535398</v>
      </c>
      <c r="G106" s="27">
        <f t="shared" si="5"/>
        <v>-0.22310415641148493</v>
      </c>
    </row>
    <row r="107" spans="1:7" x14ac:dyDescent="0.3">
      <c r="A107" s="1">
        <v>39722</v>
      </c>
      <c r="B107" s="27">
        <v>3.2754159999999999</v>
      </c>
      <c r="C107" s="27">
        <v>-5.3404882018653344E-2</v>
      </c>
      <c r="D107" s="27">
        <v>-0.16942453444905514</v>
      </c>
      <c r="E107" s="27">
        <f t="shared" si="3"/>
        <v>-9.0791453271283018E-2</v>
      </c>
      <c r="F107" s="27">
        <f t="shared" si="4"/>
        <v>-0.2194580656047849</v>
      </c>
      <c r="G107" s="27">
        <f t="shared" si="5"/>
        <v>0.16605318358613155</v>
      </c>
    </row>
    <row r="108" spans="1:7" x14ac:dyDescent="0.3">
      <c r="A108" s="1">
        <v>39753</v>
      </c>
      <c r="B108" s="27">
        <v>2.821199</v>
      </c>
      <c r="C108" s="27">
        <v>-0.13867459889064471</v>
      </c>
      <c r="D108" s="27">
        <v>-7.4849032258064496E-2</v>
      </c>
      <c r="E108" s="27">
        <f t="shared" si="3"/>
        <v>-0.16942453444905514</v>
      </c>
      <c r="F108" s="27">
        <f t="shared" si="4"/>
        <v>-9.0828745790746887E-2</v>
      </c>
      <c r="G108" s="27">
        <f t="shared" si="5"/>
        <v>-4.784585309989782E-2</v>
      </c>
    </row>
    <row r="109" spans="1:7" x14ac:dyDescent="0.3">
      <c r="A109" s="1">
        <v>39783</v>
      </c>
      <c r="B109" s="27">
        <v>2.5983520000000002</v>
      </c>
      <c r="C109" s="27">
        <v>-7.8990174035932892E-2</v>
      </c>
      <c r="D109" s="27">
        <v>7.8215656520574939E-3</v>
      </c>
      <c r="E109" s="27">
        <f t="shared" si="3"/>
        <v>-7.4849032258064496E-2</v>
      </c>
      <c r="F109" s="27">
        <f t="shared" si="4"/>
        <v>2.74848163191279E-2</v>
      </c>
      <c r="G109" s="27">
        <f t="shared" si="5"/>
        <v>-0.10647499035506079</v>
      </c>
    </row>
    <row r="110" spans="1:7" x14ac:dyDescent="0.3">
      <c r="A110" s="1">
        <v>39814</v>
      </c>
      <c r="B110" s="27">
        <v>2.7438729999999998</v>
      </c>
      <c r="C110" s="27">
        <v>5.600511401072672E-2</v>
      </c>
      <c r="D110" s="27">
        <v>-8.5657348463880401E-2</v>
      </c>
      <c r="E110" s="27">
        <f t="shared" si="3"/>
        <v>7.8215656520574939E-3</v>
      </c>
      <c r="F110" s="27">
        <f t="shared" si="4"/>
        <v>-9.9474997508809199E-2</v>
      </c>
      <c r="G110" s="27">
        <f t="shared" si="5"/>
        <v>0.15548011151953592</v>
      </c>
    </row>
    <row r="111" spans="1:7" x14ac:dyDescent="0.3">
      <c r="A111" s="1">
        <v>39845</v>
      </c>
      <c r="B111" s="27">
        <v>2.718909</v>
      </c>
      <c r="C111" s="27">
        <v>-9.0980887234940466E-3</v>
      </c>
      <c r="D111" s="27">
        <v>-0.10993122487528451</v>
      </c>
      <c r="E111" s="27">
        <f t="shared" si="3"/>
        <v>-8.5657348463880401E-2</v>
      </c>
      <c r="F111" s="27">
        <f t="shared" si="4"/>
        <v>-0.13657858167431625</v>
      </c>
      <c r="G111" s="27">
        <f t="shared" si="5"/>
        <v>0.1274804929508222</v>
      </c>
    </row>
    <row r="112" spans="1:7" x14ac:dyDescent="0.3">
      <c r="A112" s="1">
        <v>39873</v>
      </c>
      <c r="B112" s="27">
        <v>3.200221</v>
      </c>
      <c r="C112" s="27">
        <v>0.17702394600187055</v>
      </c>
      <c r="D112" s="27">
        <v>8.5404508291501591E-2</v>
      </c>
      <c r="E112" s="27">
        <f t="shared" si="3"/>
        <v>-0.10993122487528451</v>
      </c>
      <c r="F112" s="27">
        <f t="shared" si="4"/>
        <v>0.13406166328022656</v>
      </c>
      <c r="G112" s="27">
        <f t="shared" si="5"/>
        <v>4.2962282721643985E-2</v>
      </c>
    </row>
    <row r="113" spans="1:7" x14ac:dyDescent="0.3">
      <c r="A113" s="1">
        <v>39904</v>
      </c>
      <c r="B113" s="27">
        <v>3.8307060000000002</v>
      </c>
      <c r="C113" s="27">
        <v>0.1970129562927061</v>
      </c>
      <c r="D113" s="27">
        <v>9.3925075513554779E-2</v>
      </c>
      <c r="E113" s="27">
        <f t="shared" si="3"/>
        <v>8.5404508291501591E-2</v>
      </c>
      <c r="F113" s="27">
        <f t="shared" si="4"/>
        <v>0.15293310225235479</v>
      </c>
      <c r="G113" s="27">
        <f t="shared" si="5"/>
        <v>4.4079854040351307E-2</v>
      </c>
    </row>
    <row r="114" spans="1:7" x14ac:dyDescent="0.3">
      <c r="A114" s="1">
        <v>39934</v>
      </c>
      <c r="B114" s="27">
        <v>4.134531</v>
      </c>
      <c r="C114" s="27">
        <v>7.9313056131167459E-2</v>
      </c>
      <c r="D114" s="27">
        <v>5.3081426656431674E-2</v>
      </c>
      <c r="E114" s="27">
        <f t="shared" si="3"/>
        <v>9.3925075513554779E-2</v>
      </c>
      <c r="F114" s="27">
        <f t="shared" si="4"/>
        <v>9.6467634663750815E-2</v>
      </c>
      <c r="G114" s="27">
        <f t="shared" si="5"/>
        <v>-1.7154578532583356E-2</v>
      </c>
    </row>
    <row r="115" spans="1:7" x14ac:dyDescent="0.3">
      <c r="A115" s="1">
        <v>39965</v>
      </c>
      <c r="B115" s="27">
        <v>4.3360669999999999</v>
      </c>
      <c r="C115" s="27">
        <v>4.8744585540657415E-2</v>
      </c>
      <c r="D115" s="27">
        <v>1.9583523728705643E-4</v>
      </c>
      <c r="E115" s="27">
        <f t="shared" si="3"/>
        <v>5.3081426656431674E-2</v>
      </c>
      <c r="F115" s="27">
        <f t="shared" si="4"/>
        <v>2.1487981233266892E-2</v>
      </c>
      <c r="G115" s="27">
        <f t="shared" si="5"/>
        <v>2.7256604307390523E-2</v>
      </c>
    </row>
    <row r="116" spans="1:7" x14ac:dyDescent="0.3">
      <c r="A116" s="1">
        <v>39995</v>
      </c>
      <c r="B116" s="27">
        <v>4.9741629999999999</v>
      </c>
      <c r="C116" s="27">
        <v>0.14716008770159683</v>
      </c>
      <c r="D116" s="27">
        <v>7.4141756950789617E-2</v>
      </c>
      <c r="E116" s="27">
        <f t="shared" si="3"/>
        <v>1.9583523728705643E-4</v>
      </c>
      <c r="F116" s="27">
        <f t="shared" si="4"/>
        <v>0.12236887783685649</v>
      </c>
      <c r="G116" s="27">
        <f t="shared" si="5"/>
        <v>2.4791209864740343E-2</v>
      </c>
    </row>
    <row r="117" spans="1:7" x14ac:dyDescent="0.3">
      <c r="A117" s="1">
        <v>40026</v>
      </c>
      <c r="B117" s="27">
        <v>5.1209020000000001</v>
      </c>
      <c r="C117" s="27">
        <v>2.9500239537787687E-2</v>
      </c>
      <c r="D117" s="27">
        <v>3.3560173370599911E-2</v>
      </c>
      <c r="E117" s="27">
        <f t="shared" si="3"/>
        <v>7.4141756950789617E-2</v>
      </c>
      <c r="F117" s="27">
        <f t="shared" si="4"/>
        <v>6.8621615785596002E-2</v>
      </c>
      <c r="G117" s="27">
        <f t="shared" si="5"/>
        <v>-3.9121376247808315E-2</v>
      </c>
    </row>
    <row r="118" spans="1:7" x14ac:dyDescent="0.3">
      <c r="A118" s="1">
        <v>40057</v>
      </c>
      <c r="B118" s="27">
        <v>5.6427040000000002</v>
      </c>
      <c r="C118" s="27">
        <v>0.1018965018272171</v>
      </c>
      <c r="D118" s="27">
        <v>3.5723383825517763E-2</v>
      </c>
      <c r="E118" s="27">
        <f t="shared" si="3"/>
        <v>3.3560173370599911E-2</v>
      </c>
      <c r="F118" s="27">
        <f t="shared" si="4"/>
        <v>7.0168359415788251E-2</v>
      </c>
      <c r="G118" s="27">
        <f t="shared" si="5"/>
        <v>3.172814241142885E-2</v>
      </c>
    </row>
    <row r="119" spans="1:7" x14ac:dyDescent="0.3">
      <c r="A119" s="1">
        <v>40087</v>
      </c>
      <c r="B119" s="27">
        <v>5.7385989999999998</v>
      </c>
      <c r="C119" s="27">
        <v>1.6994511851055716E-2</v>
      </c>
      <c r="D119" s="27">
        <v>-1.9761985847807084E-2</v>
      </c>
      <c r="E119" s="27">
        <f t="shared" si="3"/>
        <v>3.5723383825517763E-2</v>
      </c>
      <c r="F119" s="27">
        <f t="shared" si="4"/>
        <v>-6.8776010157172301E-3</v>
      </c>
      <c r="G119" s="27">
        <f t="shared" si="5"/>
        <v>2.3872112866772946E-2</v>
      </c>
    </row>
    <row r="120" spans="1:7" x14ac:dyDescent="0.3">
      <c r="A120" s="1">
        <v>40118</v>
      </c>
      <c r="B120" s="27">
        <v>6.0859579999999998</v>
      </c>
      <c r="C120" s="27">
        <v>6.0530279254570774E-2</v>
      </c>
      <c r="D120" s="27">
        <v>5.7363996950366314E-2</v>
      </c>
      <c r="E120" s="27">
        <f t="shared" si="3"/>
        <v>-1.9761985847807084E-2</v>
      </c>
      <c r="F120" s="27">
        <f t="shared" si="4"/>
        <v>9.8329993020155215E-2</v>
      </c>
      <c r="G120" s="27">
        <f t="shared" si="5"/>
        <v>-3.7799713765584442E-2</v>
      </c>
    </row>
    <row r="121" spans="1:7" x14ac:dyDescent="0.3">
      <c r="A121" s="1">
        <v>40148</v>
      </c>
      <c r="B121" s="27">
        <v>6.4153580000000003</v>
      </c>
      <c r="C121" s="27">
        <v>5.4124593038598068E-2</v>
      </c>
      <c r="D121" s="27">
        <v>1.7770597738287375E-2</v>
      </c>
      <c r="E121" s="27">
        <f t="shared" si="3"/>
        <v>5.7363996950366314E-2</v>
      </c>
      <c r="F121" s="27">
        <f t="shared" si="4"/>
        <v>4.6070707110440971E-2</v>
      </c>
      <c r="G121" s="27">
        <f t="shared" si="5"/>
        <v>8.0538859281570965E-3</v>
      </c>
    </row>
    <row r="122" spans="1:7" x14ac:dyDescent="0.3">
      <c r="A122" s="1">
        <v>40179</v>
      </c>
      <c r="B122" s="27">
        <v>5.8469790000000001</v>
      </c>
      <c r="C122" s="27">
        <v>-8.859661456149448E-2</v>
      </c>
      <c r="D122" s="27">
        <v>-3.6974262397991176E-2</v>
      </c>
      <c r="E122" s="27">
        <f t="shared" si="3"/>
        <v>1.7770597738287375E-2</v>
      </c>
      <c r="F122" s="27">
        <f t="shared" si="4"/>
        <v>-3.1448317840720094E-2</v>
      </c>
      <c r="G122" s="27">
        <f t="shared" si="5"/>
        <v>-5.7148296720774386E-2</v>
      </c>
    </row>
    <row r="123" spans="1:7" x14ac:dyDescent="0.3">
      <c r="A123" s="1">
        <v>40210</v>
      </c>
      <c r="B123" s="27">
        <v>6.229349</v>
      </c>
      <c r="C123" s="27">
        <v>6.5396164412425684E-2</v>
      </c>
      <c r="D123" s="27">
        <v>2.8513693463827261E-2</v>
      </c>
      <c r="E123" s="27">
        <f t="shared" si="3"/>
        <v>-3.6974262397991176E-2</v>
      </c>
      <c r="F123" s="27">
        <f t="shared" si="4"/>
        <v>5.760924471364854E-2</v>
      </c>
      <c r="G123" s="27">
        <f t="shared" si="5"/>
        <v>7.7869196987771436E-3</v>
      </c>
    </row>
    <row r="124" spans="1:7" x14ac:dyDescent="0.3">
      <c r="A124" s="1">
        <v>40238</v>
      </c>
      <c r="B124" s="27">
        <v>7.1542219999999999</v>
      </c>
      <c r="C124" s="27">
        <v>0.14847024945945386</v>
      </c>
      <c r="D124" s="27">
        <v>5.8796367554255768E-2</v>
      </c>
      <c r="E124" s="27">
        <f t="shared" si="3"/>
        <v>2.8513693463827261E-2</v>
      </c>
      <c r="F124" s="27">
        <f t="shared" si="4"/>
        <v>0.10205787635409204</v>
      </c>
      <c r="G124" s="27">
        <f t="shared" si="5"/>
        <v>4.6412373105361823E-2</v>
      </c>
    </row>
    <row r="125" spans="1:7" x14ac:dyDescent="0.3">
      <c r="A125" s="1">
        <v>40269</v>
      </c>
      <c r="B125" s="27">
        <v>7.9484940000000002</v>
      </c>
      <c r="C125" s="27">
        <v>0.11102143601358749</v>
      </c>
      <c r="D125" s="27">
        <v>1.4759327193589966E-2</v>
      </c>
      <c r="E125" s="27">
        <f t="shared" si="3"/>
        <v>5.8796367554255768E-2</v>
      </c>
      <c r="F125" s="27">
        <f t="shared" si="4"/>
        <v>4.193662371060073E-2</v>
      </c>
      <c r="G125" s="27">
        <f t="shared" si="5"/>
        <v>6.908481230298677E-2</v>
      </c>
    </row>
    <row r="126" spans="1:7" x14ac:dyDescent="0.3">
      <c r="A126" s="1">
        <v>40299</v>
      </c>
      <c r="B126" s="27">
        <v>7.8203230000000001</v>
      </c>
      <c r="C126" s="27">
        <v>-1.6125193023986739E-2</v>
      </c>
      <c r="D126" s="27">
        <v>-8.1975916203894883E-2</v>
      </c>
      <c r="E126" s="27">
        <f t="shared" si="3"/>
        <v>1.4759327193589966E-2</v>
      </c>
      <c r="F126" s="27">
        <f t="shared" si="4"/>
        <v>-9.4108250875168692E-2</v>
      </c>
      <c r="G126" s="27">
        <f t="shared" si="5"/>
        <v>7.7983057851181953E-2</v>
      </c>
    </row>
    <row r="127" spans="1:7" x14ac:dyDescent="0.3">
      <c r="A127" s="1">
        <v>40330</v>
      </c>
      <c r="B127" s="27">
        <v>7.6574530000000003</v>
      </c>
      <c r="C127" s="27">
        <v>-2.0826505503672932E-2</v>
      </c>
      <c r="D127" s="27">
        <v>-5.3882376699314394E-2</v>
      </c>
      <c r="E127" s="27">
        <f t="shared" si="3"/>
        <v>-8.1975916203894883E-2</v>
      </c>
      <c r="F127" s="27">
        <f t="shared" si="4"/>
        <v>-5.8539110583531243E-2</v>
      </c>
      <c r="G127" s="27">
        <f t="shared" si="5"/>
        <v>3.7712605079858311E-2</v>
      </c>
    </row>
    <row r="128" spans="1:7" x14ac:dyDescent="0.3">
      <c r="A128" s="1">
        <v>40360</v>
      </c>
      <c r="B128" s="27">
        <v>7.8315869999999999</v>
      </c>
      <c r="C128" s="27">
        <v>2.2740459523551637E-2</v>
      </c>
      <c r="D128" s="27">
        <v>6.8777832756061308E-2</v>
      </c>
      <c r="E128" s="27">
        <f t="shared" si="3"/>
        <v>-5.3882376699314394E-2</v>
      </c>
      <c r="F128" s="27">
        <f t="shared" si="4"/>
        <v>0.11296742755883779</v>
      </c>
      <c r="G128" s="27">
        <f t="shared" si="5"/>
        <v>-9.0226968035286154E-2</v>
      </c>
    </row>
    <row r="129" spans="1:7" x14ac:dyDescent="0.3">
      <c r="A129" s="1">
        <v>40391</v>
      </c>
      <c r="B129" s="27">
        <v>7.4008139999999996</v>
      </c>
      <c r="C129" s="27">
        <v>-5.5004560378375422E-2</v>
      </c>
      <c r="D129" s="27">
        <v>-4.7449164851125603E-2</v>
      </c>
      <c r="E129" s="27">
        <f t="shared" si="3"/>
        <v>6.8777832756061308E-2</v>
      </c>
      <c r="F129" s="27">
        <f t="shared" si="4"/>
        <v>-4.4173078005367912E-2</v>
      </c>
      <c r="G129" s="27">
        <f t="shared" si="5"/>
        <v>-1.083148237300751E-2</v>
      </c>
    </row>
    <row r="130" spans="1:7" x14ac:dyDescent="0.3">
      <c r="A130" s="1">
        <v>40422</v>
      </c>
      <c r="B130" s="27">
        <v>8.6383419999999997</v>
      </c>
      <c r="C130" s="27">
        <v>0.16721511985033</v>
      </c>
      <c r="D130" s="27">
        <v>8.7551104037814742E-2</v>
      </c>
      <c r="E130" s="27">
        <f t="shared" si="3"/>
        <v>-4.7449164851125603E-2</v>
      </c>
      <c r="F130" s="27">
        <f t="shared" si="4"/>
        <v>0.13929343971409638</v>
      </c>
      <c r="G130" s="27">
        <f t="shared" si="5"/>
        <v>2.7921680136233612E-2</v>
      </c>
    </row>
    <row r="131" spans="1:7" x14ac:dyDescent="0.3">
      <c r="A131" s="1">
        <v>40452</v>
      </c>
      <c r="B131" s="27">
        <v>9.1628849999999993</v>
      </c>
      <c r="C131" s="27">
        <v>6.0722647934059459E-2</v>
      </c>
      <c r="D131" s="27">
        <v>3.6855941114616098E-2</v>
      </c>
      <c r="E131" s="27">
        <f t="shared" si="3"/>
        <v>8.7551104037814742E-2</v>
      </c>
      <c r="F131" s="27">
        <f t="shared" si="4"/>
        <v>7.3685135997865303E-2</v>
      </c>
      <c r="G131" s="27">
        <f t="shared" si="5"/>
        <v>-1.2962488063805844E-2</v>
      </c>
    </row>
    <row r="132" spans="1:7" x14ac:dyDescent="0.3">
      <c r="A132" s="1">
        <v>40483</v>
      </c>
      <c r="B132" s="27">
        <v>9.4724939999999993</v>
      </c>
      <c r="C132" s="27">
        <v>3.3789466963734638E-2</v>
      </c>
      <c r="D132" s="27">
        <v>-2.2902827780877377E-3</v>
      </c>
      <c r="E132" s="27">
        <f t="shared" ref="E132:E195" si="6">D131</f>
        <v>3.6855941114616098E-2</v>
      </c>
      <c r="F132" s="27">
        <f t="shared" ref="F132:F195" si="7">$J$18+$J$19*D132+$J$20*E132</f>
        <v>1.7448539551382897E-2</v>
      </c>
      <c r="G132" s="27">
        <f t="shared" si="5"/>
        <v>1.6340927412351741E-2</v>
      </c>
    </row>
    <row r="133" spans="1:7" x14ac:dyDescent="0.3">
      <c r="A133" s="1">
        <v>40513</v>
      </c>
      <c r="B133" s="27">
        <v>9.8198550000000004</v>
      </c>
      <c r="C133" s="27">
        <v>3.6670490369273612E-2</v>
      </c>
      <c r="D133" s="27">
        <v>6.5300072000338938E-2</v>
      </c>
      <c r="E133" s="27">
        <f t="shared" si="6"/>
        <v>-2.2902827780877377E-3</v>
      </c>
      <c r="F133" s="27">
        <f t="shared" si="7"/>
        <v>0.10998962686771525</v>
      </c>
      <c r="G133" s="27">
        <f t="shared" ref="G133:G196" si="8">C133-F133</f>
        <v>-7.3319136498441642E-2</v>
      </c>
    </row>
    <row r="134" spans="1:7" x14ac:dyDescent="0.3">
      <c r="A134" s="1">
        <v>40544</v>
      </c>
      <c r="B134" s="27">
        <v>10.330088999999999</v>
      </c>
      <c r="C134" s="27">
        <v>5.1959423026103568E-2</v>
      </c>
      <c r="D134" s="27">
        <v>2.2645590152984729E-2</v>
      </c>
      <c r="E134" s="27">
        <f t="shared" si="6"/>
        <v>6.5300072000338938E-2</v>
      </c>
      <c r="F134" s="27">
        <f t="shared" si="7"/>
        <v>5.3132401897371964E-2</v>
      </c>
      <c r="G134" s="27">
        <f t="shared" si="8"/>
        <v>-1.1729788712683958E-3</v>
      </c>
    </row>
    <row r="135" spans="1:7" x14ac:dyDescent="0.3">
      <c r="A135" s="1">
        <v>40575</v>
      </c>
      <c r="B135" s="27">
        <v>10.752946</v>
      </c>
      <c r="C135" s="27">
        <v>4.0934497272966386E-2</v>
      </c>
      <c r="D135" s="27">
        <v>3.1956582589494076E-2</v>
      </c>
      <c r="E135" s="27">
        <f t="shared" si="6"/>
        <v>2.2645590152984729E-2</v>
      </c>
      <c r="F135" s="27">
        <f t="shared" si="7"/>
        <v>6.4539869176020781E-2</v>
      </c>
      <c r="G135" s="27">
        <f t="shared" si="8"/>
        <v>-2.3605371903054395E-2</v>
      </c>
    </row>
    <row r="136" spans="1:7" x14ac:dyDescent="0.3">
      <c r="A136" s="1">
        <v>40603</v>
      </c>
      <c r="B136" s="27">
        <v>10.609863000000001</v>
      </c>
      <c r="C136" s="27">
        <v>-1.3306399939142177E-2</v>
      </c>
      <c r="D136" s="27">
        <v>-1.0473018791158362E-3</v>
      </c>
      <c r="E136" s="27">
        <f t="shared" si="6"/>
        <v>3.1956582589494076E-2</v>
      </c>
      <c r="F136" s="27">
        <f t="shared" si="7"/>
        <v>1.8999989410478851E-2</v>
      </c>
      <c r="G136" s="27">
        <f t="shared" si="8"/>
        <v>-3.2306389349621031E-2</v>
      </c>
    </row>
    <row r="137" spans="1:7" x14ac:dyDescent="0.3">
      <c r="A137" s="1">
        <v>40634</v>
      </c>
      <c r="B137" s="27">
        <v>10.659184</v>
      </c>
      <c r="C137" s="27">
        <v>4.6485991383675707E-3</v>
      </c>
      <c r="D137" s="27">
        <v>2.8495357625034856E-2</v>
      </c>
      <c r="E137" s="27">
        <f t="shared" si="6"/>
        <v>-1.0473018791158362E-3</v>
      </c>
      <c r="F137" s="27">
        <f t="shared" si="7"/>
        <v>5.8876374352465947E-2</v>
      </c>
      <c r="G137" s="27">
        <f t="shared" si="8"/>
        <v>-5.4227775214098377E-2</v>
      </c>
    </row>
    <row r="138" spans="1:7" x14ac:dyDescent="0.3">
      <c r="A138" s="1">
        <v>40664</v>
      </c>
      <c r="B138" s="27">
        <v>10.589159</v>
      </c>
      <c r="C138" s="27">
        <v>-6.5694522207327966E-3</v>
      </c>
      <c r="D138" s="27">
        <v>-1.350092768460176E-2</v>
      </c>
      <c r="E138" s="27">
        <f t="shared" si="6"/>
        <v>2.8495357625034856E-2</v>
      </c>
      <c r="F138" s="27">
        <f t="shared" si="7"/>
        <v>1.5651141253660396E-3</v>
      </c>
      <c r="G138" s="27">
        <f t="shared" si="8"/>
        <v>-8.1345663460988364E-3</v>
      </c>
    </row>
    <row r="139" spans="1:7" x14ac:dyDescent="0.3">
      <c r="A139" s="1">
        <v>40695</v>
      </c>
      <c r="B139" s="27">
        <v>10.218966999999999</v>
      </c>
      <c r="C139" s="27">
        <v>-3.4959527947403646E-2</v>
      </c>
      <c r="D139" s="27">
        <v>-1.8257508177222714E-2</v>
      </c>
      <c r="E139" s="27">
        <f t="shared" si="6"/>
        <v>-1.350092768460176E-2</v>
      </c>
      <c r="F139" s="27">
        <f t="shared" si="7"/>
        <v>-6.5574423093115999E-3</v>
      </c>
      <c r="G139" s="27">
        <f t="shared" si="8"/>
        <v>-2.8402085638092045E-2</v>
      </c>
    </row>
    <row r="140" spans="1:7" x14ac:dyDescent="0.3">
      <c r="A140" s="1">
        <v>40725</v>
      </c>
      <c r="B140" s="27">
        <v>11.887577</v>
      </c>
      <c r="C140" s="27">
        <v>0.16328558454098152</v>
      </c>
      <c r="D140" s="27">
        <v>-2.1474436636782279E-2</v>
      </c>
      <c r="E140" s="27">
        <f t="shared" si="6"/>
        <v>-1.8257508177222714E-2</v>
      </c>
      <c r="F140" s="27">
        <f t="shared" si="7"/>
        <v>-1.120005925478519E-2</v>
      </c>
      <c r="G140" s="27">
        <f t="shared" si="8"/>
        <v>0.1744856437957667</v>
      </c>
    </row>
    <row r="141" spans="1:7" x14ac:dyDescent="0.3">
      <c r="A141" s="1">
        <v>40756</v>
      </c>
      <c r="B141" s="27">
        <v>11.715569</v>
      </c>
      <c r="C141" s="27">
        <v>-1.4469559271834798E-2</v>
      </c>
      <c r="D141" s="27">
        <v>-5.6791097904478782E-2</v>
      </c>
      <c r="E141" s="27">
        <f t="shared" si="6"/>
        <v>-2.1474436636782279E-2</v>
      </c>
      <c r="F141" s="27">
        <f t="shared" si="7"/>
        <v>-6.0405404455808269E-2</v>
      </c>
      <c r="G141" s="27">
        <f t="shared" si="8"/>
        <v>4.5935845183973471E-2</v>
      </c>
    </row>
    <row r="142" spans="1:7" x14ac:dyDescent="0.3">
      <c r="A142" s="1">
        <v>40787</v>
      </c>
      <c r="B142" s="27">
        <v>11.608712000000001</v>
      </c>
      <c r="C142" s="27">
        <v>-9.1209398365542649E-3</v>
      </c>
      <c r="D142" s="27">
        <v>-7.1762012979021961E-2</v>
      </c>
      <c r="E142" s="27">
        <f t="shared" si="6"/>
        <v>-5.6791097904478782E-2</v>
      </c>
      <c r="F142" s="27">
        <f t="shared" si="7"/>
        <v>-8.2485398996617096E-2</v>
      </c>
      <c r="G142" s="27">
        <f t="shared" si="8"/>
        <v>7.3364459160062831E-2</v>
      </c>
    </row>
    <row r="143" spans="1:7" x14ac:dyDescent="0.3">
      <c r="A143" s="1">
        <v>40817</v>
      </c>
      <c r="B143" s="27">
        <v>12.322915999999999</v>
      </c>
      <c r="C143" s="27">
        <v>6.1523104371957738E-2</v>
      </c>
      <c r="D143" s="27">
        <v>0.10772303830584562</v>
      </c>
      <c r="E143" s="27">
        <f t="shared" si="6"/>
        <v>-7.1762012979021961E-2</v>
      </c>
      <c r="F143" s="27">
        <f t="shared" si="7"/>
        <v>0.16645735886948593</v>
      </c>
      <c r="G143" s="27">
        <f t="shared" si="8"/>
        <v>-0.10493425449752819</v>
      </c>
    </row>
    <row r="144" spans="1:7" x14ac:dyDescent="0.3">
      <c r="A144" s="1">
        <v>40848</v>
      </c>
      <c r="B144" s="27">
        <v>11.635503</v>
      </c>
      <c r="C144" s="27">
        <v>-5.5783306483627726E-2</v>
      </c>
      <c r="D144" s="27">
        <v>-5.0586451767333784E-3</v>
      </c>
      <c r="E144" s="27">
        <f t="shared" si="6"/>
        <v>0.10772303830584562</v>
      </c>
      <c r="F144" s="27">
        <f t="shared" si="7"/>
        <v>1.6150286783092421E-2</v>
      </c>
      <c r="G144" s="27">
        <f t="shared" si="8"/>
        <v>-7.193359326672015E-2</v>
      </c>
    </row>
    <row r="145" spans="1:7" x14ac:dyDescent="0.3">
      <c r="A145" s="1">
        <v>40878</v>
      </c>
      <c r="B145" s="27">
        <v>12.329617000000001</v>
      </c>
      <c r="C145" s="27">
        <v>5.9654834002449197E-2</v>
      </c>
      <c r="D145" s="27">
        <v>8.5327516520175006E-3</v>
      </c>
      <c r="E145" s="27">
        <f t="shared" si="6"/>
        <v>-5.0586451767333784E-3</v>
      </c>
      <c r="F145" s="27">
        <f t="shared" si="7"/>
        <v>3.09843421070151E-2</v>
      </c>
      <c r="G145" s="27">
        <f t="shared" si="8"/>
        <v>2.8670491895434098E-2</v>
      </c>
    </row>
    <row r="146" spans="1:7" x14ac:dyDescent="0.3">
      <c r="A146" s="1">
        <v>40909</v>
      </c>
      <c r="B146" s="27">
        <v>13.896848</v>
      </c>
      <c r="C146" s="27">
        <v>0.12711108544571981</v>
      </c>
      <c r="D146" s="27">
        <v>4.3583015267175673E-2</v>
      </c>
      <c r="E146" s="27">
        <f t="shared" si="6"/>
        <v>8.5327516520175006E-3</v>
      </c>
      <c r="F146" s="27">
        <f t="shared" si="7"/>
        <v>8.0192661776684229E-2</v>
      </c>
      <c r="G146" s="27">
        <f t="shared" si="8"/>
        <v>4.6918423669035578E-2</v>
      </c>
    </row>
    <row r="147" spans="1:7" x14ac:dyDescent="0.3">
      <c r="A147" s="1">
        <v>40940</v>
      </c>
      <c r="B147" s="27">
        <v>16.513767000000001</v>
      </c>
      <c r="C147" s="27">
        <v>0.18831025567812221</v>
      </c>
      <c r="D147" s="27">
        <v>4.0589449943234213E-2</v>
      </c>
      <c r="E147" s="27">
        <f t="shared" si="6"/>
        <v>4.3583015267175673E-2</v>
      </c>
      <c r="F147" s="27">
        <f t="shared" si="7"/>
        <v>7.7292726577893336E-2</v>
      </c>
      <c r="G147" s="27">
        <f t="shared" si="8"/>
        <v>0.11101752910022887</v>
      </c>
    </row>
    <row r="148" spans="1:7" x14ac:dyDescent="0.3">
      <c r="A148" s="1">
        <v>40969</v>
      </c>
      <c r="B148" s="27">
        <v>18.252396000000001</v>
      </c>
      <c r="C148" s="27">
        <v>0.10528360972999073</v>
      </c>
      <c r="D148" s="27">
        <v>3.1332376545017748E-2</v>
      </c>
      <c r="E148" s="27">
        <f t="shared" si="6"/>
        <v>4.0589449943234213E-2</v>
      </c>
      <c r="F148" s="27">
        <f t="shared" si="7"/>
        <v>6.4317834756519005E-2</v>
      </c>
      <c r="G148" s="27">
        <f t="shared" si="8"/>
        <v>4.096577497347173E-2</v>
      </c>
    </row>
    <row r="149" spans="1:7" x14ac:dyDescent="0.3">
      <c r="A149" s="1">
        <v>41000</v>
      </c>
      <c r="B149" s="27">
        <v>17.778390999999999</v>
      </c>
      <c r="C149" s="27">
        <v>-2.5969467241451549E-2</v>
      </c>
      <c r="D149" s="27">
        <v>-7.497497284287169E-3</v>
      </c>
      <c r="E149" s="27">
        <f t="shared" si="6"/>
        <v>3.1332376545017748E-2</v>
      </c>
      <c r="F149" s="27">
        <f t="shared" si="7"/>
        <v>1.0011861004151745E-2</v>
      </c>
      <c r="G149" s="27">
        <f t="shared" si="8"/>
        <v>-3.5981328245603295E-2</v>
      </c>
    </row>
    <row r="150" spans="1:7" x14ac:dyDescent="0.3">
      <c r="A150" s="1">
        <v>41030</v>
      </c>
      <c r="B150" s="27">
        <v>17.588121000000001</v>
      </c>
      <c r="C150" s="27">
        <v>-1.0702318336906713E-2</v>
      </c>
      <c r="D150" s="27">
        <v>-6.2650671359386623E-2</v>
      </c>
      <c r="E150" s="27">
        <f t="shared" si="6"/>
        <v>-7.497497284287169E-3</v>
      </c>
      <c r="F150" s="27">
        <f t="shared" si="7"/>
        <v>-6.8047243014792244E-2</v>
      </c>
      <c r="G150" s="27">
        <f t="shared" si="8"/>
        <v>5.7344924677885531E-2</v>
      </c>
    </row>
    <row r="151" spans="1:7" x14ac:dyDescent="0.3">
      <c r="A151" s="1">
        <v>41061</v>
      </c>
      <c r="B151" s="27">
        <v>17.779007</v>
      </c>
      <c r="C151" s="27">
        <v>1.0853120694359397E-2</v>
      </c>
      <c r="D151" s="27">
        <v>3.9554921279372435E-2</v>
      </c>
      <c r="E151" s="27">
        <f t="shared" si="6"/>
        <v>-6.2650671359386623E-2</v>
      </c>
      <c r="F151" s="27">
        <f t="shared" si="7"/>
        <v>7.2032566047385976E-2</v>
      </c>
      <c r="G151" s="27">
        <f t="shared" si="8"/>
        <v>-6.1179445353026579E-2</v>
      </c>
    </row>
    <row r="152" spans="1:7" x14ac:dyDescent="0.3">
      <c r="A152" s="1">
        <v>41091</v>
      </c>
      <c r="B152" s="27">
        <v>18.593665999999999</v>
      </c>
      <c r="C152" s="27">
        <v>4.5821400486540043E-2</v>
      </c>
      <c r="D152" s="27">
        <v>1.2597639043871345E-2</v>
      </c>
      <c r="E152" s="27">
        <f t="shared" si="6"/>
        <v>3.9554921279372435E-2</v>
      </c>
      <c r="F152" s="27">
        <f t="shared" si="7"/>
        <v>3.8239623180187053E-2</v>
      </c>
      <c r="G152" s="27">
        <f t="shared" si="8"/>
        <v>7.5817773063529895E-3</v>
      </c>
    </row>
    <row r="153" spans="1:7" x14ac:dyDescent="0.3">
      <c r="A153" s="1">
        <v>41122</v>
      </c>
      <c r="B153" s="27">
        <v>20.252231999999999</v>
      </c>
      <c r="C153" s="27">
        <v>8.9200591212082569E-2</v>
      </c>
      <c r="D153" s="27">
        <v>1.9763361656468303E-2</v>
      </c>
      <c r="E153" s="27">
        <f t="shared" si="6"/>
        <v>1.2597639043871345E-2</v>
      </c>
      <c r="F153" s="27">
        <f t="shared" si="7"/>
        <v>4.7229968735424094E-2</v>
      </c>
      <c r="G153" s="27">
        <f t="shared" si="8"/>
        <v>4.1970622476658476E-2</v>
      </c>
    </row>
    <row r="154" spans="1:7" x14ac:dyDescent="0.3">
      <c r="A154" s="1">
        <v>41153</v>
      </c>
      <c r="B154" s="27">
        <v>20.396052999999998</v>
      </c>
      <c r="C154" s="27">
        <v>7.1014888630547279E-3</v>
      </c>
      <c r="D154" s="27">
        <v>2.4236090375236552E-2</v>
      </c>
      <c r="E154" s="27">
        <f t="shared" si="6"/>
        <v>1.9763361656468303E-2</v>
      </c>
      <c r="F154" s="27">
        <f t="shared" si="7"/>
        <v>5.3704806804587696E-2</v>
      </c>
      <c r="G154" s="27">
        <f t="shared" si="8"/>
        <v>-4.6603317941532968E-2</v>
      </c>
    </row>
    <row r="155" spans="1:7" x14ac:dyDescent="0.3">
      <c r="A155" s="1">
        <v>41183</v>
      </c>
      <c r="B155" s="27">
        <v>18.201439000000001</v>
      </c>
      <c r="C155" s="27">
        <v>-0.10759993612489627</v>
      </c>
      <c r="D155" s="27">
        <v>-1.9789403541407791E-2</v>
      </c>
      <c r="E155" s="27">
        <f t="shared" si="6"/>
        <v>2.4236090375236552E-2</v>
      </c>
      <c r="F155" s="27">
        <f t="shared" si="7"/>
        <v>-7.3290125265076484E-3</v>
      </c>
      <c r="G155" s="27">
        <f t="shared" si="8"/>
        <v>-0.10027092359838861</v>
      </c>
    </row>
    <row r="156" spans="1:7" x14ac:dyDescent="0.3">
      <c r="A156" s="1">
        <v>41214</v>
      </c>
      <c r="B156" s="27">
        <v>17.894469999999998</v>
      </c>
      <c r="C156" s="27">
        <v>-1.6865095116930129E-2</v>
      </c>
      <c r="D156" s="27">
        <v>2.8467029231815655E-3</v>
      </c>
      <c r="E156" s="27">
        <f t="shared" si="6"/>
        <v>-1.9789403541407791E-2</v>
      </c>
      <c r="F156" s="27">
        <f t="shared" si="7"/>
        <v>2.2550825887198991E-2</v>
      </c>
      <c r="G156" s="27">
        <f t="shared" si="8"/>
        <v>-3.941592100412912E-2</v>
      </c>
    </row>
    <row r="157" spans="1:7" x14ac:dyDescent="0.3">
      <c r="A157" s="1">
        <v>41244</v>
      </c>
      <c r="B157" s="27">
        <v>16.344984</v>
      </c>
      <c r="C157" s="27">
        <v>-8.659021474231976E-2</v>
      </c>
      <c r="D157" s="27">
        <v>7.0683105254980561E-3</v>
      </c>
      <c r="E157" s="27">
        <f t="shared" si="6"/>
        <v>2.8467029231815655E-3</v>
      </c>
      <c r="F157" s="27">
        <f t="shared" si="7"/>
        <v>2.9233218520503073E-2</v>
      </c>
      <c r="G157" s="27">
        <f t="shared" si="8"/>
        <v>-0.11582343326282284</v>
      </c>
    </row>
    <row r="158" spans="1:7" x14ac:dyDescent="0.3">
      <c r="A158" s="1">
        <v>41275</v>
      </c>
      <c r="B158" s="27">
        <v>13.989852000000001</v>
      </c>
      <c r="C158" s="27">
        <v>-0.14408897555360101</v>
      </c>
      <c r="D158" s="27">
        <v>5.0428063581991145E-2</v>
      </c>
      <c r="E158" s="27">
        <f t="shared" si="6"/>
        <v>7.0683105254980561E-3</v>
      </c>
      <c r="F158" s="27">
        <f t="shared" si="7"/>
        <v>8.9654482073299097E-2</v>
      </c>
      <c r="G158" s="27">
        <f t="shared" si="8"/>
        <v>-0.2337434576269001</v>
      </c>
    </row>
    <row r="159" spans="1:7" x14ac:dyDescent="0.3">
      <c r="A159" s="1">
        <v>41306</v>
      </c>
      <c r="B159" s="27">
        <v>13.557093</v>
      </c>
      <c r="C159" s="27">
        <v>-3.0933779714038434E-2</v>
      </c>
      <c r="D159" s="27">
        <v>1.1060603026480154E-2</v>
      </c>
      <c r="E159" s="27">
        <f t="shared" si="6"/>
        <v>5.0428063581991145E-2</v>
      </c>
      <c r="F159" s="27">
        <f t="shared" si="7"/>
        <v>3.6494372109956374E-2</v>
      </c>
      <c r="G159" s="27">
        <f t="shared" si="8"/>
        <v>-6.7428151823994809E-2</v>
      </c>
    </row>
    <row r="160" spans="1:7" x14ac:dyDescent="0.3">
      <c r="A160" s="1">
        <v>41334</v>
      </c>
      <c r="B160" s="27">
        <v>13.675027999999999</v>
      </c>
      <c r="C160" s="27">
        <v>8.6991363118922305E-3</v>
      </c>
      <c r="D160" s="27">
        <v>3.5987799403174314E-2</v>
      </c>
      <c r="E160" s="27">
        <f t="shared" si="6"/>
        <v>1.1060603026480154E-2</v>
      </c>
      <c r="F160" s="27">
        <f t="shared" si="7"/>
        <v>6.9726380832189253E-2</v>
      </c>
      <c r="G160" s="27">
        <f t="shared" si="8"/>
        <v>-6.1027244520297022E-2</v>
      </c>
    </row>
    <row r="161" spans="1:7" x14ac:dyDescent="0.3">
      <c r="A161" s="1">
        <v>41365</v>
      </c>
      <c r="B161" s="27">
        <v>13.678737999999999</v>
      </c>
      <c r="C161" s="27">
        <v>2.7129743354081803E-4</v>
      </c>
      <c r="D161" s="27">
        <v>1.8085763992887971E-2</v>
      </c>
      <c r="E161" s="27">
        <f t="shared" si="6"/>
        <v>3.5987799403174314E-2</v>
      </c>
      <c r="F161" s="27">
        <f t="shared" si="7"/>
        <v>4.573968900058762E-2</v>
      </c>
      <c r="G161" s="27">
        <f t="shared" si="8"/>
        <v>-4.5468391567046802E-2</v>
      </c>
    </row>
    <row r="162" spans="1:7" x14ac:dyDescent="0.3">
      <c r="A162" s="1">
        <v>41395</v>
      </c>
      <c r="B162" s="27">
        <v>13.893446000000001</v>
      </c>
      <c r="C162" s="27">
        <v>1.5696477262741704E-2</v>
      </c>
      <c r="D162" s="27">
        <v>2.0762783477406455E-2</v>
      </c>
      <c r="E162" s="27">
        <f t="shared" si="6"/>
        <v>1.8085763992887971E-2</v>
      </c>
      <c r="F162" s="27">
        <f t="shared" si="7"/>
        <v>4.8816606592760527E-2</v>
      </c>
      <c r="G162" s="27">
        <f t="shared" si="8"/>
        <v>-3.3120129330018823E-2</v>
      </c>
    </row>
    <row r="163" spans="1:7" x14ac:dyDescent="0.3">
      <c r="A163" s="1">
        <v>41426</v>
      </c>
      <c r="B163" s="27">
        <v>12.331025</v>
      </c>
      <c r="C163" s="27">
        <v>-0.11245741337318338</v>
      </c>
      <c r="D163" s="27">
        <v>-1.499932545960736E-2</v>
      </c>
      <c r="E163" s="27">
        <f t="shared" si="6"/>
        <v>2.0762783477406455E-2</v>
      </c>
      <c r="F163" s="27">
        <f t="shared" si="7"/>
        <v>-7.958454960079914E-4</v>
      </c>
      <c r="G163" s="27">
        <f t="shared" si="8"/>
        <v>-0.11166156787717539</v>
      </c>
    </row>
    <row r="164" spans="1:7" x14ac:dyDescent="0.3">
      <c r="A164" s="1">
        <v>41456</v>
      </c>
      <c r="B164" s="27">
        <v>14.072476999999999</v>
      </c>
      <c r="C164" s="27">
        <v>0.14122524283261106</v>
      </c>
      <c r="D164" s="27">
        <v>4.9462111213487203E-2</v>
      </c>
      <c r="E164" s="27">
        <f t="shared" si="6"/>
        <v>-1.499932545960736E-2</v>
      </c>
      <c r="F164" s="27">
        <f t="shared" si="7"/>
        <v>8.7517851975758149E-2</v>
      </c>
      <c r="G164" s="27">
        <f t="shared" si="8"/>
        <v>5.3707390856852916E-2</v>
      </c>
    </row>
    <row r="165" spans="1:7" x14ac:dyDescent="0.3">
      <c r="A165" s="1">
        <v>41487</v>
      </c>
      <c r="B165" s="27">
        <v>15.151244</v>
      </c>
      <c r="C165" s="27">
        <v>7.6657933070347184E-2</v>
      </c>
      <c r="D165" s="27">
        <v>-3.1298013323604601E-2</v>
      </c>
      <c r="E165" s="27">
        <f t="shared" si="6"/>
        <v>4.9462111213487203E-2</v>
      </c>
      <c r="F165" s="27">
        <f t="shared" si="7"/>
        <v>-2.2418191952906636E-2</v>
      </c>
      <c r="G165" s="27">
        <f t="shared" si="8"/>
        <v>9.9076125023253817E-2</v>
      </c>
    </row>
    <row r="166" spans="1:7" x14ac:dyDescent="0.3">
      <c r="A166" s="1">
        <v>41518</v>
      </c>
      <c r="B166" s="27">
        <v>14.923546999999999</v>
      </c>
      <c r="C166" s="27">
        <v>-1.502827094593695E-2</v>
      </c>
      <c r="D166" s="27">
        <v>2.9749474883188354E-2</v>
      </c>
      <c r="E166" s="27">
        <f t="shared" si="6"/>
        <v>-3.1298013323604601E-2</v>
      </c>
      <c r="F166" s="27">
        <f t="shared" si="7"/>
        <v>5.95311872110105E-2</v>
      </c>
      <c r="G166" s="27">
        <f t="shared" si="8"/>
        <v>-7.455945815694745E-2</v>
      </c>
    </row>
    <row r="167" spans="1:7" x14ac:dyDescent="0.3">
      <c r="A167" s="1">
        <v>41548</v>
      </c>
      <c r="B167" s="27">
        <v>16.361903999999999</v>
      </c>
      <c r="C167" s="27">
        <v>9.6381711398771275E-2</v>
      </c>
      <c r="D167" s="27">
        <v>4.4595759864410889E-2</v>
      </c>
      <c r="E167" s="27">
        <f t="shared" si="6"/>
        <v>2.9749474883188354E-2</v>
      </c>
      <c r="F167" s="27">
        <f t="shared" si="7"/>
        <v>8.2363717344472842E-2</v>
      </c>
      <c r="G167" s="27">
        <f t="shared" si="8"/>
        <v>1.4017994054298433E-2</v>
      </c>
    </row>
    <row r="168" spans="1:7" x14ac:dyDescent="0.3">
      <c r="A168" s="1">
        <v>41579</v>
      </c>
      <c r="B168" s="27">
        <v>17.406472999999998</v>
      </c>
      <c r="C168" s="27">
        <v>6.384153091229483E-2</v>
      </c>
      <c r="D168" s="27">
        <v>2.804946087194149E-2</v>
      </c>
      <c r="E168" s="27">
        <f t="shared" si="6"/>
        <v>4.4595759864410889E-2</v>
      </c>
      <c r="F168" s="27">
        <f t="shared" si="7"/>
        <v>5.9898776670087445E-2</v>
      </c>
      <c r="G168" s="27">
        <f t="shared" si="8"/>
        <v>3.9427542422073858E-3</v>
      </c>
    </row>
    <row r="169" spans="1:7" x14ac:dyDescent="0.3">
      <c r="A169" s="1">
        <v>41609</v>
      </c>
      <c r="B169" s="27">
        <v>17.663954</v>
      </c>
      <c r="C169" s="27">
        <v>1.4792255731531645E-2</v>
      </c>
      <c r="D169" s="27">
        <v>2.3562833299184183E-2</v>
      </c>
      <c r="E169" s="27">
        <f t="shared" si="6"/>
        <v>2.804946087194149E-2</v>
      </c>
      <c r="F169" s="27">
        <f t="shared" si="7"/>
        <v>5.3067115641048164E-2</v>
      </c>
      <c r="G169" s="27">
        <f t="shared" si="8"/>
        <v>-3.8274859909516519E-2</v>
      </c>
    </row>
    <row r="170" spans="1:7" x14ac:dyDescent="0.3">
      <c r="A170" s="1">
        <v>41640</v>
      </c>
      <c r="B170" s="27">
        <v>15.761601000000001</v>
      </c>
      <c r="C170" s="27">
        <v>-0.10769689504399749</v>
      </c>
      <c r="D170" s="27">
        <v>-3.5582895107013734E-2</v>
      </c>
      <c r="E170" s="27">
        <f t="shared" si="6"/>
        <v>2.3562833299184183E-2</v>
      </c>
      <c r="F170" s="27">
        <f t="shared" si="7"/>
        <v>-2.9305940352544392E-2</v>
      </c>
      <c r="G170" s="27">
        <f t="shared" si="8"/>
        <v>-7.8390954691453102E-2</v>
      </c>
    </row>
    <row r="171" spans="1:7" x14ac:dyDescent="0.3">
      <c r="A171" s="1">
        <v>41671</v>
      </c>
      <c r="B171" s="27">
        <v>16.56889</v>
      </c>
      <c r="C171" s="27">
        <v>5.1218718200010116E-2</v>
      </c>
      <c r="D171" s="27">
        <v>4.3117037568930705E-2</v>
      </c>
      <c r="E171" s="27">
        <f t="shared" si="6"/>
        <v>-3.5582895107013734E-2</v>
      </c>
      <c r="F171" s="27">
        <f t="shared" si="7"/>
        <v>7.7957723189340841E-2</v>
      </c>
      <c r="G171" s="27">
        <f t="shared" si="8"/>
        <v>-2.6739004989330725E-2</v>
      </c>
    </row>
    <row r="172" spans="1:7" x14ac:dyDescent="0.3">
      <c r="A172" s="1">
        <v>41699</v>
      </c>
      <c r="B172" s="27">
        <v>17.000637000000001</v>
      </c>
      <c r="C172" s="27">
        <v>2.6057690044414716E-2</v>
      </c>
      <c r="D172" s="27">
        <v>6.9321573583585039E-3</v>
      </c>
      <c r="E172" s="27">
        <f t="shared" si="6"/>
        <v>4.3117037568930705E-2</v>
      </c>
      <c r="F172" s="27">
        <f t="shared" si="7"/>
        <v>3.0492854191394893E-2</v>
      </c>
      <c r="G172" s="27">
        <f t="shared" si="8"/>
        <v>-4.4351641469801764E-3</v>
      </c>
    </row>
    <row r="173" spans="1:7" x14ac:dyDescent="0.3">
      <c r="A173" s="1">
        <v>41730</v>
      </c>
      <c r="B173" s="27">
        <v>18.690439000000001</v>
      </c>
      <c r="C173" s="27">
        <v>9.9396393205736899E-2</v>
      </c>
      <c r="D173" s="27">
        <v>6.2007968638175814E-3</v>
      </c>
      <c r="E173" s="27">
        <f t="shared" si="6"/>
        <v>6.9321573583585039E-3</v>
      </c>
      <c r="F173" s="27">
        <f t="shared" si="7"/>
        <v>2.8174378755444728E-2</v>
      </c>
      <c r="G173" s="27">
        <f t="shared" si="8"/>
        <v>7.1222014450292165E-2</v>
      </c>
    </row>
    <row r="174" spans="1:7" x14ac:dyDescent="0.3">
      <c r="A174" s="1">
        <v>41760</v>
      </c>
      <c r="B174" s="27">
        <v>20.049565999999999</v>
      </c>
      <c r="C174" s="27">
        <v>7.2717767624398633E-2</v>
      </c>
      <c r="D174" s="27">
        <v>2.1030282120013677E-2</v>
      </c>
      <c r="E174" s="27">
        <f t="shared" si="6"/>
        <v>6.2007968638175814E-3</v>
      </c>
      <c r="F174" s="27">
        <f t="shared" si="7"/>
        <v>4.8760816245844871E-2</v>
      </c>
      <c r="G174" s="27">
        <f t="shared" si="8"/>
        <v>2.3956951378553762E-2</v>
      </c>
    </row>
    <row r="175" spans="1:7" x14ac:dyDescent="0.3">
      <c r="A175" s="1">
        <v>41791</v>
      </c>
      <c r="B175" s="27">
        <v>20.719266999999999</v>
      </c>
      <c r="C175" s="27">
        <v>3.3402269156349806E-2</v>
      </c>
      <c r="D175" s="27">
        <v>1.9058313448431896E-2</v>
      </c>
      <c r="E175" s="27">
        <f t="shared" si="6"/>
        <v>2.1030282120013677E-2</v>
      </c>
      <c r="F175" s="27">
        <f t="shared" si="7"/>
        <v>4.6553360900556603E-2</v>
      </c>
      <c r="G175" s="27">
        <f t="shared" si="8"/>
        <v>-1.3151091744206797E-2</v>
      </c>
    </row>
    <row r="176" spans="1:7" x14ac:dyDescent="0.3">
      <c r="A176" s="1">
        <v>41821</v>
      </c>
      <c r="B176" s="27">
        <v>21.314550000000001</v>
      </c>
      <c r="C176" s="27">
        <v>2.8730890914239415E-2</v>
      </c>
      <c r="D176" s="27">
        <v>-1.5079863077291922E-2</v>
      </c>
      <c r="E176" s="27">
        <f t="shared" si="6"/>
        <v>1.9058313448431896E-2</v>
      </c>
      <c r="F176" s="27">
        <f t="shared" si="7"/>
        <v>-9.6911664675766946E-4</v>
      </c>
      <c r="G176" s="27">
        <f t="shared" si="8"/>
        <v>2.9700007560997086E-2</v>
      </c>
    </row>
    <row r="177" spans="1:7" x14ac:dyDescent="0.3">
      <c r="A177" s="1">
        <v>41852</v>
      </c>
      <c r="B177" s="27">
        <v>22.852944999999998</v>
      </c>
      <c r="C177" s="27">
        <v>7.2175814173885744E-2</v>
      </c>
      <c r="D177" s="27">
        <v>3.7655321727690261E-2</v>
      </c>
      <c r="E177" s="27">
        <f t="shared" si="6"/>
        <v>-1.5079863077291922E-2</v>
      </c>
      <c r="F177" s="27">
        <f t="shared" si="7"/>
        <v>7.1103702749810704E-2</v>
      </c>
      <c r="G177" s="27">
        <f t="shared" si="8"/>
        <v>1.0721114240750396E-3</v>
      </c>
    </row>
    <row r="178" spans="1:7" x14ac:dyDescent="0.3">
      <c r="A178" s="1">
        <v>41883</v>
      </c>
      <c r="B178" s="27">
        <v>22.574511999999999</v>
      </c>
      <c r="C178" s="27">
        <v>-1.2183681359229648E-2</v>
      </c>
      <c r="D178" s="27">
        <v>-1.5513859147336717E-2</v>
      </c>
      <c r="E178" s="27">
        <f t="shared" si="6"/>
        <v>3.7655321727690261E-2</v>
      </c>
      <c r="F178" s="27">
        <f t="shared" si="7"/>
        <v>-9.0326256497755882E-4</v>
      </c>
      <c r="G178" s="27">
        <f t="shared" si="8"/>
        <v>-1.1280418794252088E-2</v>
      </c>
    </row>
    <row r="179" spans="1:7" x14ac:dyDescent="0.3">
      <c r="A179" s="1">
        <v>41913</v>
      </c>
      <c r="B179" s="27">
        <v>24.198975000000001</v>
      </c>
      <c r="C179" s="27">
        <v>7.1960049457547637E-2</v>
      </c>
      <c r="D179" s="27">
        <v>2.3201456175308888E-2</v>
      </c>
      <c r="E179" s="27">
        <f t="shared" si="6"/>
        <v>-1.5513859147336717E-2</v>
      </c>
      <c r="F179" s="27">
        <f t="shared" si="7"/>
        <v>5.0997442370406022E-2</v>
      </c>
      <c r="G179" s="27">
        <f t="shared" si="8"/>
        <v>2.0962607087141615E-2</v>
      </c>
    </row>
    <row r="180" spans="1:7" x14ac:dyDescent="0.3">
      <c r="A180" s="1">
        <v>41944</v>
      </c>
      <c r="B180" s="27">
        <v>26.647998999999999</v>
      </c>
      <c r="C180" s="27">
        <v>0.10120362536016492</v>
      </c>
      <c r="D180" s="27">
        <v>2.4533584400783015E-2</v>
      </c>
      <c r="E180" s="27">
        <f t="shared" si="6"/>
        <v>2.3201456175308888E-2</v>
      </c>
      <c r="F180" s="27">
        <f t="shared" si="7"/>
        <v>5.4242018025784274E-2</v>
      </c>
      <c r="G180" s="27">
        <f t="shared" si="8"/>
        <v>4.6961607334380644E-2</v>
      </c>
    </row>
    <row r="181" spans="1:7" x14ac:dyDescent="0.3">
      <c r="A181" s="1">
        <v>41974</v>
      </c>
      <c r="B181" s="27">
        <v>24.839494999999999</v>
      </c>
      <c r="C181" s="27">
        <v>-6.7866409031312247E-2</v>
      </c>
      <c r="D181" s="27">
        <v>-4.1885120625277938E-3</v>
      </c>
      <c r="E181" s="27">
        <f t="shared" si="6"/>
        <v>2.4533584400783015E-2</v>
      </c>
      <c r="F181" s="27">
        <f t="shared" si="7"/>
        <v>1.4366684630881131E-2</v>
      </c>
      <c r="G181" s="27">
        <f t="shared" si="8"/>
        <v>-8.2233093662193377E-2</v>
      </c>
    </row>
    <row r="182" spans="1:7" x14ac:dyDescent="0.3">
      <c r="A182" s="1">
        <v>42005</v>
      </c>
      <c r="B182" s="27">
        <v>26.365235999999999</v>
      </c>
      <c r="C182" s="27">
        <v>6.1423994328387188E-2</v>
      </c>
      <c r="D182" s="27">
        <v>-3.1040847054252363E-2</v>
      </c>
      <c r="E182" s="27">
        <f t="shared" si="6"/>
        <v>-4.1885120625277938E-3</v>
      </c>
      <c r="F182" s="27">
        <f t="shared" si="7"/>
        <v>-2.3991030740909167E-2</v>
      </c>
      <c r="G182" s="27">
        <f t="shared" si="8"/>
        <v>8.5415025069296352E-2</v>
      </c>
    </row>
    <row r="183" spans="1:7" x14ac:dyDescent="0.3">
      <c r="A183" s="1">
        <v>42036</v>
      </c>
      <c r="B183" s="27">
        <v>28.908148000000001</v>
      </c>
      <c r="C183" s="27">
        <v>9.6449430606272646E-2</v>
      </c>
      <c r="D183" s="27">
        <v>5.4892505726845675E-2</v>
      </c>
      <c r="E183" s="27">
        <f t="shared" si="6"/>
        <v>-3.1040847054252363E-2</v>
      </c>
      <c r="F183" s="27">
        <f t="shared" si="7"/>
        <v>9.4488856953092296E-2</v>
      </c>
      <c r="G183" s="27">
        <f t="shared" si="8"/>
        <v>1.9605736531803503E-3</v>
      </c>
    </row>
    <row r="184" spans="1:7" x14ac:dyDescent="0.3">
      <c r="A184" s="1">
        <v>42064</v>
      </c>
      <c r="B184" s="27">
        <v>28.111763</v>
      </c>
      <c r="C184" s="27">
        <v>-2.7548807346634563E-2</v>
      </c>
      <c r="D184" s="27">
        <v>-1.7396056070325572E-2</v>
      </c>
      <c r="E184" s="27">
        <f t="shared" si="6"/>
        <v>5.4892505726845675E-2</v>
      </c>
      <c r="F184" s="27">
        <f t="shared" si="7"/>
        <v>-2.8993099959352606E-3</v>
      </c>
      <c r="G184" s="27">
        <f t="shared" si="8"/>
        <v>-2.4649497350699302E-2</v>
      </c>
    </row>
    <row r="185" spans="1:7" x14ac:dyDescent="0.3">
      <c r="A185" s="1">
        <v>42095</v>
      </c>
      <c r="B185" s="27">
        <v>28.274429000000001</v>
      </c>
      <c r="C185" s="27">
        <v>5.786403364314241E-3</v>
      </c>
      <c r="D185" s="27">
        <v>8.5207627098153882E-3</v>
      </c>
      <c r="E185" s="27">
        <f t="shared" si="6"/>
        <v>-1.7396056070325572E-2</v>
      </c>
      <c r="F185" s="27">
        <f t="shared" si="7"/>
        <v>3.0523789941079363E-2</v>
      </c>
      <c r="G185" s="27">
        <f t="shared" si="8"/>
        <v>-2.4737386576765122E-2</v>
      </c>
    </row>
    <row r="186" spans="1:7" x14ac:dyDescent="0.3">
      <c r="A186" s="1">
        <v>42125</v>
      </c>
      <c r="B186" s="27">
        <v>29.433416000000001</v>
      </c>
      <c r="C186" s="27">
        <v>4.0990642109872466E-2</v>
      </c>
      <c r="D186" s="27">
        <v>1.0491438545008114E-2</v>
      </c>
      <c r="E186" s="27">
        <f t="shared" si="6"/>
        <v>8.5207627098153882E-3</v>
      </c>
      <c r="F186" s="27">
        <f t="shared" si="7"/>
        <v>3.4195459597904113E-2</v>
      </c>
      <c r="G186" s="27">
        <f t="shared" si="8"/>
        <v>6.7951825119683534E-3</v>
      </c>
    </row>
    <row r="187" spans="1:7" x14ac:dyDescent="0.3">
      <c r="A187" s="1">
        <v>42156</v>
      </c>
      <c r="B187" s="27">
        <v>28.456054999999999</v>
      </c>
      <c r="C187" s="27">
        <v>-3.3205829727681047E-2</v>
      </c>
      <c r="D187" s="27">
        <v>-2.10117728564716E-2</v>
      </c>
      <c r="E187" s="27">
        <f t="shared" si="6"/>
        <v>1.0491438545008114E-2</v>
      </c>
      <c r="F187" s="27">
        <f t="shared" si="7"/>
        <v>-9.522605484785153E-3</v>
      </c>
      <c r="G187" s="27">
        <f t="shared" si="8"/>
        <v>-2.3683224242895894E-2</v>
      </c>
    </row>
    <row r="188" spans="1:7" x14ac:dyDescent="0.3">
      <c r="A188" s="1">
        <v>42186</v>
      </c>
      <c r="B188" s="27">
        <v>27.519089000000001</v>
      </c>
      <c r="C188" s="27">
        <v>-3.292677076987649E-2</v>
      </c>
      <c r="D188" s="27">
        <v>1.9742039930008559E-2</v>
      </c>
      <c r="E188" s="27">
        <f t="shared" si="6"/>
        <v>-2.10117728564716E-2</v>
      </c>
      <c r="F188" s="27">
        <f t="shared" si="7"/>
        <v>4.5991098790267873E-2</v>
      </c>
      <c r="G188" s="27">
        <f t="shared" si="8"/>
        <v>-7.8917869560144363E-2</v>
      </c>
    </row>
    <row r="189" spans="1:7" x14ac:dyDescent="0.3">
      <c r="A189" s="1">
        <v>42217</v>
      </c>
      <c r="B189" s="27">
        <v>25.581638000000002</v>
      </c>
      <c r="C189" s="27">
        <v>-7.0403893093990089E-2</v>
      </c>
      <c r="D189" s="27">
        <v>-6.258080462392579E-2</v>
      </c>
      <c r="E189" s="27">
        <f t="shared" si="6"/>
        <v>1.9742039930008559E-2</v>
      </c>
      <c r="F189" s="27">
        <f t="shared" si="7"/>
        <v>-6.6970078001996572E-2</v>
      </c>
      <c r="G189" s="27">
        <f t="shared" si="8"/>
        <v>-3.4338150919935168E-3</v>
      </c>
    </row>
    <row r="190" spans="1:7" x14ac:dyDescent="0.3">
      <c r="A190" s="1">
        <v>42248</v>
      </c>
      <c r="B190" s="27">
        <v>25.136814000000001</v>
      </c>
      <c r="C190" s="27">
        <v>-1.7388409608485644E-2</v>
      </c>
      <c r="D190" s="27">
        <v>-2.6442819620927094E-2</v>
      </c>
      <c r="E190" s="27">
        <f t="shared" si="6"/>
        <v>-6.258080462392579E-2</v>
      </c>
      <c r="F190" s="27">
        <f t="shared" si="7"/>
        <v>-1.9700741356381016E-2</v>
      </c>
      <c r="G190" s="27">
        <f t="shared" si="8"/>
        <v>2.3123317478953714E-3</v>
      </c>
    </row>
    <row r="191" spans="1:7" x14ac:dyDescent="0.3">
      <c r="A191" s="1">
        <v>42278</v>
      </c>
      <c r="B191" s="27">
        <v>27.233442</v>
      </c>
      <c r="C191" s="27">
        <v>8.340866109762346E-2</v>
      </c>
      <c r="D191" s="27">
        <v>8.2983078389400333E-2</v>
      </c>
      <c r="E191" s="27">
        <f t="shared" si="6"/>
        <v>-2.6442819620927094E-2</v>
      </c>
      <c r="F191" s="27">
        <f t="shared" si="7"/>
        <v>0.1336997432835505</v>
      </c>
      <c r="G191" s="27">
        <f t="shared" si="8"/>
        <v>-5.0291082185927038E-2</v>
      </c>
    </row>
    <row r="192" spans="1:7" x14ac:dyDescent="0.3">
      <c r="A192" s="1">
        <v>42309</v>
      </c>
      <c r="B192" s="27">
        <v>26.959969000000001</v>
      </c>
      <c r="C192" s="27">
        <v>-1.0041808156310172E-2</v>
      </c>
      <c r="D192" s="27">
        <v>5.0496306555847248E-4</v>
      </c>
      <c r="E192" s="27">
        <f t="shared" si="6"/>
        <v>8.2983078389400333E-2</v>
      </c>
      <c r="F192" s="27">
        <f t="shared" si="7"/>
        <v>2.2993495621676484E-2</v>
      </c>
      <c r="G192" s="27">
        <f t="shared" si="8"/>
        <v>-3.3035303777986656E-2</v>
      </c>
    </row>
    <row r="193" spans="1:7" x14ac:dyDescent="0.3">
      <c r="A193" s="1">
        <v>42339</v>
      </c>
      <c r="B193" s="27">
        <v>24.090899</v>
      </c>
      <c r="C193" s="27">
        <v>-0.10641963275254507</v>
      </c>
      <c r="D193" s="27">
        <v>-1.7530198374358763E-2</v>
      </c>
      <c r="E193" s="27">
        <f t="shared" si="6"/>
        <v>5.0496306555847248E-4</v>
      </c>
      <c r="F193" s="27">
        <f t="shared" si="7"/>
        <v>-5.0425751659562406E-3</v>
      </c>
      <c r="G193" s="27">
        <f t="shared" si="8"/>
        <v>-0.10137705758658883</v>
      </c>
    </row>
    <row r="194" spans="1:7" x14ac:dyDescent="0.3">
      <c r="A194" s="1">
        <v>42370</v>
      </c>
      <c r="B194" s="27">
        <v>22.278245999999999</v>
      </c>
      <c r="C194" s="27">
        <v>-7.5242231516557401E-2</v>
      </c>
      <c r="D194" s="27">
        <v>-5.0735344481736222E-2</v>
      </c>
      <c r="E194" s="27">
        <f t="shared" si="6"/>
        <v>-1.7530198374358763E-2</v>
      </c>
      <c r="F194" s="27">
        <f t="shared" si="7"/>
        <v>-5.1846092752963903E-2</v>
      </c>
      <c r="G194" s="27">
        <f t="shared" si="8"/>
        <v>-2.3396138763593498E-2</v>
      </c>
    </row>
    <row r="195" spans="1:7" x14ac:dyDescent="0.3">
      <c r="A195" s="1">
        <v>42401</v>
      </c>
      <c r="B195" s="27">
        <v>22.129477000000001</v>
      </c>
      <c r="C195" s="27">
        <v>-6.6777698747019221E-3</v>
      </c>
      <c r="D195" s="27">
        <v>-4.1283552550199776E-3</v>
      </c>
      <c r="E195" s="27">
        <f t="shared" si="6"/>
        <v>-5.0735344481736222E-2</v>
      </c>
      <c r="F195" s="27">
        <f t="shared" si="7"/>
        <v>1.1742200741869614E-2</v>
      </c>
      <c r="G195" s="27">
        <f t="shared" si="8"/>
        <v>-1.8419970616571538E-2</v>
      </c>
    </row>
    <row r="196" spans="1:7" x14ac:dyDescent="0.3">
      <c r="A196" s="1">
        <v>42430</v>
      </c>
      <c r="B196" s="27">
        <v>25.079937000000001</v>
      </c>
      <c r="C196" s="27">
        <v>0.13332714550822855</v>
      </c>
      <c r="D196" s="27">
        <v>6.5991108718941094E-2</v>
      </c>
      <c r="E196" s="27">
        <f t="shared" ref="E196:E259" si="9">D195</f>
        <v>-4.1283552550199776E-3</v>
      </c>
      <c r="F196" s="27">
        <f t="shared" ref="F196:F259" si="10">$J$18+$J$19*D196+$J$20*E196</f>
        <v>0.11088402501822706</v>
      </c>
      <c r="G196" s="27">
        <f t="shared" si="8"/>
        <v>2.2443120490001495E-2</v>
      </c>
    </row>
    <row r="197" spans="1:7" x14ac:dyDescent="0.3">
      <c r="A197" s="1">
        <v>42461</v>
      </c>
      <c r="B197" s="27">
        <v>21.570727999999999</v>
      </c>
      <c r="C197" s="27">
        <v>-0.13992096551119737</v>
      </c>
      <c r="D197" s="27">
        <v>2.69936982337593E-3</v>
      </c>
      <c r="E197" s="27">
        <f t="shared" si="9"/>
        <v>6.5991108718941094E-2</v>
      </c>
      <c r="F197" s="27">
        <f t="shared" si="10"/>
        <v>2.5432332375997509E-2</v>
      </c>
      <c r="G197" s="27">
        <f t="shared" ref="G197:G260" si="11">C197-F197</f>
        <v>-0.16535329788719488</v>
      </c>
    </row>
    <row r="198" spans="1:7" x14ac:dyDescent="0.3">
      <c r="A198" s="1">
        <v>42491</v>
      </c>
      <c r="B198" s="27">
        <v>22.979020999999999</v>
      </c>
      <c r="C198" s="27">
        <v>6.5287226281838917E-2</v>
      </c>
      <c r="D198" s="27">
        <v>1.5324650171887777E-2</v>
      </c>
      <c r="E198" s="27">
        <f t="shared" si="9"/>
        <v>2.69936982337593E-3</v>
      </c>
      <c r="F198" s="27">
        <f t="shared" si="10"/>
        <v>4.0704099787911563E-2</v>
      </c>
      <c r="G198" s="27">
        <f t="shared" si="11"/>
        <v>2.4583126493927354E-2</v>
      </c>
    </row>
    <row r="199" spans="1:7" x14ac:dyDescent="0.3">
      <c r="A199" s="1">
        <v>42522</v>
      </c>
      <c r="B199" s="27">
        <v>22.132677000000001</v>
      </c>
      <c r="C199" s="27">
        <v>-3.6831160039411559E-2</v>
      </c>
      <c r="D199" s="27">
        <v>9.1084670593022388E-4</v>
      </c>
      <c r="E199" s="27">
        <f t="shared" si="9"/>
        <v>1.5324650171887777E-2</v>
      </c>
      <c r="F199" s="27">
        <f t="shared" si="10"/>
        <v>2.1123384803879361E-2</v>
      </c>
      <c r="G199" s="27">
        <f t="shared" si="11"/>
        <v>-5.795454484329092E-2</v>
      </c>
    </row>
    <row r="200" spans="1:7" x14ac:dyDescent="0.3">
      <c r="A200" s="1">
        <v>42552</v>
      </c>
      <c r="B200" s="27">
        <v>24.126007000000001</v>
      </c>
      <c r="C200" s="27">
        <v>9.0062761047838835E-2</v>
      </c>
      <c r="D200" s="27">
        <v>3.5609807228685897E-2</v>
      </c>
      <c r="E200" s="27">
        <f t="shared" si="9"/>
        <v>9.1084670593022388E-4</v>
      </c>
      <c r="F200" s="27">
        <f t="shared" si="10"/>
        <v>6.8835799560905575E-2</v>
      </c>
      <c r="G200" s="27">
        <f t="shared" si="11"/>
        <v>2.122696148693326E-2</v>
      </c>
    </row>
    <row r="201" spans="1:7" x14ac:dyDescent="0.3">
      <c r="A201" s="1">
        <v>42583</v>
      </c>
      <c r="B201" s="27">
        <v>24.563564</v>
      </c>
      <c r="C201" s="27">
        <v>1.8136320693266761E-2</v>
      </c>
      <c r="D201" s="27">
        <v>-1.2191755612808164E-3</v>
      </c>
      <c r="E201" s="27">
        <f t="shared" si="9"/>
        <v>3.5609807228685897E-2</v>
      </c>
      <c r="F201" s="27">
        <f t="shared" si="10"/>
        <v>1.8892527072070092E-2</v>
      </c>
      <c r="G201" s="27">
        <f t="shared" si="11"/>
        <v>-7.562063788033313E-4</v>
      </c>
    </row>
    <row r="202" spans="1:7" x14ac:dyDescent="0.3">
      <c r="A202" s="1">
        <v>42614</v>
      </c>
      <c r="B202" s="27">
        <v>26.314363</v>
      </c>
      <c r="C202" s="27">
        <v>7.127626105071716E-2</v>
      </c>
      <c r="D202" s="27">
        <v>-1.2344825997834263E-3</v>
      </c>
      <c r="E202" s="27">
        <f t="shared" si="9"/>
        <v>-1.2191755612808164E-3</v>
      </c>
      <c r="F202" s="27">
        <f t="shared" si="10"/>
        <v>1.7546180502665942E-2</v>
      </c>
      <c r="G202" s="27">
        <f t="shared" si="11"/>
        <v>5.3730080548051215E-2</v>
      </c>
    </row>
    <row r="203" spans="1:7" x14ac:dyDescent="0.3">
      <c r="A203" s="1">
        <v>42644</v>
      </c>
      <c r="B203" s="27">
        <v>26.428421</v>
      </c>
      <c r="C203" s="27">
        <v>4.3344389525978855E-3</v>
      </c>
      <c r="D203" s="27">
        <v>-1.9425625037472249E-2</v>
      </c>
      <c r="E203" s="27">
        <f t="shared" si="9"/>
        <v>-1.2344825997834263E-3</v>
      </c>
      <c r="F203" s="27">
        <f t="shared" si="10"/>
        <v>-7.7397719145062957E-3</v>
      </c>
      <c r="G203" s="27">
        <f t="shared" si="11"/>
        <v>1.2074210867104182E-2</v>
      </c>
    </row>
    <row r="204" spans="1:7" x14ac:dyDescent="0.3">
      <c r="A204" s="1">
        <v>42675</v>
      </c>
      <c r="B204" s="27">
        <v>25.725466000000001</v>
      </c>
      <c r="C204" s="27">
        <v>-2.659844869279171E-2</v>
      </c>
      <c r="D204" s="27">
        <v>3.4174446769983158E-2</v>
      </c>
      <c r="E204" s="27">
        <f t="shared" si="9"/>
        <v>-1.9425625037472249E-2</v>
      </c>
      <c r="F204" s="27">
        <f t="shared" si="10"/>
        <v>6.6108985166653464E-2</v>
      </c>
      <c r="G204" s="27">
        <f t="shared" si="11"/>
        <v>-9.2707433859445174E-2</v>
      </c>
    </row>
    <row r="205" spans="1:7" x14ac:dyDescent="0.3">
      <c r="A205" s="1">
        <v>42705</v>
      </c>
      <c r="B205" s="27">
        <v>27.097546000000001</v>
      </c>
      <c r="C205" s="27">
        <v>5.3335476993886077E-2</v>
      </c>
      <c r="D205" s="27">
        <v>1.8200754044233047E-2</v>
      </c>
      <c r="E205" s="27">
        <f t="shared" si="9"/>
        <v>3.4174446769983158E-2</v>
      </c>
      <c r="F205" s="27">
        <f t="shared" si="10"/>
        <v>4.5834280745076998E-2</v>
      </c>
      <c r="G205" s="27">
        <f t="shared" si="11"/>
        <v>7.5011962488090791E-3</v>
      </c>
    </row>
    <row r="206" spans="1:7" x14ac:dyDescent="0.3">
      <c r="A206" s="1">
        <v>42736</v>
      </c>
      <c r="B206" s="27">
        <v>28.391355999999998</v>
      </c>
      <c r="C206" s="27">
        <v>4.7746390023657437E-2</v>
      </c>
      <c r="D206" s="27">
        <v>1.7884341374735824E-2</v>
      </c>
      <c r="E206" s="27">
        <f t="shared" si="9"/>
        <v>1.8200754044233047E-2</v>
      </c>
      <c r="F206" s="27">
        <f t="shared" si="10"/>
        <v>4.481975459993609E-2</v>
      </c>
      <c r="G206" s="27">
        <f t="shared" si="11"/>
        <v>2.9266354237213466E-3</v>
      </c>
    </row>
    <row r="207" spans="1:7" x14ac:dyDescent="0.3">
      <c r="A207" s="1">
        <v>42767</v>
      </c>
      <c r="B207" s="27">
        <v>32.050533000000001</v>
      </c>
      <c r="C207" s="27">
        <v>0.12888348834060626</v>
      </c>
      <c r="D207" s="27">
        <v>3.7198260541408734E-2</v>
      </c>
      <c r="E207" s="27">
        <f t="shared" si="9"/>
        <v>1.7884341374735824E-2</v>
      </c>
      <c r="F207" s="27">
        <f t="shared" si="10"/>
        <v>7.1654414055589075E-2</v>
      </c>
      <c r="G207" s="27">
        <f t="shared" si="11"/>
        <v>5.7229074285017181E-2</v>
      </c>
    </row>
    <row r="208" spans="1:7" x14ac:dyDescent="0.3">
      <c r="A208" s="1">
        <v>42795</v>
      </c>
      <c r="B208" s="27">
        <v>33.756798000000003</v>
      </c>
      <c r="C208" s="27">
        <v>5.3236712163257982E-2</v>
      </c>
      <c r="D208" s="27">
        <v>-3.8923017041514463E-4</v>
      </c>
      <c r="E208" s="27">
        <f t="shared" si="9"/>
        <v>3.7198260541408734E-2</v>
      </c>
      <c r="F208" s="27">
        <f t="shared" si="10"/>
        <v>2.0103289067302511E-2</v>
      </c>
      <c r="G208" s="27">
        <f t="shared" si="11"/>
        <v>3.3133423095955475E-2</v>
      </c>
    </row>
    <row r="209" spans="1:7" x14ac:dyDescent="0.3">
      <c r="A209" s="1">
        <v>42826</v>
      </c>
      <c r="B209" s="27">
        <v>33.754440000000002</v>
      </c>
      <c r="C209" s="27">
        <v>-6.9852596801367461E-5</v>
      </c>
      <c r="D209" s="27">
        <v>9.0912169025529899E-3</v>
      </c>
      <c r="E209" s="27">
        <f t="shared" si="9"/>
        <v>-3.8923017041514463E-4</v>
      </c>
      <c r="F209" s="27">
        <f t="shared" si="10"/>
        <v>3.1928600905281497E-2</v>
      </c>
      <c r="G209" s="27">
        <f t="shared" si="11"/>
        <v>-3.1998453502082864E-2</v>
      </c>
    </row>
    <row r="210" spans="1:7" x14ac:dyDescent="0.3">
      <c r="A210" s="1">
        <v>42856</v>
      </c>
      <c r="B210" s="27">
        <v>35.895080999999998</v>
      </c>
      <c r="C210" s="27">
        <v>6.3418057002278649E-2</v>
      </c>
      <c r="D210" s="27">
        <v>1.1576210049492719E-2</v>
      </c>
      <c r="E210" s="27">
        <f t="shared" si="9"/>
        <v>9.0912169025529899E-3</v>
      </c>
      <c r="F210" s="27">
        <f t="shared" si="10"/>
        <v>3.5723799288601574E-2</v>
      </c>
      <c r="G210" s="27">
        <f t="shared" si="11"/>
        <v>2.7694257713677076E-2</v>
      </c>
    </row>
    <row r="211" spans="1:7" x14ac:dyDescent="0.3">
      <c r="A211" s="1">
        <v>42887</v>
      </c>
      <c r="B211" s="27">
        <v>33.981071</v>
      </c>
      <c r="C211" s="27">
        <v>-5.3322347984115059E-2</v>
      </c>
      <c r="D211" s="27">
        <v>4.8138319927024664E-3</v>
      </c>
      <c r="E211" s="27">
        <f t="shared" si="9"/>
        <v>1.1576210049492719E-2</v>
      </c>
      <c r="F211" s="27">
        <f t="shared" si="10"/>
        <v>2.6413607792194042E-2</v>
      </c>
      <c r="G211" s="27">
        <f t="shared" si="11"/>
        <v>-7.9735955776309098E-2</v>
      </c>
    </row>
    <row r="212" spans="1:7" x14ac:dyDescent="0.3">
      <c r="A212" s="1">
        <v>42917</v>
      </c>
      <c r="B212" s="27">
        <v>35.092376999999999</v>
      </c>
      <c r="C212" s="27">
        <v>3.2703677879958537E-2</v>
      </c>
      <c r="D212" s="27">
        <v>1.9348768883515444E-2</v>
      </c>
      <c r="E212" s="27">
        <f t="shared" si="9"/>
        <v>4.8138319927024664E-3</v>
      </c>
      <c r="F212" s="27">
        <f t="shared" si="10"/>
        <v>4.6373637700613278E-2</v>
      </c>
      <c r="G212" s="27">
        <f t="shared" si="11"/>
        <v>-1.3669959820654741E-2</v>
      </c>
    </row>
    <row r="213" spans="1:7" x14ac:dyDescent="0.3">
      <c r="A213" s="1">
        <v>42948</v>
      </c>
      <c r="B213" s="27">
        <v>38.695278000000002</v>
      </c>
      <c r="C213" s="27">
        <v>0.1026690497483258</v>
      </c>
      <c r="D213" s="27">
        <v>5.4649232886694321E-4</v>
      </c>
      <c r="E213" s="27">
        <f t="shared" si="9"/>
        <v>1.9348768883515444E-2</v>
      </c>
      <c r="F213" s="27">
        <f t="shared" si="10"/>
        <v>2.0761721727325308E-2</v>
      </c>
      <c r="G213" s="27">
        <f t="shared" si="11"/>
        <v>8.1907328021000494E-2</v>
      </c>
    </row>
    <row r="214" spans="1:7" x14ac:dyDescent="0.3">
      <c r="A214" s="1">
        <v>42979</v>
      </c>
      <c r="B214" s="27">
        <v>36.506926999999997</v>
      </c>
      <c r="C214" s="27">
        <v>-5.65534378639172E-2</v>
      </c>
      <c r="D214" s="27">
        <v>1.9302894827342154E-2</v>
      </c>
      <c r="E214" s="27">
        <f t="shared" si="9"/>
        <v>5.4649232886694321E-4</v>
      </c>
      <c r="F214" s="27">
        <f t="shared" si="10"/>
        <v>4.615633886438842E-2</v>
      </c>
      <c r="G214" s="27">
        <f t="shared" si="11"/>
        <v>-0.10270977672830561</v>
      </c>
    </row>
    <row r="215" spans="1:7" x14ac:dyDescent="0.3">
      <c r="A215" s="1">
        <v>43009</v>
      </c>
      <c r="B215" s="27">
        <v>40.041069</v>
      </c>
      <c r="C215" s="27">
        <v>9.6807436024401783E-2</v>
      </c>
      <c r="D215" s="27">
        <v>2.2188174774546043E-2</v>
      </c>
      <c r="E215" s="27">
        <f t="shared" si="9"/>
        <v>1.9302894827342154E-2</v>
      </c>
      <c r="F215" s="27">
        <f t="shared" si="10"/>
        <v>5.0841669214226601E-2</v>
      </c>
      <c r="G215" s="27">
        <f t="shared" si="11"/>
        <v>4.5965766810175182E-2</v>
      </c>
    </row>
    <row r="216" spans="1:7" x14ac:dyDescent="0.3">
      <c r="A216" s="1">
        <v>43040</v>
      </c>
      <c r="B216" s="27">
        <v>40.706699</v>
      </c>
      <c r="C216" s="27">
        <v>1.6623682050047162E-2</v>
      </c>
      <c r="D216" s="27">
        <v>2.8082601368405458E-2</v>
      </c>
      <c r="E216" s="27">
        <f t="shared" si="9"/>
        <v>2.2188174774546043E-2</v>
      </c>
      <c r="F216" s="27">
        <f t="shared" si="10"/>
        <v>5.9138638901177737E-2</v>
      </c>
      <c r="G216" s="27">
        <f t="shared" si="11"/>
        <v>-4.2514956851130575E-2</v>
      </c>
    </row>
    <row r="217" spans="1:7" x14ac:dyDescent="0.3">
      <c r="A217" s="1">
        <v>43070</v>
      </c>
      <c r="B217" s="27">
        <v>40.230198000000001</v>
      </c>
      <c r="C217" s="27">
        <v>-1.1705714580295457E-2</v>
      </c>
      <c r="D217" s="27">
        <v>9.8316198188534987E-3</v>
      </c>
      <c r="E217" s="27">
        <f t="shared" si="9"/>
        <v>2.8082601368405458E-2</v>
      </c>
      <c r="F217" s="27">
        <f t="shared" si="10"/>
        <v>3.398213737548355E-2</v>
      </c>
      <c r="G217" s="27">
        <f t="shared" si="11"/>
        <v>-4.5687851955779006E-2</v>
      </c>
    </row>
    <row r="218" spans="1:7" x14ac:dyDescent="0.3">
      <c r="A218" s="1">
        <v>43101</v>
      </c>
      <c r="B218" s="27">
        <v>39.802284</v>
      </c>
      <c r="C218" s="27">
        <v>-1.0636636687694212E-2</v>
      </c>
      <c r="D218" s="27">
        <v>5.6178724645703726E-2</v>
      </c>
      <c r="E218" s="27">
        <f t="shared" si="9"/>
        <v>9.8316198188534987E-3</v>
      </c>
      <c r="F218" s="27">
        <f t="shared" si="10"/>
        <v>9.7747231553677857E-2</v>
      </c>
      <c r="G218" s="27">
        <f t="shared" si="11"/>
        <v>-0.10838386824137207</v>
      </c>
    </row>
    <row r="219" spans="1:7" x14ac:dyDescent="0.3">
      <c r="A219" s="1">
        <v>43132</v>
      </c>
      <c r="B219" s="27">
        <v>42.343567</v>
      </c>
      <c r="C219" s="27">
        <v>6.384766763635974E-2</v>
      </c>
      <c r="D219" s="27">
        <v>-3.8947379604151844E-2</v>
      </c>
      <c r="E219" s="27">
        <f t="shared" si="9"/>
        <v>5.6178724645703726E-2</v>
      </c>
      <c r="F219" s="27">
        <f t="shared" si="10"/>
        <v>-3.2809033647817454E-2</v>
      </c>
      <c r="G219" s="27">
        <f t="shared" si="11"/>
        <v>9.6656701284177193E-2</v>
      </c>
    </row>
    <row r="220" spans="1:7" x14ac:dyDescent="0.3">
      <c r="A220" s="1">
        <v>43160</v>
      </c>
      <c r="B220" s="27">
        <v>40.048107000000002</v>
      </c>
      <c r="C220" s="27">
        <v>-5.4210359746027059E-2</v>
      </c>
      <c r="D220" s="27">
        <v>-2.6884513768364315E-2</v>
      </c>
      <c r="E220" s="27">
        <f t="shared" si="9"/>
        <v>-3.8947379604151844E-2</v>
      </c>
      <c r="F220" s="27">
        <f t="shared" si="10"/>
        <v>-1.9464382235591503E-2</v>
      </c>
      <c r="G220" s="27">
        <f t="shared" si="11"/>
        <v>-3.4745977510435552E-2</v>
      </c>
    </row>
    <row r="221" spans="1:7" x14ac:dyDescent="0.3">
      <c r="A221" s="1">
        <v>43191</v>
      </c>
      <c r="B221" s="27">
        <v>39.446593999999997</v>
      </c>
      <c r="C221" s="27">
        <v>-1.5019761108808538E-2</v>
      </c>
      <c r="D221" s="27">
        <v>2.718801001185378E-3</v>
      </c>
      <c r="E221" s="27">
        <f t="shared" si="9"/>
        <v>-2.6884513768364315E-2</v>
      </c>
      <c r="F221" s="27">
        <f t="shared" si="10"/>
        <v>2.2117769247171119E-2</v>
      </c>
      <c r="G221" s="27">
        <f t="shared" si="11"/>
        <v>-3.7137530355979657E-2</v>
      </c>
    </row>
    <row r="222" spans="1:7" x14ac:dyDescent="0.3">
      <c r="A222" s="1">
        <v>43221</v>
      </c>
      <c r="B222" s="27">
        <v>44.604771</v>
      </c>
      <c r="C222" s="27">
        <v>0.13076355844562904</v>
      </c>
      <c r="D222" s="27">
        <v>2.1608353316591389E-2</v>
      </c>
      <c r="E222" s="27">
        <f t="shared" si="9"/>
        <v>2.718801001185378E-3</v>
      </c>
      <c r="F222" s="27">
        <f t="shared" si="10"/>
        <v>4.9439047376713278E-2</v>
      </c>
      <c r="G222" s="27">
        <f t="shared" si="11"/>
        <v>8.132451106891575E-2</v>
      </c>
    </row>
    <row r="223" spans="1:7" x14ac:dyDescent="0.3">
      <c r="A223" s="1">
        <v>43252</v>
      </c>
      <c r="B223" s="27">
        <v>44.355057000000002</v>
      </c>
      <c r="C223" s="27">
        <v>-5.5983697349325512E-3</v>
      </c>
      <c r="D223" s="27">
        <v>4.8424002040461378E-3</v>
      </c>
      <c r="E223" s="27">
        <f t="shared" si="9"/>
        <v>2.1608353316591389E-2</v>
      </c>
      <c r="F223" s="27">
        <f t="shared" si="10"/>
        <v>2.6814263653925943E-2</v>
      </c>
      <c r="G223" s="27">
        <f t="shared" si="11"/>
        <v>-3.2412633388858497E-2</v>
      </c>
    </row>
    <row r="224" spans="1:7" x14ac:dyDescent="0.3">
      <c r="A224" s="1">
        <v>43282</v>
      </c>
      <c r="B224" s="27">
        <v>45.596260000000001</v>
      </c>
      <c r="C224" s="27">
        <v>2.7983348099406058E-2</v>
      </c>
      <c r="D224" s="27">
        <v>3.6021586465418753E-2</v>
      </c>
      <c r="E224" s="27">
        <f t="shared" si="9"/>
        <v>4.8424002040461378E-3</v>
      </c>
      <c r="F224" s="27">
        <f t="shared" si="10"/>
        <v>6.9549619588313849E-2</v>
      </c>
      <c r="G224" s="27">
        <f t="shared" si="11"/>
        <v>-4.1566271488907791E-2</v>
      </c>
    </row>
    <row r="225" spans="1:7" x14ac:dyDescent="0.3">
      <c r="A225" s="1">
        <v>43313</v>
      </c>
      <c r="B225" s="27">
        <v>54.543467999999997</v>
      </c>
      <c r="C225" s="27">
        <v>0.19622679579421631</v>
      </c>
      <c r="D225" s="27">
        <v>3.0263218631604083E-2</v>
      </c>
      <c r="E225" s="27">
        <f t="shared" si="9"/>
        <v>3.6021586465418753E-2</v>
      </c>
      <c r="F225" s="27">
        <f t="shared" si="10"/>
        <v>6.2667374917036875E-2</v>
      </c>
      <c r="G225" s="27">
        <f t="shared" si="11"/>
        <v>0.13355942087717942</v>
      </c>
    </row>
    <row r="226" spans="1:7" x14ac:dyDescent="0.3">
      <c r="A226" s="1">
        <v>43344</v>
      </c>
      <c r="B226" s="27">
        <v>54.280296</v>
      </c>
      <c r="C226" s="27">
        <v>-4.8249957263443166E-3</v>
      </c>
      <c r="D226" s="27">
        <v>4.2943009181395375E-3</v>
      </c>
      <c r="E226" s="27">
        <f t="shared" si="9"/>
        <v>3.0263218631604083E-2</v>
      </c>
      <c r="F226" s="27">
        <f t="shared" si="10"/>
        <v>2.6363807684926206E-2</v>
      </c>
      <c r="G226" s="27">
        <f t="shared" si="11"/>
        <v>-3.1188803411270522E-2</v>
      </c>
    </row>
    <row r="227" spans="1:7" x14ac:dyDescent="0.3">
      <c r="A227" s="1">
        <v>43374</v>
      </c>
      <c r="B227" s="27">
        <v>52.625973000000002</v>
      </c>
      <c r="C227" s="27">
        <v>-3.0477413019265764E-2</v>
      </c>
      <c r="D227" s="27">
        <v>-6.9403358979814644E-2</v>
      </c>
      <c r="E227" s="27">
        <f t="shared" si="9"/>
        <v>4.2943009181395375E-3</v>
      </c>
      <c r="F227" s="27">
        <f t="shared" si="10"/>
        <v>-7.7009115404180997E-2</v>
      </c>
      <c r="G227" s="27">
        <f t="shared" si="11"/>
        <v>4.6531702384915233E-2</v>
      </c>
    </row>
    <row r="228" spans="1:7" x14ac:dyDescent="0.3">
      <c r="A228" s="1">
        <v>43405</v>
      </c>
      <c r="B228" s="27">
        <v>42.940437000000003</v>
      </c>
      <c r="C228" s="27">
        <v>-0.18404478716241501</v>
      </c>
      <c r="D228" s="27">
        <v>1.785938179914015E-2</v>
      </c>
      <c r="E228" s="27">
        <f t="shared" si="9"/>
        <v>-6.9403358979814644E-2</v>
      </c>
      <c r="F228" s="27">
        <f t="shared" si="10"/>
        <v>4.1633152669375548E-2</v>
      </c>
      <c r="G228" s="27">
        <f t="shared" si="11"/>
        <v>-0.22567793983179057</v>
      </c>
    </row>
    <row r="229" spans="1:7" x14ac:dyDescent="0.3">
      <c r="A229" s="1">
        <v>43435</v>
      </c>
      <c r="B229" s="27">
        <v>38.061706999999998</v>
      </c>
      <c r="C229" s="27">
        <v>-0.11361621680748157</v>
      </c>
      <c r="D229" s="27">
        <v>-9.1776955767217339E-2</v>
      </c>
      <c r="E229" s="27">
        <f t="shared" si="9"/>
        <v>1.785938179914015E-2</v>
      </c>
      <c r="F229" s="27">
        <f t="shared" si="10"/>
        <v>-0.10762000474422982</v>
      </c>
      <c r="G229" s="27">
        <f t="shared" si="11"/>
        <v>-5.9962120632517518E-3</v>
      </c>
    </row>
    <row r="230" spans="1:7" x14ac:dyDescent="0.3">
      <c r="A230" s="1">
        <v>43466</v>
      </c>
      <c r="B230" s="27">
        <v>40.160961</v>
      </c>
      <c r="C230" s="27">
        <v>5.5153963536107353E-2</v>
      </c>
      <c r="D230" s="27">
        <v>7.8684404731036883E-2</v>
      </c>
      <c r="E230" s="27">
        <f t="shared" si="9"/>
        <v>-9.1776955767217339E-2</v>
      </c>
      <c r="F230" s="27">
        <f t="shared" si="10"/>
        <v>0.12537399757157433</v>
      </c>
      <c r="G230" s="27">
        <f t="shared" si="11"/>
        <v>-7.0220034035466977E-2</v>
      </c>
    </row>
    <row r="231" spans="1:7" x14ac:dyDescent="0.3">
      <c r="A231" s="1">
        <v>43497</v>
      </c>
      <c r="B231" s="27">
        <v>41.780040999999997</v>
      </c>
      <c r="C231" s="27">
        <v>4.0314772348201355E-2</v>
      </c>
      <c r="D231" s="27">
        <v>2.9728930143116061E-2</v>
      </c>
      <c r="E231" s="27">
        <f t="shared" si="9"/>
        <v>7.8684404731036883E-2</v>
      </c>
      <c r="F231" s="27">
        <f t="shared" si="10"/>
        <v>6.3459687929080216E-2</v>
      </c>
      <c r="G231" s="27">
        <f t="shared" si="11"/>
        <v>-2.3144915580878861E-2</v>
      </c>
    </row>
    <row r="232" spans="1:7" x14ac:dyDescent="0.3">
      <c r="A232" s="1">
        <v>43525</v>
      </c>
      <c r="B232" s="27">
        <v>46.030354000000003</v>
      </c>
      <c r="C232" s="27">
        <v>0.10173070438107046</v>
      </c>
      <c r="D232" s="27">
        <v>1.7924287751078349E-2</v>
      </c>
      <c r="E232" s="27">
        <f t="shared" si="9"/>
        <v>2.9728930143116061E-2</v>
      </c>
      <c r="F232" s="27">
        <f t="shared" si="10"/>
        <v>4.529005169942877E-2</v>
      </c>
      <c r="G232" s="27">
        <f t="shared" si="11"/>
        <v>5.6440652681641688E-2</v>
      </c>
    </row>
    <row r="233" spans="1:7" x14ac:dyDescent="0.3">
      <c r="A233" s="1">
        <v>43556</v>
      </c>
      <c r="B233" s="27">
        <v>48.628127999999997</v>
      </c>
      <c r="C233" s="27">
        <v>5.6436107356462983E-2</v>
      </c>
      <c r="D233" s="27">
        <v>3.9313434942139347E-2</v>
      </c>
      <c r="E233" s="27">
        <f t="shared" si="9"/>
        <v>1.7924287751078349E-2</v>
      </c>
      <c r="F233" s="27">
        <f t="shared" si="10"/>
        <v>7.459591041344768E-2</v>
      </c>
      <c r="G233" s="27">
        <f t="shared" si="11"/>
        <v>-1.8159803056984697E-2</v>
      </c>
    </row>
    <row r="234" spans="1:7" x14ac:dyDescent="0.3">
      <c r="A234" s="1">
        <v>43586</v>
      </c>
      <c r="B234" s="27">
        <v>42.424506999999998</v>
      </c>
      <c r="C234" s="27">
        <v>-0.12757268797186683</v>
      </c>
      <c r="D234" s="27">
        <v>-6.5777726481161536E-2</v>
      </c>
      <c r="E234" s="27">
        <f t="shared" si="9"/>
        <v>3.9313434942139347E-2</v>
      </c>
      <c r="F234" s="27">
        <f t="shared" si="10"/>
        <v>-7.0709589818101604E-2</v>
      </c>
      <c r="G234" s="27">
        <f t="shared" si="11"/>
        <v>-5.6863098153765224E-2</v>
      </c>
    </row>
    <row r="235" spans="1:7" x14ac:dyDescent="0.3">
      <c r="A235" s="1">
        <v>43617</v>
      </c>
      <c r="B235" s="27">
        <v>48.146419999999999</v>
      </c>
      <c r="C235" s="27">
        <v>0.13487282244670529</v>
      </c>
      <c r="D235" s="27">
        <v>6.8930183208214979E-2</v>
      </c>
      <c r="E235" s="27">
        <f t="shared" si="9"/>
        <v>-6.5777726481161536E-2</v>
      </c>
      <c r="F235" s="27">
        <f t="shared" si="10"/>
        <v>0.11275120948198362</v>
      </c>
      <c r="G235" s="27">
        <f t="shared" si="11"/>
        <v>2.2121612964721662E-2</v>
      </c>
    </row>
    <row r="236" spans="1:7" x14ac:dyDescent="0.3">
      <c r="A236" s="1">
        <v>43647</v>
      </c>
      <c r="B236" s="27">
        <v>51.824531999999998</v>
      </c>
      <c r="C236" s="27">
        <v>7.6394298890758661E-2</v>
      </c>
      <c r="D236" s="27">
        <v>1.3128195366039375E-2</v>
      </c>
      <c r="E236" s="27">
        <f t="shared" si="9"/>
        <v>6.8930183208214979E-2</v>
      </c>
      <c r="F236" s="27">
        <f t="shared" si="10"/>
        <v>4.0033980710588973E-2</v>
      </c>
      <c r="G236" s="27">
        <f t="shared" si="11"/>
        <v>3.6360318180169687E-2</v>
      </c>
    </row>
    <row r="237" spans="1:7" x14ac:dyDescent="0.3">
      <c r="A237" s="1">
        <v>43678</v>
      </c>
      <c r="B237" s="27">
        <v>50.778506999999998</v>
      </c>
      <c r="C237" s="27">
        <v>-2.0183973875538386E-2</v>
      </c>
      <c r="D237" s="27">
        <v>-1.8091652742267761E-2</v>
      </c>
      <c r="E237" s="27">
        <f t="shared" si="9"/>
        <v>1.3128195366039375E-2</v>
      </c>
      <c r="F237" s="27">
        <f t="shared" si="10"/>
        <v>-5.3688166070528457E-3</v>
      </c>
      <c r="G237" s="27">
        <f t="shared" si="11"/>
        <v>-1.481515726848554E-2</v>
      </c>
    </row>
    <row r="238" spans="1:7" x14ac:dyDescent="0.3">
      <c r="A238" s="1">
        <v>43709</v>
      </c>
      <c r="B238" s="27">
        <v>54.690398999999999</v>
      </c>
      <c r="C238" s="27">
        <v>7.7038342226170675E-2</v>
      </c>
      <c r="D238" s="27">
        <v>1.7181167690656807E-2</v>
      </c>
      <c r="E238" s="27">
        <f t="shared" si="9"/>
        <v>-1.8091652742267761E-2</v>
      </c>
      <c r="F238" s="27">
        <f t="shared" si="10"/>
        <v>4.2536589688071044E-2</v>
      </c>
      <c r="G238" s="27">
        <f t="shared" si="11"/>
        <v>3.4501752538099631E-2</v>
      </c>
    </row>
    <row r="239" spans="1:7" x14ac:dyDescent="0.3">
      <c r="A239" s="1">
        <v>43739</v>
      </c>
      <c r="B239" s="27">
        <v>60.743777999999999</v>
      </c>
      <c r="C239" s="27">
        <v>0.11068449144062753</v>
      </c>
      <c r="D239" s="27">
        <v>2.0431747482144935E-2</v>
      </c>
      <c r="E239" s="27">
        <f t="shared" si="9"/>
        <v>1.7181167690656807E-2</v>
      </c>
      <c r="F239" s="27">
        <f t="shared" si="10"/>
        <v>4.8323925297682452E-2</v>
      </c>
      <c r="G239" s="27">
        <f t="shared" si="11"/>
        <v>6.2360566142945079E-2</v>
      </c>
    </row>
    <row r="240" spans="1:7" x14ac:dyDescent="0.3">
      <c r="A240" s="1">
        <v>43770</v>
      </c>
      <c r="B240" s="27">
        <v>65.258780999999999</v>
      </c>
      <c r="C240" s="27">
        <v>7.432864975899256E-2</v>
      </c>
      <c r="D240" s="27">
        <v>3.404706409091518E-2</v>
      </c>
      <c r="E240" s="27">
        <f t="shared" si="9"/>
        <v>2.0431747482144935E-2</v>
      </c>
      <c r="F240" s="27">
        <f t="shared" si="10"/>
        <v>6.7365953712976753E-2</v>
      </c>
      <c r="G240" s="27">
        <f t="shared" si="11"/>
        <v>6.9626960460158066E-3</v>
      </c>
    </row>
    <row r="241" spans="1:7" x14ac:dyDescent="0.3">
      <c r="A241" s="1">
        <v>43800</v>
      </c>
      <c r="B241" s="27">
        <v>71.920586</v>
      </c>
      <c r="C241" s="27">
        <v>0.10208289057682518</v>
      </c>
      <c r="D241" s="27">
        <v>2.8589803182446305E-2</v>
      </c>
      <c r="E241" s="27">
        <f t="shared" si="9"/>
        <v>3.404706409091518E-2</v>
      </c>
      <c r="F241" s="27">
        <f t="shared" si="10"/>
        <v>6.0270312436468847E-2</v>
      </c>
      <c r="G241" s="27">
        <f t="shared" si="11"/>
        <v>4.1812578140356334E-2</v>
      </c>
    </row>
    <row r="242" spans="1:7" x14ac:dyDescent="0.3">
      <c r="A242" s="1">
        <v>43831</v>
      </c>
      <c r="B242" s="27">
        <v>75.805008000000001</v>
      </c>
      <c r="C242" s="27">
        <v>5.4009876949556501E-2</v>
      </c>
      <c r="D242" s="27">
        <v>-1.6280898111292741E-3</v>
      </c>
      <c r="E242" s="27">
        <f t="shared" si="9"/>
        <v>2.8589803182446305E-2</v>
      </c>
      <c r="F242" s="27">
        <f t="shared" si="10"/>
        <v>1.8071569964457315E-2</v>
      </c>
      <c r="G242" s="27">
        <f t="shared" si="11"/>
        <v>3.5938306985099186E-2</v>
      </c>
    </row>
    <row r="243" spans="1:7" x14ac:dyDescent="0.3">
      <c r="A243" s="1">
        <v>43862</v>
      </c>
      <c r="B243" s="27">
        <v>66.951156999999995</v>
      </c>
      <c r="C243" s="27">
        <v>-0.11679770550251778</v>
      </c>
      <c r="D243" s="27">
        <v>-8.4110469009648137E-2</v>
      </c>
      <c r="E243" s="27">
        <f t="shared" si="9"/>
        <v>-1.6280898111292741E-3</v>
      </c>
      <c r="F243" s="27">
        <f t="shared" si="10"/>
        <v>-9.7664848581169764E-2</v>
      </c>
      <c r="G243" s="27">
        <f t="shared" si="11"/>
        <v>-1.9132856921348015E-2</v>
      </c>
    </row>
    <row r="244" spans="1:7" x14ac:dyDescent="0.3">
      <c r="A244" s="1">
        <v>43891</v>
      </c>
      <c r="B244" s="27">
        <v>62.428351999999997</v>
      </c>
      <c r="C244" s="27">
        <v>-6.7553798958246536E-2</v>
      </c>
      <c r="D244" s="27">
        <v>-0.12511932083595656</v>
      </c>
      <c r="E244" s="27">
        <f t="shared" si="9"/>
        <v>-8.4110469009648137E-2</v>
      </c>
      <c r="F244" s="27">
        <f t="shared" si="10"/>
        <v>-0.15763414084203778</v>
      </c>
      <c r="G244" s="27">
        <f t="shared" si="11"/>
        <v>9.0080341883791243E-2</v>
      </c>
    </row>
    <row r="245" spans="1:7" x14ac:dyDescent="0.3">
      <c r="A245" s="1">
        <v>43922</v>
      </c>
      <c r="B245" s="27">
        <v>72.12809</v>
      </c>
      <c r="C245" s="27">
        <v>0.15537392369415759</v>
      </c>
      <c r="D245" s="27">
        <v>0.12684410293315374</v>
      </c>
      <c r="E245" s="27">
        <f t="shared" si="9"/>
        <v>-0.12511932083595656</v>
      </c>
      <c r="F245" s="27">
        <f t="shared" si="10"/>
        <v>0.19111559510352819</v>
      </c>
      <c r="G245" s="27">
        <f t="shared" si="11"/>
        <v>-3.5741671409370596E-2</v>
      </c>
    </row>
    <row r="246" spans="1:7" x14ac:dyDescent="0.3">
      <c r="A246" s="1">
        <v>43952</v>
      </c>
      <c r="B246" s="27">
        <v>78.054466000000005</v>
      </c>
      <c r="C246" s="27">
        <v>8.2164604663730989E-2</v>
      </c>
      <c r="D246" s="27">
        <v>4.528177501261843E-2</v>
      </c>
      <c r="E246" s="27">
        <f t="shared" si="9"/>
        <v>0.12684410293315374</v>
      </c>
      <c r="F246" s="27">
        <f t="shared" si="10"/>
        <v>8.681063537116207E-2</v>
      </c>
      <c r="G246" s="27">
        <f t="shared" si="11"/>
        <v>-4.6460307074310814E-3</v>
      </c>
    </row>
    <row r="247" spans="1:7" x14ac:dyDescent="0.3">
      <c r="A247" s="1">
        <v>43983</v>
      </c>
      <c r="B247" s="27">
        <v>89.801070999999993</v>
      </c>
      <c r="C247" s="27">
        <v>0.15049241384855527</v>
      </c>
      <c r="D247" s="27">
        <v>1.8388403283502663E-2</v>
      </c>
      <c r="E247" s="27">
        <f t="shared" si="9"/>
        <v>4.528177501261843E-2</v>
      </c>
      <c r="F247" s="27">
        <f t="shared" si="10"/>
        <v>4.6494740813753155E-2</v>
      </c>
      <c r="G247" s="27">
        <f t="shared" si="11"/>
        <v>0.10399767303480212</v>
      </c>
    </row>
    <row r="248" spans="1:7" x14ac:dyDescent="0.3">
      <c r="A248" s="1">
        <v>44013</v>
      </c>
      <c r="B248" s="27">
        <v>104.63007399999999</v>
      </c>
      <c r="C248" s="27">
        <v>0.16513169425340157</v>
      </c>
      <c r="D248" s="27">
        <v>5.5101296975444303E-2</v>
      </c>
      <c r="E248" s="27">
        <f t="shared" si="9"/>
        <v>1.8388403283502663E-2</v>
      </c>
      <c r="F248" s="27">
        <f t="shared" si="10"/>
        <v>9.6557488574276526E-2</v>
      </c>
      <c r="G248" s="27">
        <f t="shared" si="11"/>
        <v>6.8574205679125047E-2</v>
      </c>
    </row>
    <row r="249" spans="1:7" x14ac:dyDescent="0.3">
      <c r="A249" s="1">
        <v>44044</v>
      </c>
      <c r="B249" s="27">
        <v>127.060631</v>
      </c>
      <c r="C249" s="27">
        <v>0.21437963429137974</v>
      </c>
      <c r="D249" s="27">
        <v>7.0064687324219221E-2</v>
      </c>
      <c r="E249" s="27">
        <f t="shared" si="9"/>
        <v>5.5101296975444303E-2</v>
      </c>
      <c r="F249" s="27">
        <f t="shared" si="10"/>
        <v>0.11867725891317303</v>
      </c>
      <c r="G249" s="27">
        <f t="shared" si="11"/>
        <v>9.5702375378206708E-2</v>
      </c>
    </row>
    <row r="250" spans="1:7" x14ac:dyDescent="0.3">
      <c r="A250" s="1">
        <v>44075</v>
      </c>
      <c r="B250" s="27">
        <v>114.239166</v>
      </c>
      <c r="C250" s="27">
        <v>-0.10090824277427057</v>
      </c>
      <c r="D250" s="27">
        <v>-3.9227954095494399E-2</v>
      </c>
      <c r="E250" s="27">
        <f t="shared" si="9"/>
        <v>7.0064687324219221E-2</v>
      </c>
      <c r="F250" s="27">
        <f t="shared" si="10"/>
        <v>-3.2699424702986743E-2</v>
      </c>
      <c r="G250" s="27">
        <f t="shared" si="11"/>
        <v>-6.820881807128383E-2</v>
      </c>
    </row>
    <row r="251" spans="1:7" x14ac:dyDescent="0.3">
      <c r="A251" s="1">
        <v>44105</v>
      </c>
      <c r="B251" s="27">
        <v>107.38344600000001</v>
      </c>
      <c r="C251" s="27">
        <v>-6.0011992734610775E-2</v>
      </c>
      <c r="D251" s="27">
        <v>-2.7665774606006499E-2</v>
      </c>
      <c r="E251" s="27">
        <f t="shared" si="9"/>
        <v>-3.9227954095494399E-2</v>
      </c>
      <c r="F251" s="27">
        <f t="shared" si="10"/>
        <v>-2.0560417294002653E-2</v>
      </c>
      <c r="G251" s="27">
        <f t="shared" si="11"/>
        <v>-3.9451575440608122E-2</v>
      </c>
    </row>
    <row r="252" spans="1:7" x14ac:dyDescent="0.3">
      <c r="A252" s="1">
        <v>44136</v>
      </c>
      <c r="B252" s="27">
        <v>117.43523399999999</v>
      </c>
      <c r="C252" s="27">
        <v>9.3606494989926015E-2</v>
      </c>
      <c r="D252" s="27">
        <v>0.10754565805086314</v>
      </c>
      <c r="E252" s="27">
        <f t="shared" si="9"/>
        <v>-2.7665774606006499E-2</v>
      </c>
      <c r="F252" s="27">
        <f t="shared" si="10"/>
        <v>0.16779734173304939</v>
      </c>
      <c r="G252" s="27">
        <f t="shared" si="11"/>
        <v>-7.4190846743123373E-2</v>
      </c>
    </row>
    <row r="253" spans="1:7" x14ac:dyDescent="0.3">
      <c r="A253" s="1">
        <v>44166</v>
      </c>
      <c r="B253" s="27">
        <v>131.11604299999999</v>
      </c>
      <c r="C253" s="27">
        <v>0.11649662996371246</v>
      </c>
      <c r="D253" s="27">
        <v>3.712140665943231E-2</v>
      </c>
      <c r="E253" s="27">
        <f t="shared" si="9"/>
        <v>0.10754565805086314</v>
      </c>
      <c r="F253" s="27">
        <f t="shared" si="10"/>
        <v>7.4773513015796239E-2</v>
      </c>
      <c r="G253" s="27">
        <f t="shared" si="11"/>
        <v>4.1723116947916222E-2</v>
      </c>
    </row>
    <row r="254" spans="1:7" x14ac:dyDescent="0.3">
      <c r="A254" s="1">
        <v>44197</v>
      </c>
      <c r="B254" s="27">
        <v>130.39473000000001</v>
      </c>
      <c r="C254" s="27">
        <v>-5.5013328918107618E-3</v>
      </c>
      <c r="D254" s="27">
        <v>-1.1136640158463607E-2</v>
      </c>
      <c r="E254" s="27">
        <f t="shared" si="9"/>
        <v>3.712140665943231E-2</v>
      </c>
      <c r="F254" s="27">
        <f t="shared" si="10"/>
        <v>5.1617932072042187E-3</v>
      </c>
      <c r="G254" s="27">
        <f t="shared" si="11"/>
        <v>-1.066312609901498E-2</v>
      </c>
    </row>
    <row r="255" spans="1:7" x14ac:dyDescent="0.3">
      <c r="A255" s="1">
        <v>44228</v>
      </c>
      <c r="B255" s="27">
        <v>119.821617</v>
      </c>
      <c r="C255" s="27">
        <v>-8.1085431903574645E-2</v>
      </c>
      <c r="D255" s="27">
        <v>2.6091474971999817E-2</v>
      </c>
      <c r="E255" s="27">
        <f t="shared" si="9"/>
        <v>-1.1136640158463607E-2</v>
      </c>
      <c r="F255" s="27">
        <f t="shared" si="10"/>
        <v>5.5172010981483895E-2</v>
      </c>
      <c r="G255" s="27">
        <f t="shared" si="11"/>
        <v>-0.13625744288505853</v>
      </c>
    </row>
    <row r="256" spans="1:7" x14ac:dyDescent="0.3">
      <c r="A256" s="1">
        <v>44256</v>
      </c>
      <c r="B256" s="27">
        <v>120.881432</v>
      </c>
      <c r="C256" s="27">
        <v>8.8449398909380417E-3</v>
      </c>
      <c r="D256" s="27">
        <v>4.2438634008107767E-2</v>
      </c>
      <c r="E256" s="27">
        <f t="shared" si="9"/>
        <v>2.6091474971999817E-2</v>
      </c>
      <c r="F256" s="27">
        <f t="shared" si="10"/>
        <v>7.9233735170092703E-2</v>
      </c>
      <c r="G256" s="27">
        <f t="shared" si="11"/>
        <v>-7.0388795279154662E-2</v>
      </c>
    </row>
    <row r="257" spans="1:7" x14ac:dyDescent="0.3">
      <c r="A257" s="1">
        <v>44287</v>
      </c>
      <c r="B257" s="27">
        <v>130.094742</v>
      </c>
      <c r="C257" s="27">
        <v>7.6217743681262773E-2</v>
      </c>
      <c r="D257" s="27">
        <v>5.242531255584737E-2</v>
      </c>
      <c r="E257" s="27">
        <f t="shared" si="9"/>
        <v>4.2438634008107767E-2</v>
      </c>
      <c r="F257" s="27">
        <f t="shared" si="10"/>
        <v>9.3703215634449069E-2</v>
      </c>
      <c r="G257" s="27">
        <f t="shared" si="11"/>
        <v>-1.7485471953186296E-2</v>
      </c>
    </row>
    <row r="258" spans="1:7" x14ac:dyDescent="0.3">
      <c r="A258" s="1">
        <v>44317</v>
      </c>
      <c r="B258" s="27">
        <v>123.315872</v>
      </c>
      <c r="C258" s="27">
        <v>-5.2107178935794307E-2</v>
      </c>
      <c r="D258" s="27">
        <v>5.4865025818131574E-3</v>
      </c>
      <c r="E258" s="27">
        <f t="shared" si="9"/>
        <v>5.242531255584737E-2</v>
      </c>
      <c r="F258" s="27">
        <f t="shared" si="10"/>
        <v>2.8818319244238375E-2</v>
      </c>
      <c r="G258" s="27">
        <f t="shared" si="11"/>
        <v>-8.0925498180032682E-2</v>
      </c>
    </row>
    <row r="259" spans="1:7" x14ac:dyDescent="0.3">
      <c r="A259" s="1">
        <v>44348</v>
      </c>
      <c r="B259" s="27">
        <v>135.767853</v>
      </c>
      <c r="C259" s="27">
        <v>0.10097630416950709</v>
      </c>
      <c r="D259" s="27">
        <v>2.221397632316946E-2</v>
      </c>
      <c r="E259" s="27">
        <f t="shared" si="9"/>
        <v>5.4865025818131574E-3</v>
      </c>
      <c r="F259" s="27">
        <f t="shared" si="10"/>
        <v>5.0380432963498895E-2</v>
      </c>
      <c r="G259" s="27">
        <f t="shared" si="11"/>
        <v>5.0595871206008197E-2</v>
      </c>
    </row>
    <row r="260" spans="1:7" x14ac:dyDescent="0.3">
      <c r="A260" s="1">
        <v>44378</v>
      </c>
      <c r="B260" s="27">
        <v>144.590363</v>
      </c>
      <c r="C260" s="27">
        <v>6.4982319489135465E-2</v>
      </c>
      <c r="D260" s="27">
        <v>2.274810936591054E-2</v>
      </c>
      <c r="E260" s="27">
        <f t="shared" ref="E260:E265" si="12">D259</f>
        <v>2.221397632316946E-2</v>
      </c>
      <c r="F260" s="27">
        <f t="shared" ref="F260:F265" si="13">$J$18+$J$19*D260+$J$20*E260</f>
        <v>5.1724707289120264E-2</v>
      </c>
      <c r="G260" s="27">
        <f t="shared" si="11"/>
        <v>1.3257612200015201E-2</v>
      </c>
    </row>
    <row r="261" spans="1:7" x14ac:dyDescent="0.3">
      <c r="A261" s="1">
        <v>44409</v>
      </c>
      <c r="B261" s="27">
        <v>150.508408</v>
      </c>
      <c r="C261" s="27">
        <v>4.0929733332227825E-2</v>
      </c>
      <c r="D261" s="27">
        <v>2.8990321391681118E-2</v>
      </c>
      <c r="E261" s="27">
        <f t="shared" si="12"/>
        <v>2.274810936591054E-2</v>
      </c>
      <c r="F261" s="27">
        <f t="shared" si="13"/>
        <v>6.0420501334784306E-2</v>
      </c>
      <c r="G261" s="27">
        <f t="shared" ref="G261:G265" si="14">C261-F261</f>
        <v>-1.9490768002556481E-2</v>
      </c>
    </row>
    <row r="262" spans="1:7" x14ac:dyDescent="0.3">
      <c r="A262" s="1">
        <v>44440</v>
      </c>
      <c r="B262" s="27">
        <v>140.47848500000001</v>
      </c>
      <c r="C262" s="27">
        <v>-6.664028364448582E-2</v>
      </c>
      <c r="D262" s="27">
        <v>-4.7569140421166334E-2</v>
      </c>
      <c r="E262" s="27">
        <f t="shared" si="12"/>
        <v>2.8990321391681118E-2</v>
      </c>
      <c r="F262" s="27">
        <f t="shared" si="13"/>
        <v>-4.5771357090270345E-2</v>
      </c>
      <c r="G262" s="27">
        <f t="shared" si="14"/>
        <v>-2.0868926554215475E-2</v>
      </c>
    </row>
    <row r="263" spans="1:7" x14ac:dyDescent="0.3">
      <c r="A263" s="1">
        <v>44470</v>
      </c>
      <c r="B263" s="27">
        <v>148.71855199999999</v>
      </c>
      <c r="C263" s="27">
        <v>5.8657145967939472E-2</v>
      </c>
      <c r="D263" s="27">
        <v>6.9143873301234615E-2</v>
      </c>
      <c r="E263" s="27">
        <f t="shared" si="12"/>
        <v>-4.7569140421166334E-2</v>
      </c>
      <c r="F263" s="27">
        <f t="shared" si="13"/>
        <v>0.11370336209314075</v>
      </c>
      <c r="G263" s="27">
        <f t="shared" si="14"/>
        <v>-5.5046216125201275E-2</v>
      </c>
    </row>
    <row r="264" spans="1:7" x14ac:dyDescent="0.3">
      <c r="A264" s="1">
        <v>44501</v>
      </c>
      <c r="B264" s="27">
        <v>164.106674</v>
      </c>
      <c r="C264" s="27">
        <v>0.10347143509035783</v>
      </c>
      <c r="D264" s="27">
        <v>-8.3337314184714906E-3</v>
      </c>
      <c r="E264" s="27">
        <f t="shared" si="12"/>
        <v>6.9143873301234615E-2</v>
      </c>
      <c r="F264" s="27">
        <f t="shared" si="13"/>
        <v>1.0209928617048765E-2</v>
      </c>
      <c r="G264" s="27">
        <f t="shared" si="14"/>
        <v>9.3261506473309067E-2</v>
      </c>
    </row>
    <row r="265" spans="1:7" x14ac:dyDescent="0.3">
      <c r="A265" s="1">
        <v>44531</v>
      </c>
      <c r="B265" s="27">
        <v>176.54537999999999</v>
      </c>
      <c r="C265" s="27">
        <v>7.5796466388685646E-2</v>
      </c>
      <c r="D265" s="27">
        <v>4.3612874972629889E-2</v>
      </c>
      <c r="E265" s="27">
        <f t="shared" si="12"/>
        <v>-8.3337314184714906E-3</v>
      </c>
      <c r="F265" s="27">
        <f t="shared" si="13"/>
        <v>7.9627327077735691E-2</v>
      </c>
      <c r="G265" s="27">
        <f t="shared" si="14"/>
        <v>-3.8308606890500446E-3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E613B-8499-4291-B5CF-9BA9C207363F}">
  <dimension ref="A1:N263"/>
  <sheetViews>
    <sheetView zoomScale="66" workbookViewId="0">
      <selection activeCell="L19" sqref="L19"/>
    </sheetView>
  </sheetViews>
  <sheetFormatPr defaultRowHeight="14.4" x14ac:dyDescent="0.3"/>
  <cols>
    <col min="1" max="1" width="10.5546875" bestFit="1" customWidth="1"/>
    <col min="2" max="3" width="10.77734375" customWidth="1"/>
    <col min="4" max="4" width="10.44140625" customWidth="1"/>
    <col min="5" max="5" width="12.109375" customWidth="1"/>
    <col min="6" max="6" width="10" bestFit="1" customWidth="1"/>
    <col min="7" max="7" width="13.5546875" bestFit="1" customWidth="1"/>
    <col min="8" max="8" width="9.88671875" customWidth="1"/>
    <col min="9" max="9" width="13.6640625" bestFit="1" customWidth="1"/>
    <col min="10" max="10" width="10.5546875" bestFit="1" customWidth="1"/>
    <col min="11" max="11" width="13.44140625" bestFit="1" customWidth="1"/>
    <col min="12" max="12" width="10" bestFit="1" customWidth="1"/>
  </cols>
  <sheetData>
    <row r="1" spans="1:14" x14ac:dyDescent="0.3">
      <c r="A1" s="26" t="s">
        <v>0</v>
      </c>
      <c r="B1" s="26" t="s">
        <v>111</v>
      </c>
      <c r="C1" s="26" t="s">
        <v>102</v>
      </c>
      <c r="D1" s="26" t="s">
        <v>103</v>
      </c>
      <c r="E1" s="26" t="s">
        <v>212</v>
      </c>
      <c r="F1" s="26" t="s">
        <v>112</v>
      </c>
      <c r="G1" s="26"/>
      <c r="H1" s="26" t="s">
        <v>113</v>
      </c>
      <c r="I1" s="26"/>
      <c r="J1" s="26" t="s">
        <v>213</v>
      </c>
    </row>
    <row r="2" spans="1:14" x14ac:dyDescent="0.3">
      <c r="A2" s="1">
        <v>36586</v>
      </c>
      <c r="B2" s="28">
        <v>0.18484130504804575</v>
      </c>
      <c r="C2" s="28">
        <v>0.10482024446954763</v>
      </c>
      <c r="D2" s="28">
        <v>0.10482024446954763</v>
      </c>
      <c r="E2" s="28">
        <v>0.1530216186342685</v>
      </c>
      <c r="F2" s="28">
        <f>(B2-C2)^2</f>
        <v>6.4033701361076653E-3</v>
      </c>
      <c r="G2" s="28" t="s">
        <v>175</v>
      </c>
      <c r="H2" s="28">
        <f>(B2-D2)^2</f>
        <v>6.4033701361076653E-3</v>
      </c>
      <c r="I2" s="28" t="s">
        <v>174</v>
      </c>
      <c r="J2" s="28">
        <f>(B2-E2)^2</f>
        <v>1.0124924434711203E-3</v>
      </c>
      <c r="K2" t="s">
        <v>173</v>
      </c>
    </row>
    <row r="3" spans="1:14" x14ac:dyDescent="0.3">
      <c r="A3" s="1">
        <v>36617</v>
      </c>
      <c r="B3" s="28">
        <v>-8.651654522024832E-2</v>
      </c>
      <c r="C3" s="28">
        <v>0.16083498687449632</v>
      </c>
      <c r="D3" s="28">
        <v>0.12882656264309705</v>
      </c>
      <c r="E3" s="28">
        <v>-2.0019863294943856E-2</v>
      </c>
      <c r="F3" s="28">
        <f t="shared" ref="F3:F66" si="0">(B3-C3)^2</f>
        <v>6.1182780429617487E-2</v>
      </c>
      <c r="G3" s="28"/>
      <c r="H3" s="28">
        <f t="shared" ref="H3:H66" si="1">(B3-D3)^2</f>
        <v>4.6372654104244397E-2</v>
      </c>
      <c r="I3" s="28"/>
      <c r="J3" s="28">
        <f t="shared" ref="J3:J66" si="2">(B3-E3)^2</f>
        <v>4.421808707075113E-3</v>
      </c>
      <c r="L3" s="29"/>
      <c r="M3" s="30" t="s">
        <v>114</v>
      </c>
    </row>
    <row r="4" spans="1:14" x14ac:dyDescent="0.3">
      <c r="A4" s="1">
        <v>36647</v>
      </c>
      <c r="B4" s="28">
        <v>-0.3229223150438878</v>
      </c>
      <c r="C4" s="28">
        <v>-1.2311085591824929E-2</v>
      </c>
      <c r="D4" s="28">
        <v>6.4223630284093447E-2</v>
      </c>
      <c r="E4" s="28">
        <v>-1.2263548035476513E-2</v>
      </c>
      <c r="F4" s="28">
        <f t="shared" si="0"/>
        <v>9.6479335861722054E-2</v>
      </c>
      <c r="G4" s="28"/>
      <c r="H4" s="28">
        <f t="shared" si="1"/>
        <v>0.14988198298389624</v>
      </c>
      <c r="I4" s="28"/>
      <c r="J4" s="28">
        <f t="shared" si="2"/>
        <v>9.6508869519186358E-2</v>
      </c>
      <c r="L4" s="31" t="s">
        <v>102</v>
      </c>
      <c r="M4" s="63">
        <f>AVERAGE(F2:F240)</f>
        <v>1.9834994497224107E-2</v>
      </c>
      <c r="N4" t="s">
        <v>171</v>
      </c>
    </row>
    <row r="5" spans="1:14" x14ac:dyDescent="0.3">
      <c r="A5" s="1">
        <v>36678</v>
      </c>
      <c r="B5" s="28">
        <v>0.24702454040509103</v>
      </c>
      <c r="C5" s="28">
        <v>-0.22973894620826893</v>
      </c>
      <c r="D5" s="28">
        <v>-5.1920153314300929E-2</v>
      </c>
      <c r="E5" s="28">
        <v>5.1784733588110303E-2</v>
      </c>
      <c r="F5" s="28">
        <f t="shared" si="0"/>
        <v>0.22730342216772748</v>
      </c>
      <c r="G5" s="28"/>
      <c r="H5" s="28">
        <f t="shared" si="1"/>
        <v>8.9367929902981078E-2</v>
      </c>
      <c r="I5" s="28"/>
      <c r="J5" s="28">
        <f t="shared" si="2"/>
        <v>3.8118582165931954E-2</v>
      </c>
      <c r="L5" s="31" t="s">
        <v>103</v>
      </c>
      <c r="M5" s="86">
        <f>AVERAGE(H2:H240)</f>
        <v>1.5639213907608557E-2</v>
      </c>
      <c r="N5" t="s">
        <v>172</v>
      </c>
    </row>
    <row r="6" spans="1:14" x14ac:dyDescent="0.3">
      <c r="A6" s="1">
        <v>36708</v>
      </c>
      <c r="B6" s="28">
        <v>-2.9832961006674319E-2</v>
      </c>
      <c r="C6" s="28">
        <v>0.10399549442108302</v>
      </c>
      <c r="D6" s="28">
        <v>3.7763254801516662E-2</v>
      </c>
      <c r="E6" s="28">
        <v>-2.5470354638190457E-3</v>
      </c>
      <c r="F6" s="28">
        <f t="shared" si="0"/>
        <v>1.7910055482179235E-2</v>
      </c>
      <c r="G6" s="28"/>
      <c r="H6" s="28">
        <f t="shared" si="1"/>
        <v>4.5692483915875269E-3</v>
      </c>
      <c r="I6" s="28"/>
      <c r="J6" s="28">
        <f t="shared" si="2"/>
        <v>7.4452173273024187E-4</v>
      </c>
      <c r="L6" s="31" t="s">
        <v>214</v>
      </c>
      <c r="M6" s="85">
        <f>AVERAGE(J2:J240)</f>
        <v>9.9224456721883451E-3</v>
      </c>
      <c r="N6" t="s">
        <v>176</v>
      </c>
    </row>
    <row r="7" spans="1:14" x14ac:dyDescent="0.3">
      <c r="A7" s="1">
        <v>36739</v>
      </c>
      <c r="B7" s="28">
        <v>0.19926304697752295</v>
      </c>
      <c r="C7" s="28">
        <v>1.0315575621652886E-2</v>
      </c>
      <c r="D7" s="28">
        <v>1.7484390059059364E-2</v>
      </c>
      <c r="E7" s="28">
        <v>0.10308871739950107</v>
      </c>
      <c r="F7" s="28">
        <f t="shared" si="0"/>
        <v>3.5701146931777339E-2</v>
      </c>
      <c r="G7" s="28"/>
      <c r="H7" s="28">
        <f t="shared" si="1"/>
        <v>3.3043480111080492E-2</v>
      </c>
      <c r="I7" s="28"/>
      <c r="J7" s="28">
        <f t="shared" si="2"/>
        <v>9.2495016697819749E-3</v>
      </c>
    </row>
    <row r="8" spans="1:14" x14ac:dyDescent="0.3">
      <c r="A8" s="1">
        <v>36770</v>
      </c>
      <c r="B8" s="28">
        <v>-0.57743624242110614</v>
      </c>
      <c r="C8" s="28">
        <v>0.14257880557076191</v>
      </c>
      <c r="D8" s="28">
        <v>7.2017987134598435E-2</v>
      </c>
      <c r="E8" s="28">
        <v>-5.2850608224941316E-2</v>
      </c>
      <c r="F8" s="28">
        <f t="shared" si="0"/>
        <v>0.5184216693347321</v>
      </c>
      <c r="G8" s="28"/>
      <c r="H8" s="28">
        <f t="shared" si="1"/>
        <v>0.42179079628779376</v>
      </c>
      <c r="I8" s="28"/>
      <c r="J8" s="28">
        <f t="shared" si="2"/>
        <v>0.27519008760499242</v>
      </c>
    </row>
    <row r="9" spans="1:14" x14ac:dyDescent="0.3">
      <c r="A9" s="1">
        <v>36800</v>
      </c>
      <c r="B9" s="28">
        <v>-0.24029237677314008</v>
      </c>
      <c r="C9" s="28">
        <v>-0.36143172802354573</v>
      </c>
      <c r="D9" s="28">
        <v>-0.12281828173211293</v>
      </c>
      <c r="E9" s="28">
        <v>1.0501972494011641E-2</v>
      </c>
      <c r="F9" s="28">
        <f t="shared" si="0"/>
        <v>1.4674742421369156E-2</v>
      </c>
      <c r="G9" s="28"/>
      <c r="H9" s="28">
        <f t="shared" si="1"/>
        <v>1.380016300570828E-2</v>
      </c>
      <c r="I9" s="28"/>
      <c r="J9" s="28">
        <f t="shared" si="2"/>
        <v>6.2897805624334086E-2</v>
      </c>
      <c r="L9" s="3"/>
    </row>
    <row r="10" spans="1:14" x14ac:dyDescent="0.3">
      <c r="A10" s="1">
        <v>36831</v>
      </c>
      <c r="B10" s="28">
        <v>-0.15654772899000924</v>
      </c>
      <c r="C10" s="28">
        <v>-0.27663418214826174</v>
      </c>
      <c r="D10" s="28">
        <v>-0.15806051024442105</v>
      </c>
      <c r="E10" s="28">
        <v>-9.2166159864228853E-2</v>
      </c>
      <c r="F10" s="28">
        <f t="shared" si="0"/>
        <v>1.4420756232129173E-2</v>
      </c>
      <c r="G10" s="28"/>
      <c r="H10" s="28">
        <f t="shared" si="1"/>
        <v>2.2885071236997867E-6</v>
      </c>
      <c r="I10" s="28"/>
      <c r="J10" s="28">
        <f t="shared" si="2"/>
        <v>4.1449864430976383E-3</v>
      </c>
    </row>
    <row r="11" spans="1:14" x14ac:dyDescent="0.3">
      <c r="A11" s="1">
        <v>36861</v>
      </c>
      <c r="B11" s="28">
        <v>-9.8487412356316195E-2</v>
      </c>
      <c r="C11" s="28">
        <v>-0.19257366493748498</v>
      </c>
      <c r="D11" s="28">
        <v>-0.15760667586809751</v>
      </c>
      <c r="E11" s="28">
        <v>2.2059312587599373E-2</v>
      </c>
      <c r="F11" s="28">
        <f t="shared" si="0"/>
        <v>8.8522229247674899E-3</v>
      </c>
      <c r="G11" s="28"/>
      <c r="H11" s="28">
        <f t="shared" si="1"/>
        <v>3.4950873181754378E-3</v>
      </c>
      <c r="I11" s="28"/>
      <c r="J11" s="28">
        <f t="shared" si="2"/>
        <v>1.4531512894704035E-2</v>
      </c>
    </row>
    <row r="12" spans="1:14" x14ac:dyDescent="0.3">
      <c r="A12" s="1">
        <v>36892</v>
      </c>
      <c r="B12" s="28">
        <v>0.4537878219085516</v>
      </c>
      <c r="C12" s="28">
        <v>-0.12671328813066685</v>
      </c>
      <c r="D12" s="28">
        <v>-0.13987089681456311</v>
      </c>
      <c r="E12" s="28">
        <v>6.7596111469034825E-2</v>
      </c>
      <c r="F12" s="28">
        <f t="shared" si="0"/>
        <v>0.33698153875676479</v>
      </c>
      <c r="G12" s="28"/>
      <c r="H12" s="28">
        <f t="shared" si="1"/>
        <v>0.35243067431597025</v>
      </c>
      <c r="I12" s="28"/>
      <c r="J12" s="28">
        <f t="shared" si="2"/>
        <v>0.14914403721219957</v>
      </c>
    </row>
    <row r="13" spans="1:14" x14ac:dyDescent="0.3">
      <c r="A13" s="1">
        <v>36923</v>
      </c>
      <c r="B13" s="28">
        <v>-0.15607085678872068</v>
      </c>
      <c r="C13" s="28">
        <v>0.27963748889678602</v>
      </c>
      <c r="D13" s="28">
        <v>3.8226718802371315E-2</v>
      </c>
      <c r="E13" s="28">
        <v>-0.10773045442040854</v>
      </c>
      <c r="F13" s="28">
        <f t="shared" si="0"/>
        <v>0.18984176250000101</v>
      </c>
      <c r="G13" s="28"/>
      <c r="H13" s="28">
        <f t="shared" si="1"/>
        <v>3.7751547880576115E-2</v>
      </c>
      <c r="I13" s="28"/>
      <c r="J13" s="28">
        <f t="shared" si="2"/>
        <v>2.3367945011303175E-3</v>
      </c>
    </row>
    <row r="14" spans="1:14" x14ac:dyDescent="0.3">
      <c r="A14" s="1">
        <v>36951</v>
      </c>
      <c r="B14" s="28">
        <v>0.20931471542169278</v>
      </c>
      <c r="C14" s="28">
        <v>-2.5358353083068663E-2</v>
      </c>
      <c r="D14" s="28">
        <v>-2.0062553874956281E-2</v>
      </c>
      <c r="E14" s="28">
        <v>-7.3258119851227863E-2</v>
      </c>
      <c r="F14" s="28">
        <f t="shared" si="0"/>
        <v>5.5071449081440453E-2</v>
      </c>
      <c r="G14" s="28"/>
      <c r="H14" s="28">
        <f t="shared" si="1"/>
        <v>5.2613931669987464E-2</v>
      </c>
      <c r="I14" s="28"/>
      <c r="J14" s="28">
        <f t="shared" si="2"/>
        <v>7.9847407234177145E-2</v>
      </c>
    </row>
    <row r="15" spans="1:14" x14ac:dyDescent="0.3">
      <c r="A15" s="1">
        <v>36982</v>
      </c>
      <c r="B15" s="28">
        <v>0.15496332722120343</v>
      </c>
      <c r="C15" s="28">
        <v>0.13891279487026434</v>
      </c>
      <c r="D15" s="28">
        <v>4.8750626914038427E-2</v>
      </c>
      <c r="E15" s="28">
        <v>0.12376667876077888</v>
      </c>
      <c r="F15" s="28">
        <f t="shared" si="0"/>
        <v>2.5761958874854232E-4</v>
      </c>
      <c r="G15" s="28"/>
      <c r="H15" s="28">
        <f t="shared" si="1"/>
        <v>1.128113770653965E-2</v>
      </c>
      <c r="I15" s="28"/>
      <c r="J15" s="28">
        <f t="shared" si="2"/>
        <v>9.7323087516330961E-4</v>
      </c>
    </row>
    <row r="16" spans="1:14" x14ac:dyDescent="0.3">
      <c r="A16" s="1">
        <v>37012</v>
      </c>
      <c r="B16" s="28">
        <v>-0.21734110303270848</v>
      </c>
      <c r="C16" s="28">
        <v>0.15014816751592169</v>
      </c>
      <c r="D16" s="28">
        <v>8.0614437006187922E-2</v>
      </c>
      <c r="E16" s="28">
        <v>2.9144956833321235E-2</v>
      </c>
      <c r="F16" s="28">
        <f t="shared" si="0"/>
        <v>0.13504836396836431</v>
      </c>
      <c r="G16" s="28"/>
      <c r="H16" s="28">
        <f t="shared" si="1"/>
        <v>8.8777503839870403E-2</v>
      </c>
      <c r="I16" s="28"/>
      <c r="J16" s="28">
        <f t="shared" si="2"/>
        <v>6.075537770827999E-2</v>
      </c>
    </row>
    <row r="17" spans="1:10" x14ac:dyDescent="0.3">
      <c r="A17" s="1">
        <v>37043</v>
      </c>
      <c r="B17" s="28">
        <v>0.16541422709879683</v>
      </c>
      <c r="C17" s="28">
        <v>-0.10709432186811942</v>
      </c>
      <c r="D17" s="28">
        <v>-8.7722250054810061E-3</v>
      </c>
      <c r="E17" s="28">
        <v>-1.5309763764602321E-2</v>
      </c>
      <c r="F17" s="28">
        <f t="shared" si="0"/>
        <v>7.4260909260054186E-2</v>
      </c>
      <c r="G17" s="28"/>
      <c r="H17" s="28">
        <f t="shared" si="1"/>
        <v>3.0340920096675873E-2</v>
      </c>
      <c r="I17" s="28"/>
      <c r="J17" s="28">
        <f t="shared" si="2"/>
        <v>3.2661160873593983E-2</v>
      </c>
    </row>
    <row r="18" spans="1:10" x14ac:dyDescent="0.3">
      <c r="A18" s="1">
        <v>37073</v>
      </c>
      <c r="B18" s="28">
        <v>-0.19182777347657276</v>
      </c>
      <c r="C18" s="28">
        <v>8.3661662408721943E-2</v>
      </c>
      <c r="D18" s="28">
        <v>4.3483710625802342E-2</v>
      </c>
      <c r="E18" s="28">
        <v>3.4765954069079365E-3</v>
      </c>
      <c r="F18" s="28">
        <f t="shared" si="0"/>
        <v>7.5894429284397921E-2</v>
      </c>
      <c r="G18" s="28"/>
      <c r="H18" s="28">
        <f t="shared" si="1"/>
        <v>5.5371494550462329E-2</v>
      </c>
      <c r="I18" s="28"/>
      <c r="J18" s="28">
        <f t="shared" si="2"/>
        <v>3.8143796504974695E-2</v>
      </c>
    </row>
    <row r="19" spans="1:10" x14ac:dyDescent="0.3">
      <c r="A19" s="1">
        <v>37104</v>
      </c>
      <c r="B19" s="28">
        <v>-1.2775464395473168E-2</v>
      </c>
      <c r="C19" s="28">
        <v>-0.10918094271098436</v>
      </c>
      <c r="D19" s="28">
        <v>-2.7109734604910191E-2</v>
      </c>
      <c r="E19" s="28">
        <v>-7.0190109669227882E-2</v>
      </c>
      <c r="F19" s="28">
        <f t="shared" si="0"/>
        <v>9.2940162492424986E-3</v>
      </c>
      <c r="G19" s="28"/>
      <c r="H19" s="28">
        <f t="shared" si="1"/>
        <v>2.054713024371537E-4</v>
      </c>
      <c r="I19" s="28"/>
      <c r="J19" s="28">
        <f t="shared" si="2"/>
        <v>3.2964414919110846E-3</v>
      </c>
    </row>
    <row r="20" spans="1:10" x14ac:dyDescent="0.3">
      <c r="A20" s="1">
        <v>37135</v>
      </c>
      <c r="B20" s="28">
        <v>-0.16388124506397783</v>
      </c>
      <c r="C20" s="28">
        <v>-4.1697107890126525E-2</v>
      </c>
      <c r="D20" s="28">
        <v>-2.2809453542079083E-2</v>
      </c>
      <c r="E20" s="28">
        <v>-9.6594824450933134E-2</v>
      </c>
      <c r="F20" s="28">
        <f t="shared" si="0"/>
        <v>1.4928963376918512E-2</v>
      </c>
      <c r="G20" s="28"/>
      <c r="H20" s="28">
        <f t="shared" si="1"/>
        <v>1.9901250363198064E-2</v>
      </c>
      <c r="I20" s="28"/>
      <c r="J20" s="28">
        <f t="shared" si="2"/>
        <v>4.5274623989155667E-3</v>
      </c>
    </row>
    <row r="21" spans="1:10" x14ac:dyDescent="0.3">
      <c r="A21" s="1">
        <v>37165</v>
      </c>
      <c r="B21" s="28">
        <v>0.13217049502518119</v>
      </c>
      <c r="C21" s="28">
        <v>-0.12722600391182243</v>
      </c>
      <c r="D21" s="28">
        <v>-6.5130990998648705E-2</v>
      </c>
      <c r="E21" s="28">
        <v>4.1522991770110693E-2</v>
      </c>
      <c r="F21" s="28">
        <f t="shared" si="0"/>
        <v>6.7286543660774925E-2</v>
      </c>
      <c r="G21" s="28"/>
      <c r="H21" s="28">
        <f t="shared" si="1"/>
        <v>3.8927876387211548E-2</v>
      </c>
      <c r="I21" s="28"/>
      <c r="J21" s="28">
        <f t="shared" si="2"/>
        <v>8.2169698463780156E-3</v>
      </c>
    </row>
    <row r="22" spans="1:10" x14ac:dyDescent="0.3">
      <c r="A22" s="1">
        <v>37196</v>
      </c>
      <c r="B22" s="28">
        <v>0.21298724620547471</v>
      </c>
      <c r="C22" s="28">
        <v>5.4351545344080106E-2</v>
      </c>
      <c r="D22" s="28">
        <v>-5.9405451914997312E-3</v>
      </c>
      <c r="E22" s="28">
        <v>0.12445057041022069</v>
      </c>
      <c r="F22" s="28">
        <f t="shared" si="0"/>
        <v>2.5165285587785875E-2</v>
      </c>
      <c r="G22" s="28"/>
      <c r="H22" s="28">
        <f t="shared" si="1"/>
        <v>4.7929377845957154E-2</v>
      </c>
      <c r="I22" s="28"/>
      <c r="J22" s="28">
        <f t="shared" si="2"/>
        <v>7.8387429608739196E-3</v>
      </c>
    </row>
    <row r="23" spans="1:10" x14ac:dyDescent="0.3">
      <c r="A23" s="1">
        <v>37226</v>
      </c>
      <c r="B23" s="28">
        <v>2.8168883762101915E-2</v>
      </c>
      <c r="C23" s="28">
        <v>0.16539653594705633</v>
      </c>
      <c r="D23" s="28">
        <v>5.9737792227592595E-2</v>
      </c>
      <c r="E23" s="28">
        <v>3.2538217074986275E-2</v>
      </c>
      <c r="F23" s="28">
        <f t="shared" si="0"/>
        <v>1.8831428524194824E-2</v>
      </c>
      <c r="G23" s="28"/>
      <c r="H23" s="28">
        <f t="shared" si="1"/>
        <v>9.9659598170252924E-4</v>
      </c>
      <c r="I23" s="28"/>
      <c r="J23" s="28">
        <f t="shared" si="2"/>
        <v>1.909107359908102E-5</v>
      </c>
    </row>
    <row r="24" spans="1:10" x14ac:dyDescent="0.3">
      <c r="A24" s="1">
        <v>37257</v>
      </c>
      <c r="B24" s="28">
        <v>0.12876924369142895</v>
      </c>
      <c r="C24" s="28">
        <v>6.9337179417588241E-2</v>
      </c>
      <c r="D24" s="28">
        <v>5.0267119687945387E-2</v>
      </c>
      <c r="E24" s="28">
        <v>-2.0689198357778057E-3</v>
      </c>
      <c r="F24" s="28">
        <f t="shared" si="0"/>
        <v>3.5321702638499331E-3</v>
      </c>
      <c r="G24" s="28"/>
      <c r="H24" s="28">
        <f t="shared" si="1"/>
        <v>6.1625834730583088E-3</v>
      </c>
      <c r="I24" s="28"/>
      <c r="J24" s="28">
        <f t="shared" si="2"/>
        <v>1.7118625035172096E-2</v>
      </c>
    </row>
    <row r="25" spans="1:10" x14ac:dyDescent="0.3">
      <c r="A25" s="1">
        <v>37288</v>
      </c>
      <c r="B25" s="28">
        <v>-0.122169011539218</v>
      </c>
      <c r="C25" s="28">
        <v>0.11093962440927674</v>
      </c>
      <c r="D25" s="28">
        <v>7.3817756888990449E-2</v>
      </c>
      <c r="E25" s="28">
        <v>-1.0119115458066761E-2</v>
      </c>
      <c r="F25" s="28">
        <f t="shared" si="0"/>
        <v>5.4339636153767849E-2</v>
      </c>
      <c r="G25" s="28"/>
      <c r="H25" s="28">
        <f t="shared" si="1"/>
        <v>3.8410813398932202E-2</v>
      </c>
      <c r="I25" s="28"/>
      <c r="J25" s="28">
        <f t="shared" si="2"/>
        <v>1.2555179211796792E-2</v>
      </c>
    </row>
    <row r="26" spans="1:10" x14ac:dyDescent="0.3">
      <c r="A26" s="1">
        <v>37316</v>
      </c>
      <c r="B26" s="28">
        <v>9.0783864951924143E-2</v>
      </c>
      <c r="C26" s="28">
        <v>-5.2236420754669569E-2</v>
      </c>
      <c r="D26" s="28">
        <v>1.5021726360527912E-2</v>
      </c>
      <c r="E26" s="28">
        <v>6.962524719894575E-2</v>
      </c>
      <c r="F26" s="28">
        <f t="shared" si="0"/>
        <v>2.045480212359569E-2</v>
      </c>
      <c r="G26" s="28"/>
      <c r="H26" s="28">
        <f t="shared" si="1"/>
        <v>5.7399016439419297E-3</v>
      </c>
      <c r="I26" s="28"/>
      <c r="J26" s="28">
        <f t="shared" si="2"/>
        <v>4.4768710521665239E-4</v>
      </c>
    </row>
    <row r="27" spans="1:10" x14ac:dyDescent="0.3">
      <c r="A27" s="1">
        <v>37347</v>
      </c>
      <c r="B27" s="28">
        <v>2.5348391197311138E-2</v>
      </c>
      <c r="C27" s="28">
        <v>4.7877779239946031E-2</v>
      </c>
      <c r="D27" s="28">
        <v>3.7750367937946783E-2</v>
      </c>
      <c r="E27" s="28">
        <v>-6.4741785827767961E-2</v>
      </c>
      <c r="F27" s="28">
        <f t="shared" si="0"/>
        <v>5.0757332557562005E-4</v>
      </c>
      <c r="G27" s="28"/>
      <c r="H27" s="28">
        <f t="shared" si="1"/>
        <v>1.5380902707526754E-4</v>
      </c>
      <c r="I27" s="28"/>
      <c r="J27" s="28">
        <f t="shared" si="2"/>
        <v>8.1162399964100906E-3</v>
      </c>
    </row>
    <row r="28" spans="1:10" x14ac:dyDescent="0.3">
      <c r="A28" s="1">
        <v>37377</v>
      </c>
      <c r="B28" s="28">
        <v>-3.9969466640680795E-2</v>
      </c>
      <c r="C28" s="28">
        <v>3.2107207610101607E-2</v>
      </c>
      <c r="D28" s="28">
        <v>3.4029774915756088E-2</v>
      </c>
      <c r="E28" s="28">
        <v>4.4731319539068268E-3</v>
      </c>
      <c r="F28" s="28">
        <f t="shared" si="0"/>
        <v>5.1950469710533992E-3</v>
      </c>
      <c r="G28" s="28"/>
      <c r="H28" s="28">
        <f t="shared" si="1"/>
        <v>5.4758877509278967E-3</v>
      </c>
      <c r="I28" s="28"/>
      <c r="J28" s="28">
        <f t="shared" si="2"/>
        <v>1.9751445698396415E-3</v>
      </c>
    </row>
    <row r="29" spans="1:10" x14ac:dyDescent="0.3">
      <c r="A29" s="1">
        <v>37408</v>
      </c>
      <c r="B29" s="28">
        <v>-0.23948165316100212</v>
      </c>
      <c r="C29" s="28">
        <v>-1.8346464365446069E-2</v>
      </c>
      <c r="D29" s="28">
        <v>1.1830002448825021E-2</v>
      </c>
      <c r="E29" s="28">
        <v>-8.1732578348720733E-2</v>
      </c>
      <c r="F29" s="28">
        <f t="shared" si="0"/>
        <v>4.8900771723646215E-2</v>
      </c>
      <c r="G29" s="28"/>
      <c r="H29" s="28">
        <f t="shared" si="1"/>
        <v>6.3157548245352371E-2</v>
      </c>
      <c r="I29" s="28"/>
      <c r="J29" s="28">
        <f t="shared" si="2"/>
        <v>2.4884770604130753E-2</v>
      </c>
    </row>
    <row r="30" spans="1:10" x14ac:dyDescent="0.3">
      <c r="A30" s="1">
        <v>37438</v>
      </c>
      <c r="B30" s="28">
        <v>-0.13882771660549453</v>
      </c>
      <c r="C30" s="28">
        <v>-0.17314109652233531</v>
      </c>
      <c r="D30" s="28">
        <v>-6.3563494234123108E-2</v>
      </c>
      <c r="E30" s="28">
        <v>-9.3115597176248385E-2</v>
      </c>
      <c r="F30" s="28">
        <f t="shared" si="0"/>
        <v>1.1774080413174519E-3</v>
      </c>
      <c r="G30" s="28"/>
      <c r="H30" s="28">
        <f t="shared" si="1"/>
        <v>5.6647031691672472E-3</v>
      </c>
      <c r="I30" s="28"/>
      <c r="J30" s="28">
        <f t="shared" si="2"/>
        <v>2.089597862713663E-3</v>
      </c>
    </row>
    <row r="31" spans="1:10" x14ac:dyDescent="0.3">
      <c r="A31" s="1">
        <v>37469</v>
      </c>
      <c r="B31" s="28">
        <v>-3.342029584474171E-2</v>
      </c>
      <c r="C31" s="28">
        <v>-0.14912173058054676</v>
      </c>
      <c r="D31" s="28">
        <v>-8.6142760945534524E-2</v>
      </c>
      <c r="E31" s="28">
        <v>2.3248558915958291E-2</v>
      </c>
      <c r="F31" s="28">
        <f t="shared" si="0"/>
        <v>1.3386821999923755E-2</v>
      </c>
      <c r="G31" s="28"/>
      <c r="H31" s="28">
        <f t="shared" si="1"/>
        <v>2.7796583263043164E-3</v>
      </c>
      <c r="I31" s="28"/>
      <c r="J31" s="28">
        <f t="shared" si="2"/>
        <v>3.2113590998893112E-3</v>
      </c>
    </row>
    <row r="32" spans="1:10" x14ac:dyDescent="0.3">
      <c r="A32" s="1">
        <v>37500</v>
      </c>
      <c r="B32" s="28">
        <v>-1.6947189795163964E-2</v>
      </c>
      <c r="C32" s="28">
        <v>-6.8130726265483221E-2</v>
      </c>
      <c r="D32" s="28">
        <v>-7.0326021415296674E-2</v>
      </c>
      <c r="E32" s="28">
        <v>-0.13345052008417763</v>
      </c>
      <c r="F32" s="28">
        <f t="shared" si="0"/>
        <v>2.6197544056085014E-3</v>
      </c>
      <c r="G32" s="28"/>
      <c r="H32" s="28">
        <f t="shared" si="1"/>
        <v>2.8492996651304798E-3</v>
      </c>
      <c r="I32" s="28"/>
      <c r="J32" s="28">
        <f t="shared" si="2"/>
        <v>1.3573025968431008E-2</v>
      </c>
    </row>
    <row r="33" spans="1:10" x14ac:dyDescent="0.3">
      <c r="A33" s="1">
        <v>37530</v>
      </c>
      <c r="B33" s="28">
        <v>0.10827035647619576</v>
      </c>
      <c r="C33" s="28">
        <v>-3.2302250736259738E-2</v>
      </c>
      <c r="D33" s="28">
        <v>-5.4312371929256857E-2</v>
      </c>
      <c r="E33" s="28">
        <v>0.13550990009896993</v>
      </c>
      <c r="F33" s="28">
        <f t="shared" si="0"/>
        <v>1.9760657898507301E-2</v>
      </c>
      <c r="G33" s="28"/>
      <c r="H33" s="28">
        <f t="shared" si="1"/>
        <v>2.6433143575761171E-2</v>
      </c>
      <c r="I33" s="28"/>
      <c r="J33" s="28">
        <f t="shared" si="2"/>
        <v>7.4199273677701702E-4</v>
      </c>
    </row>
    <row r="34" spans="1:10" x14ac:dyDescent="0.3">
      <c r="A34" s="1">
        <v>37561</v>
      </c>
      <c r="B34" s="28">
        <v>-3.5468270288169457E-2</v>
      </c>
      <c r="C34" s="28">
        <v>6.6098574312459107E-2</v>
      </c>
      <c r="D34" s="28">
        <v>-5.5375534076210764E-3</v>
      </c>
      <c r="E34" s="28">
        <v>0.1017421937110132</v>
      </c>
      <c r="F34" s="28">
        <f t="shared" si="0"/>
        <v>1.0315823922128231E-2</v>
      </c>
      <c r="G34" s="28"/>
      <c r="H34" s="28">
        <f t="shared" si="1"/>
        <v>8.9584781298354373E-4</v>
      </c>
      <c r="I34" s="28"/>
      <c r="J34" s="28">
        <f t="shared" si="2"/>
        <v>1.8826711430871002E-2</v>
      </c>
    </row>
    <row r="35" spans="1:10" x14ac:dyDescent="0.3">
      <c r="A35" s="1">
        <v>37591</v>
      </c>
      <c r="B35" s="28">
        <v>-7.5482014266520348E-2</v>
      </c>
      <c r="C35" s="28">
        <v>-4.9982169079808847E-3</v>
      </c>
      <c r="D35" s="28">
        <v>-1.4516768471785589E-2</v>
      </c>
      <c r="E35" s="28">
        <v>-6.2502074554787429E-2</v>
      </c>
      <c r="F35" s="28">
        <f t="shared" si="0"/>
        <v>4.9679656900796544E-3</v>
      </c>
      <c r="G35" s="28"/>
      <c r="H35" s="28">
        <f t="shared" si="1"/>
        <v>3.7167611948124243E-3</v>
      </c>
      <c r="I35" s="28"/>
      <c r="J35" s="28">
        <f t="shared" si="2"/>
        <v>1.6847883492022124E-4</v>
      </c>
    </row>
    <row r="36" spans="1:10" x14ac:dyDescent="0.3">
      <c r="A36" s="1">
        <v>37622</v>
      </c>
      <c r="B36" s="28">
        <v>2.0951001246973799E-3</v>
      </c>
      <c r="C36" s="28">
        <v>-5.4336875058958505E-2</v>
      </c>
      <c r="D36" s="28">
        <v>-3.2806342210206015E-2</v>
      </c>
      <c r="E36" s="28">
        <v>-2.0970748848662062E-2</v>
      </c>
      <c r="F36" s="28">
        <f t="shared" si="0"/>
        <v>3.1845678231287537E-3</v>
      </c>
      <c r="G36" s="28"/>
      <c r="H36" s="28">
        <f t="shared" si="1"/>
        <v>1.2181106770565869E-3</v>
      </c>
      <c r="I36" s="28"/>
      <c r="J36" s="28">
        <f t="shared" si="2"/>
        <v>5.3203338886182675E-4</v>
      </c>
    </row>
    <row r="37" spans="1:10" x14ac:dyDescent="0.3">
      <c r="A37" s="1">
        <v>37653</v>
      </c>
      <c r="B37" s="28">
        <v>4.5263856165793648E-2</v>
      </c>
      <c r="C37" s="28">
        <v>-1.4834492430399384E-2</v>
      </c>
      <c r="D37" s="28">
        <v>-2.2335909509734995E-2</v>
      </c>
      <c r="E37" s="28">
        <v>-5.3151649002535009E-3</v>
      </c>
      <c r="F37" s="28">
        <f t="shared" si="0"/>
        <v>3.6118115039895375E-3</v>
      </c>
      <c r="G37" s="28"/>
      <c r="H37" s="28">
        <f t="shared" si="1"/>
        <v>4.5697283193863797E-3</v>
      </c>
      <c r="I37" s="28"/>
      <c r="J37" s="28">
        <f t="shared" si="2"/>
        <v>2.5582373719996413E-3</v>
      </c>
    </row>
    <row r="38" spans="1:10" x14ac:dyDescent="0.3">
      <c r="A38" s="1">
        <v>37681</v>
      </c>
      <c r="B38" s="28">
        <v>-5.7961563207121758E-2</v>
      </c>
      <c r="C38" s="28">
        <v>2.723435158693574E-2</v>
      </c>
      <c r="D38" s="28">
        <v>-2.0559798070764017E-3</v>
      </c>
      <c r="E38" s="28">
        <v>3.0311123566676836E-2</v>
      </c>
      <c r="F38" s="28">
        <f t="shared" si="0"/>
        <v>7.258343897596305E-3</v>
      </c>
      <c r="G38" s="28"/>
      <c r="H38" s="28">
        <f t="shared" si="1"/>
        <v>3.1254342552994264E-3</v>
      </c>
      <c r="I38" s="28"/>
      <c r="J38" s="28">
        <f t="shared" si="2"/>
        <v>7.7920672302651582E-3</v>
      </c>
    </row>
    <row r="39" spans="1:10" x14ac:dyDescent="0.3">
      <c r="A39" s="1">
        <v>37712</v>
      </c>
      <c r="B39" s="28">
        <v>5.6589046442043767E-3</v>
      </c>
      <c r="C39" s="28">
        <v>-3.2402788768904511E-2</v>
      </c>
      <c r="D39" s="28">
        <v>-1.8827654827090007E-2</v>
      </c>
      <c r="E39" s="28">
        <v>0.13225670340333656</v>
      </c>
      <c r="F39" s="28">
        <f t="shared" si="0"/>
        <v>1.4486925054734965E-3</v>
      </c>
      <c r="G39" s="28"/>
      <c r="H39" s="28">
        <f t="shared" si="1"/>
        <v>5.9959159474123663E-4</v>
      </c>
      <c r="I39" s="28"/>
      <c r="J39" s="28">
        <f t="shared" si="2"/>
        <v>1.6027002650657731E-2</v>
      </c>
    </row>
    <row r="40" spans="1:10" x14ac:dyDescent="0.3">
      <c r="A40" s="1">
        <v>37742</v>
      </c>
      <c r="B40" s="28">
        <v>0.26230515490589212</v>
      </c>
      <c r="C40" s="28">
        <v>-5.7596033797282899E-3</v>
      </c>
      <c r="D40" s="28">
        <v>-1.148168698570169E-2</v>
      </c>
      <c r="E40" s="28">
        <v>9.2970180395088059E-2</v>
      </c>
      <c r="F40" s="28">
        <f t="shared" si="0"/>
        <v>7.1858714634728107E-2</v>
      </c>
      <c r="G40" s="28"/>
      <c r="H40" s="28">
        <f t="shared" si="1"/>
        <v>7.4959234792972576E-2</v>
      </c>
      <c r="I40" s="28"/>
      <c r="J40" s="28">
        <f t="shared" si="2"/>
        <v>2.8674333592574663E-2</v>
      </c>
    </row>
    <row r="41" spans="1:10" x14ac:dyDescent="0.3">
      <c r="A41" s="1">
        <v>37773</v>
      </c>
      <c r="B41" s="28">
        <v>6.1834125703159604E-2</v>
      </c>
      <c r="C41" s="28">
        <v>0.18188572742020598</v>
      </c>
      <c r="D41" s="28">
        <v>7.0654365581776457E-2</v>
      </c>
      <c r="E41" s="28">
        <v>3.6874978979982931E-2</v>
      </c>
      <c r="F41" s="28">
        <f t="shared" si="0"/>
        <v>1.4412387074828331E-2</v>
      </c>
      <c r="G41" s="28"/>
      <c r="H41" s="28">
        <f t="shared" si="1"/>
        <v>7.7796631516343043E-5</v>
      </c>
      <c r="I41" s="28"/>
      <c r="J41" s="28">
        <f t="shared" si="2"/>
        <v>6.2295900514906083E-4</v>
      </c>
    </row>
    <row r="42" spans="1:10" x14ac:dyDescent="0.3">
      <c r="A42" s="1">
        <v>37803</v>
      </c>
      <c r="B42" s="28">
        <v>0.10598498583374139</v>
      </c>
      <c r="C42" s="28">
        <v>9.7849606218273516E-2</v>
      </c>
      <c r="D42" s="28">
        <v>6.8008293618191398E-2</v>
      </c>
      <c r="E42" s="28">
        <v>4.2264013465804766E-2</v>
      </c>
      <c r="F42" s="28">
        <f t="shared" si="0"/>
        <v>6.6184401487770142E-5</v>
      </c>
      <c r="G42" s="28"/>
      <c r="H42" s="28">
        <f t="shared" si="1"/>
        <v>1.442229151634615E-3</v>
      </c>
      <c r="I42" s="28"/>
      <c r="J42" s="28">
        <f t="shared" si="2"/>
        <v>4.0603623195153409E-3</v>
      </c>
    </row>
    <row r="43" spans="1:10" x14ac:dyDescent="0.3">
      <c r="A43" s="1">
        <v>37834</v>
      </c>
      <c r="B43" s="28">
        <v>7.2579664978574154E-2</v>
      </c>
      <c r="C43" s="28">
        <v>0.10354437194910102</v>
      </c>
      <c r="D43" s="28">
        <v>7.9401301282856385E-2</v>
      </c>
      <c r="E43" s="28">
        <v>4.4733123794636426E-2</v>
      </c>
      <c r="F43" s="28">
        <f t="shared" si="0"/>
        <v>9.5881307777059485E-4</v>
      </c>
      <c r="G43" s="28"/>
      <c r="H43" s="28">
        <f t="shared" si="1"/>
        <v>4.6534721867901323E-5</v>
      </c>
      <c r="I43" s="28"/>
      <c r="J43" s="28">
        <f t="shared" si="2"/>
        <v>7.7542985590874005E-4</v>
      </c>
    </row>
    <row r="44" spans="1:10" x14ac:dyDescent="0.3">
      <c r="A44" s="1">
        <v>37865</v>
      </c>
      <c r="B44" s="28">
        <v>-8.3590962448135353E-2</v>
      </c>
      <c r="C44" s="28">
        <v>8.1869077069732205E-2</v>
      </c>
      <c r="D44" s="28">
        <v>7.7354810391571716E-2</v>
      </c>
      <c r="E44" s="28">
        <v>3.3465910980676919E-3</v>
      </c>
      <c r="F44" s="28">
        <f t="shared" si="0"/>
        <v>2.7377024677254294E-2</v>
      </c>
      <c r="G44" s="28"/>
      <c r="H44" s="28">
        <f t="shared" si="1"/>
        <v>2.5903541794970588E-2</v>
      </c>
      <c r="I44" s="28"/>
      <c r="J44" s="28">
        <f t="shared" si="2"/>
        <v>7.5581382165989209E-3</v>
      </c>
    </row>
    <row r="45" spans="1:10" x14ac:dyDescent="0.3">
      <c r="A45" s="1">
        <v>37895</v>
      </c>
      <c r="B45" s="28">
        <v>0.10472899063079644</v>
      </c>
      <c r="C45" s="28">
        <v>-3.3952950592775089E-2</v>
      </c>
      <c r="D45" s="28">
        <v>2.9071078539659592E-2</v>
      </c>
      <c r="E45" s="28">
        <v>9.5271824473898509E-2</v>
      </c>
      <c r="F45" s="28">
        <f t="shared" si="0"/>
        <v>1.9232680821538149E-2</v>
      </c>
      <c r="G45" s="28"/>
      <c r="H45" s="28">
        <f t="shared" si="1"/>
        <v>5.7241196619901907E-3</v>
      </c>
      <c r="I45" s="28"/>
      <c r="J45" s="28">
        <f t="shared" si="2"/>
        <v>8.9437991719175521E-5</v>
      </c>
    </row>
    <row r="46" spans="1:10" x14ac:dyDescent="0.3">
      <c r="A46" s="1">
        <v>37926</v>
      </c>
      <c r="B46" s="28">
        <v>-8.6500433377532215E-2</v>
      </c>
      <c r="C46" s="28">
        <v>6.3124408263724965E-2</v>
      </c>
      <c r="D46" s="28">
        <v>5.1768452167000642E-2</v>
      </c>
      <c r="E46" s="28">
        <v>3.1191937328108748E-2</v>
      </c>
      <c r="F46" s="28">
        <f t="shared" si="0"/>
        <v>2.2387593236171285E-2</v>
      </c>
      <c r="G46" s="28"/>
      <c r="H46" s="28">
        <f t="shared" si="1"/>
        <v>1.9118284709727131E-2</v>
      </c>
      <c r="I46" s="28"/>
      <c r="J46" s="28">
        <f t="shared" si="2"/>
        <v>1.3851494122314015E-2</v>
      </c>
    </row>
    <row r="47" spans="1:10" x14ac:dyDescent="0.3">
      <c r="A47" s="1">
        <v>37956</v>
      </c>
      <c r="B47" s="28">
        <v>2.1999013468976036E-2</v>
      </c>
      <c r="C47" s="28">
        <v>-4.1612980885155061E-2</v>
      </c>
      <c r="D47" s="28">
        <v>1.0287786503640785E-2</v>
      </c>
      <c r="E47" s="28">
        <v>9.012561097684664E-2</v>
      </c>
      <c r="F47" s="28">
        <f t="shared" si="0"/>
        <v>4.0464858257100054E-3</v>
      </c>
      <c r="G47" s="28"/>
      <c r="H47" s="28">
        <f t="shared" si="1"/>
        <v>1.3715283703359552E-4</v>
      </c>
      <c r="I47" s="28"/>
      <c r="J47" s="28">
        <f t="shared" si="2"/>
        <v>4.6412332879994011E-3</v>
      </c>
    </row>
    <row r="48" spans="1:10" x14ac:dyDescent="0.3">
      <c r="A48" s="1">
        <v>37987</v>
      </c>
      <c r="B48" s="28">
        <v>5.5685867029011238E-2</v>
      </c>
      <c r="C48" s="28">
        <v>2.9154151627367071E-3</v>
      </c>
      <c r="D48" s="28">
        <v>1.380115459324136E-2</v>
      </c>
      <c r="E48" s="28">
        <v>4.5146402571081261E-2</v>
      </c>
      <c r="F48" s="28">
        <f t="shared" si="0"/>
        <v>2.7847205901707973E-3</v>
      </c>
      <c r="G48" s="28"/>
      <c r="H48" s="28">
        <f t="shared" si="1"/>
        <v>1.7543291358271358E-3</v>
      </c>
      <c r="I48" s="28"/>
      <c r="J48" s="28">
        <f t="shared" si="2"/>
        <v>1.1108031105996922E-4</v>
      </c>
    </row>
    <row r="49" spans="1:10" x14ac:dyDescent="0.3">
      <c r="A49" s="1">
        <v>38018</v>
      </c>
      <c r="B49" s="28">
        <v>6.0281942790249232E-2</v>
      </c>
      <c r="C49" s="28">
        <v>3.9854731469128879E-2</v>
      </c>
      <c r="D49" s="28">
        <v>2.6366568323972321E-2</v>
      </c>
      <c r="E49" s="28">
        <v>3.6897904466347609E-2</v>
      </c>
      <c r="F49" s="28">
        <f t="shared" si="0"/>
        <v>4.1727096235770754E-4</v>
      </c>
      <c r="G49" s="28"/>
      <c r="H49" s="28">
        <f t="shared" si="1"/>
        <v>1.1502526251877879E-3</v>
      </c>
      <c r="I49" s="28"/>
      <c r="J49" s="28">
        <f t="shared" si="2"/>
        <v>5.468132483336999E-4</v>
      </c>
    </row>
    <row r="50" spans="1:10" x14ac:dyDescent="0.3">
      <c r="A50" s="1">
        <v>38047</v>
      </c>
      <c r="B50" s="28">
        <v>0.13043526025531182</v>
      </c>
      <c r="C50" s="28">
        <v>5.4153779393913123E-2</v>
      </c>
      <c r="D50" s="28">
        <v>3.6541180663855394E-2</v>
      </c>
      <c r="E50" s="28">
        <v>-2.993438038038294E-3</v>
      </c>
      <c r="F50" s="28">
        <f t="shared" si="0"/>
        <v>5.8188643224079363E-3</v>
      </c>
      <c r="G50" s="28"/>
      <c r="H50" s="28">
        <f t="shared" si="1"/>
        <v>8.8160981823267558E-3</v>
      </c>
      <c r="I50" s="28"/>
      <c r="J50" s="28">
        <f t="shared" si="2"/>
        <v>1.780321752825785E-2</v>
      </c>
    </row>
    <row r="51" spans="1:10" x14ac:dyDescent="0.3">
      <c r="A51" s="1">
        <v>38078</v>
      </c>
      <c r="B51" s="28">
        <v>-4.65966627469655E-2</v>
      </c>
      <c r="C51" s="28">
        <v>0.10755081599689222</v>
      </c>
      <c r="D51" s="28">
        <v>6.4709404541292315E-2</v>
      </c>
      <c r="E51" s="28">
        <v>-4.6216101985625873E-3</v>
      </c>
      <c r="F51" s="28">
        <f t="shared" si="0"/>
        <v>2.3761445203088063E-2</v>
      </c>
      <c r="G51" s="28"/>
      <c r="H51" s="28">
        <f t="shared" si="1"/>
        <v>1.2389040615178176E-2</v>
      </c>
      <c r="I51" s="28"/>
      <c r="J51" s="28">
        <f t="shared" si="2"/>
        <v>1.7619050364411858E-3</v>
      </c>
    </row>
    <row r="52" spans="1:10" x14ac:dyDescent="0.3">
      <c r="A52" s="1">
        <v>38108</v>
      </c>
      <c r="B52" s="28">
        <v>8.8439083933672613E-2</v>
      </c>
      <c r="C52" s="28">
        <v>-3.5241912380818557E-4</v>
      </c>
      <c r="D52" s="28">
        <v>3.1317584354814965E-2</v>
      </c>
      <c r="E52" s="28">
        <v>3.5497639399909908E-2</v>
      </c>
      <c r="F52" s="28">
        <f t="shared" si="0"/>
        <v>7.883931015206621E-3</v>
      </c>
      <c r="G52" s="28"/>
      <c r="H52" s="28">
        <f t="shared" si="1"/>
        <v>3.2628657141374347E-3</v>
      </c>
      <c r="I52" s="28"/>
      <c r="J52" s="28">
        <f t="shared" si="2"/>
        <v>2.8027965493214731E-3</v>
      </c>
    </row>
    <row r="53" spans="1:10" x14ac:dyDescent="0.3">
      <c r="A53" s="1">
        <v>38139</v>
      </c>
      <c r="B53" s="28">
        <v>0.15965695983817274</v>
      </c>
      <c r="C53" s="28">
        <v>6.1801633016428367E-2</v>
      </c>
      <c r="D53" s="28">
        <v>4.8454034228472262E-2</v>
      </c>
      <c r="E53" s="28">
        <v>4.4745242316372023E-2</v>
      </c>
      <c r="F53" s="28">
        <f t="shared" si="0"/>
        <v>9.5756649873904032E-3</v>
      </c>
      <c r="G53" s="28"/>
      <c r="H53" s="28">
        <f t="shared" si="1"/>
        <v>1.2366090664156578E-2</v>
      </c>
      <c r="I53" s="28"/>
      <c r="J53" s="28">
        <f t="shared" si="2"/>
        <v>1.320470282381012E-2</v>
      </c>
    </row>
    <row r="54" spans="1:10" x14ac:dyDescent="0.3">
      <c r="A54" s="1">
        <v>38169</v>
      </c>
      <c r="B54" s="28">
        <v>-6.1455841232347375E-3</v>
      </c>
      <c r="C54" s="28">
        <v>0.13030036179164942</v>
      </c>
      <c r="D54" s="28">
        <v>8.1814911911382404E-2</v>
      </c>
      <c r="E54" s="28">
        <v>-2.771010129605813E-2</v>
      </c>
      <c r="F54" s="28">
        <f t="shared" si="0"/>
        <v>1.8617496156607492E-2</v>
      </c>
      <c r="G54" s="28"/>
      <c r="H54" s="28">
        <f t="shared" si="1"/>
        <v>7.7370488626558979E-3</v>
      </c>
      <c r="I54" s="28"/>
      <c r="J54" s="28">
        <f t="shared" si="2"/>
        <v>4.65028400896995E-4</v>
      </c>
    </row>
    <row r="55" spans="1:10" x14ac:dyDescent="0.3">
      <c r="A55" s="1">
        <v>38200</v>
      </c>
      <c r="B55" s="28">
        <v>6.6481673712243783E-2</v>
      </c>
      <c r="C55" s="28">
        <v>3.4788199651230506E-2</v>
      </c>
      <c r="D55" s="28">
        <v>5.5426763100997263E-2</v>
      </c>
      <c r="E55" s="28">
        <v>2.1251574060277681E-2</v>
      </c>
      <c r="F55" s="28">
        <f t="shared" si="0"/>
        <v>1.0044762980561215E-3</v>
      </c>
      <c r="G55" s="28"/>
      <c r="H55" s="28">
        <f t="shared" si="1"/>
        <v>1.2221104862265091E-4</v>
      </c>
      <c r="I55" s="28"/>
      <c r="J55" s="28">
        <f t="shared" si="2"/>
        <v>2.0457619145267843E-3</v>
      </c>
    </row>
    <row r="56" spans="1:10" x14ac:dyDescent="0.3">
      <c r="A56" s="1">
        <v>38231</v>
      </c>
      <c r="B56" s="28">
        <v>0.12351285147752944</v>
      </c>
      <c r="C56" s="28">
        <v>5.6973631493939796E-2</v>
      </c>
      <c r="D56" s="28">
        <v>5.8743236284371211E-2</v>
      </c>
      <c r="E56" s="28">
        <v>3.240393506459345E-2</v>
      </c>
      <c r="F56" s="28">
        <f t="shared" si="0"/>
        <v>4.4274677960245345E-3</v>
      </c>
      <c r="G56" s="28"/>
      <c r="H56" s="28">
        <f t="shared" si="1"/>
        <v>4.195103052269793E-3</v>
      </c>
      <c r="I56" s="28"/>
      <c r="J56" s="28">
        <f t="shared" si="2"/>
        <v>8.3008346499393575E-3</v>
      </c>
    </row>
    <row r="57" spans="1:10" x14ac:dyDescent="0.3">
      <c r="A57" s="1">
        <v>38261</v>
      </c>
      <c r="B57" s="28">
        <v>0.35225874047626315</v>
      </c>
      <c r="C57" s="28">
        <v>0.10355108548245254</v>
      </c>
      <c r="D57" s="28">
        <v>7.8174120842318673E-2</v>
      </c>
      <c r="E57" s="28">
        <v>3.912244409598619E-2</v>
      </c>
      <c r="F57" s="28">
        <f t="shared" si="0"/>
        <v>6.1855497652520332E-2</v>
      </c>
      <c r="G57" s="28"/>
      <c r="H57" s="28">
        <f t="shared" si="1"/>
        <v>7.5122378719884031E-2</v>
      </c>
      <c r="I57" s="28"/>
      <c r="J57" s="28">
        <f t="shared" si="2"/>
        <v>9.8054340110756658E-2</v>
      </c>
    </row>
    <row r="58" spans="1:10" x14ac:dyDescent="0.3">
      <c r="A58" s="1">
        <v>38292</v>
      </c>
      <c r="B58" s="28">
        <v>0.27958085251228981</v>
      </c>
      <c r="C58" s="28">
        <v>0.27764644397811994</v>
      </c>
      <c r="D58" s="28">
        <v>0.160399506732502</v>
      </c>
      <c r="E58" s="28">
        <v>7.3456532947570749E-2</v>
      </c>
      <c r="F58" s="28">
        <f t="shared" si="0"/>
        <v>3.7419363770692389E-6</v>
      </c>
      <c r="G58" s="28"/>
      <c r="H58" s="28">
        <f t="shared" si="1"/>
        <v>1.4204193181881345E-2</v>
      </c>
      <c r="I58" s="28"/>
      <c r="J58" s="28">
        <f t="shared" si="2"/>
        <v>4.2487235116018422E-2</v>
      </c>
    </row>
    <row r="59" spans="1:10" x14ac:dyDescent="0.3">
      <c r="A59" s="1">
        <v>38322</v>
      </c>
      <c r="B59" s="28">
        <v>-3.9523112467152233E-2</v>
      </c>
      <c r="C59" s="28">
        <v>0.27900052995203883</v>
      </c>
      <c r="D59" s="28">
        <v>0.19615391046643832</v>
      </c>
      <c r="E59" s="28">
        <v>6.5810851273364557E-2</v>
      </c>
      <c r="F59" s="28">
        <f t="shared" si="0"/>
        <v>0.10145731077998869</v>
      </c>
      <c r="G59" s="28"/>
      <c r="H59" s="28">
        <f t="shared" si="1"/>
        <v>5.5543659138840164E-2</v>
      </c>
      <c r="I59" s="28"/>
      <c r="J59" s="28">
        <f t="shared" si="2"/>
        <v>1.1095243917288505E-2</v>
      </c>
    </row>
    <row r="60" spans="1:10" x14ac:dyDescent="0.3">
      <c r="A60" s="1">
        <v>38353</v>
      </c>
      <c r="B60" s="28">
        <v>0.19409964499938792</v>
      </c>
      <c r="C60" s="28">
        <v>5.6033980258605079E-2</v>
      </c>
      <c r="D60" s="28">
        <v>0.12545080358636113</v>
      </c>
      <c r="E60" s="28">
        <v>-1.467955733337648E-2</v>
      </c>
      <c r="F60" s="28">
        <f t="shared" si="0"/>
        <v>1.9062127780314249E-2</v>
      </c>
      <c r="G60" s="28"/>
      <c r="H60" s="28">
        <f t="shared" si="1"/>
        <v>4.7126634273509027E-3</v>
      </c>
      <c r="I60" s="28"/>
      <c r="J60" s="28">
        <f t="shared" si="2"/>
        <v>4.3588755326705371E-2</v>
      </c>
    </row>
    <row r="61" spans="1:10" x14ac:dyDescent="0.3">
      <c r="A61" s="1">
        <v>38384</v>
      </c>
      <c r="B61" s="28">
        <v>0.16671023585453715</v>
      </c>
      <c r="C61" s="28">
        <v>0.15267994557715306</v>
      </c>
      <c r="D61" s="28">
        <v>0.14604545601026914</v>
      </c>
      <c r="E61" s="28">
        <v>4.467143728825812E-2</v>
      </c>
      <c r="F61" s="28">
        <f t="shared" si="0"/>
        <v>1.9684904526765849E-4</v>
      </c>
      <c r="G61" s="28"/>
      <c r="H61" s="28">
        <f t="shared" si="1"/>
        <v>4.2703312601206542E-4</v>
      </c>
      <c r="I61" s="28"/>
      <c r="J61" s="28">
        <f t="shared" si="2"/>
        <v>1.4893468355500828E-2</v>
      </c>
    </row>
    <row r="62" spans="1:10" x14ac:dyDescent="0.3">
      <c r="A62" s="1">
        <v>38412</v>
      </c>
      <c r="B62" s="28">
        <v>-7.1110313796272306E-2</v>
      </c>
      <c r="C62" s="28">
        <v>0.16250114877132191</v>
      </c>
      <c r="D62" s="28">
        <v>0.15224488996354954</v>
      </c>
      <c r="E62" s="28">
        <v>-6.5871470515840762E-3</v>
      </c>
      <c r="F62" s="28">
        <f t="shared" si="0"/>
        <v>5.4574315442970471E-2</v>
      </c>
      <c r="G62" s="28"/>
      <c r="H62" s="28">
        <f t="shared" si="1"/>
        <v>4.9887547046591534E-2</v>
      </c>
      <c r="I62" s="28"/>
      <c r="J62" s="28">
        <f t="shared" si="2"/>
        <v>4.1632390467628419E-3</v>
      </c>
    </row>
    <row r="63" spans="1:10" x14ac:dyDescent="0.3">
      <c r="A63" s="1">
        <v>38443</v>
      </c>
      <c r="B63" s="28">
        <v>-0.13462927052294682</v>
      </c>
      <c r="C63" s="28">
        <v>-1.0268750259940437E-3</v>
      </c>
      <c r="D63" s="28">
        <v>8.5238328835602978E-2</v>
      </c>
      <c r="E63" s="28">
        <v>-9.3325005486306536E-3</v>
      </c>
      <c r="F63" s="28">
        <f t="shared" si="0"/>
        <v>1.7849600082524186E-2</v>
      </c>
      <c r="G63" s="28"/>
      <c r="H63" s="28">
        <f t="shared" si="1"/>
        <v>4.8341761247691767E-2</v>
      </c>
      <c r="I63" s="28"/>
      <c r="J63" s="28">
        <f t="shared" si="2"/>
        <v>1.5699280565996693E-2</v>
      </c>
    </row>
    <row r="64" spans="1:10" x14ac:dyDescent="0.3">
      <c r="A64" s="1">
        <v>38473</v>
      </c>
      <c r="B64" s="28">
        <v>0.10260686906080574</v>
      </c>
      <c r="C64" s="28">
        <v>-9.4548551873860992E-2</v>
      </c>
      <c r="D64" s="28">
        <v>1.9278049028038036E-2</v>
      </c>
      <c r="E64" s="28">
        <v>6.0215312826477616E-2</v>
      </c>
      <c r="F64" s="28">
        <f t="shared" si="0"/>
        <v>3.8870260003925627E-2</v>
      </c>
      <c r="G64" s="28"/>
      <c r="H64" s="28">
        <f t="shared" si="1"/>
        <v>6.9436922480533882E-3</v>
      </c>
      <c r="I64" s="28"/>
      <c r="J64" s="28">
        <f t="shared" si="2"/>
        <v>1.7970440399682035E-3</v>
      </c>
    </row>
    <row r="65" spans="1:10" x14ac:dyDescent="0.3">
      <c r="A65" s="1">
        <v>38504</v>
      </c>
      <c r="B65" s="28">
        <v>-7.4194936853175797E-2</v>
      </c>
      <c r="C65" s="28">
        <v>4.3460242780405708E-2</v>
      </c>
      <c r="D65" s="28">
        <v>4.4276695037868345E-2</v>
      </c>
      <c r="E65" s="28">
        <v>2.0185281357086984E-2</v>
      </c>
      <c r="F65" s="28">
        <f t="shared" si="0"/>
        <v>1.3842741294610333E-2</v>
      </c>
      <c r="G65" s="28"/>
      <c r="H65" s="28">
        <f t="shared" si="1"/>
        <v>1.4035527562927069E-2</v>
      </c>
      <c r="I65" s="28"/>
      <c r="J65" s="28">
        <f t="shared" si="2"/>
        <v>8.907625589416818E-3</v>
      </c>
    </row>
    <row r="66" spans="1:10" x14ac:dyDescent="0.3">
      <c r="A66" s="1">
        <v>38534</v>
      </c>
      <c r="B66" s="28">
        <v>0.15865253764640275</v>
      </c>
      <c r="C66" s="28">
        <v>-3.8898382963101344E-2</v>
      </c>
      <c r="D66" s="28">
        <v>8.7352054705551012E-3</v>
      </c>
      <c r="E66" s="28">
        <v>6.9296060140761701E-2</v>
      </c>
      <c r="F66" s="28">
        <f t="shared" si="0"/>
        <v>3.9026366233662582E-2</v>
      </c>
      <c r="G66" s="28"/>
      <c r="H66" s="28">
        <f t="shared" si="1"/>
        <v>2.2475206486723447E-2</v>
      </c>
      <c r="I66" s="28"/>
      <c r="J66" s="28">
        <f t="shared" si="2"/>
        <v>7.9845800722161339E-3</v>
      </c>
    </row>
    <row r="67" spans="1:10" x14ac:dyDescent="0.3">
      <c r="A67" s="1">
        <v>38565</v>
      </c>
      <c r="B67" s="28">
        <v>9.9414285879322106E-2</v>
      </c>
      <c r="C67" s="28">
        <v>9.9387261463551507E-2</v>
      </c>
      <c r="D67" s="28">
        <v>5.3710405123309393E-2</v>
      </c>
      <c r="E67" s="28">
        <v>5.0016171917078647E-3</v>
      </c>
      <c r="F67" s="28">
        <f t="shared" ref="F67:F130" si="3">(B67-C67)^2</f>
        <v>7.3031904774219979E-10</v>
      </c>
      <c r="G67" s="28"/>
      <c r="H67" s="28">
        <f t="shared" ref="H67:H130" si="4">(B67-D67)^2</f>
        <v>2.0888447161598292E-3</v>
      </c>
      <c r="I67" s="28"/>
      <c r="J67" s="28">
        <f t="shared" ref="J67:J130" si="5">(B67-E67)^2</f>
        <v>8.9137520087172167E-3</v>
      </c>
    </row>
    <row r="68" spans="1:10" x14ac:dyDescent="0.3">
      <c r="A68" s="1">
        <v>38596</v>
      </c>
      <c r="B68" s="28">
        <v>0.14331388669390321</v>
      </c>
      <c r="C68" s="28">
        <v>9.9406178554590913E-2</v>
      </c>
      <c r="D68" s="28">
        <v>6.7421569350113203E-2</v>
      </c>
      <c r="E68" s="28">
        <v>2.8561116607992734E-2</v>
      </c>
      <c r="F68" s="28">
        <f t="shared" si="3"/>
        <v>1.9278868340470317E-3</v>
      </c>
      <c r="G68" s="28"/>
      <c r="H68" s="28">
        <f t="shared" si="4"/>
        <v>5.7596438318105302E-3</v>
      </c>
      <c r="I68" s="28"/>
      <c r="J68" s="28">
        <f t="shared" si="5"/>
        <v>1.3168198242389831E-2</v>
      </c>
    </row>
    <row r="69" spans="1:10" x14ac:dyDescent="0.3">
      <c r="A69" s="1">
        <v>38626</v>
      </c>
      <c r="B69" s="28">
        <v>7.4239802558214274E-2</v>
      </c>
      <c r="C69" s="28">
        <v>0.13014157425210954</v>
      </c>
      <c r="D69" s="28">
        <v>9.0189264553250201E-2</v>
      </c>
      <c r="E69" s="28">
        <v>-5.1033783033181922E-3</v>
      </c>
      <c r="F69" s="28">
        <f t="shared" si="3"/>
        <v>3.1250080785163899E-3</v>
      </c>
      <c r="G69" s="28"/>
      <c r="H69" s="28">
        <f t="shared" si="4"/>
        <v>2.5438533793109542E-4</v>
      </c>
      <c r="I69" s="28"/>
      <c r="J69" s="28">
        <f t="shared" si="5"/>
        <v>6.2953403492258522E-3</v>
      </c>
    </row>
    <row r="70" spans="1:10" x14ac:dyDescent="0.3">
      <c r="A70" s="1">
        <v>38657</v>
      </c>
      <c r="B70" s="28">
        <v>0.17763501994306519</v>
      </c>
      <c r="C70" s="28">
        <v>9.1010334066382842E-2</v>
      </c>
      <c r="D70" s="28">
        <v>8.5404425954739419E-2</v>
      </c>
      <c r="E70" s="28">
        <v>6.7575816973525868E-2</v>
      </c>
      <c r="F70" s="28">
        <f t="shared" si="3"/>
        <v>7.5038362032338896E-3</v>
      </c>
      <c r="G70" s="28"/>
      <c r="H70" s="28">
        <f t="shared" si="4"/>
        <v>8.5064824674393937E-3</v>
      </c>
      <c r="I70" s="28"/>
      <c r="J70" s="28">
        <f t="shared" si="5"/>
        <v>1.2113028158290252E-2</v>
      </c>
    </row>
    <row r="71" spans="1:10" x14ac:dyDescent="0.3">
      <c r="A71" s="1">
        <v>38687</v>
      </c>
      <c r="B71" s="28">
        <v>6.0011779076446947E-2</v>
      </c>
      <c r="C71" s="28">
        <v>0.15164761418006048</v>
      </c>
      <c r="D71" s="28">
        <v>0.11307360415123714</v>
      </c>
      <c r="E71" s="28">
        <v>1.9248102385220359E-2</v>
      </c>
      <c r="F71" s="28">
        <f t="shared" si="3"/>
        <v>8.3971262751366509E-3</v>
      </c>
      <c r="G71" s="28"/>
      <c r="H71" s="28">
        <f t="shared" si="4"/>
        <v>2.8155572802676335E-3</v>
      </c>
      <c r="I71" s="28"/>
      <c r="J71" s="28">
        <f t="shared" si="5"/>
        <v>1.6616773373868499E-3</v>
      </c>
    </row>
    <row r="72" spans="1:10" x14ac:dyDescent="0.3">
      <c r="A72" s="1">
        <v>38718</v>
      </c>
      <c r="B72" s="28">
        <v>5.0354955695077752E-2</v>
      </c>
      <c r="C72" s="28">
        <v>8.7502529607530993E-2</v>
      </c>
      <c r="D72" s="28">
        <v>9.7155056628800085E-2</v>
      </c>
      <c r="E72" s="28">
        <v>5.4670195233013585E-2</v>
      </c>
      <c r="F72" s="28">
        <f t="shared" si="3"/>
        <v>1.3799422475811766E-3</v>
      </c>
      <c r="G72" s="28"/>
      <c r="H72" s="28">
        <f t="shared" si="4"/>
        <v>2.1902494474065979E-3</v>
      </c>
      <c r="I72" s="28"/>
      <c r="J72" s="28">
        <f t="shared" si="5"/>
        <v>1.8621292269764665E-5</v>
      </c>
    </row>
    <row r="73" spans="1:10" x14ac:dyDescent="0.3">
      <c r="A73" s="1">
        <v>38749</v>
      </c>
      <c r="B73" s="28">
        <v>-9.2968080150026999E-2</v>
      </c>
      <c r="C73" s="28">
        <v>6.1499227868813719E-2</v>
      </c>
      <c r="D73" s="28">
        <v>8.3115026348683382E-2</v>
      </c>
      <c r="E73" s="28">
        <v>2.0852025288077176E-2</v>
      </c>
      <c r="F73" s="28">
        <f t="shared" si="3"/>
        <v>2.3860149246587418E-2</v>
      </c>
      <c r="G73" s="28"/>
      <c r="H73" s="28">
        <f t="shared" si="4"/>
        <v>3.1005260394236189E-2</v>
      </c>
      <c r="I73" s="28"/>
      <c r="J73" s="28">
        <f t="shared" si="5"/>
        <v>1.295501640194115E-2</v>
      </c>
    </row>
    <row r="74" spans="1:10" x14ac:dyDescent="0.3">
      <c r="A74" s="1">
        <v>38777</v>
      </c>
      <c r="B74" s="28">
        <v>-8.4245890435595716E-2</v>
      </c>
      <c r="C74" s="28">
        <v>-4.6627887744374777E-2</v>
      </c>
      <c r="D74" s="28">
        <v>3.0290094399070266E-2</v>
      </c>
      <c r="E74" s="28">
        <v>3.4745303217367123E-2</v>
      </c>
      <c r="F74" s="28">
        <f t="shared" si="3"/>
        <v>1.4151141264767059E-3</v>
      </c>
      <c r="G74" s="28"/>
      <c r="H74" s="28">
        <f t="shared" si="4"/>
        <v>1.3118491822046836E-2</v>
      </c>
      <c r="I74" s="28"/>
      <c r="J74" s="28">
        <f t="shared" si="5"/>
        <v>1.4158904166956905E-2</v>
      </c>
    </row>
    <row r="75" spans="1:10" x14ac:dyDescent="0.3">
      <c r="A75" s="1">
        <v>38808</v>
      </c>
      <c r="B75" s="28">
        <v>0.12228974723161423</v>
      </c>
      <c r="C75" s="28">
        <v>-7.296048962822943E-2</v>
      </c>
      <c r="D75" s="28">
        <v>-4.0707010513295269E-3</v>
      </c>
      <c r="E75" s="28">
        <v>3.6601350556069508E-2</v>
      </c>
      <c r="F75" s="28">
        <f t="shared" si="3"/>
        <v>3.8122654993825056E-2</v>
      </c>
      <c r="G75" s="28"/>
      <c r="H75" s="28">
        <f t="shared" si="4"/>
        <v>1.5966962890266508E-2</v>
      </c>
      <c r="I75" s="28"/>
      <c r="J75" s="28">
        <f t="shared" si="5"/>
        <v>7.3425013248255054E-3</v>
      </c>
    </row>
    <row r="76" spans="1:10" x14ac:dyDescent="0.3">
      <c r="A76" s="1">
        <v>38838</v>
      </c>
      <c r="B76" s="28">
        <v>-0.15087371518648873</v>
      </c>
      <c r="C76" s="28">
        <v>6.3714676173661139E-2</v>
      </c>
      <c r="D76" s="28">
        <v>3.3837433433553603E-2</v>
      </c>
      <c r="E76" s="28">
        <v>-2.3230701073731506E-2</v>
      </c>
      <c r="F76" s="28">
        <f t="shared" si="3"/>
        <v>4.6048177706536846E-2</v>
      </c>
      <c r="G76" s="28"/>
      <c r="H76" s="28">
        <f t="shared" si="4"/>
        <v>3.4118208424535369E-2</v>
      </c>
      <c r="I76" s="28"/>
      <c r="J76" s="28">
        <f t="shared" si="5"/>
        <v>1.6292739051789538E-2</v>
      </c>
    </row>
    <row r="77" spans="1:10" x14ac:dyDescent="0.3">
      <c r="A77" s="1">
        <v>38869</v>
      </c>
      <c r="B77" s="28">
        <v>-4.1827140790763773E-2</v>
      </c>
      <c r="C77" s="28">
        <v>-8.6497197778443766E-2</v>
      </c>
      <c r="D77" s="28">
        <v>-2.1575911152459101E-2</v>
      </c>
      <c r="E77" s="28">
        <v>1.8313981175448694E-2</v>
      </c>
      <c r="F77" s="28">
        <f t="shared" si="3"/>
        <v>1.9954139912825783E-3</v>
      </c>
      <c r="G77" s="28"/>
      <c r="H77" s="28">
        <f t="shared" si="4"/>
        <v>4.101123018633496E-4</v>
      </c>
      <c r="I77" s="28"/>
      <c r="J77" s="28">
        <f t="shared" si="5"/>
        <v>3.6169545513548432E-3</v>
      </c>
    </row>
    <row r="78" spans="1:10" x14ac:dyDescent="0.3">
      <c r="A78" s="1">
        <v>38899</v>
      </c>
      <c r="B78" s="28">
        <v>0.18665969983349573</v>
      </c>
      <c r="C78" s="28">
        <v>-5.5228157887067766E-2</v>
      </c>
      <c r="D78" s="28">
        <v>-2.7651280043950503E-2</v>
      </c>
      <c r="E78" s="28">
        <v>2.637827306199796E-2</v>
      </c>
      <c r="F78" s="28">
        <f t="shared" si="3"/>
        <v>5.8509735712643562E-2</v>
      </c>
      <c r="G78" s="28"/>
      <c r="H78" s="28">
        <f t="shared" si="4"/>
        <v>4.5929196096031168E-2</v>
      </c>
      <c r="I78" s="28"/>
      <c r="J78" s="28">
        <f t="shared" si="5"/>
        <v>2.5690135767906998E-2</v>
      </c>
    </row>
    <row r="79" spans="1:10" x14ac:dyDescent="0.3">
      <c r="A79" s="1">
        <v>38930</v>
      </c>
      <c r="B79" s="28">
        <v>-1.6187032973407067E-3</v>
      </c>
      <c r="C79" s="28">
        <v>0.11409334251732668</v>
      </c>
      <c r="D79" s="28">
        <v>3.6642013919283373E-2</v>
      </c>
      <c r="E79" s="28">
        <v>4.9059829177299744E-2</v>
      </c>
      <c r="F79" s="28">
        <f t="shared" si="3"/>
        <v>1.3389277546615685E-2</v>
      </c>
      <c r="G79" s="28"/>
      <c r="H79" s="28">
        <f t="shared" si="4"/>
        <v>1.4638824819304742E-3</v>
      </c>
      <c r="I79" s="28"/>
      <c r="J79" s="28">
        <f t="shared" si="5"/>
        <v>2.5683136537831869E-3</v>
      </c>
    </row>
    <row r="80" spans="1:10" x14ac:dyDescent="0.3">
      <c r="A80" s="1">
        <v>38961</v>
      </c>
      <c r="B80" s="28">
        <v>0.13456197282036975</v>
      </c>
      <c r="C80" s="28">
        <v>3.3094910447059506E-2</v>
      </c>
      <c r="D80" s="28">
        <v>2.5163798754296147E-2</v>
      </c>
      <c r="E80" s="28">
        <v>5.4218118226294534E-2</v>
      </c>
      <c r="F80" s="28">
        <f t="shared" si="3"/>
        <v>1.029556474666923E-2</v>
      </c>
      <c r="G80" s="28"/>
      <c r="H80" s="28">
        <f t="shared" si="4"/>
        <v>1.1967960488990939E-2</v>
      </c>
      <c r="I80" s="28"/>
      <c r="J80" s="28">
        <f t="shared" si="5"/>
        <v>6.4551349710339004E-3</v>
      </c>
    </row>
    <row r="81" spans="1:10" x14ac:dyDescent="0.3">
      <c r="A81" s="1">
        <v>38991</v>
      </c>
      <c r="B81" s="28">
        <v>5.3260002705307841E-2</v>
      </c>
      <c r="C81" s="28">
        <v>0.10412185410837667</v>
      </c>
      <c r="D81" s="28">
        <v>5.7983250974118217E-2</v>
      </c>
      <c r="E81" s="28">
        <v>6.3985490489188862E-2</v>
      </c>
      <c r="F81" s="28">
        <f t="shared" si="3"/>
        <v>2.5869279281478543E-3</v>
      </c>
      <c r="G81" s="28"/>
      <c r="H81" s="28">
        <f t="shared" si="4"/>
        <v>2.2309074208820213E-5</v>
      </c>
      <c r="I81" s="28"/>
      <c r="J81" s="28">
        <f t="shared" si="5"/>
        <v>1.1503608820218102E-4</v>
      </c>
    </row>
    <row r="82" spans="1:10" x14ac:dyDescent="0.3">
      <c r="A82" s="1">
        <v>39022</v>
      </c>
      <c r="B82" s="28">
        <v>0.13048877026752215</v>
      </c>
      <c r="C82" s="28">
        <v>6.8518558126228479E-2</v>
      </c>
      <c r="D82" s="28">
        <v>5.6566276493475107E-2</v>
      </c>
      <c r="E82" s="28">
        <v>4.3327912164636488E-2</v>
      </c>
      <c r="F82" s="28">
        <f t="shared" si="3"/>
        <v>3.8403071928369411E-3</v>
      </c>
      <c r="G82" s="28"/>
      <c r="H82" s="28">
        <f t="shared" si="4"/>
        <v>5.4645350857740237E-3</v>
      </c>
      <c r="I82" s="28"/>
      <c r="J82" s="28">
        <f t="shared" si="5"/>
        <v>7.5970151852313671E-3</v>
      </c>
    </row>
    <row r="83" spans="1:10" x14ac:dyDescent="0.3">
      <c r="A83" s="1">
        <v>39052</v>
      </c>
      <c r="B83" s="28">
        <v>-7.4405535162595626E-2</v>
      </c>
      <c r="C83" s="28">
        <v>0.11189770662513404</v>
      </c>
      <c r="D83" s="28">
        <v>7.8743024625689217E-2</v>
      </c>
      <c r="E83" s="28">
        <v>3.743410478464286E-2</v>
      </c>
      <c r="F83" s="28">
        <f t="shared" si="3"/>
        <v>3.4708897900617264E-2</v>
      </c>
      <c r="G83" s="28"/>
      <c r="H83" s="28">
        <f t="shared" si="4"/>
        <v>2.3454481365225856E-2</v>
      </c>
      <c r="I83" s="28"/>
      <c r="J83" s="28">
        <f t="shared" si="5"/>
        <v>1.2508105063527942E-2</v>
      </c>
    </row>
    <row r="84" spans="1:10" x14ac:dyDescent="0.3">
      <c r="A84" s="1">
        <v>39083</v>
      </c>
      <c r="B84" s="28">
        <v>1.0490447285260496E-2</v>
      </c>
      <c r="C84" s="28">
        <v>-1.8514562626276723E-2</v>
      </c>
      <c r="D84" s="28">
        <v>3.2798456689203767E-2</v>
      </c>
      <c r="E84" s="28">
        <v>3.930176537736594E-2</v>
      </c>
      <c r="F84" s="28">
        <f t="shared" si="3"/>
        <v>8.4129059996837236E-4</v>
      </c>
      <c r="G84" s="28"/>
      <c r="H84" s="28">
        <f t="shared" si="4"/>
        <v>4.9764728356642147E-4</v>
      </c>
      <c r="I84" s="28"/>
      <c r="J84" s="28">
        <f t="shared" si="5"/>
        <v>8.3009205020448244E-4</v>
      </c>
    </row>
    <row r="85" spans="1:10" x14ac:dyDescent="0.3">
      <c r="A85" s="1">
        <v>39114</v>
      </c>
      <c r="B85" s="28">
        <v>-1.3063996956229729E-2</v>
      </c>
      <c r="C85" s="28">
        <v>1.7889443117993292E-3</v>
      </c>
      <c r="D85" s="28">
        <v>2.6106053868020784E-2</v>
      </c>
      <c r="E85" s="28">
        <v>-1.0554009683056403E-2</v>
      </c>
      <c r="F85" s="28">
        <f t="shared" si="3"/>
        <v>2.2060986431152066E-4</v>
      </c>
      <c r="G85" s="28"/>
      <c r="H85" s="28">
        <f t="shared" si="4"/>
        <v>1.5342928815743682E-3</v>
      </c>
      <c r="I85" s="28"/>
      <c r="J85" s="28">
        <f t="shared" si="5"/>
        <v>6.3000361114920686E-6</v>
      </c>
    </row>
    <row r="86" spans="1:10" x14ac:dyDescent="0.3">
      <c r="A86" s="1">
        <v>39142</v>
      </c>
      <c r="B86" s="28">
        <v>9.8096338066444799E-2</v>
      </c>
      <c r="C86" s="28">
        <v>-8.6081145758210107E-3</v>
      </c>
      <c r="D86" s="28">
        <v>1.4355038620745631E-2</v>
      </c>
      <c r="E86" s="28">
        <v>3.2391934202561985E-2</v>
      </c>
      <c r="F86" s="28">
        <f t="shared" si="3"/>
        <v>1.1385840213685548E-2</v>
      </c>
      <c r="G86" s="28"/>
      <c r="H86" s="28">
        <f t="shared" si="4"/>
        <v>7.0126052328542549E-3</v>
      </c>
      <c r="I86" s="28"/>
      <c r="J86" s="28">
        <f t="shared" si="5"/>
        <v>4.3170686871082196E-3</v>
      </c>
    </row>
    <row r="87" spans="1:10" x14ac:dyDescent="0.3">
      <c r="A87" s="1">
        <v>39173</v>
      </c>
      <c r="B87" s="28">
        <v>7.4158282965129274E-2</v>
      </c>
      <c r="C87" s="28">
        <v>6.6085002273765056E-2</v>
      </c>
      <c r="D87" s="28">
        <v>3.9477428454455378E-2</v>
      </c>
      <c r="E87" s="28">
        <v>7.9838393599437368E-2</v>
      </c>
      <c r="F87" s="28">
        <f t="shared" si="3"/>
        <v>6.5177861121554301E-5</v>
      </c>
      <c r="G87" s="28"/>
      <c r="H87" s="28">
        <f t="shared" si="4"/>
        <v>1.2027616695905298E-3</v>
      </c>
      <c r="I87" s="28"/>
      <c r="J87" s="28">
        <f t="shared" si="5"/>
        <v>3.2263656817979901E-5</v>
      </c>
    </row>
    <row r="88" spans="1:10" x14ac:dyDescent="0.3">
      <c r="A88" s="1">
        <v>39203</v>
      </c>
      <c r="B88" s="28">
        <v>0.21432852542951375</v>
      </c>
      <c r="C88" s="28">
        <v>7.1736298757720002E-2</v>
      </c>
      <c r="D88" s="28">
        <v>4.9881684807657548E-2</v>
      </c>
      <c r="E88" s="28">
        <v>6.6106427633644507E-2</v>
      </c>
      <c r="F88" s="28">
        <f t="shared" si="3"/>
        <v>2.033254310722021E-2</v>
      </c>
      <c r="G88" s="28"/>
      <c r="H88" s="28">
        <f t="shared" si="4"/>
        <v>2.7042763390510181E-2</v>
      </c>
      <c r="I88" s="28"/>
      <c r="J88" s="28">
        <f t="shared" si="5"/>
        <v>2.1969790275008231E-2</v>
      </c>
    </row>
    <row r="89" spans="1:10" x14ac:dyDescent="0.3">
      <c r="A89" s="1">
        <v>39234</v>
      </c>
      <c r="B89" s="28">
        <v>7.0137882452301348E-3</v>
      </c>
      <c r="C89" s="28">
        <v>0.1715508574279756</v>
      </c>
      <c r="D89" s="28">
        <v>9.9215736994214404E-2</v>
      </c>
      <c r="E89" s="28">
        <v>-4.2873447707530727E-3</v>
      </c>
      <c r="F89" s="28">
        <f t="shared" si="3"/>
        <v>2.7072447135247566E-2</v>
      </c>
      <c r="G89" s="28"/>
      <c r="H89" s="28">
        <f t="shared" si="4"/>
        <v>8.5011993531103214E-3</v>
      </c>
      <c r="I89" s="28"/>
      <c r="J89" s="28">
        <f t="shared" si="5"/>
        <v>1.277156074449457E-4</v>
      </c>
    </row>
    <row r="90" spans="1:10" x14ac:dyDescent="0.3">
      <c r="A90" s="1">
        <v>39264</v>
      </c>
      <c r="B90" s="28">
        <v>7.9646082010613517E-2</v>
      </c>
      <c r="C90" s="28">
        <v>5.6374909000053777E-2</v>
      </c>
      <c r="D90" s="28">
        <v>7.1555152369519121E-2</v>
      </c>
      <c r="E90" s="28">
        <v>-2.5789403910320658E-2</v>
      </c>
      <c r="F90" s="28">
        <f t="shared" si="3"/>
        <v>5.4154749328740406E-4</v>
      </c>
      <c r="G90" s="28"/>
      <c r="H90" s="28">
        <f t="shared" si="4"/>
        <v>6.5463142457139895E-5</v>
      </c>
      <c r="I90" s="28"/>
      <c r="J90" s="28">
        <f t="shared" si="5"/>
        <v>1.1116641691383508E-2</v>
      </c>
    </row>
    <row r="91" spans="1:10" x14ac:dyDescent="0.3">
      <c r="A91" s="1">
        <v>39295</v>
      </c>
      <c r="B91" s="28">
        <v>5.1002247437510029E-2</v>
      </c>
      <c r="C91" s="28">
        <v>7.2664730107445591E-2</v>
      </c>
      <c r="D91" s="28">
        <v>7.3982431261847434E-2</v>
      </c>
      <c r="E91" s="28">
        <v>3.6035470398386386E-2</v>
      </c>
      <c r="F91" s="28">
        <f t="shared" si="3"/>
        <v>4.6926315542525858E-4</v>
      </c>
      <c r="G91" s="28"/>
      <c r="H91" s="28">
        <f t="shared" si="4"/>
        <v>5.2808884860033856E-4</v>
      </c>
      <c r="I91" s="28"/>
      <c r="J91" s="28">
        <f t="shared" si="5"/>
        <v>2.2400441493883867E-4</v>
      </c>
    </row>
    <row r="92" spans="1:10" x14ac:dyDescent="0.3">
      <c r="A92" s="1">
        <v>39326</v>
      </c>
      <c r="B92" s="28">
        <v>0.10824639684312665</v>
      </c>
      <c r="C92" s="28">
        <v>5.75009922384907E-2</v>
      </c>
      <c r="D92" s="28">
        <v>6.7088376114546211E-2</v>
      </c>
      <c r="E92" s="28">
        <v>6.952187429593891E-2</v>
      </c>
      <c r="F92" s="28">
        <f t="shared" si="3"/>
        <v>2.575096088488207E-3</v>
      </c>
      <c r="G92" s="28"/>
      <c r="H92" s="28">
        <f t="shared" si="4"/>
        <v>1.6939826702942569E-3</v>
      </c>
      <c r="I92" s="28"/>
      <c r="J92" s="28">
        <f t="shared" si="5"/>
        <v>1.4995886465076515E-3</v>
      </c>
    </row>
    <row r="93" spans="1:10" x14ac:dyDescent="0.3">
      <c r="A93" s="1">
        <v>39356</v>
      </c>
      <c r="B93" s="28">
        <v>0.23770098823585806</v>
      </c>
      <c r="C93" s="28">
        <v>9.3022775461735846E-2</v>
      </c>
      <c r="D93" s="28">
        <v>7.9435782333120333E-2</v>
      </c>
      <c r="E93" s="28">
        <v>4.1196601435904784E-2</v>
      </c>
      <c r="F93" s="28">
        <f t="shared" si="3"/>
        <v>2.0931785251514179E-2</v>
      </c>
      <c r="G93" s="28"/>
      <c r="H93" s="28">
        <f t="shared" si="4"/>
        <v>2.5047875399435971E-2</v>
      </c>
      <c r="I93" s="28"/>
      <c r="J93" s="28">
        <f t="shared" si="5"/>
        <v>3.8613974031625649E-2</v>
      </c>
    </row>
    <row r="94" spans="1:10" x14ac:dyDescent="0.3">
      <c r="A94" s="1">
        <v>39387</v>
      </c>
      <c r="B94" s="28">
        <v>-4.069505435310794E-2</v>
      </c>
      <c r="C94" s="28">
        <v>0.19429752440362139</v>
      </c>
      <c r="D94" s="28">
        <v>0.12691534410394165</v>
      </c>
      <c r="E94" s="28">
        <v>-4.1380416508721075E-2</v>
      </c>
      <c r="F94" s="28">
        <f t="shared" si="3"/>
        <v>5.5221512070737631E-2</v>
      </c>
      <c r="G94" s="28"/>
      <c r="H94" s="28">
        <f t="shared" si="4"/>
        <v>2.8093245670930932E-2</v>
      </c>
      <c r="I94" s="28"/>
      <c r="J94" s="28">
        <f t="shared" si="5"/>
        <v>4.6972128434668354E-7</v>
      </c>
    </row>
    <row r="95" spans="1:10" x14ac:dyDescent="0.3">
      <c r="A95" s="1">
        <v>39417</v>
      </c>
      <c r="B95" s="28">
        <v>8.7038048185704042E-2</v>
      </c>
      <c r="C95" s="28">
        <v>2.9802719273910854E-2</v>
      </c>
      <c r="D95" s="28">
        <v>7.6632224566826765E-2</v>
      </c>
      <c r="E95" s="28">
        <v>5.727854470915574E-3</v>
      </c>
      <c r="F95" s="28">
        <f t="shared" si="3"/>
        <v>3.2758828756411489E-3</v>
      </c>
      <c r="G95" s="28"/>
      <c r="H95" s="28">
        <f t="shared" si="4"/>
        <v>1.0828116518718419E-4</v>
      </c>
      <c r="I95" s="28"/>
      <c r="J95" s="28">
        <f t="shared" si="5"/>
        <v>6.6113476019364261E-3</v>
      </c>
    </row>
    <row r="96" spans="1:10" x14ac:dyDescent="0.3">
      <c r="A96" s="1">
        <v>39448</v>
      </c>
      <c r="B96" s="28">
        <v>-0.31663999280958388</v>
      </c>
      <c r="C96" s="28">
        <v>6.9867449512166085E-2</v>
      </c>
      <c r="D96" s="28">
        <v>7.9753971652489944E-2</v>
      </c>
      <c r="E96" s="28">
        <v>-6.6020755286530231E-2</v>
      </c>
      <c r="F96" s="28">
        <f t="shared" si="3"/>
        <v>0.14938800297010085</v>
      </c>
      <c r="G96" s="28"/>
      <c r="H96" s="28">
        <f t="shared" si="4"/>
        <v>0.15712817506195983</v>
      </c>
      <c r="I96" s="28"/>
      <c r="J96" s="28">
        <f t="shared" si="5"/>
        <v>6.2810002216636782E-2</v>
      </c>
    </row>
    <row r="97" spans="1:10" x14ac:dyDescent="0.3">
      <c r="A97" s="1">
        <v>39479</v>
      </c>
      <c r="B97" s="28">
        <v>-7.6388718683197632E-2</v>
      </c>
      <c r="C97" s="28">
        <v>-0.20068776011305889</v>
      </c>
      <c r="D97" s="28">
        <v>-3.9164217686132208E-2</v>
      </c>
      <c r="E97" s="28">
        <v>-3.1212112361780779E-2</v>
      </c>
      <c r="F97" s="28">
        <f t="shared" si="3"/>
        <v>1.5450251700382365E-2</v>
      </c>
      <c r="G97" s="28"/>
      <c r="H97" s="28">
        <f t="shared" si="4"/>
        <v>1.3856634744805248E-3</v>
      </c>
      <c r="I97" s="28"/>
      <c r="J97" s="28">
        <f t="shared" si="5"/>
        <v>2.0409257587202813E-3</v>
      </c>
    </row>
    <row r="98" spans="1:10" x14ac:dyDescent="0.3">
      <c r="A98" s="1">
        <v>39508</v>
      </c>
      <c r="B98" s="28">
        <v>0.14781613254280179</v>
      </c>
      <c r="C98" s="28">
        <v>-0.113678431112156</v>
      </c>
      <c r="D98" s="28">
        <v>-5.0331567985251832E-2</v>
      </c>
      <c r="E98" s="28">
        <v>9.771558053466009E-3</v>
      </c>
      <c r="F98" s="28">
        <f t="shared" si="3"/>
        <v>6.8379406821096791E-2</v>
      </c>
      <c r="G98" s="28"/>
      <c r="H98" s="28">
        <f t="shared" si="4"/>
        <v>3.9262511224555229E-2</v>
      </c>
      <c r="I98" s="28"/>
      <c r="J98" s="28">
        <f t="shared" si="5"/>
        <v>1.9056304545941771E-2</v>
      </c>
    </row>
    <row r="99" spans="1:10" x14ac:dyDescent="0.3">
      <c r="A99" s="1">
        <v>39539</v>
      </c>
      <c r="B99" s="28">
        <v>0.21219527995090459</v>
      </c>
      <c r="C99" s="28">
        <v>6.9367763446314457E-2</v>
      </c>
      <c r="D99" s="28">
        <v>9.1127421731642608E-3</v>
      </c>
      <c r="E99" s="28">
        <v>8.5180680328439798E-2</v>
      </c>
      <c r="F99" s="28">
        <f t="shared" si="3"/>
        <v>2.0399699470868969E-2</v>
      </c>
      <c r="G99" s="28"/>
      <c r="H99" s="28">
        <f t="shared" si="4"/>
        <v>4.1242517150247328E-2</v>
      </c>
      <c r="I99" s="28"/>
      <c r="J99" s="28">
        <f t="shared" si="5"/>
        <v>1.6132708517255036E-2</v>
      </c>
    </row>
    <row r="100" spans="1:10" x14ac:dyDescent="0.3">
      <c r="A100" s="1">
        <v>39569</v>
      </c>
      <c r="B100" s="28">
        <v>8.5081971113628141E-2</v>
      </c>
      <c r="C100" s="28">
        <v>0.16934702499952756</v>
      </c>
      <c r="D100" s="28">
        <v>7.0037503506486354E-2</v>
      </c>
      <c r="E100" s="28">
        <v>3.5853543870065126E-2</v>
      </c>
      <c r="F100" s="28">
        <f t="shared" si="3"/>
        <v>7.100599306393532E-3</v>
      </c>
      <c r="G100" s="28"/>
      <c r="H100" s="28">
        <f t="shared" si="4"/>
        <v>2.2633600558233854E-4</v>
      </c>
      <c r="I100" s="28"/>
      <c r="J100" s="28">
        <f t="shared" si="5"/>
        <v>2.4234380488747775E-3</v>
      </c>
    </row>
    <row r="101" spans="1:10" x14ac:dyDescent="0.3">
      <c r="A101" s="1">
        <v>39600</v>
      </c>
      <c r="B101" s="28">
        <v>-0.11290032908647607</v>
      </c>
      <c r="C101" s="28">
        <v>0.11036148727939796</v>
      </c>
      <c r="D101" s="28">
        <v>7.455084378862889E-2</v>
      </c>
      <c r="E101" s="28">
        <v>-9.9796355568400871E-2</v>
      </c>
      <c r="F101" s="28">
        <f t="shared" si="3"/>
        <v>4.9845838646989257E-2</v>
      </c>
      <c r="G101" s="28"/>
      <c r="H101" s="28">
        <f t="shared" si="4"/>
        <v>3.5137942212252485E-2</v>
      </c>
      <c r="I101" s="28"/>
      <c r="J101" s="28">
        <f t="shared" si="5"/>
        <v>1.7171412196241611E-4</v>
      </c>
    </row>
    <row r="102" spans="1:10" x14ac:dyDescent="0.3">
      <c r="A102" s="1">
        <v>39630</v>
      </c>
      <c r="B102" s="28">
        <v>-5.0705047081282317E-2</v>
      </c>
      <c r="C102" s="28">
        <v>-4.5921784176713866E-2</v>
      </c>
      <c r="D102" s="28">
        <v>1.8315491926097396E-2</v>
      </c>
      <c r="E102" s="28">
        <v>2.5087398720990048E-3</v>
      </c>
      <c r="F102" s="28">
        <f t="shared" si="3"/>
        <v>2.2879604014220617E-5</v>
      </c>
      <c r="G102" s="28"/>
      <c r="H102" s="28">
        <f t="shared" si="4"/>
        <v>4.7638348048692249E-3</v>
      </c>
      <c r="I102" s="28"/>
      <c r="J102" s="28">
        <f t="shared" si="5"/>
        <v>2.8317071219198563E-3</v>
      </c>
    </row>
    <row r="103" spans="1:10" x14ac:dyDescent="0.3">
      <c r="A103" s="1">
        <v>39661</v>
      </c>
      <c r="B103" s="28">
        <v>6.6561975484987324E-2</v>
      </c>
      <c r="C103" s="28">
        <v>-4.9270068209911776E-2</v>
      </c>
      <c r="D103" s="28">
        <v>-2.3906697761165181E-3</v>
      </c>
      <c r="E103" s="28">
        <v>3.5895833784974303E-2</v>
      </c>
      <c r="F103" s="28">
        <f t="shared" si="3"/>
        <v>1.3417062346537017E-2</v>
      </c>
      <c r="G103" s="28"/>
      <c r="H103" s="28">
        <f t="shared" si="4"/>
        <v>4.7544672885036256E-3</v>
      </c>
      <c r="I103" s="28"/>
      <c r="J103" s="28">
        <f t="shared" si="5"/>
        <v>9.4041224676527744E-4</v>
      </c>
    </row>
    <row r="104" spans="1:10" x14ac:dyDescent="0.3">
      <c r="A104" s="1">
        <v>39692</v>
      </c>
      <c r="B104" s="28">
        <v>-0.3295582887868389</v>
      </c>
      <c r="C104" s="28">
        <v>3.1812362376517592E-2</v>
      </c>
      <c r="D104" s="28">
        <v>1.8295123802214631E-2</v>
      </c>
      <c r="E104" s="28">
        <v>-0.10645413237535398</v>
      </c>
      <c r="F104" s="28">
        <f t="shared" si="3"/>
        <v>0.13058874752222827</v>
      </c>
      <c r="G104" s="28"/>
      <c r="H104" s="28">
        <f t="shared" si="4"/>
        <v>0.12100199664985033</v>
      </c>
      <c r="I104" s="28"/>
      <c r="J104" s="28">
        <f t="shared" si="5"/>
        <v>4.9775464608080328E-2</v>
      </c>
    </row>
    <row r="105" spans="1:10" x14ac:dyDescent="0.3">
      <c r="A105" s="1">
        <v>39722</v>
      </c>
      <c r="B105" s="28">
        <v>-5.3404882018653344E-2</v>
      </c>
      <c r="C105" s="28">
        <v>-0.22114709343783193</v>
      </c>
      <c r="D105" s="28">
        <v>-8.6060899974501434E-2</v>
      </c>
      <c r="E105" s="28">
        <v>-0.2194580656047849</v>
      </c>
      <c r="F105" s="28">
        <f t="shared" si="3"/>
        <v>2.8137449491796404E-2</v>
      </c>
      <c r="G105" s="28"/>
      <c r="H105" s="28">
        <f t="shared" si="4"/>
        <v>1.066415508732673E-3</v>
      </c>
      <c r="I105" s="28"/>
      <c r="J105" s="28">
        <f t="shared" si="5"/>
        <v>2.7573659779089509E-2</v>
      </c>
    </row>
    <row r="106" spans="1:10" x14ac:dyDescent="0.3">
      <c r="A106" s="1">
        <v>39753</v>
      </c>
      <c r="B106" s="28">
        <v>-0.13867459889064471</v>
      </c>
      <c r="C106" s="28">
        <v>-0.10372754544440692</v>
      </c>
      <c r="D106" s="28">
        <v>-7.6264094587746994E-2</v>
      </c>
      <c r="E106" s="28">
        <v>-9.0828745790746887E-2</v>
      </c>
      <c r="F106" s="28">
        <f t="shared" si="3"/>
        <v>1.2212965445742006E-3</v>
      </c>
      <c r="G106" s="28"/>
      <c r="H106" s="28">
        <f t="shared" si="4"/>
        <v>3.8950710473420139E-3</v>
      </c>
      <c r="I106" s="28"/>
      <c r="J106" s="28">
        <f t="shared" si="5"/>
        <v>2.2892256588570017E-3</v>
      </c>
    </row>
    <row r="107" spans="1:10" x14ac:dyDescent="0.3">
      <c r="A107" s="1">
        <v>39783</v>
      </c>
      <c r="B107" s="28">
        <v>-7.8990174035932892E-2</v>
      </c>
      <c r="C107" s="28">
        <v>-0.12819048285677337</v>
      </c>
      <c r="D107" s="28">
        <v>-9.4987245878616317E-2</v>
      </c>
      <c r="E107" s="28">
        <v>2.74848163191279E-2</v>
      </c>
      <c r="F107" s="28">
        <f t="shared" si="3"/>
        <v>2.4206703880660734E-3</v>
      </c>
      <c r="G107" s="28"/>
      <c r="H107" s="28">
        <f t="shared" si="4"/>
        <v>2.5590630753997485E-4</v>
      </c>
      <c r="I107" s="28"/>
      <c r="J107" s="28">
        <f t="shared" si="5"/>
        <v>1.1336923571110288E-2</v>
      </c>
    </row>
    <row r="108" spans="1:10" x14ac:dyDescent="0.3">
      <c r="A108" s="1">
        <v>39814</v>
      </c>
      <c r="B108" s="28">
        <v>5.600511401072672E-2</v>
      </c>
      <c r="C108" s="28">
        <v>-9.3750266682185029E-2</v>
      </c>
      <c r="D108" s="28">
        <v>-9.0188124325811275E-2</v>
      </c>
      <c r="E108" s="28">
        <v>-9.9474997508809199E-2</v>
      </c>
      <c r="F108" s="28">
        <f t="shared" si="3"/>
        <v>2.2426674046478925E-2</v>
      </c>
      <c r="G108" s="28"/>
      <c r="H108" s="28">
        <f t="shared" si="4"/>
        <v>2.1372462935323803E-2</v>
      </c>
      <c r="I108" s="28"/>
      <c r="J108" s="28">
        <f t="shared" si="5"/>
        <v>2.4174065078127326E-2</v>
      </c>
    </row>
    <row r="109" spans="1:10" x14ac:dyDescent="0.3">
      <c r="A109" s="1">
        <v>39845</v>
      </c>
      <c r="B109" s="28">
        <v>-9.0980887234940466E-3</v>
      </c>
      <c r="C109" s="28">
        <v>1.1078499802853192E-2</v>
      </c>
      <c r="D109" s="28">
        <v>-4.6330152824849868E-2</v>
      </c>
      <c r="E109" s="28">
        <v>-0.13657858167431625</v>
      </c>
      <c r="F109" s="28">
        <f t="shared" si="3"/>
        <v>4.0709472456152703E-4</v>
      </c>
      <c r="G109" s="28"/>
      <c r="H109" s="28">
        <f t="shared" si="4"/>
        <v>1.3862265972474689E-3</v>
      </c>
      <c r="I109" s="28"/>
      <c r="J109" s="28">
        <f t="shared" si="5"/>
        <v>1.6251276082984628E-2</v>
      </c>
    </row>
    <row r="110" spans="1:10" x14ac:dyDescent="0.3">
      <c r="A110" s="1">
        <v>39873</v>
      </c>
      <c r="B110" s="28">
        <v>0.17702394600187055</v>
      </c>
      <c r="C110" s="28">
        <v>-3.0451121655898743E-3</v>
      </c>
      <c r="D110" s="28">
        <v>-3.516053359444312E-2</v>
      </c>
      <c r="E110" s="28">
        <v>0.13406166328022656</v>
      </c>
      <c r="F110" s="28">
        <f t="shared" si="3"/>
        <v>3.2424865709316242E-2</v>
      </c>
      <c r="G110" s="28"/>
      <c r="H110" s="28">
        <f t="shared" si="4"/>
        <v>4.5022253381558457E-2</v>
      </c>
      <c r="I110" s="28"/>
      <c r="J110" s="28">
        <f t="shared" si="5"/>
        <v>1.8457577366544694E-3</v>
      </c>
    </row>
    <row r="111" spans="1:10" x14ac:dyDescent="0.3">
      <c r="A111" s="1">
        <v>39904</v>
      </c>
      <c r="B111" s="28">
        <v>0.1970129562927061</v>
      </c>
      <c r="C111" s="28">
        <v>0.12300322855163241</v>
      </c>
      <c r="D111" s="28">
        <v>2.8494810284450979E-2</v>
      </c>
      <c r="E111" s="28">
        <v>0.15293310225235479</v>
      </c>
      <c r="F111" s="28">
        <f t="shared" si="3"/>
        <v>5.4774398003078519E-3</v>
      </c>
      <c r="G111" s="28"/>
      <c r="H111" s="28">
        <f t="shared" si="4"/>
        <v>2.8398365534059593E-2</v>
      </c>
      <c r="I111" s="28"/>
      <c r="J111" s="28">
        <f t="shared" si="5"/>
        <v>1.9430335322186754E-3</v>
      </c>
    </row>
    <row r="112" spans="1:10" x14ac:dyDescent="0.3">
      <c r="A112" s="1">
        <v>39934</v>
      </c>
      <c r="B112" s="28">
        <v>7.9313056131167459E-2</v>
      </c>
      <c r="C112" s="28">
        <v>0.17481003797038397</v>
      </c>
      <c r="D112" s="28">
        <v>7.9050254086927507E-2</v>
      </c>
      <c r="E112" s="28">
        <v>9.6467634663750815E-2</v>
      </c>
      <c r="F112" s="28">
        <f t="shared" si="3"/>
        <v>9.1196735403996487E-3</v>
      </c>
      <c r="G112" s="28"/>
      <c r="H112" s="28">
        <f t="shared" si="4"/>
        <v>6.906491445669741E-8</v>
      </c>
      <c r="I112" s="28"/>
      <c r="J112" s="28">
        <f t="shared" si="5"/>
        <v>2.9427956463056972E-4</v>
      </c>
    </row>
    <row r="113" spans="1:10" x14ac:dyDescent="0.3">
      <c r="A113" s="1">
        <v>39965</v>
      </c>
      <c r="B113" s="28">
        <v>4.8744585540657415E-2</v>
      </c>
      <c r="C113" s="28">
        <v>0.10796215068293241</v>
      </c>
      <c r="D113" s="28">
        <v>7.9129094700199493E-2</v>
      </c>
      <c r="E113" s="28">
        <v>2.1487981233266892E-2</v>
      </c>
      <c r="F113" s="28">
        <f t="shared" si="3"/>
        <v>3.5067200213795826E-3</v>
      </c>
      <c r="G113" s="28"/>
      <c r="H113" s="28">
        <f t="shared" si="4"/>
        <v>9.232183968662964E-4</v>
      </c>
      <c r="I113" s="28"/>
      <c r="J113" s="28">
        <f t="shared" si="5"/>
        <v>7.4292247836965967E-4</v>
      </c>
    </row>
    <row r="114" spans="1:10" x14ac:dyDescent="0.3">
      <c r="A114" s="1">
        <v>39995</v>
      </c>
      <c r="B114" s="28">
        <v>0.14716008770159683</v>
      </c>
      <c r="C114" s="28">
        <v>6.6509855083339911E-2</v>
      </c>
      <c r="D114" s="28">
        <v>7.0013741952336866E-2</v>
      </c>
      <c r="E114" s="28">
        <v>0.12236887783685649</v>
      </c>
      <c r="F114" s="28">
        <f t="shared" si="3"/>
        <v>6.5044600213789525E-3</v>
      </c>
      <c r="G114" s="28"/>
      <c r="H114" s="28">
        <f t="shared" si="4"/>
        <v>5.9515586624643612E-3</v>
      </c>
      <c r="I114" s="28"/>
      <c r="J114" s="28">
        <f t="shared" si="5"/>
        <v>6.1460408655759891E-4</v>
      </c>
    </row>
    <row r="115" spans="1:10" x14ac:dyDescent="0.3">
      <c r="A115" s="1">
        <v>40026</v>
      </c>
      <c r="B115" s="28">
        <v>2.9500239537787687E-2</v>
      </c>
      <c r="C115" s="28">
        <v>0.12296501791611975</v>
      </c>
      <c r="D115" s="28">
        <v>9.3157645677114848E-2</v>
      </c>
      <c r="E115" s="28">
        <v>6.8621615785596002E-2</v>
      </c>
      <c r="F115" s="28">
        <f t="shared" si="3"/>
        <v>8.7356647973107285E-3</v>
      </c>
      <c r="G115" s="28"/>
      <c r="H115" s="28">
        <f t="shared" si="4"/>
        <v>4.0522653563872472E-3</v>
      </c>
      <c r="I115" s="28"/>
      <c r="J115" s="28">
        <f t="shared" si="5"/>
        <v>1.5304820795225807E-3</v>
      </c>
    </row>
    <row r="116" spans="1:10" x14ac:dyDescent="0.3">
      <c r="A116" s="1">
        <v>40057</v>
      </c>
      <c r="B116" s="28">
        <v>0.1018965018272171</v>
      </c>
      <c r="C116" s="28">
        <v>5.75396730512873E-2</v>
      </c>
      <c r="D116" s="28">
        <v>7.4060423835316705E-2</v>
      </c>
      <c r="E116" s="28">
        <v>7.0168359415788251E-2</v>
      </c>
      <c r="F116" s="28">
        <f t="shared" si="3"/>
        <v>1.9675282590571538E-3</v>
      </c>
      <c r="G116" s="28"/>
      <c r="H116" s="28">
        <f t="shared" si="4"/>
        <v>7.7484723797116161E-4</v>
      </c>
      <c r="I116" s="28"/>
      <c r="J116" s="28">
        <f t="shared" si="5"/>
        <v>1.0066750208799101E-3</v>
      </c>
    </row>
    <row r="117" spans="1:10" x14ac:dyDescent="0.3">
      <c r="A117" s="1">
        <v>40087</v>
      </c>
      <c r="B117" s="28">
        <v>1.6994511851055716E-2</v>
      </c>
      <c r="C117" s="28">
        <v>8.8589453194438159E-2</v>
      </c>
      <c r="D117" s="28">
        <v>8.2411247232886814E-2</v>
      </c>
      <c r="E117" s="28">
        <v>-6.8776010157172301E-3</v>
      </c>
      <c r="F117" s="28">
        <f t="shared" si="3"/>
        <v>5.1258356259623727E-3</v>
      </c>
      <c r="G117" s="28"/>
      <c r="H117" s="28">
        <f t="shared" si="4"/>
        <v>4.2793492680165126E-3</v>
      </c>
      <c r="I117" s="28"/>
      <c r="J117" s="28">
        <f t="shared" si="5"/>
        <v>5.6987777272394645E-4</v>
      </c>
    </row>
    <row r="118" spans="1:10" x14ac:dyDescent="0.3">
      <c r="A118" s="1">
        <v>40118</v>
      </c>
      <c r="B118" s="28">
        <v>6.0530279254570774E-2</v>
      </c>
      <c r="C118" s="28">
        <v>3.8472994254070442E-2</v>
      </c>
      <c r="D118" s="28">
        <v>6.2786226618337479E-2</v>
      </c>
      <c r="E118" s="28">
        <v>9.8329993020155215E-2</v>
      </c>
      <c r="F118" s="28">
        <f t="shared" si="3"/>
        <v>4.8652382159329691E-4</v>
      </c>
      <c r="G118" s="28"/>
      <c r="H118" s="28">
        <f t="shared" si="4"/>
        <v>5.0892985080859482E-6</v>
      </c>
      <c r="I118" s="28"/>
      <c r="J118" s="28">
        <f t="shared" si="5"/>
        <v>1.4288183607601139E-3</v>
      </c>
    </row>
    <row r="119" spans="1:10" x14ac:dyDescent="0.3">
      <c r="A119" s="1">
        <v>40148</v>
      </c>
      <c r="B119" s="28">
        <v>5.4124593038598068E-2</v>
      </c>
      <c r="C119" s="28">
        <v>5.3913093754420667E-2</v>
      </c>
      <c r="D119" s="28">
        <v>6.210944240920746E-2</v>
      </c>
      <c r="E119" s="28">
        <v>4.6070707110440971E-2</v>
      </c>
      <c r="F119" s="28">
        <f t="shared" si="3"/>
        <v>4.4731947207552929E-8</v>
      </c>
      <c r="G119" s="28"/>
      <c r="H119" s="28">
        <f t="shared" si="4"/>
        <v>6.3757819471321211E-5</v>
      </c>
      <c r="I119" s="28"/>
      <c r="J119" s="28">
        <f t="shared" si="5"/>
        <v>6.4865078543766892E-5</v>
      </c>
    </row>
    <row r="120" spans="1:10" x14ac:dyDescent="0.3">
      <c r="A120" s="1">
        <v>40179</v>
      </c>
      <c r="B120" s="28">
        <v>-8.859661456149448E-2</v>
      </c>
      <c r="C120" s="28">
        <v>5.4061143253344851E-2</v>
      </c>
      <c r="D120" s="28">
        <v>5.971398759802464E-2</v>
      </c>
      <c r="E120" s="28">
        <v>-3.1448317840720094E-2</v>
      </c>
      <c r="F120" s="28">
        <f t="shared" si="3"/>
        <v>2.0351235864757351E-2</v>
      </c>
      <c r="G120" s="28"/>
      <c r="H120" s="28">
        <f t="shared" si="4"/>
        <v>2.1996034712919162E-2</v>
      </c>
      <c r="I120" s="28"/>
      <c r="J120" s="28">
        <f t="shared" si="5"/>
        <v>3.2659278180856726E-3</v>
      </c>
    </row>
    <row r="121" spans="1:10" x14ac:dyDescent="0.3">
      <c r="A121" s="1">
        <v>40210</v>
      </c>
      <c r="B121" s="28">
        <v>6.5396164412425684E-2</v>
      </c>
      <c r="C121" s="28">
        <v>-4.5799287217042677E-2</v>
      </c>
      <c r="D121" s="28">
        <v>1.5220806950168902E-2</v>
      </c>
      <c r="E121" s="28">
        <v>5.760924471364854E-2</v>
      </c>
      <c r="F121" s="28">
        <f t="shared" si="3"/>
        <v>1.236442846308144E-2</v>
      </c>
      <c r="G121" s="28"/>
      <c r="H121" s="28">
        <f t="shared" si="4"/>
        <v>2.5175664964652471E-3</v>
      </c>
      <c r="I121" s="28"/>
      <c r="J121" s="28">
        <f t="shared" si="5"/>
        <v>6.0636118395203519E-5</v>
      </c>
    </row>
    <row r="122" spans="1:10" x14ac:dyDescent="0.3">
      <c r="A122" s="1">
        <v>40238</v>
      </c>
      <c r="B122" s="28">
        <v>0.14847024945945386</v>
      </c>
      <c r="C122" s="28">
        <v>3.2037528923585176E-2</v>
      </c>
      <c r="D122" s="28">
        <v>3.0273414188845937E-2</v>
      </c>
      <c r="E122" s="28">
        <v>0.10205787635409204</v>
      </c>
      <c r="F122" s="28">
        <f t="shared" si="3"/>
        <v>1.3556578411383698E-2</v>
      </c>
      <c r="G122" s="28"/>
      <c r="H122" s="28">
        <f t="shared" si="4"/>
        <v>1.3970491867987225E-2</v>
      </c>
      <c r="I122" s="28"/>
      <c r="J122" s="28">
        <f t="shared" si="5"/>
        <v>2.1541083772713136E-3</v>
      </c>
    </row>
    <row r="123" spans="1:10" x14ac:dyDescent="0.3">
      <c r="A123" s="1">
        <v>40269</v>
      </c>
      <c r="B123" s="28">
        <v>0.11102143601358749</v>
      </c>
      <c r="C123" s="28">
        <v>0.11354043329869326</v>
      </c>
      <c r="D123" s="28">
        <v>6.5732464770028309E-2</v>
      </c>
      <c r="E123" s="28">
        <v>4.193662371060073E-2</v>
      </c>
      <c r="F123" s="28">
        <f t="shared" si="3"/>
        <v>6.3453473223702266E-6</v>
      </c>
      <c r="G123" s="28"/>
      <c r="H123" s="28">
        <f t="shared" si="4"/>
        <v>2.0510909162999307E-3</v>
      </c>
      <c r="I123" s="28"/>
      <c r="J123" s="28">
        <f t="shared" si="5"/>
        <v>4.7727112909389125E-3</v>
      </c>
    </row>
    <row r="124" spans="1:10" x14ac:dyDescent="0.3">
      <c r="A124" s="1">
        <v>40299</v>
      </c>
      <c r="B124" s="28">
        <v>-1.6125193023986739E-2</v>
      </c>
      <c r="C124" s="28">
        <v>0.11177713519911922</v>
      </c>
      <c r="D124" s="28">
        <v>7.9319156143096065E-2</v>
      </c>
      <c r="E124" s="28">
        <v>-9.4108250875168692E-2</v>
      </c>
      <c r="F124" s="28">
        <f t="shared" si="3"/>
        <v>1.6359005564891126E-2</v>
      </c>
      <c r="G124" s="28"/>
      <c r="H124" s="28">
        <f t="shared" si="4"/>
        <v>9.1096237879280204E-3</v>
      </c>
      <c r="I124" s="28"/>
      <c r="J124" s="28">
        <f t="shared" si="5"/>
        <v>6.0813573118207913E-3</v>
      </c>
    </row>
    <row r="125" spans="1:10" x14ac:dyDescent="0.3">
      <c r="A125" s="1">
        <v>40330</v>
      </c>
      <c r="B125" s="28">
        <v>-2.0826505503672932E-2</v>
      </c>
      <c r="C125" s="28">
        <v>2.2245505442945051E-2</v>
      </c>
      <c r="D125" s="28">
        <v>5.0685851392971222E-2</v>
      </c>
      <c r="E125" s="28">
        <v>-5.8539110583531243E-2</v>
      </c>
      <c r="F125" s="28">
        <f t="shared" si="3"/>
        <v>1.8551981269855796E-3</v>
      </c>
      <c r="G125" s="28"/>
      <c r="H125" s="28">
        <f t="shared" si="4"/>
        <v>5.1140171889130078E-3</v>
      </c>
      <c r="I125" s="28"/>
      <c r="J125" s="28">
        <f t="shared" si="5"/>
        <v>1.4222405819093549E-3</v>
      </c>
    </row>
    <row r="126" spans="1:10" x14ac:dyDescent="0.3">
      <c r="A126" s="1">
        <v>40360</v>
      </c>
      <c r="B126" s="28">
        <v>2.2740459523551637E-2</v>
      </c>
      <c r="C126" s="28">
        <v>-7.9049022196875374E-3</v>
      </c>
      <c r="D126" s="28">
        <v>2.9232144323977974E-2</v>
      </c>
      <c r="E126" s="28">
        <v>0.11296742755883779</v>
      </c>
      <c r="F126" s="28">
        <f t="shared" si="3"/>
        <v>9.3913819637398723E-4</v>
      </c>
      <c r="G126" s="28"/>
      <c r="H126" s="28">
        <f t="shared" si="4"/>
        <v>4.2141971548086334E-5</v>
      </c>
      <c r="I126" s="28"/>
      <c r="J126" s="28">
        <f t="shared" si="5"/>
        <v>8.1409057608405489E-3</v>
      </c>
    </row>
    <row r="127" spans="1:10" x14ac:dyDescent="0.3">
      <c r="A127" s="1">
        <v>40391</v>
      </c>
      <c r="B127" s="28">
        <v>-5.5004560378375422E-2</v>
      </c>
      <c r="C127" s="28">
        <v>1.3546851000579885E-2</v>
      </c>
      <c r="D127" s="28">
        <v>2.7284638883850073E-2</v>
      </c>
      <c r="E127" s="28">
        <v>-4.4173078005367912E-2</v>
      </c>
      <c r="F127" s="28">
        <f t="shared" si="3"/>
        <v>4.6992960020467624E-3</v>
      </c>
      <c r="G127" s="28"/>
      <c r="H127" s="28">
        <f t="shared" si="4"/>
        <v>6.7715123152182538E-3</v>
      </c>
      <c r="I127" s="28"/>
      <c r="J127" s="28">
        <f t="shared" si="5"/>
        <v>1.173210103967724E-4</v>
      </c>
    </row>
    <row r="128" spans="1:10" x14ac:dyDescent="0.3">
      <c r="A128" s="1">
        <v>40422</v>
      </c>
      <c r="B128" s="28">
        <v>0.16721511985033</v>
      </c>
      <c r="C128" s="28">
        <v>-3.4439136964688824E-2</v>
      </c>
      <c r="D128" s="28">
        <v>2.5978791051824261E-3</v>
      </c>
      <c r="E128" s="28">
        <v>0.13929343971409638</v>
      </c>
      <c r="F128" s="28">
        <f t="shared" si="3"/>
        <v>4.066443929161756E-2</v>
      </c>
      <c r="G128" s="28"/>
      <c r="H128" s="28">
        <f t="shared" si="4"/>
        <v>2.7098835950545876E-2</v>
      </c>
      <c r="I128" s="28"/>
      <c r="J128" s="28">
        <f t="shared" si="5"/>
        <v>7.796202216301427E-4</v>
      </c>
    </row>
    <row r="129" spans="1:10" x14ac:dyDescent="0.3">
      <c r="A129" s="1">
        <v>40452</v>
      </c>
      <c r="B129" s="28">
        <v>6.0722647934059459E-2</v>
      </c>
      <c r="C129" s="28">
        <v>0.10671884280582433</v>
      </c>
      <c r="D129" s="28">
        <v>5.1983051328726694E-2</v>
      </c>
      <c r="E129" s="28">
        <v>7.3685135997865303E-2</v>
      </c>
      <c r="F129" s="28">
        <f t="shared" si="3"/>
        <v>2.115649942681369E-3</v>
      </c>
      <c r="G129" s="28"/>
      <c r="H129" s="28">
        <f t="shared" si="4"/>
        <v>7.6380548823943998E-5</v>
      </c>
      <c r="I129" s="28"/>
      <c r="J129" s="28">
        <f t="shared" si="5"/>
        <v>1.6802609680430897E-4</v>
      </c>
    </row>
    <row r="130" spans="1:10" x14ac:dyDescent="0.3">
      <c r="A130" s="1">
        <v>40483</v>
      </c>
      <c r="B130" s="28">
        <v>3.3789466963734638E-2</v>
      </c>
      <c r="C130" s="28">
        <v>7.452150639558891E-2</v>
      </c>
      <c r="D130" s="28">
        <v>5.4604930310326524E-2</v>
      </c>
      <c r="E130" s="28">
        <v>1.7448539551382897E-2</v>
      </c>
      <c r="F130" s="28">
        <f t="shared" si="3"/>
        <v>1.6590990362781314E-3</v>
      </c>
      <c r="G130" s="28"/>
      <c r="H130" s="28">
        <f t="shared" si="4"/>
        <v>4.3328351433331028E-4</v>
      </c>
      <c r="I130" s="28"/>
      <c r="J130" s="28">
        <f t="shared" si="5"/>
        <v>2.6702590869574858E-4</v>
      </c>
    </row>
    <row r="131" spans="1:10" x14ac:dyDescent="0.3">
      <c r="A131" s="1">
        <v>40513</v>
      </c>
      <c r="B131" s="28">
        <v>3.6670490369273612E-2</v>
      </c>
      <c r="C131" s="28">
        <v>4.6009078793290914E-2</v>
      </c>
      <c r="D131" s="28">
        <v>4.836029130634896E-2</v>
      </c>
      <c r="E131" s="28">
        <v>0.10998962686771525</v>
      </c>
      <c r="F131" s="28">
        <f t="shared" ref="F131:F194" si="6">(B131-C131)^2</f>
        <v>8.7209233753189966E-5</v>
      </c>
      <c r="G131" s="28"/>
      <c r="H131" s="28">
        <f t="shared" ref="H131:H194" si="7">(B131-D131)^2</f>
        <v>1.3665144594844769E-4</v>
      </c>
      <c r="I131" s="28"/>
      <c r="J131" s="28">
        <f t="shared" ref="J131:J194" si="8">(B131-E131)^2</f>
        <v>5.3756957768771171E-3</v>
      </c>
    </row>
    <row r="132" spans="1:10" x14ac:dyDescent="0.3">
      <c r="A132" s="1">
        <v>40544</v>
      </c>
      <c r="B132" s="28">
        <v>5.1959423026103568E-2</v>
      </c>
      <c r="C132" s="28">
        <v>3.9472066896478801E-2</v>
      </c>
      <c r="D132" s="28">
        <v>4.4853351025226348E-2</v>
      </c>
      <c r="E132" s="28">
        <v>5.3132401897371964E-2</v>
      </c>
      <c r="F132" s="28">
        <f t="shared" si="6"/>
        <v>1.5593406310807724E-4</v>
      </c>
      <c r="G132" s="28"/>
      <c r="H132" s="28">
        <f t="shared" si="7"/>
        <v>5.0496259281651175E-5</v>
      </c>
      <c r="I132" s="28"/>
      <c r="J132" s="28">
        <f t="shared" si="8"/>
        <v>1.37587943244208E-6</v>
      </c>
    </row>
    <row r="133" spans="1:10" x14ac:dyDescent="0.3">
      <c r="A133" s="1">
        <v>40575</v>
      </c>
      <c r="B133" s="28">
        <v>4.0934497272966386E-2</v>
      </c>
      <c r="C133" s="28">
        <v>4.8213216187216135E-2</v>
      </c>
      <c r="D133" s="28">
        <v>4.6985172625489513E-2</v>
      </c>
      <c r="E133" s="28">
        <v>6.4539869176020781E-2</v>
      </c>
      <c r="F133" s="28">
        <f t="shared" si="6"/>
        <v>5.2979749032657041E-5</v>
      </c>
      <c r="G133" s="28"/>
      <c r="H133" s="28">
        <f t="shared" si="7"/>
        <v>3.6610672221630868E-5</v>
      </c>
      <c r="I133" s="28"/>
      <c r="J133" s="28">
        <f t="shared" si="8"/>
        <v>5.572135826815099E-4</v>
      </c>
    </row>
    <row r="134" spans="1:10" x14ac:dyDescent="0.3">
      <c r="A134" s="1">
        <v>40603</v>
      </c>
      <c r="B134" s="28">
        <v>-1.3306399939142177E-2</v>
      </c>
      <c r="C134" s="28">
        <v>4.3118112947241306E-2</v>
      </c>
      <c r="D134" s="28">
        <v>4.5169970019732573E-2</v>
      </c>
      <c r="E134" s="28">
        <v>1.8999989410478851E-2</v>
      </c>
      <c r="F134" s="28">
        <f t="shared" si="6"/>
        <v>3.1837256544656558E-3</v>
      </c>
      <c r="G134" s="28"/>
      <c r="H134" s="28">
        <f t="shared" si="7"/>
        <v>3.4194858435671895E-3</v>
      </c>
      <c r="I134" s="28"/>
      <c r="J134" s="28">
        <f t="shared" si="8"/>
        <v>1.0437027928093072E-3</v>
      </c>
    </row>
    <row r="135" spans="1:10" x14ac:dyDescent="0.3">
      <c r="A135" s="1">
        <v>40634</v>
      </c>
      <c r="B135" s="28">
        <v>4.6485991383675707E-3</v>
      </c>
      <c r="C135" s="28">
        <v>3.6209539267728682E-3</v>
      </c>
      <c r="D135" s="28">
        <v>2.7627059032070144E-2</v>
      </c>
      <c r="E135" s="28">
        <v>5.8876374352465947E-2</v>
      </c>
      <c r="F135" s="28">
        <f t="shared" si="6"/>
        <v>1.0560546809135209E-6</v>
      </c>
      <c r="G135" s="28"/>
      <c r="H135" s="28">
        <f t="shared" si="7"/>
        <v>5.2800961908649763E-4</v>
      </c>
      <c r="I135" s="28"/>
      <c r="J135" s="28">
        <f t="shared" si="8"/>
        <v>2.9406516046707821E-3</v>
      </c>
    </row>
    <row r="136" spans="1:10" x14ac:dyDescent="0.3">
      <c r="A136" s="1">
        <v>40664</v>
      </c>
      <c r="B136" s="28">
        <v>-6.5694522207327966E-3</v>
      </c>
      <c r="C136" s="28">
        <v>4.3403055748891597E-3</v>
      </c>
      <c r="D136" s="28">
        <v>2.073352106395937E-2</v>
      </c>
      <c r="E136" s="28">
        <v>1.5651141253660396E-3</v>
      </c>
      <c r="F136" s="28">
        <f t="shared" si="6"/>
        <v>1.1902281515913404E-4</v>
      </c>
      <c r="G136" s="28"/>
      <c r="H136" s="28">
        <f t="shared" si="7"/>
        <v>7.4545235018461413E-4</v>
      </c>
      <c r="I136" s="28"/>
      <c r="J136" s="28">
        <f t="shared" si="8"/>
        <v>6.6171169639083773E-5</v>
      </c>
    </row>
    <row r="137" spans="1:10" x14ac:dyDescent="0.3">
      <c r="A137" s="1">
        <v>40695</v>
      </c>
      <c r="B137" s="28">
        <v>-3.4959527947403646E-2</v>
      </c>
      <c r="C137" s="28">
        <v>-3.296524882046209E-3</v>
      </c>
      <c r="D137" s="28">
        <v>1.254262907855172E-2</v>
      </c>
      <c r="E137" s="28">
        <v>-6.5574423093115999E-3</v>
      </c>
      <c r="F137" s="28">
        <f t="shared" si="6"/>
        <v>1.0025457631168343E-3</v>
      </c>
      <c r="G137" s="28"/>
      <c r="H137" s="28">
        <f t="shared" si="7"/>
        <v>2.2564549221185206E-3</v>
      </c>
      <c r="I137" s="28"/>
      <c r="J137" s="28">
        <f t="shared" si="8"/>
        <v>8.0667846859351438E-4</v>
      </c>
    </row>
    <row r="138" spans="1:10" x14ac:dyDescent="0.3">
      <c r="A138" s="1">
        <v>40725</v>
      </c>
      <c r="B138" s="28">
        <v>0.16328558454098152</v>
      </c>
      <c r="C138" s="28">
        <v>-2.5460627027796414E-2</v>
      </c>
      <c r="D138" s="28">
        <v>-1.7080180292348892E-3</v>
      </c>
      <c r="E138" s="28">
        <v>-1.120005925478519E-2</v>
      </c>
      <c r="F138" s="28">
        <f t="shared" si="6"/>
        <v>3.562513238156588E-2</v>
      </c>
      <c r="G138" s="28"/>
      <c r="H138" s="28">
        <f t="shared" si="7"/>
        <v>2.7222888889098525E-2</v>
      </c>
      <c r="I138" s="28"/>
      <c r="J138" s="28">
        <f t="shared" si="8"/>
        <v>3.0445239890823178E-2</v>
      </c>
    </row>
    <row r="139" spans="1:10" x14ac:dyDescent="0.3">
      <c r="A139" s="1">
        <v>40756</v>
      </c>
      <c r="B139" s="28">
        <v>-1.4469559271834798E-2</v>
      </c>
      <c r="C139" s="28">
        <v>0.10666172107034813</v>
      </c>
      <c r="D139" s="28">
        <v>4.7790062741830036E-2</v>
      </c>
      <c r="E139" s="28">
        <v>-6.0405404455808269E-2</v>
      </c>
      <c r="F139" s="28">
        <f t="shared" si="6"/>
        <v>1.4672787077336512E-2</v>
      </c>
      <c r="G139" s="28"/>
      <c r="H139" s="28">
        <f t="shared" si="7"/>
        <v>3.8762605332844187E-3</v>
      </c>
      <c r="I139" s="28"/>
      <c r="J139" s="28">
        <f t="shared" si="8"/>
        <v>2.1101018727659789E-3</v>
      </c>
    </row>
    <row r="140" spans="1:10" x14ac:dyDescent="0.3">
      <c r="A140" s="1">
        <v>40787</v>
      </c>
      <c r="B140" s="28">
        <v>-9.1209398365542649E-3</v>
      </c>
      <c r="C140" s="28">
        <v>2.1869824830820082E-2</v>
      </c>
      <c r="D140" s="28">
        <v>2.911217613773058E-2</v>
      </c>
      <c r="E140" s="28">
        <v>-8.2485398996617096E-2</v>
      </c>
      <c r="F140" s="28">
        <f t="shared" si="6"/>
        <v>9.6042749466857826E-4</v>
      </c>
      <c r="G140" s="28"/>
      <c r="H140" s="28">
        <f t="shared" si="7"/>
        <v>1.461771157103115E-3</v>
      </c>
      <c r="I140" s="28"/>
      <c r="J140" s="28">
        <f t="shared" si="8"/>
        <v>5.3823438678485269E-3</v>
      </c>
    </row>
    <row r="141" spans="1:10" x14ac:dyDescent="0.3">
      <c r="A141" s="1">
        <v>40817</v>
      </c>
      <c r="B141" s="28">
        <v>6.1523104371957738E-2</v>
      </c>
      <c r="C141" s="28">
        <v>1.7628956365803913E-4</v>
      </c>
      <c r="D141" s="28">
        <v>1.7642241345445127E-2</v>
      </c>
      <c r="E141" s="28">
        <v>0.16645735886948593</v>
      </c>
      <c r="F141" s="28">
        <f t="shared" si="6"/>
        <v>3.763431687123819E-3</v>
      </c>
      <c r="G141" s="28"/>
      <c r="H141" s="28">
        <f t="shared" si="7"/>
        <v>1.9255301399515616E-3</v>
      </c>
      <c r="I141" s="28"/>
      <c r="J141" s="28">
        <f t="shared" si="8"/>
        <v>1.1011197766952014E-2</v>
      </c>
    </row>
    <row r="142" spans="1:10" x14ac:dyDescent="0.3">
      <c r="A142" s="1">
        <v>40848</v>
      </c>
      <c r="B142" s="28">
        <v>-5.5783306483627726E-2</v>
      </c>
      <c r="C142" s="28">
        <v>4.311905992946783E-2</v>
      </c>
      <c r="D142" s="28">
        <v>3.080650025339891E-2</v>
      </c>
      <c r="E142" s="28">
        <v>1.6150286783092421E-2</v>
      </c>
      <c r="F142" s="28">
        <f t="shared" si="6"/>
        <v>9.7816780821102112E-3</v>
      </c>
      <c r="G142" s="28"/>
      <c r="H142" s="28">
        <f t="shared" si="7"/>
        <v>7.4977946307556243E-3</v>
      </c>
      <c r="I142" s="28"/>
      <c r="J142" s="28">
        <f t="shared" si="8"/>
        <v>5.1744418402619261E-3</v>
      </c>
    </row>
    <row r="143" spans="1:10" x14ac:dyDescent="0.3">
      <c r="A143" s="1">
        <v>40878</v>
      </c>
      <c r="B143" s="28">
        <v>5.9654834002449197E-2</v>
      </c>
      <c r="C143" s="28">
        <v>-2.611259655969906E-2</v>
      </c>
      <c r="D143" s="28">
        <v>4.8295582322909168E-3</v>
      </c>
      <c r="E143" s="28">
        <v>3.09843421070151E-2</v>
      </c>
      <c r="F143" s="28">
        <f t="shared" si="6"/>
        <v>7.3560521452329221E-3</v>
      </c>
      <c r="G143" s="28"/>
      <c r="H143" s="28">
        <f t="shared" si="7"/>
        <v>3.0058108632739044E-3</v>
      </c>
      <c r="I143" s="28"/>
      <c r="J143" s="28">
        <f t="shared" si="8"/>
        <v>8.2199710552615225E-4</v>
      </c>
    </row>
    <row r="144" spans="1:10" x14ac:dyDescent="0.3">
      <c r="A144" s="1">
        <v>40909</v>
      </c>
      <c r="B144" s="28">
        <v>0.12711108544571981</v>
      </c>
      <c r="C144" s="28">
        <v>3.3924604833804717E-2</v>
      </c>
      <c r="D144" s="28">
        <v>2.1277140963338402E-2</v>
      </c>
      <c r="E144" s="28">
        <v>8.0192661776684229E-2</v>
      </c>
      <c r="F144" s="28">
        <f t="shared" si="6"/>
        <v>8.683720168834827E-3</v>
      </c>
      <c r="G144" s="28"/>
      <c r="H144" s="28">
        <f t="shared" si="7"/>
        <v>1.1200823804699788E-2</v>
      </c>
      <c r="I144" s="28"/>
      <c r="J144" s="28">
        <f t="shared" si="8"/>
        <v>2.201338479587118E-3</v>
      </c>
    </row>
    <row r="145" spans="1:10" x14ac:dyDescent="0.3">
      <c r="A145" s="1">
        <v>40940</v>
      </c>
      <c r="B145" s="28">
        <v>0.18831025567812221</v>
      </c>
      <c r="C145" s="28">
        <v>9.9155141262145266E-2</v>
      </c>
      <c r="D145" s="28">
        <v>5.302732430805282E-2</v>
      </c>
      <c r="E145" s="28">
        <v>7.7292726577893336E-2</v>
      </c>
      <c r="F145" s="28">
        <f t="shared" si="6"/>
        <v>7.9486344265259391E-3</v>
      </c>
      <c r="G145" s="28"/>
      <c r="H145" s="28">
        <f t="shared" si="7"/>
        <v>1.8301471520078903E-2</v>
      </c>
      <c r="I145" s="28"/>
      <c r="J145" s="28">
        <f t="shared" si="8"/>
        <v>1.2324891767520165E-2</v>
      </c>
    </row>
    <row r="146" spans="1:10" x14ac:dyDescent="0.3">
      <c r="A146" s="1">
        <v>40969</v>
      </c>
      <c r="B146" s="28">
        <v>0.10528360972999073</v>
      </c>
      <c r="C146" s="28">
        <v>0.16156372135332911</v>
      </c>
      <c r="D146" s="28">
        <v>9.3612203719073639E-2</v>
      </c>
      <c r="E146" s="28">
        <v>6.4317834756519005E-2</v>
      </c>
      <c r="F146" s="28">
        <f t="shared" si="6"/>
        <v>3.1674509643354271E-3</v>
      </c>
      <c r="G146" s="28"/>
      <c r="H146" s="28">
        <f t="shared" si="7"/>
        <v>1.3622171827167172E-4</v>
      </c>
      <c r="I146" s="28"/>
      <c r="J146" s="28">
        <f t="shared" si="8"/>
        <v>1.6781947191771228E-3</v>
      </c>
    </row>
    <row r="147" spans="1:10" x14ac:dyDescent="0.3">
      <c r="A147" s="1">
        <v>41000</v>
      </c>
      <c r="B147" s="28">
        <v>-2.5969467241451549E-2</v>
      </c>
      <c r="C147" s="28">
        <v>0.12216764321699225</v>
      </c>
      <c r="D147" s="28">
        <v>9.7113625522348757E-2</v>
      </c>
      <c r="E147" s="28">
        <v>1.0011861004151745E-2</v>
      </c>
      <c r="F147" s="28">
        <f t="shared" si="6"/>
        <v>2.1944603494977181E-2</v>
      </c>
      <c r="G147" s="28"/>
      <c r="H147" s="28">
        <f t="shared" si="7"/>
        <v>1.5149447724302271E-2</v>
      </c>
      <c r="I147" s="28"/>
      <c r="J147" s="28">
        <f t="shared" si="8"/>
        <v>1.2946559823178495E-3</v>
      </c>
    </row>
    <row r="148" spans="1:10" x14ac:dyDescent="0.3">
      <c r="A148" s="1">
        <v>41030</v>
      </c>
      <c r="B148" s="28">
        <v>-1.0702318336906713E-2</v>
      </c>
      <c r="C148" s="28">
        <v>1.8471665896081593E-2</v>
      </c>
      <c r="D148" s="28">
        <v>6.0188697693208656E-2</v>
      </c>
      <c r="E148" s="28">
        <v>-6.8047243014792244E-2</v>
      </c>
      <c r="F148" s="28">
        <f t="shared" si="6"/>
        <v>8.5112135602665026E-4</v>
      </c>
      <c r="G148" s="28"/>
      <c r="H148" s="28">
        <f t="shared" si="7"/>
        <v>5.0255361537820745E-3</v>
      </c>
      <c r="I148" s="28"/>
      <c r="J148" s="28">
        <f t="shared" si="8"/>
        <v>3.288440386312365E-3</v>
      </c>
    </row>
    <row r="149" spans="1:10" x14ac:dyDescent="0.3">
      <c r="A149" s="1">
        <v>41061</v>
      </c>
      <c r="B149" s="28">
        <v>1.0853120694359397E-2</v>
      </c>
      <c r="C149" s="28">
        <v>-1.9501230670102218E-3</v>
      </c>
      <c r="D149" s="28">
        <v>3.8921392884174039E-2</v>
      </c>
      <c r="E149" s="28">
        <v>7.2032566047385976E-2</v>
      </c>
      <c r="F149" s="28">
        <f t="shared" si="6"/>
        <v>1.6392305081305007E-4</v>
      </c>
      <c r="G149" s="28"/>
      <c r="H149" s="28">
        <f t="shared" si="7"/>
        <v>7.8782790372152205E-4</v>
      </c>
      <c r="I149" s="28"/>
      <c r="J149" s="28">
        <f t="shared" si="8"/>
        <v>3.7429245337039655E-3</v>
      </c>
    </row>
    <row r="150" spans="1:10" x14ac:dyDescent="0.3">
      <c r="A150" s="1">
        <v>41091</v>
      </c>
      <c r="B150" s="28">
        <v>4.5821400486540043E-2</v>
      </c>
      <c r="C150" s="28">
        <v>7.012147565948511E-3</v>
      </c>
      <c r="D150" s="28">
        <v>3.0500911227229647E-2</v>
      </c>
      <c r="E150" s="28">
        <v>3.8239623180187053E-2</v>
      </c>
      <c r="F150" s="28">
        <f t="shared" si="6"/>
        <v>1.5061581122544421E-3</v>
      </c>
      <c r="G150" s="28"/>
      <c r="H150" s="28">
        <f t="shared" si="7"/>
        <v>2.3471739114464519E-4</v>
      </c>
      <c r="I150" s="28"/>
      <c r="J150" s="28">
        <f t="shared" si="8"/>
        <v>5.7483347123129196E-5</v>
      </c>
    </row>
    <row r="151" spans="1:10" x14ac:dyDescent="0.3">
      <c r="A151" s="1">
        <v>41122</v>
      </c>
      <c r="B151" s="28">
        <v>8.9200591212082569E-2</v>
      </c>
      <c r="C151" s="28">
        <v>3.4178624610362578E-2</v>
      </c>
      <c r="D151" s="28">
        <v>3.509705800502276E-2</v>
      </c>
      <c r="E151" s="28">
        <v>4.7229968735424094E-2</v>
      </c>
      <c r="F151" s="28">
        <f t="shared" si="6"/>
        <v>3.0274168087207902E-3</v>
      </c>
      <c r="G151" s="28"/>
      <c r="H151" s="28">
        <f t="shared" si="7"/>
        <v>2.9271923054874235E-3</v>
      </c>
      <c r="I151" s="28"/>
      <c r="J151" s="28">
        <f t="shared" si="8"/>
        <v>1.7615331510781897E-3</v>
      </c>
    </row>
    <row r="152" spans="1:10" x14ac:dyDescent="0.3">
      <c r="A152" s="1">
        <v>41153</v>
      </c>
      <c r="B152" s="28">
        <v>7.1014888630547279E-3</v>
      </c>
      <c r="C152" s="28">
        <v>7.2694001231566566E-2</v>
      </c>
      <c r="D152" s="28">
        <v>5.13281179671407E-2</v>
      </c>
      <c r="E152" s="28">
        <v>5.3704806804587696E-2</v>
      </c>
      <c r="F152" s="28">
        <f t="shared" si="6"/>
        <v>4.3023776788133784E-3</v>
      </c>
      <c r="G152" s="28"/>
      <c r="H152" s="28">
        <f t="shared" si="7"/>
        <v>1.9559947219103843E-3</v>
      </c>
      <c r="I152" s="28"/>
      <c r="J152" s="28">
        <f t="shared" si="8"/>
        <v>2.1718692431596087E-3</v>
      </c>
    </row>
    <row r="153" spans="1:10" x14ac:dyDescent="0.3">
      <c r="A153" s="1">
        <v>41183</v>
      </c>
      <c r="B153" s="28">
        <v>-0.10759993612489627</v>
      </c>
      <c r="C153" s="28">
        <v>2.6779242573608277E-2</v>
      </c>
      <c r="D153" s="28">
        <v>3.8060129235914904E-2</v>
      </c>
      <c r="E153" s="28">
        <v>-7.3290125265076484E-3</v>
      </c>
      <c r="F153" s="28">
        <f t="shared" si="6"/>
        <v>1.8057763667684617E-2</v>
      </c>
      <c r="G153" s="28"/>
      <c r="H153" s="28">
        <f t="shared" si="7"/>
        <v>2.1216854640915779E-2</v>
      </c>
      <c r="I153" s="28"/>
      <c r="J153" s="28">
        <f t="shared" si="8"/>
        <v>1.0054258119273886E-2</v>
      </c>
    </row>
    <row r="154" spans="1:10" x14ac:dyDescent="0.3">
      <c r="A154" s="1">
        <v>41214</v>
      </c>
      <c r="B154" s="28">
        <v>-1.6865095116930129E-2</v>
      </c>
      <c r="C154" s="28">
        <v>-6.7286182515344906E-2</v>
      </c>
      <c r="D154" s="28">
        <v>-5.6378903723284489E-3</v>
      </c>
      <c r="E154" s="28">
        <v>2.2550825887198991E-2</v>
      </c>
      <c r="F154" s="28">
        <f t="shared" si="6"/>
        <v>2.5422860544385812E-3</v>
      </c>
      <c r="G154" s="28"/>
      <c r="H154" s="28">
        <f t="shared" si="7"/>
        <v>1.2605012637720647E-4</v>
      </c>
      <c r="I154" s="28"/>
      <c r="J154" s="28">
        <f t="shared" si="8"/>
        <v>1.5536148286037471E-3</v>
      </c>
    </row>
    <row r="155" spans="1:10" x14ac:dyDescent="0.3">
      <c r="A155" s="1">
        <v>41244</v>
      </c>
      <c r="B155" s="28">
        <v>-8.659021474231976E-2</v>
      </c>
      <c r="C155" s="28">
        <v>-3.1991421336454558E-2</v>
      </c>
      <c r="D155" s="28">
        <v>-9.0060517957089511E-3</v>
      </c>
      <c r="E155" s="28">
        <v>2.9233218520503073E-2</v>
      </c>
      <c r="F155" s="28">
        <f t="shared" si="6"/>
        <v>2.9810282413763496E-3</v>
      </c>
      <c r="G155" s="28"/>
      <c r="H155" s="28">
        <f t="shared" si="7"/>
        <v>6.0193023401262568E-3</v>
      </c>
      <c r="I155" s="28"/>
      <c r="J155" s="28">
        <f t="shared" si="8"/>
        <v>1.3415067692787575E-2</v>
      </c>
    </row>
    <row r="156" spans="1:10" x14ac:dyDescent="0.3">
      <c r="A156" s="1">
        <v>41275</v>
      </c>
      <c r="B156" s="28">
        <v>-0.14408897555360101</v>
      </c>
      <c r="C156" s="28">
        <v>-7.0210576720560192E-2</v>
      </c>
      <c r="D156" s="28">
        <v>-3.228130067969219E-2</v>
      </c>
      <c r="E156" s="28">
        <v>8.9654482073299097E-2</v>
      </c>
      <c r="F156" s="28">
        <f t="shared" si="6"/>
        <v>5.4580178141338462E-3</v>
      </c>
      <c r="G156" s="28"/>
      <c r="H156" s="28">
        <f t="shared" si="7"/>
        <v>1.2500956160709701E-2</v>
      </c>
      <c r="I156" s="28"/>
      <c r="J156" s="28">
        <f t="shared" si="8"/>
        <v>5.4636003983378444E-2</v>
      </c>
    </row>
    <row r="157" spans="1:10" x14ac:dyDescent="0.3">
      <c r="A157" s="1">
        <v>41306</v>
      </c>
      <c r="B157" s="28">
        <v>-3.0933779714038434E-2</v>
      </c>
      <c r="C157" s="28">
        <v>-0.12192545590368875</v>
      </c>
      <c r="D157" s="28">
        <v>-6.5823603141864834E-2</v>
      </c>
      <c r="E157" s="28">
        <v>3.6494372109956374E-2</v>
      </c>
      <c r="F157" s="28">
        <f t="shared" si="6"/>
        <v>8.2794851358021764E-3</v>
      </c>
      <c r="G157" s="28"/>
      <c r="H157" s="28">
        <f t="shared" si="7"/>
        <v>1.2172997788249039E-3</v>
      </c>
      <c r="I157" s="28"/>
      <c r="J157" s="28">
        <f t="shared" si="8"/>
        <v>4.546555658399694E-3</v>
      </c>
    </row>
    <row r="158" spans="1:10" x14ac:dyDescent="0.3">
      <c r="A158" s="1">
        <v>41334</v>
      </c>
      <c r="B158" s="28">
        <v>8.6991363118922305E-3</v>
      </c>
      <c r="C158" s="28">
        <v>-5.8231282570933532E-2</v>
      </c>
      <c r="D158" s="28">
        <v>-5.5356656113516908E-2</v>
      </c>
      <c r="E158" s="28">
        <v>6.9726380832189253E-2</v>
      </c>
      <c r="F158" s="28">
        <f t="shared" si="6"/>
        <v>4.4796809718305195E-3</v>
      </c>
      <c r="G158" s="28"/>
      <c r="H158" s="28">
        <f t="shared" si="7"/>
        <v>4.1031445432471031E-3</v>
      </c>
      <c r="I158" s="28"/>
      <c r="J158" s="28">
        <f t="shared" si="8"/>
        <v>3.7243245737401229E-3</v>
      </c>
    </row>
    <row r="159" spans="1:10" x14ac:dyDescent="0.3">
      <c r="A159" s="1">
        <v>41365</v>
      </c>
      <c r="B159" s="28">
        <v>2.7129743354081803E-4</v>
      </c>
      <c r="C159" s="28">
        <v>-1.1379989352955498E-2</v>
      </c>
      <c r="D159" s="28">
        <v>-3.6139918385894164E-2</v>
      </c>
      <c r="E159" s="28">
        <v>4.573968900058762E-2</v>
      </c>
      <c r="F159" s="28">
        <f t="shared" si="6"/>
        <v>1.3575248378118365E-4</v>
      </c>
      <c r="G159" s="28"/>
      <c r="H159" s="28">
        <f t="shared" si="7"/>
        <v>1.3257766374494722E-3</v>
      </c>
      <c r="I159" s="28"/>
      <c r="J159" s="28">
        <f t="shared" si="8"/>
        <v>2.0673746316942927E-3</v>
      </c>
    </row>
    <row r="160" spans="1:10" x14ac:dyDescent="0.3">
      <c r="A160" s="1">
        <v>41395</v>
      </c>
      <c r="B160" s="28">
        <v>1.5696477262741704E-2</v>
      </c>
      <c r="C160" s="28">
        <v>-3.2240886024080769E-3</v>
      </c>
      <c r="D160" s="28">
        <v>-2.5216553640063668E-2</v>
      </c>
      <c r="E160" s="28">
        <v>4.8816606592760527E-2</v>
      </c>
      <c r="F160" s="28">
        <f t="shared" si="6"/>
        <v>3.5798781265747114E-4</v>
      </c>
      <c r="G160" s="28"/>
      <c r="H160" s="28">
        <f t="shared" si="7"/>
        <v>1.6738760976539077E-3</v>
      </c>
      <c r="I160" s="28"/>
      <c r="J160" s="28">
        <f t="shared" si="8"/>
        <v>1.0969429668371731E-3</v>
      </c>
    </row>
    <row r="161" spans="1:10" x14ac:dyDescent="0.3">
      <c r="A161" s="1">
        <v>41426</v>
      </c>
      <c r="B161" s="28">
        <v>-0.11245741337318338</v>
      </c>
      <c r="C161" s="28">
        <v>1.0020307503196768E-2</v>
      </c>
      <c r="D161" s="28">
        <v>-1.2942644369222057E-2</v>
      </c>
      <c r="E161" s="28">
        <v>-7.958454960079914E-4</v>
      </c>
      <c r="F161" s="28">
        <f t="shared" si="6"/>
        <v>1.5000792111072485E-2</v>
      </c>
      <c r="G161" s="28"/>
      <c r="H161" s="28">
        <f t="shared" si="7"/>
        <v>9.9031892499117802E-3</v>
      </c>
      <c r="I161" s="28"/>
      <c r="J161" s="28">
        <f t="shared" si="8"/>
        <v>1.2468305740789047E-2</v>
      </c>
    </row>
    <row r="162" spans="1:10" x14ac:dyDescent="0.3">
      <c r="A162" s="1">
        <v>41456</v>
      </c>
      <c r="B162" s="28">
        <v>0.14122524283261106</v>
      </c>
      <c r="C162" s="28">
        <v>-7.5714097110269329E-2</v>
      </c>
      <c r="D162" s="28">
        <v>-4.2797075070410445E-2</v>
      </c>
      <c r="E162" s="28">
        <v>8.7517851975758149E-2</v>
      </c>
      <c r="F162" s="28">
        <f t="shared" si="6"/>
        <v>4.7062677214852619E-2</v>
      </c>
      <c r="G162" s="28"/>
      <c r="H162" s="28">
        <f t="shared" si="7"/>
        <v>3.3864213486400709E-2</v>
      </c>
      <c r="I162" s="28"/>
      <c r="J162" s="28">
        <f t="shared" si="8"/>
        <v>2.884483832650768E-3</v>
      </c>
    </row>
    <row r="163" spans="1:10" x14ac:dyDescent="0.3">
      <c r="A163" s="1">
        <v>41487</v>
      </c>
      <c r="B163" s="28">
        <v>7.6657933070347184E-2</v>
      </c>
      <c r="C163" s="28">
        <v>7.6143440849746946E-2</v>
      </c>
      <c r="D163" s="28">
        <v>1.240962030049601E-2</v>
      </c>
      <c r="E163" s="28">
        <v>-2.2418191952906636E-2</v>
      </c>
      <c r="F163" s="28">
        <f t="shared" si="6"/>
        <v>2.6470224505816377E-7</v>
      </c>
      <c r="G163" s="28"/>
      <c r="H163" s="28">
        <f t="shared" si="7"/>
        <v>4.1278456937726207E-3</v>
      </c>
      <c r="I163" s="28"/>
      <c r="J163" s="28">
        <f t="shared" si="8"/>
        <v>9.8160785496234203E-3</v>
      </c>
    </row>
    <row r="164" spans="1:10" x14ac:dyDescent="0.3">
      <c r="A164" s="1">
        <v>41518</v>
      </c>
      <c r="B164" s="28">
        <v>-1.502827094593695E-2</v>
      </c>
      <c r="C164" s="28">
        <v>7.6503585404167115E-2</v>
      </c>
      <c r="D164" s="28">
        <v>3.1684114131451363E-2</v>
      </c>
      <c r="E164" s="28">
        <v>5.95311872110105E-2</v>
      </c>
      <c r="F164" s="28">
        <f t="shared" si="6"/>
        <v>8.3780807268960863E-3</v>
      </c>
      <c r="G164" s="28"/>
      <c r="H164" s="28">
        <f t="shared" si="7"/>
        <v>2.1820469196182106E-3</v>
      </c>
      <c r="I164" s="28"/>
      <c r="J164" s="28">
        <f t="shared" si="8"/>
        <v>5.5591128006575972E-3</v>
      </c>
    </row>
    <row r="165" spans="1:10" x14ac:dyDescent="0.3">
      <c r="A165" s="1">
        <v>41548</v>
      </c>
      <c r="B165" s="28">
        <v>9.6381711398771275E-2</v>
      </c>
      <c r="C165" s="28">
        <v>1.2431285959094268E-2</v>
      </c>
      <c r="D165" s="28">
        <v>1.7670398608234869E-2</v>
      </c>
      <c r="E165" s="28">
        <v>8.2363717344472842E-2</v>
      </c>
      <c r="F165" s="28">
        <f t="shared" si="6"/>
        <v>7.047673931502769E-3</v>
      </c>
      <c r="G165" s="28"/>
      <c r="H165" s="28">
        <f t="shared" si="7"/>
        <v>6.1954707612096602E-3</v>
      </c>
      <c r="I165" s="28"/>
      <c r="J165" s="28">
        <f t="shared" si="8"/>
        <v>1.9650415730634621E-4</v>
      </c>
    </row>
    <row r="166" spans="1:10" x14ac:dyDescent="0.3">
      <c r="A166" s="1">
        <v>41579</v>
      </c>
      <c r="B166" s="28">
        <v>6.384153091229483E-2</v>
      </c>
      <c r="C166" s="28">
        <v>7.119658376686816E-2</v>
      </c>
      <c r="D166" s="28">
        <v>4.1283792445395789E-2</v>
      </c>
      <c r="E166" s="28">
        <v>5.9898776670087445E-2</v>
      </c>
      <c r="F166" s="28">
        <f t="shared" si="6"/>
        <v>5.4096802493567283E-5</v>
      </c>
      <c r="G166" s="28"/>
      <c r="H166" s="28">
        <f t="shared" si="7"/>
        <v>5.088515647410167E-4</v>
      </c>
      <c r="I166" s="28"/>
      <c r="J166" s="28">
        <f t="shared" si="8"/>
        <v>1.5545311014444336E-5</v>
      </c>
    </row>
    <row r="167" spans="1:10" x14ac:dyDescent="0.3">
      <c r="A167" s="1">
        <v>41609</v>
      </c>
      <c r="B167" s="28">
        <v>1.4792255731531645E-2</v>
      </c>
      <c r="C167" s="28">
        <v>6.6048046768666824E-2</v>
      </c>
      <c r="D167" s="28">
        <v>4.8051113985465493E-2</v>
      </c>
      <c r="E167" s="28">
        <v>5.3067115641048164E-2</v>
      </c>
      <c r="F167" s="28">
        <f t="shared" si="6"/>
        <v>2.627156114842467E-3</v>
      </c>
      <c r="G167" s="28"/>
      <c r="H167" s="28">
        <f t="shared" si="7"/>
        <v>1.1061516523552637E-3</v>
      </c>
      <c r="I167" s="28"/>
      <c r="J167" s="28">
        <f t="shared" si="8"/>
        <v>1.4649649010931149E-3</v>
      </c>
    </row>
    <row r="168" spans="1:10" x14ac:dyDescent="0.3">
      <c r="A168" s="1">
        <v>41640</v>
      </c>
      <c r="B168" s="28">
        <v>-0.10769689504399749</v>
      </c>
      <c r="C168" s="28">
        <v>3.0168993042672197E-2</v>
      </c>
      <c r="D168" s="28">
        <v>3.8073456509285335E-2</v>
      </c>
      <c r="E168" s="28">
        <v>-2.9305940352544392E-2</v>
      </c>
      <c r="F168" s="28">
        <f t="shared" si="6"/>
        <v>1.900700309792613E-2</v>
      </c>
      <c r="G168" s="28"/>
      <c r="H168" s="28">
        <f t="shared" si="7"/>
        <v>2.1248995391967666E-2</v>
      </c>
      <c r="I168" s="28"/>
      <c r="J168" s="28">
        <f t="shared" si="8"/>
        <v>6.1451417774374528E-3</v>
      </c>
    </row>
    <row r="169" spans="1:10" x14ac:dyDescent="0.3">
      <c r="A169" s="1">
        <v>41671</v>
      </c>
      <c r="B169" s="28">
        <v>5.1218718200010116E-2</v>
      </c>
      <c r="C169" s="28">
        <v>-6.6337128617996566E-2</v>
      </c>
      <c r="D169" s="28">
        <v>-5.657648956699509E-3</v>
      </c>
      <c r="E169" s="28">
        <v>7.7957723189340841E-2</v>
      </c>
      <c r="F169" s="28">
        <f t="shared" si="6"/>
        <v>1.3819377121098651E-2</v>
      </c>
      <c r="G169" s="28"/>
      <c r="H169" s="28">
        <f t="shared" si="7"/>
        <v>3.2349211409448378E-3</v>
      </c>
      <c r="I169" s="28"/>
      <c r="J169" s="28">
        <f t="shared" si="8"/>
        <v>7.1497438781945337E-4</v>
      </c>
    </row>
    <row r="170" spans="1:10" x14ac:dyDescent="0.3">
      <c r="A170" s="1">
        <v>41699</v>
      </c>
      <c r="B170" s="28">
        <v>2.6057690044414716E-2</v>
      </c>
      <c r="C170" s="28">
        <v>1.5951964154608114E-2</v>
      </c>
      <c r="D170" s="28">
        <v>1.140526119031338E-2</v>
      </c>
      <c r="E170" s="28">
        <v>3.0492854191394893E-2</v>
      </c>
      <c r="F170" s="28">
        <f t="shared" si="6"/>
        <v>1.0212569575990745E-4</v>
      </c>
      <c r="G170" s="28"/>
      <c r="H170" s="28">
        <f t="shared" si="7"/>
        <v>2.1469367132450143E-4</v>
      </c>
      <c r="I170" s="28"/>
      <c r="J170" s="28">
        <f t="shared" si="8"/>
        <v>1.9670681010658394E-5</v>
      </c>
    </row>
    <row r="171" spans="1:10" x14ac:dyDescent="0.3">
      <c r="A171" s="1">
        <v>41730</v>
      </c>
      <c r="B171" s="28">
        <v>9.9396393205736899E-2</v>
      </c>
      <c r="C171" s="28">
        <v>2.3025972277472734E-2</v>
      </c>
      <c r="D171" s="28">
        <v>1.5800989846543781E-2</v>
      </c>
      <c r="E171" s="28">
        <v>2.8174378755444728E-2</v>
      </c>
      <c r="F171" s="28">
        <f t="shared" si="6"/>
        <v>5.8324411927602494E-3</v>
      </c>
      <c r="G171" s="28"/>
      <c r="H171" s="28">
        <f t="shared" si="7"/>
        <v>6.988191462786196E-3</v>
      </c>
      <c r="I171" s="28"/>
      <c r="J171" s="28">
        <f t="shared" si="8"/>
        <v>5.0725753423576259E-3</v>
      </c>
    </row>
    <row r="172" spans="1:10" x14ac:dyDescent="0.3">
      <c r="A172" s="1">
        <v>41760</v>
      </c>
      <c r="B172" s="28">
        <v>7.2717767624398633E-2</v>
      </c>
      <c r="C172" s="28">
        <v>7.6485266927257642E-2</v>
      </c>
      <c r="D172" s="28">
        <v>4.0879610854301709E-2</v>
      </c>
      <c r="E172" s="28">
        <v>4.8760816245844871E-2</v>
      </c>
      <c r="F172" s="28">
        <f t="shared" si="6"/>
        <v>1.4194050997043121E-5</v>
      </c>
      <c r="G172" s="28"/>
      <c r="H172" s="28">
        <f t="shared" si="7"/>
        <v>1.0136682265172686E-3</v>
      </c>
      <c r="I172" s="28"/>
      <c r="J172" s="28">
        <f t="shared" si="8"/>
        <v>5.7393551935438895E-4</v>
      </c>
    </row>
    <row r="173" spans="1:10" x14ac:dyDescent="0.3">
      <c r="A173" s="1">
        <v>41791</v>
      </c>
      <c r="B173" s="28">
        <v>3.3402269156349806E-2</v>
      </c>
      <c r="C173" s="28">
        <v>7.3848017415256331E-2</v>
      </c>
      <c r="D173" s="28">
        <v>5.0431057885330782E-2</v>
      </c>
      <c r="E173" s="28">
        <v>4.6553360900556603E-2</v>
      </c>
      <c r="F173" s="28">
        <f t="shared" si="6"/>
        <v>1.6358585522228402E-3</v>
      </c>
      <c r="G173" s="28"/>
      <c r="H173" s="28">
        <f t="shared" si="7"/>
        <v>2.8997964557626952E-4</v>
      </c>
      <c r="I173" s="28"/>
      <c r="J173" s="28">
        <f t="shared" si="8"/>
        <v>1.7295121406454419E-4</v>
      </c>
    </row>
    <row r="174" spans="1:10" x14ac:dyDescent="0.3">
      <c r="A174" s="1">
        <v>41821</v>
      </c>
      <c r="B174" s="28">
        <v>2.8730890914239415E-2</v>
      </c>
      <c r="C174" s="28">
        <v>4.5535993634021762E-2</v>
      </c>
      <c r="D174" s="28">
        <v>4.5322421266636492E-2</v>
      </c>
      <c r="E174" s="28">
        <v>-9.6911664675766946E-4</v>
      </c>
      <c r="F174" s="28">
        <f t="shared" si="6"/>
        <v>2.8241147742243605E-4</v>
      </c>
      <c r="G174" s="28"/>
      <c r="H174" s="28">
        <f t="shared" si="7"/>
        <v>2.752788794345135E-4</v>
      </c>
      <c r="I174" s="28"/>
      <c r="J174" s="28">
        <f t="shared" si="8"/>
        <v>8.8209044912328412E-4</v>
      </c>
    </row>
    <row r="175" spans="1:10" x14ac:dyDescent="0.3">
      <c r="A175" s="1">
        <v>41852</v>
      </c>
      <c r="B175" s="28">
        <v>7.2175814173885744E-2</v>
      </c>
      <c r="C175" s="28">
        <v>3.3772421730174113E-2</v>
      </c>
      <c r="D175" s="28">
        <v>4.0344962160917361E-2</v>
      </c>
      <c r="E175" s="28">
        <v>7.1103702749810704E-2</v>
      </c>
      <c r="F175" s="28">
        <f t="shared" si="6"/>
        <v>1.4748205511857277E-3</v>
      </c>
      <c r="G175" s="28"/>
      <c r="H175" s="28">
        <f t="shared" si="7"/>
        <v>1.0132031398714934E-3</v>
      </c>
      <c r="I175" s="28"/>
      <c r="J175" s="28">
        <f t="shared" si="8"/>
        <v>1.1494229056322092E-6</v>
      </c>
    </row>
    <row r="176" spans="1:10" x14ac:dyDescent="0.3">
      <c r="A176" s="1">
        <v>41883</v>
      </c>
      <c r="B176" s="28">
        <v>-1.2183681359229648E-2</v>
      </c>
      <c r="C176" s="28">
        <v>6.0654796440772249E-2</v>
      </c>
      <c r="D176" s="28">
        <v>4.9894217764807874E-2</v>
      </c>
      <c r="E176" s="28">
        <v>-9.0326256497755882E-4</v>
      </c>
      <c r="F176" s="28">
        <f t="shared" si="6"/>
        <v>5.305443848221369E-3</v>
      </c>
      <c r="G176" s="28"/>
      <c r="H176" s="28">
        <f t="shared" si="7"/>
        <v>3.8536655596541785E-3</v>
      </c>
      <c r="I176" s="28"/>
      <c r="J176" s="28">
        <f t="shared" si="8"/>
        <v>1.2724784817371573E-4</v>
      </c>
    </row>
    <row r="177" spans="1:10" x14ac:dyDescent="0.3">
      <c r="A177" s="1">
        <v>41913</v>
      </c>
      <c r="B177" s="28">
        <v>7.1960049457547637E-2</v>
      </c>
      <c r="C177" s="28">
        <v>9.6678619807709192E-3</v>
      </c>
      <c r="D177" s="28">
        <v>3.1270848027596616E-2</v>
      </c>
      <c r="E177" s="28">
        <v>5.0997442370406022E-2</v>
      </c>
      <c r="F177" s="28">
        <f t="shared" si="6"/>
        <v>3.8803166206418977E-3</v>
      </c>
      <c r="G177" s="28"/>
      <c r="H177" s="28">
        <f t="shared" si="7"/>
        <v>1.6556111130071282E-3</v>
      </c>
      <c r="I177" s="28"/>
      <c r="J177" s="28">
        <f t="shared" si="8"/>
        <v>4.3943089588987985E-4</v>
      </c>
    </row>
    <row r="178" spans="1:10" x14ac:dyDescent="0.3">
      <c r="A178" s="1">
        <v>41944</v>
      </c>
      <c r="B178" s="28">
        <v>0.10120362536016492</v>
      </c>
      <c r="C178" s="28">
        <v>5.3272393214514616E-2</v>
      </c>
      <c r="D178" s="28">
        <v>4.3477608456581926E-2</v>
      </c>
      <c r="E178" s="28">
        <v>5.4242018025784274E-2</v>
      </c>
      <c r="F178" s="28">
        <f t="shared" si="6"/>
        <v>2.2974030150002206E-3</v>
      </c>
      <c r="G178" s="28"/>
      <c r="H178" s="28">
        <f t="shared" si="7"/>
        <v>3.3322930275527492E-3</v>
      </c>
      <c r="I178" s="28"/>
      <c r="J178" s="28">
        <f t="shared" si="8"/>
        <v>2.2053925634285538E-3</v>
      </c>
    </row>
    <row r="179" spans="1:10" x14ac:dyDescent="0.3">
      <c r="A179" s="1">
        <v>41974</v>
      </c>
      <c r="B179" s="28">
        <v>-6.7866409031312247E-2</v>
      </c>
      <c r="C179" s="28">
        <v>8.6824255716469817E-2</v>
      </c>
      <c r="D179" s="28">
        <v>6.0795413527656821E-2</v>
      </c>
      <c r="E179" s="28">
        <v>1.4366684630881131E-2</v>
      </c>
      <c r="F179" s="28">
        <f t="shared" si="6"/>
        <v>2.3929201760110704E-2</v>
      </c>
      <c r="G179" s="28"/>
      <c r="H179" s="28">
        <f t="shared" si="7"/>
        <v>1.6553864584195645E-2</v>
      </c>
      <c r="I179" s="28"/>
      <c r="J179" s="28">
        <f t="shared" si="8"/>
        <v>6.7622816932550681E-3</v>
      </c>
    </row>
    <row r="180" spans="1:10" x14ac:dyDescent="0.3">
      <c r="A180" s="1">
        <v>42005</v>
      </c>
      <c r="B180" s="28">
        <v>6.1423994328387188E-2</v>
      </c>
      <c r="C180" s="28">
        <v>-2.1459209606977624E-2</v>
      </c>
      <c r="D180" s="28">
        <v>2.2196866759966096E-2</v>
      </c>
      <c r="E180" s="28">
        <v>-2.3991030740909167E-2</v>
      </c>
      <c r="F180" s="28">
        <f t="shared" si="6"/>
        <v>6.869625494591274E-3</v>
      </c>
      <c r="G180" s="28"/>
      <c r="H180" s="28">
        <f t="shared" si="7"/>
        <v>1.5387675372691817E-3</v>
      </c>
      <c r="I180" s="28"/>
      <c r="J180" s="28">
        <f t="shared" si="8"/>
        <v>7.2957265075885239E-3</v>
      </c>
    </row>
    <row r="181" spans="1:10" x14ac:dyDescent="0.3">
      <c r="A181" s="1">
        <v>42036</v>
      </c>
      <c r="B181" s="28">
        <v>9.6449430606272646E-2</v>
      </c>
      <c r="C181" s="28">
        <v>3.6559033147777739E-2</v>
      </c>
      <c r="D181" s="28">
        <v>3.3965005030492421E-2</v>
      </c>
      <c r="E181" s="28">
        <v>9.4488856953092296E-2</v>
      </c>
      <c r="F181" s="28">
        <f t="shared" si="6"/>
        <v>3.5868597077364931E-3</v>
      </c>
      <c r="G181" s="28"/>
      <c r="H181" s="28">
        <f t="shared" si="7"/>
        <v>3.9043034395352181E-3</v>
      </c>
      <c r="I181" s="28"/>
      <c r="J181" s="28">
        <f t="shared" si="8"/>
        <v>3.8438490495449445E-6</v>
      </c>
    </row>
    <row r="182" spans="1:10" x14ac:dyDescent="0.3">
      <c r="A182" s="1">
        <v>42064</v>
      </c>
      <c r="B182" s="28">
        <v>-2.7548807346634563E-2</v>
      </c>
      <c r="C182" s="28">
        <v>7.8482311368724175E-2</v>
      </c>
      <c r="D182" s="28">
        <v>5.271033270322649E-2</v>
      </c>
      <c r="E182" s="28">
        <v>-2.8993099959352606E-3</v>
      </c>
      <c r="F182" s="28">
        <f t="shared" si="6"/>
        <v>1.1242598136030499E-2</v>
      </c>
      <c r="G182" s="28"/>
      <c r="H182" s="28">
        <f t="shared" si="7"/>
        <v>6.44152956154321E-3</v>
      </c>
      <c r="I182" s="28"/>
      <c r="J182" s="28">
        <f t="shared" si="8"/>
        <v>6.0759771964213189E-4</v>
      </c>
    </row>
    <row r="183" spans="1:10" x14ac:dyDescent="0.3">
      <c r="A183" s="1">
        <v>42095</v>
      </c>
      <c r="B183" s="28">
        <v>5.786403364314241E-3</v>
      </c>
      <c r="C183" s="28">
        <v>4.2605282679730565E-3</v>
      </c>
      <c r="D183" s="28">
        <v>2.8632590688268171E-2</v>
      </c>
      <c r="E183" s="28">
        <v>3.0523789941079363E-2</v>
      </c>
      <c r="F183" s="28">
        <f t="shared" si="6"/>
        <v>2.3282948096342192E-6</v>
      </c>
      <c r="G183" s="28"/>
      <c r="H183" s="28">
        <f t="shared" si="7"/>
        <v>5.2194827524119328E-4</v>
      </c>
      <c r="I183" s="28"/>
      <c r="J183" s="28">
        <f t="shared" si="8"/>
        <v>6.1193829464831922E-4</v>
      </c>
    </row>
    <row r="184" spans="1:10" x14ac:dyDescent="0.3">
      <c r="A184" s="1">
        <v>42125</v>
      </c>
      <c r="B184" s="28">
        <v>4.0990642109872466E-2</v>
      </c>
      <c r="C184" s="28">
        <v>5.3286408354118854E-3</v>
      </c>
      <c r="D184" s="28">
        <v>2.1778734491081989E-2</v>
      </c>
      <c r="E184" s="28">
        <v>3.4195459597904113E-2</v>
      </c>
      <c r="F184" s="28">
        <f t="shared" si="6"/>
        <v>1.2717783348996279E-3</v>
      </c>
      <c r="G184" s="28"/>
      <c r="H184" s="28">
        <f t="shared" si="7"/>
        <v>3.6909739435293961E-4</v>
      </c>
      <c r="I184" s="28"/>
      <c r="J184" s="28">
        <f t="shared" si="8"/>
        <v>4.6174505370960543E-5</v>
      </c>
    </row>
    <row r="185" spans="1:10" x14ac:dyDescent="0.3">
      <c r="A185" s="1">
        <v>42156</v>
      </c>
      <c r="B185" s="28">
        <v>-3.3205829727681047E-2</v>
      </c>
      <c r="C185" s="28">
        <v>3.0292041727534292E-2</v>
      </c>
      <c r="D185" s="28">
        <v>2.7542306776719129E-2</v>
      </c>
      <c r="E185" s="28">
        <v>-9.522605484785153E-3</v>
      </c>
      <c r="F185" s="28">
        <f t="shared" si="6"/>
        <v>4.0319796793430503E-3</v>
      </c>
      <c r="G185" s="28"/>
      <c r="H185" s="28">
        <f t="shared" si="7"/>
        <v>3.690336088757237E-3</v>
      </c>
      <c r="I185" s="28"/>
      <c r="J185" s="28">
        <f t="shared" si="8"/>
        <v>5.6089511053929175E-4</v>
      </c>
    </row>
    <row r="186" spans="1:10" x14ac:dyDescent="0.3">
      <c r="A186" s="1">
        <v>42186</v>
      </c>
      <c r="B186" s="28">
        <v>-3.292677076987649E-2</v>
      </c>
      <c r="C186" s="28">
        <v>-1.4156468291116445E-2</v>
      </c>
      <c r="D186" s="28">
        <v>9.3178658253990736E-3</v>
      </c>
      <c r="E186" s="28">
        <v>4.5991098790267873E-2</v>
      </c>
      <c r="F186" s="28">
        <f t="shared" si="6"/>
        <v>3.523242551441455E-4</v>
      </c>
      <c r="G186" s="28"/>
      <c r="H186" s="28">
        <f t="shared" si="7"/>
        <v>1.7846093210668957E-3</v>
      </c>
      <c r="I186" s="28"/>
      <c r="J186" s="28">
        <f t="shared" si="8"/>
        <v>6.2280301359119604E-3</v>
      </c>
    </row>
    <row r="187" spans="1:10" x14ac:dyDescent="0.3">
      <c r="A187" s="1">
        <v>42217</v>
      </c>
      <c r="B187" s="28">
        <v>-7.0403893093990089E-2</v>
      </c>
      <c r="C187" s="28">
        <v>-2.7295680026248475E-2</v>
      </c>
      <c r="D187" s="28">
        <v>-3.3555251531835958E-3</v>
      </c>
      <c r="E187" s="28">
        <v>-6.6970078001996572E-2</v>
      </c>
      <c r="F187" s="28">
        <f t="shared" si="6"/>
        <v>1.8583180338938086E-3</v>
      </c>
      <c r="G187" s="28"/>
      <c r="H187" s="28">
        <f t="shared" si="7"/>
        <v>4.4954836435257672E-3</v>
      </c>
      <c r="I187" s="28"/>
      <c r="J187" s="28">
        <f t="shared" si="8"/>
        <v>1.1791086086002445E-5</v>
      </c>
    </row>
    <row r="188" spans="1:10" x14ac:dyDescent="0.3">
      <c r="A188" s="1">
        <v>42248</v>
      </c>
      <c r="B188" s="28">
        <v>-1.7388409608485644E-2</v>
      </c>
      <c r="C188" s="28">
        <v>-5.7471429173667599E-2</v>
      </c>
      <c r="D188" s="28">
        <v>-2.3470035535425544E-2</v>
      </c>
      <c r="E188" s="28">
        <v>-1.9700741356381016E-2</v>
      </c>
      <c r="F188" s="28">
        <f t="shared" si="6"/>
        <v>1.6066484574627593E-3</v>
      </c>
      <c r="G188" s="28"/>
      <c r="H188" s="28">
        <f t="shared" si="7"/>
        <v>3.6986173915227598E-5</v>
      </c>
      <c r="I188" s="28"/>
      <c r="J188" s="28">
        <f t="shared" si="8"/>
        <v>5.3468781123248632E-6</v>
      </c>
    </row>
    <row r="189" spans="1:10" x14ac:dyDescent="0.3">
      <c r="A189" s="1">
        <v>42278</v>
      </c>
      <c r="B189" s="28">
        <v>8.340866109762346E-2</v>
      </c>
      <c r="C189" s="28">
        <v>-2.9413315478040228E-2</v>
      </c>
      <c r="D189" s="28">
        <v>-2.1645547757343574E-2</v>
      </c>
      <c r="E189" s="28">
        <v>0.1336997432835505</v>
      </c>
      <c r="F189" s="28">
        <f t="shared" si="6"/>
        <v>1.2728798398439605E-2</v>
      </c>
      <c r="G189" s="28"/>
      <c r="H189" s="28">
        <f t="shared" si="7"/>
        <v>1.1036386798143035E-2</v>
      </c>
      <c r="I189" s="28"/>
      <c r="J189" s="28">
        <f t="shared" si="8"/>
        <v>2.5291929474316678E-3</v>
      </c>
    </row>
    <row r="190" spans="1:10" x14ac:dyDescent="0.3">
      <c r="A190" s="1">
        <v>42309</v>
      </c>
      <c r="B190" s="28">
        <v>-1.0041808156310172E-2</v>
      </c>
      <c r="C190" s="28">
        <v>4.9562068124924349E-2</v>
      </c>
      <c r="D190" s="28">
        <v>9.8707148991465377E-3</v>
      </c>
      <c r="E190" s="28">
        <v>2.2993495621676484E-2</v>
      </c>
      <c r="F190" s="28">
        <f t="shared" si="6"/>
        <v>3.5526220677487112E-3</v>
      </c>
      <c r="G190" s="28"/>
      <c r="H190" s="28">
        <f t="shared" si="7"/>
        <v>3.9650857443409502E-4</v>
      </c>
      <c r="I190" s="28"/>
      <c r="J190" s="28">
        <f t="shared" si="8"/>
        <v>1.0913312957038595E-3</v>
      </c>
    </row>
    <row r="191" spans="1:10" x14ac:dyDescent="0.3">
      <c r="A191" s="1">
        <v>42339</v>
      </c>
      <c r="B191" s="28">
        <v>-0.10641963275254507</v>
      </c>
      <c r="C191" s="28">
        <v>7.8393547280601831E-3</v>
      </c>
      <c r="D191" s="28">
        <v>3.8969579825095242E-3</v>
      </c>
      <c r="E191" s="28">
        <v>-5.0425751659562406E-3</v>
      </c>
      <c r="F191" s="28">
        <f t="shared" si="6"/>
        <v>1.3055116220093109E-2</v>
      </c>
      <c r="G191" s="28"/>
      <c r="H191" s="28">
        <f t="shared" si="7"/>
        <v>1.2169750191405532E-2</v>
      </c>
      <c r="I191" s="28"/>
      <c r="J191" s="28">
        <f t="shared" si="8"/>
        <v>1.0277307804914548E-2</v>
      </c>
    </row>
    <row r="192" spans="1:10" x14ac:dyDescent="0.3">
      <c r="A192" s="1">
        <v>42370</v>
      </c>
      <c r="B192" s="28">
        <v>-7.5242231516557401E-2</v>
      </c>
      <c r="C192" s="28">
        <v>-7.2141936508363494E-2</v>
      </c>
      <c r="D192" s="28">
        <v>-2.9198019238006852E-2</v>
      </c>
      <c r="E192" s="28">
        <v>-5.1846092752963903E-2</v>
      </c>
      <c r="F192" s="28">
        <f t="shared" si="6"/>
        <v>9.6118291378320567E-6</v>
      </c>
      <c r="G192" s="28"/>
      <c r="H192" s="28">
        <f t="shared" si="7"/>
        <v>2.1200694843522246E-3</v>
      </c>
      <c r="I192" s="28"/>
      <c r="J192" s="28">
        <f t="shared" si="8"/>
        <v>5.4737930904532228E-4</v>
      </c>
    </row>
    <row r="193" spans="1:10" x14ac:dyDescent="0.3">
      <c r="A193" s="1">
        <v>42401</v>
      </c>
      <c r="B193" s="28">
        <v>-6.6777698747019221E-3</v>
      </c>
      <c r="C193" s="28">
        <v>-7.4312143014099233E-2</v>
      </c>
      <c r="D193" s="28">
        <v>-4.3011282921572011E-2</v>
      </c>
      <c r="E193" s="28">
        <v>1.1742200741869614E-2</v>
      </c>
      <c r="F193" s="28">
        <f t="shared" si="6"/>
        <v>4.5744084299592282E-3</v>
      </c>
      <c r="G193" s="28"/>
      <c r="H193" s="28">
        <f t="shared" si="7"/>
        <v>1.320124170327079E-3</v>
      </c>
      <c r="I193" s="28"/>
      <c r="J193" s="28">
        <f t="shared" si="8"/>
        <v>3.3929531751535882E-4</v>
      </c>
    </row>
    <row r="194" spans="1:10" x14ac:dyDescent="0.3">
      <c r="A194" s="1">
        <v>42430</v>
      </c>
      <c r="B194" s="28">
        <v>0.13332714550822855</v>
      </c>
      <c r="C194" s="28">
        <v>-2.6968081816521116E-2</v>
      </c>
      <c r="D194" s="28">
        <v>-3.2111229007510983E-2</v>
      </c>
      <c r="E194" s="28">
        <v>0.11088402501822706</v>
      </c>
      <c r="F194" s="28">
        <f t="shared" si="6"/>
        <v>2.5694559903093168E-2</v>
      </c>
      <c r="G194" s="28"/>
      <c r="H194" s="28">
        <f t="shared" si="7"/>
        <v>2.7369855762410095E-2</v>
      </c>
      <c r="I194" s="28"/>
      <c r="J194" s="28">
        <f t="shared" si="8"/>
        <v>5.0369365732872492E-4</v>
      </c>
    </row>
    <row r="195" spans="1:10" x14ac:dyDescent="0.3">
      <c r="A195" s="1">
        <v>42461</v>
      </c>
      <c r="B195" s="28">
        <v>-0.13992096551119737</v>
      </c>
      <c r="C195" s="28">
        <v>8.5238577310803657E-2</v>
      </c>
      <c r="D195" s="28">
        <v>1.7520283347210879E-2</v>
      </c>
      <c r="E195" s="28">
        <v>2.5432332375997509E-2</v>
      </c>
      <c r="F195" s="28">
        <f t="shared" ref="F195:F258" si="9">(B195-C195)^2</f>
        <v>5.0696819723812507E-2</v>
      </c>
      <c r="G195" s="28"/>
      <c r="H195" s="28">
        <f t="shared" ref="H195:H258" si="10">(B195-D195)^2</f>
        <v>2.4787746842095233E-2</v>
      </c>
      <c r="I195" s="28"/>
      <c r="J195" s="28">
        <f t="shared" ref="J195:J258" si="11">(B195-E195)^2</f>
        <v>2.7341713122171409E-2</v>
      </c>
    </row>
    <row r="196" spans="1:10" x14ac:dyDescent="0.3">
      <c r="A196" s="1">
        <v>42491</v>
      </c>
      <c r="B196" s="28">
        <v>6.5287226281838917E-2</v>
      </c>
      <c r="C196" s="28">
        <v>-7.2373102664597067E-2</v>
      </c>
      <c r="D196" s="28">
        <v>-2.9712091310311592E-2</v>
      </c>
      <c r="E196" s="28">
        <v>4.0704099787911563E-2</v>
      </c>
      <c r="F196" s="28">
        <f t="shared" si="9"/>
        <v>1.8950366165640962E-2</v>
      </c>
      <c r="G196" s="28"/>
      <c r="H196" s="28">
        <f t="shared" si="10"/>
        <v>9.0248703429742765E-3</v>
      </c>
      <c r="I196" s="28"/>
      <c r="J196" s="28">
        <f t="shared" si="11"/>
        <v>6.0433010821643303E-4</v>
      </c>
    </row>
    <row r="197" spans="1:10" x14ac:dyDescent="0.3">
      <c r="A197" s="1">
        <v>42522</v>
      </c>
      <c r="B197" s="28">
        <v>-3.6831160039411559E-2</v>
      </c>
      <c r="C197" s="28">
        <v>2.3989127597908121E-2</v>
      </c>
      <c r="D197" s="28">
        <v>-1.2122960326664406E-3</v>
      </c>
      <c r="E197" s="28">
        <v>2.1123384803879361E-2</v>
      </c>
      <c r="F197" s="28">
        <f t="shared" si="9"/>
        <v>3.6991073882863016E-3</v>
      </c>
      <c r="G197" s="28"/>
      <c r="H197" s="28">
        <f t="shared" si="10"/>
        <v>1.2687034731310028E-3</v>
      </c>
      <c r="I197" s="28"/>
      <c r="J197" s="28">
        <f t="shared" si="11"/>
        <v>3.3587292679930184E-3</v>
      </c>
    </row>
    <row r="198" spans="1:10" x14ac:dyDescent="0.3">
      <c r="A198" s="1">
        <v>42552</v>
      </c>
      <c r="B198" s="28">
        <v>9.0062761047838835E-2</v>
      </c>
      <c r="C198" s="28">
        <v>-1.8585073748215653E-2</v>
      </c>
      <c r="D198" s="28">
        <v>-1.1897955234689976E-2</v>
      </c>
      <c r="E198" s="28">
        <v>6.8835799560905575E-2</v>
      </c>
      <c r="F198" s="28">
        <f t="shared" si="9"/>
        <v>1.1804352005870747E-2</v>
      </c>
      <c r="G198" s="28"/>
      <c r="H198" s="28">
        <f t="shared" si="10"/>
        <v>1.0395987664846337E-2</v>
      </c>
      <c r="I198" s="28"/>
      <c r="J198" s="28">
        <f t="shared" si="11"/>
        <v>4.5058389396774787E-4</v>
      </c>
    </row>
    <row r="199" spans="1:10" x14ac:dyDescent="0.3">
      <c r="A199" s="1">
        <v>42583</v>
      </c>
      <c r="B199" s="28">
        <v>1.8136320693266761E-2</v>
      </c>
      <c r="C199" s="28">
        <v>5.746841060902249E-2</v>
      </c>
      <c r="D199" s="28">
        <v>1.8690259650068666E-2</v>
      </c>
      <c r="E199" s="28">
        <v>1.8892527072070092E-2</v>
      </c>
      <c r="F199" s="28">
        <f t="shared" si="9"/>
        <v>1.5470132971410935E-3</v>
      </c>
      <c r="G199" s="28"/>
      <c r="H199" s="28">
        <f t="shared" si="10"/>
        <v>3.0684836786278324E-7</v>
      </c>
      <c r="I199" s="28"/>
      <c r="J199" s="28">
        <f t="shared" si="11"/>
        <v>5.7184808734284741E-7</v>
      </c>
    </row>
    <row r="200" spans="1:10" x14ac:dyDescent="0.3">
      <c r="A200" s="1">
        <v>42614</v>
      </c>
      <c r="B200" s="28">
        <v>7.127626105071716E-2</v>
      </c>
      <c r="C200" s="28">
        <v>2.9935947667993477E-2</v>
      </c>
      <c r="D200" s="28">
        <v>1.8524077963028095E-2</v>
      </c>
      <c r="E200" s="28">
        <v>1.7546180502665942E-2</v>
      </c>
      <c r="F200" s="28">
        <f t="shared" si="9"/>
        <v>1.7090215105818028E-3</v>
      </c>
      <c r="G200" s="28"/>
      <c r="H200" s="28">
        <f t="shared" si="10"/>
        <v>2.7827928205170684E-3</v>
      </c>
      <c r="I200" s="28"/>
      <c r="J200" s="28">
        <f t="shared" si="11"/>
        <v>2.8869215557000717E-3</v>
      </c>
    </row>
    <row r="201" spans="1:10" x14ac:dyDescent="0.3">
      <c r="A201" s="1">
        <v>42644</v>
      </c>
      <c r="B201" s="28">
        <v>4.3344389525978855E-3</v>
      </c>
      <c r="C201" s="28">
        <v>5.8874167035900052E-2</v>
      </c>
      <c r="D201" s="28">
        <v>3.4349732889334808E-2</v>
      </c>
      <c r="E201" s="28">
        <v>-7.7397719145062957E-3</v>
      </c>
      <c r="F201" s="28">
        <f t="shared" si="9"/>
        <v>2.9745819394005391E-3</v>
      </c>
      <c r="G201" s="28"/>
      <c r="H201" s="28">
        <f t="shared" si="10"/>
        <v>9.009178701087163E-4</v>
      </c>
      <c r="I201" s="28"/>
      <c r="J201" s="28">
        <f t="shared" si="11"/>
        <v>1.4578656806329672E-4</v>
      </c>
    </row>
    <row r="202" spans="1:10" x14ac:dyDescent="0.3">
      <c r="A202" s="1">
        <v>42675</v>
      </c>
      <c r="B202" s="28">
        <v>-2.659844869279171E-2</v>
      </c>
      <c r="C202" s="28">
        <v>2.0696357377588535E-2</v>
      </c>
      <c r="D202" s="28">
        <v>2.5345144708313731E-2</v>
      </c>
      <c r="E202" s="28">
        <v>6.6108985166653464E-2</v>
      </c>
      <c r="F202" s="28">
        <f t="shared" si="9"/>
        <v>2.2367986812348761E-3</v>
      </c>
      <c r="G202" s="28"/>
      <c r="H202" s="28">
        <f t="shared" si="10"/>
        <v>2.6981368954193644E-3</v>
      </c>
      <c r="I202" s="28"/>
      <c r="J202" s="28">
        <f t="shared" si="11"/>
        <v>8.5946682928034011E-3</v>
      </c>
    </row>
    <row r="203" spans="1:10" x14ac:dyDescent="0.3">
      <c r="A203" s="1">
        <v>42705</v>
      </c>
      <c r="B203" s="28">
        <v>5.3335476993886077E-2</v>
      </c>
      <c r="C203" s="28">
        <v>-1.2410006871677638E-2</v>
      </c>
      <c r="D203" s="28">
        <v>9.7620666879820982E-3</v>
      </c>
      <c r="E203" s="28">
        <v>4.5834280745076998E-2</v>
      </c>
      <c r="F203" s="28">
        <f t="shared" si="9"/>
        <v>4.3224686487170986E-3</v>
      </c>
      <c r="G203" s="28"/>
      <c r="H203" s="28">
        <f t="shared" si="10"/>
        <v>1.8986420856866588E-3</v>
      </c>
      <c r="I203" s="28"/>
      <c r="J203" s="28">
        <f t="shared" si="11"/>
        <v>5.6267945163147402E-5</v>
      </c>
    </row>
    <row r="204" spans="1:10" x14ac:dyDescent="0.3">
      <c r="A204" s="1">
        <v>42736</v>
      </c>
      <c r="B204" s="28">
        <v>4.7746390023657437E-2</v>
      </c>
      <c r="C204" s="28">
        <v>3.3611831834216961E-2</v>
      </c>
      <c r="D204" s="28">
        <v>2.2834089779753292E-2</v>
      </c>
      <c r="E204" s="28">
        <v>4.481975459993609E-2</v>
      </c>
      <c r="F204" s="28">
        <f t="shared" si="9"/>
        <v>1.9978573521067881E-4</v>
      </c>
      <c r="G204" s="28"/>
      <c r="H204" s="28">
        <f t="shared" si="10"/>
        <v>6.2062270344242652E-4</v>
      </c>
      <c r="I204" s="28"/>
      <c r="J204" s="28">
        <f t="shared" si="11"/>
        <v>8.5651949033806257E-6</v>
      </c>
    </row>
    <row r="205" spans="1:10" x14ac:dyDescent="0.3">
      <c r="A205" s="1">
        <v>42767</v>
      </c>
      <c r="B205" s="28">
        <v>0.12888348834060626</v>
      </c>
      <c r="C205" s="28">
        <v>4.3506022566825293E-2</v>
      </c>
      <c r="D205" s="28">
        <v>3.0307779852924533E-2</v>
      </c>
      <c r="E205" s="28">
        <v>7.1654414055589075E-2</v>
      </c>
      <c r="F205" s="28">
        <f t="shared" si="9"/>
        <v>7.2893116619531404E-3</v>
      </c>
      <c r="G205" s="28"/>
      <c r="H205" s="28">
        <f t="shared" si="10"/>
        <v>9.7171703038484072E-3</v>
      </c>
      <c r="I205" s="28"/>
      <c r="J205" s="28">
        <f t="shared" si="11"/>
        <v>3.2751669435200147E-3</v>
      </c>
    </row>
    <row r="206" spans="1:10" x14ac:dyDescent="0.3">
      <c r="A206" s="1">
        <v>42795</v>
      </c>
      <c r="B206" s="28">
        <v>5.3236712163257982E-2</v>
      </c>
      <c r="C206" s="28">
        <v>0.10327024860847195</v>
      </c>
      <c r="D206" s="28">
        <v>5.9880492399229046E-2</v>
      </c>
      <c r="E206" s="28">
        <v>2.0103289067302511E-2</v>
      </c>
      <c r="F206" s="28">
        <f t="shared" si="9"/>
        <v>2.5033547692145542E-3</v>
      </c>
      <c r="G206" s="28"/>
      <c r="H206" s="28">
        <f t="shared" si="10"/>
        <v>4.413981582387973E-5</v>
      </c>
      <c r="I206" s="28"/>
      <c r="J206" s="28">
        <f t="shared" si="11"/>
        <v>1.0978237260555956E-3</v>
      </c>
    </row>
    <row r="207" spans="1:10" x14ac:dyDescent="0.3">
      <c r="A207" s="1">
        <v>42826</v>
      </c>
      <c r="B207" s="28">
        <v>-6.9852596801367461E-5</v>
      </c>
      <c r="C207" s="28">
        <v>6.8246773096822172E-2</v>
      </c>
      <c r="D207" s="28">
        <v>5.7887358328437721E-2</v>
      </c>
      <c r="E207" s="28">
        <v>3.1928600905281497E-2</v>
      </c>
      <c r="F207" s="28">
        <f t="shared" si="9"/>
        <v>4.667161346162664E-3</v>
      </c>
      <c r="G207" s="28"/>
      <c r="H207" s="28">
        <f t="shared" si="10"/>
        <v>3.3590382982326534E-3</v>
      </c>
      <c r="I207" s="28"/>
      <c r="J207" s="28">
        <f t="shared" si="11"/>
        <v>1.0239010265249591E-3</v>
      </c>
    </row>
    <row r="208" spans="1:10" x14ac:dyDescent="0.3">
      <c r="A208" s="1">
        <v>42856</v>
      </c>
      <c r="B208" s="28">
        <v>6.3418057002278649E-2</v>
      </c>
      <c r="C208" s="28">
        <v>2.0425135111285696E-2</v>
      </c>
      <c r="D208" s="28">
        <v>4.0500195050865988E-2</v>
      </c>
      <c r="E208" s="28">
        <v>3.5723799288601574E-2</v>
      </c>
      <c r="F208" s="28">
        <f t="shared" si="9"/>
        <v>1.8483913327250207E-3</v>
      </c>
      <c r="G208" s="28"/>
      <c r="H208" s="28">
        <f t="shared" si="10"/>
        <v>5.2522839642400818E-4</v>
      </c>
      <c r="I208" s="28"/>
      <c r="J208" s="28">
        <f t="shared" si="11"/>
        <v>7.6697191031156221E-4</v>
      </c>
    </row>
    <row r="209" spans="1:10" x14ac:dyDescent="0.3">
      <c r="A209" s="1">
        <v>42887</v>
      </c>
      <c r="B209" s="28">
        <v>-5.3322347984115059E-2</v>
      </c>
      <c r="C209" s="28">
        <v>5.0520180434980765E-2</v>
      </c>
      <c r="D209" s="28">
        <v>4.7375553636289786E-2</v>
      </c>
      <c r="E209" s="28">
        <v>2.6413607792194042E-2</v>
      </c>
      <c r="F209" s="28">
        <f t="shared" si="9"/>
        <v>1.0783270708470726E-2</v>
      </c>
      <c r="G209" s="28"/>
      <c r="H209" s="28">
        <f t="shared" si="10"/>
        <v>1.0140067390752733E-2</v>
      </c>
      <c r="I209" s="28"/>
      <c r="J209" s="28">
        <f t="shared" si="11"/>
        <v>6.35782264356152E-3</v>
      </c>
    </row>
    <row r="210" spans="1:10" x14ac:dyDescent="0.3">
      <c r="A210" s="1">
        <v>42917</v>
      </c>
      <c r="B210" s="28">
        <v>3.2703677879958537E-2</v>
      </c>
      <c r="C210" s="28">
        <v>-2.2169589458386312E-2</v>
      </c>
      <c r="D210" s="28">
        <v>1.7166183150168334E-2</v>
      </c>
      <c r="E210" s="28">
        <v>4.6373637700613278E-2</v>
      </c>
      <c r="F210" s="28">
        <f t="shared" si="9"/>
        <v>3.0110754683854634E-3</v>
      </c>
      <c r="G210" s="28"/>
      <c r="H210" s="28">
        <f t="shared" si="10"/>
        <v>2.4141374247825832E-4</v>
      </c>
      <c r="I210" s="28"/>
      <c r="J210" s="28">
        <f t="shared" si="11"/>
        <v>1.8686780149831499E-4</v>
      </c>
    </row>
    <row r="211" spans="1:10" x14ac:dyDescent="0.3">
      <c r="A211" s="1">
        <v>42948</v>
      </c>
      <c r="B211" s="28">
        <v>0.1026690497483258</v>
      </c>
      <c r="C211" s="28">
        <v>1.624169767845508E-2</v>
      </c>
      <c r="D211" s="28">
        <v>2.1827431569105396E-2</v>
      </c>
      <c r="E211" s="28">
        <v>2.0761721727325308E-2</v>
      </c>
      <c r="F211" s="28">
        <f t="shared" si="9"/>
        <v>7.4696871858093861E-3</v>
      </c>
      <c r="G211" s="28"/>
      <c r="H211" s="28">
        <f t="shared" si="10"/>
        <v>6.5353672298348589E-3</v>
      </c>
      <c r="I211" s="28"/>
      <c r="J211" s="28">
        <f t="shared" si="11"/>
        <v>6.7088103835397728E-3</v>
      </c>
    </row>
    <row r="212" spans="1:10" x14ac:dyDescent="0.3">
      <c r="A212" s="1">
        <v>42979</v>
      </c>
      <c r="B212" s="28">
        <v>-5.65534378639172E-2</v>
      </c>
      <c r="C212" s="28">
        <v>7.674084412736458E-2</v>
      </c>
      <c r="D212" s="28">
        <v>4.6079917022871515E-2</v>
      </c>
      <c r="E212" s="28">
        <v>4.615633886438842E-2</v>
      </c>
      <c r="F212" s="28">
        <f t="shared" si="9"/>
        <v>1.7767365611571349E-2</v>
      </c>
      <c r="G212" s="28"/>
      <c r="H212" s="28">
        <f t="shared" si="10"/>
        <v>1.0533605535317516E-2</v>
      </c>
      <c r="I212" s="28"/>
      <c r="J212" s="28">
        <f t="shared" si="11"/>
        <v>1.0549298235578389E-2</v>
      </c>
    </row>
    <row r="213" spans="1:10" x14ac:dyDescent="0.3">
      <c r="A213" s="1">
        <v>43009</v>
      </c>
      <c r="B213" s="28">
        <v>9.6807436024401783E-2</v>
      </c>
      <c r="C213" s="28">
        <v>-1.6565153266532667E-2</v>
      </c>
      <c r="D213" s="28">
        <v>1.5289910556834898E-2</v>
      </c>
      <c r="E213" s="28">
        <v>5.0841669214226601E-2</v>
      </c>
      <c r="F213" s="28">
        <f t="shared" si="9"/>
        <v>1.2853344002530905E-2</v>
      </c>
      <c r="G213" s="28"/>
      <c r="H213" s="28">
        <f t="shared" si="10"/>
        <v>6.6451069583554154E-3</v>
      </c>
      <c r="I213" s="28"/>
      <c r="J213" s="28">
        <f t="shared" si="11"/>
        <v>2.1128517184474025E-3</v>
      </c>
    </row>
    <row r="214" spans="1:10" x14ac:dyDescent="0.3">
      <c r="A214" s="1">
        <v>43040</v>
      </c>
      <c r="B214" s="28">
        <v>1.6623682050047162E-2</v>
      </c>
      <c r="C214" s="28">
        <v>6.2795659237121437E-2</v>
      </c>
      <c r="D214" s="28">
        <v>3.9745168197104962E-2</v>
      </c>
      <c r="E214" s="28">
        <v>5.9138638901177737E-2</v>
      </c>
      <c r="F214" s="28">
        <f t="shared" si="9"/>
        <v>2.1318514773637073E-3</v>
      </c>
      <c r="G214" s="28"/>
      <c r="H214" s="28">
        <f t="shared" si="10"/>
        <v>5.3460312164858577E-4</v>
      </c>
      <c r="I214" s="28"/>
      <c r="J214" s="28">
        <f t="shared" si="11"/>
        <v>1.8075215560534946E-3</v>
      </c>
    </row>
    <row r="215" spans="1:10" x14ac:dyDescent="0.3">
      <c r="A215" s="1">
        <v>43070</v>
      </c>
      <c r="B215" s="28">
        <v>-1.1705714580295457E-2</v>
      </c>
      <c r="C215" s="28">
        <v>3.0475275206169442E-2</v>
      </c>
      <c r="D215" s="28">
        <v>3.2808722352987617E-2</v>
      </c>
      <c r="E215" s="28">
        <v>3.398213737548355E-2</v>
      </c>
      <c r="F215" s="28">
        <f t="shared" si="9"/>
        <v>1.7792358993658558E-3</v>
      </c>
      <c r="G215" s="28"/>
      <c r="H215" s="28">
        <f t="shared" si="10"/>
        <v>1.9815350954872362E-3</v>
      </c>
      <c r="I215" s="28"/>
      <c r="J215" s="28">
        <f t="shared" si="11"/>
        <v>2.0873798163331798E-3</v>
      </c>
    </row>
    <row r="216" spans="1:10" x14ac:dyDescent="0.3">
      <c r="A216" s="1">
        <v>43101</v>
      </c>
      <c r="B216" s="28">
        <v>-1.0636636687694212E-2</v>
      </c>
      <c r="C216" s="28">
        <v>9.4858235564401414E-4</v>
      </c>
      <c r="D216" s="28">
        <v>1.9454391273002691E-2</v>
      </c>
      <c r="E216" s="28">
        <v>9.7747231553677857E-2</v>
      </c>
      <c r="F216" s="28">
        <f t="shared" si="9"/>
        <v>1.3421730028212667E-4</v>
      </c>
      <c r="G216" s="28"/>
      <c r="H216" s="28">
        <f t="shared" si="10"/>
        <v>9.0546996373144285E-4</v>
      </c>
      <c r="I216" s="28"/>
      <c r="J216" s="28">
        <f t="shared" si="11"/>
        <v>1.1747062894963101E-2</v>
      </c>
    </row>
    <row r="217" spans="1:10" x14ac:dyDescent="0.3">
      <c r="A217" s="1">
        <v>43132</v>
      </c>
      <c r="B217" s="28">
        <v>6.384766763635974E-2</v>
      </c>
      <c r="C217" s="28">
        <v>-7.1610709746927435E-3</v>
      </c>
      <c r="D217" s="28">
        <v>1.0427082884793619E-2</v>
      </c>
      <c r="E217" s="28">
        <v>-3.2809033647817454E-2</v>
      </c>
      <c r="F217" s="28">
        <f t="shared" si="9"/>
        <v>5.0422409591327766E-3</v>
      </c>
      <c r="G217" s="28"/>
      <c r="H217" s="28">
        <f t="shared" si="10"/>
        <v>2.8537588751992591E-3</v>
      </c>
      <c r="I217" s="28"/>
      <c r="J217" s="28">
        <f t="shared" si="11"/>
        <v>9.3425179031386609E-3</v>
      </c>
    </row>
    <row r="218" spans="1:10" x14ac:dyDescent="0.3">
      <c r="A218" s="1">
        <v>43160</v>
      </c>
      <c r="B218" s="28">
        <v>-5.4210359746027059E-2</v>
      </c>
      <c r="C218" s="28">
        <v>4.2545046053043996E-2</v>
      </c>
      <c r="D218" s="28">
        <v>2.6453258310263454E-2</v>
      </c>
      <c r="E218" s="28">
        <v>-1.9464382235591503E-2</v>
      </c>
      <c r="F218" s="28">
        <f t="shared" si="9"/>
        <v>9.361608551342911E-3</v>
      </c>
      <c r="G218" s="28"/>
      <c r="H218" s="28">
        <f t="shared" si="10"/>
        <v>6.5066192779311182E-3</v>
      </c>
      <c r="I218" s="28"/>
      <c r="J218" s="28">
        <f t="shared" si="11"/>
        <v>1.2072829531556931E-3</v>
      </c>
    </row>
    <row r="219" spans="1:10" x14ac:dyDescent="0.3">
      <c r="A219" s="1">
        <v>43191</v>
      </c>
      <c r="B219" s="28">
        <v>-1.5019761108808538E-2</v>
      </c>
      <c r="C219" s="28">
        <v>-2.5183738006305741E-2</v>
      </c>
      <c r="D219" s="28">
        <v>2.2541728933763022E-3</v>
      </c>
      <c r="E219" s="28">
        <v>2.2117769247171119E-2</v>
      </c>
      <c r="F219" s="28">
        <f t="shared" si="9"/>
        <v>1.0330642637285688E-4</v>
      </c>
      <c r="G219" s="28"/>
      <c r="H219" s="28">
        <f t="shared" si="10"/>
        <v>2.9838879591183759E-4</v>
      </c>
      <c r="I219" s="28"/>
      <c r="J219" s="28">
        <f t="shared" si="11"/>
        <v>1.3791961609413105E-3</v>
      </c>
    </row>
    <row r="220" spans="1:10" x14ac:dyDescent="0.3">
      <c r="A220" s="1">
        <v>43221</v>
      </c>
      <c r="B220" s="28">
        <v>0.13076355844562904</v>
      </c>
      <c r="C220" s="28">
        <v>-1.8068954178057699E-2</v>
      </c>
      <c r="D220" s="28">
        <v>-2.9280073072791499E-3</v>
      </c>
      <c r="E220" s="28">
        <v>4.9439047376713278E-2</v>
      </c>
      <c r="F220" s="28">
        <f t="shared" si="9"/>
        <v>2.2151116813879872E-2</v>
      </c>
      <c r="G220" s="28"/>
      <c r="H220" s="28">
        <f t="shared" si="10"/>
        <v>1.7873434753464174E-2</v>
      </c>
      <c r="I220" s="28"/>
      <c r="J220" s="28">
        <f t="shared" si="11"/>
        <v>6.6136761005982005E-3</v>
      </c>
    </row>
    <row r="221" spans="1:10" x14ac:dyDescent="0.3">
      <c r="A221" s="1">
        <v>43252</v>
      </c>
      <c r="B221" s="28">
        <v>-5.5983697349325512E-3</v>
      </c>
      <c r="C221" s="28">
        <v>8.6113804658523016E-2</v>
      </c>
      <c r="D221" s="28">
        <v>3.7179462418593309E-2</v>
      </c>
      <c r="E221" s="28">
        <v>2.6814263653925943E-2</v>
      </c>
      <c r="F221" s="28">
        <f t="shared" si="9"/>
        <v>8.4111229319756078E-3</v>
      </c>
      <c r="G221" s="28"/>
      <c r="H221" s="28">
        <f t="shared" si="10"/>
        <v>1.8299429237552309E-3</v>
      </c>
      <c r="I221" s="28"/>
      <c r="J221" s="28">
        <f t="shared" si="11"/>
        <v>1.0505788032005446E-3</v>
      </c>
    </row>
    <row r="222" spans="1:10" x14ac:dyDescent="0.3">
      <c r="A222" s="1">
        <v>43282</v>
      </c>
      <c r="B222" s="28">
        <v>2.7983348099406058E-2</v>
      </c>
      <c r="C222" s="28">
        <v>2.1915282583104122E-2</v>
      </c>
      <c r="D222" s="28">
        <v>2.4346112772535553E-2</v>
      </c>
      <c r="E222" s="28">
        <v>6.9549619588313849E-2</v>
      </c>
      <c r="F222" s="28">
        <f t="shared" si="9"/>
        <v>3.6821419110132686E-5</v>
      </c>
      <c r="G222" s="28"/>
      <c r="H222" s="28">
        <f t="shared" si="10"/>
        <v>1.3229480823034792E-5</v>
      </c>
      <c r="I222" s="28"/>
      <c r="J222" s="28">
        <f t="shared" si="11"/>
        <v>1.7277549254895888E-3</v>
      </c>
    </row>
    <row r="223" spans="1:10" x14ac:dyDescent="0.3">
      <c r="A223" s="1">
        <v>43313</v>
      </c>
      <c r="B223" s="28">
        <v>0.19622679579421631</v>
      </c>
      <c r="C223" s="28">
        <v>2.6162928444515475E-2</v>
      </c>
      <c r="D223" s="28">
        <v>2.5437283370596704E-2</v>
      </c>
      <c r="E223" s="28">
        <v>6.2667374917036875E-2</v>
      </c>
      <c r="F223" s="28">
        <f t="shared" si="9"/>
        <v>2.892171897793664E-2</v>
      </c>
      <c r="G223" s="28"/>
      <c r="H223" s="28">
        <f t="shared" si="10"/>
        <v>2.9169057553897718E-2</v>
      </c>
      <c r="I223" s="28"/>
      <c r="J223" s="28">
        <f t="shared" si="11"/>
        <v>1.7838118905047551E-2</v>
      </c>
    </row>
    <row r="224" spans="1:10" x14ac:dyDescent="0.3">
      <c r="A224" s="1">
        <v>43344</v>
      </c>
      <c r="B224" s="28">
        <v>-4.8249957263443166E-3</v>
      </c>
      <c r="C224" s="28">
        <v>0.14520763558930605</v>
      </c>
      <c r="D224" s="28">
        <v>7.6674137097682588E-2</v>
      </c>
      <c r="E224" s="28">
        <v>2.6363807684926206E-2</v>
      </c>
      <c r="F224" s="28">
        <f t="shared" si="9"/>
        <v>2.2509790459497872E-2</v>
      </c>
      <c r="G224" s="28"/>
      <c r="H224" s="28">
        <f t="shared" si="10"/>
        <v>6.6421086510683796E-3</v>
      </c>
      <c r="I224" s="28"/>
      <c r="J224" s="28">
        <f t="shared" si="11"/>
        <v>9.7274145822687978E-4</v>
      </c>
    </row>
    <row r="225" spans="1:10" x14ac:dyDescent="0.3">
      <c r="A225" s="1">
        <v>43374</v>
      </c>
      <c r="B225" s="28">
        <v>-3.0477413019265764E-2</v>
      </c>
      <c r="C225" s="28">
        <v>4.0184793668350795E-2</v>
      </c>
      <c r="D225" s="28">
        <v>5.2224397250474508E-2</v>
      </c>
      <c r="E225" s="28">
        <v>-7.7009115404180997E-2</v>
      </c>
      <c r="F225" s="28">
        <f t="shared" si="9"/>
        <v>4.9931474539634414E-3</v>
      </c>
      <c r="G225" s="28"/>
      <c r="H225" s="28">
        <f t="shared" si="10"/>
        <v>6.8395894218921177E-3</v>
      </c>
      <c r="I225" s="28"/>
      <c r="J225" s="28">
        <f t="shared" si="11"/>
        <v>2.165199326838326E-3</v>
      </c>
    </row>
    <row r="226" spans="1:10" x14ac:dyDescent="0.3">
      <c r="A226" s="1">
        <v>43405</v>
      </c>
      <c r="B226" s="28">
        <v>-0.18404478716241501</v>
      </c>
      <c r="C226" s="28">
        <v>-9.2787510129807953E-3</v>
      </c>
      <c r="D226" s="28">
        <v>2.7413854169552422E-2</v>
      </c>
      <c r="E226" s="28">
        <v>4.1633152669375548E-2</v>
      </c>
      <c r="F226" s="28">
        <f t="shared" si="9"/>
        <v>3.0543167391385351E-2</v>
      </c>
      <c r="G226" s="28"/>
      <c r="H226" s="28">
        <f t="shared" si="10"/>
        <v>4.4714756993961643E-2</v>
      </c>
      <c r="I226" s="28"/>
      <c r="J226" s="28">
        <f t="shared" si="11"/>
        <v>5.0930532526721285E-2</v>
      </c>
    </row>
    <row r="227" spans="1:10" x14ac:dyDescent="0.3">
      <c r="A227" s="1">
        <v>43435</v>
      </c>
      <c r="B227" s="28">
        <v>-0.11361621680748157</v>
      </c>
      <c r="C227" s="28">
        <v>-0.13161497631758473</v>
      </c>
      <c r="D227" s="28">
        <v>-3.6023738230037808E-2</v>
      </c>
      <c r="E227" s="28">
        <v>-0.10762000474422982</v>
      </c>
      <c r="F227" s="28">
        <f t="shared" si="9"/>
        <v>3.2395534390252886E-4</v>
      </c>
      <c r="G227" s="28"/>
      <c r="H227" s="28">
        <f t="shared" si="10"/>
        <v>6.0205927317910695E-3</v>
      </c>
      <c r="I227" s="28"/>
      <c r="J227" s="28">
        <f t="shared" si="11"/>
        <v>3.5954559107485829E-5</v>
      </c>
    </row>
    <row r="228" spans="1:10" x14ac:dyDescent="0.3">
      <c r="A228" s="1">
        <v>43466</v>
      </c>
      <c r="B228" s="28">
        <v>5.5153963536107353E-2</v>
      </c>
      <c r="C228" s="28">
        <v>-0.11901584466051252</v>
      </c>
      <c r="D228" s="28">
        <v>-5.9301481803270939E-2</v>
      </c>
      <c r="E228" s="28">
        <v>0.12537399757157433</v>
      </c>
      <c r="F228" s="28">
        <f t="shared" si="9"/>
        <v>3.0335122087247354E-2</v>
      </c>
      <c r="G228" s="28"/>
      <c r="H228" s="28">
        <f t="shared" si="10"/>
        <v>1.3100048967835412E-2</v>
      </c>
      <c r="I228" s="28"/>
      <c r="J228" s="28">
        <f t="shared" si="11"/>
        <v>4.9308531799421408E-3</v>
      </c>
    </row>
    <row r="229" spans="1:10" x14ac:dyDescent="0.3">
      <c r="A229" s="1">
        <v>43497</v>
      </c>
      <c r="B229" s="28">
        <v>4.0314772348201355E-2</v>
      </c>
      <c r="C229" s="28">
        <v>2.9030210771213913E-3</v>
      </c>
      <c r="D229" s="28">
        <v>-2.4964848201457449E-2</v>
      </c>
      <c r="E229" s="28">
        <v>6.3459687929080216E-2</v>
      </c>
      <c r="F229" s="28">
        <f t="shared" si="9"/>
        <v>1.3996391331691533E-3</v>
      </c>
      <c r="G229" s="28"/>
      <c r="H229" s="28">
        <f t="shared" si="10"/>
        <v>4.2614288591074356E-3</v>
      </c>
      <c r="I229" s="28"/>
      <c r="J229" s="28">
        <f t="shared" si="11"/>
        <v>5.3568711724600909E-4</v>
      </c>
    </row>
    <row r="230" spans="1:10" x14ac:dyDescent="0.3">
      <c r="A230" s="1">
        <v>43525</v>
      </c>
      <c r="B230" s="28">
        <v>0.10173070438107046</v>
      </c>
      <c r="C230" s="28">
        <v>2.9091246966877364E-2</v>
      </c>
      <c r="D230" s="28">
        <v>-5.3809620365598068E-3</v>
      </c>
      <c r="E230" s="28">
        <v>4.529005169942877E-2</v>
      </c>
      <c r="F230" s="28">
        <f t="shared" si="9"/>
        <v>5.2764907734283708E-3</v>
      </c>
      <c r="G230" s="28"/>
      <c r="H230" s="28">
        <f t="shared" si="10"/>
        <v>1.1472909082761702E-2</v>
      </c>
      <c r="I230" s="28"/>
      <c r="J230" s="28">
        <f t="shared" si="11"/>
        <v>3.1855472751297072E-3</v>
      </c>
    </row>
    <row r="231" spans="1:10" x14ac:dyDescent="0.3">
      <c r="A231" s="1">
        <v>43556</v>
      </c>
      <c r="B231" s="28">
        <v>5.6436107356462983E-2</v>
      </c>
      <c r="C231" s="28">
        <v>7.9938867156812518E-2</v>
      </c>
      <c r="D231" s="28">
        <v>2.6752537888729271E-2</v>
      </c>
      <c r="E231" s="28">
        <v>7.459591041344768E-2</v>
      </c>
      <c r="F231" s="28">
        <f t="shared" si="9"/>
        <v>5.5237971823292613E-4</v>
      </c>
      <c r="G231" s="28"/>
      <c r="H231" s="28">
        <f t="shared" si="10"/>
        <v>8.8111429634577312E-4</v>
      </c>
      <c r="I231" s="28"/>
      <c r="J231" s="28">
        <f t="shared" si="11"/>
        <v>3.2977844706847076E-4</v>
      </c>
    </row>
    <row r="232" spans="1:10" x14ac:dyDescent="0.3">
      <c r="A232" s="1">
        <v>43586</v>
      </c>
      <c r="B232" s="28">
        <v>-0.12757268797186683</v>
      </c>
      <c r="C232" s="28">
        <v>6.3486935296567848E-2</v>
      </c>
      <c r="D232" s="28">
        <v>3.5657608729049384E-2</v>
      </c>
      <c r="E232" s="28">
        <v>-7.0709589818101604E-2</v>
      </c>
      <c r="F232" s="28">
        <f t="shared" si="9"/>
        <v>3.6503779643476182E-2</v>
      </c>
      <c r="G232" s="28"/>
      <c r="H232" s="28">
        <f t="shared" si="10"/>
        <v>2.6644129761069137E-2</v>
      </c>
      <c r="I232" s="28"/>
      <c r="J232" s="28">
        <f t="shared" si="11"/>
        <v>3.2334119316447382E-3</v>
      </c>
    </row>
    <row r="233" spans="1:10" x14ac:dyDescent="0.3">
      <c r="A233" s="1">
        <v>43617</v>
      </c>
      <c r="B233" s="28">
        <v>0.13487282244670529</v>
      </c>
      <c r="C233" s="28">
        <v>-7.0254800991336422E-2</v>
      </c>
      <c r="D233" s="28">
        <v>-1.3311480281225481E-2</v>
      </c>
      <c r="E233" s="28">
        <v>0.11275120948198362</v>
      </c>
      <c r="F233" s="28">
        <f t="shared" si="9"/>
        <v>4.2077341897339034E-2</v>
      </c>
      <c r="G233" s="28"/>
      <c r="H233" s="28">
        <f t="shared" si="10"/>
        <v>2.1958587574963027E-2</v>
      </c>
      <c r="I233" s="28"/>
      <c r="J233" s="28">
        <f t="shared" si="11"/>
        <v>4.8936576016094153E-4</v>
      </c>
    </row>
    <row r="234" spans="1:10" x14ac:dyDescent="0.3">
      <c r="A234" s="1">
        <v>43647</v>
      </c>
      <c r="B234" s="28">
        <v>7.6394298890758661E-2</v>
      </c>
      <c r="C234" s="28">
        <v>7.3334535415292765E-2</v>
      </c>
      <c r="D234" s="28">
        <v>3.1143810537153746E-2</v>
      </c>
      <c r="E234" s="28">
        <v>4.0033980710588973E-2</v>
      </c>
      <c r="F234" s="28">
        <f t="shared" si="9"/>
        <v>9.3621525257951382E-6</v>
      </c>
      <c r="G234" s="28"/>
      <c r="H234" s="28">
        <f t="shared" si="10"/>
        <v>2.0476066962397338E-3</v>
      </c>
      <c r="I234" s="28"/>
      <c r="J234" s="28">
        <f t="shared" si="11"/>
        <v>1.3220727381631782E-3</v>
      </c>
    </row>
    <row r="235" spans="1:10" x14ac:dyDescent="0.3">
      <c r="A235" s="1">
        <v>43678</v>
      </c>
      <c r="B235" s="28">
        <v>-2.0183973875538386E-2</v>
      </c>
      <c r="C235" s="28">
        <v>7.5476369848118896E-2</v>
      </c>
      <c r="D235" s="28">
        <v>4.4718957043235218E-2</v>
      </c>
      <c r="E235" s="28">
        <v>-5.3688166070528457E-3</v>
      </c>
      <c r="F235" s="28">
        <f t="shared" si="9"/>
        <v>9.1509013613282567E-3</v>
      </c>
      <c r="G235" s="28"/>
      <c r="H235" s="28">
        <f t="shared" si="10"/>
        <v>4.2123904418470996E-3</v>
      </c>
      <c r="I235" s="28"/>
      <c r="J235" s="28">
        <f t="shared" si="11"/>
        <v>2.1948888488995991E-4</v>
      </c>
    </row>
    <row r="236" spans="1:10" x14ac:dyDescent="0.3">
      <c r="A236" s="1">
        <v>43709</v>
      </c>
      <c r="B236" s="28">
        <v>7.7038342226170675E-2</v>
      </c>
      <c r="C236" s="28">
        <v>8.5141292415587995E-3</v>
      </c>
      <c r="D236" s="28">
        <v>2.5248077767603135E-2</v>
      </c>
      <c r="E236" s="28">
        <v>4.2536589688071044E-2</v>
      </c>
      <c r="F236" s="28">
        <f t="shared" si="9"/>
        <v>4.6955677651604509E-3</v>
      </c>
      <c r="G236" s="28"/>
      <c r="H236" s="28">
        <f t="shared" si="10"/>
        <v>2.6822314926883643E-3</v>
      </c>
      <c r="I236" s="28"/>
      <c r="J236" s="28">
        <f t="shared" si="11"/>
        <v>1.1903709282002643E-3</v>
      </c>
    </row>
    <row r="237" spans="1:10" x14ac:dyDescent="0.3">
      <c r="A237" s="1">
        <v>43739</v>
      </c>
      <c r="B237" s="28">
        <v>0.11068449144062753</v>
      </c>
      <c r="C237" s="28">
        <v>5.648107833078711E-2</v>
      </c>
      <c r="D237" s="28">
        <v>4.0785157105173393E-2</v>
      </c>
      <c r="E237" s="28">
        <v>4.8323925297682452E-2</v>
      </c>
      <c r="F237" s="28">
        <f t="shared" si="9"/>
        <v>2.9380099927560203E-3</v>
      </c>
      <c r="G237" s="28"/>
      <c r="H237" s="28">
        <f t="shared" si="10"/>
        <v>4.885916940539599E-3</v>
      </c>
      <c r="I237" s="28"/>
      <c r="J237" s="28">
        <f t="shared" si="11"/>
        <v>3.8888402096686281E-3</v>
      </c>
    </row>
    <row r="238" spans="1:10" x14ac:dyDescent="0.3">
      <c r="A238" s="1">
        <v>43770</v>
      </c>
      <c r="B238" s="28">
        <v>7.432864975899256E-2</v>
      </c>
      <c r="C238" s="28">
        <v>9.4423467507675399E-2</v>
      </c>
      <c r="D238" s="28">
        <v>6.1754957405809635E-2</v>
      </c>
      <c r="E238" s="28">
        <v>6.7365953712976753E-2</v>
      </c>
      <c r="F238" s="28">
        <f t="shared" si="9"/>
        <v>4.0380170035277883E-4</v>
      </c>
      <c r="G238" s="28"/>
      <c r="H238" s="28">
        <f t="shared" si="10"/>
        <v>1.5809773939249076E-4</v>
      </c>
      <c r="I238" s="28"/>
      <c r="J238" s="28">
        <f t="shared" si="11"/>
        <v>4.8479136229204147E-5</v>
      </c>
    </row>
    <row r="239" spans="1:10" x14ac:dyDescent="0.3">
      <c r="A239" s="1">
        <v>43800</v>
      </c>
      <c r="B239" s="28">
        <v>0.10208289057682518</v>
      </c>
      <c r="C239" s="28">
        <v>8.035709508359741E-2</v>
      </c>
      <c r="D239" s="28">
        <v>6.552706511176451E-2</v>
      </c>
      <c r="E239" s="28">
        <v>6.0270312436468847E-2</v>
      </c>
      <c r="F239" s="28">
        <f t="shared" si="9"/>
        <v>4.7201018981355607E-4</v>
      </c>
      <c r="G239" s="28"/>
      <c r="H239" s="28">
        <f t="shared" si="10"/>
        <v>1.3363283754319782E-3</v>
      </c>
      <c r="I239" s="28"/>
      <c r="J239" s="28">
        <f t="shared" si="11"/>
        <v>1.7482916907434042E-3</v>
      </c>
    </row>
    <row r="240" spans="1:10" x14ac:dyDescent="0.3">
      <c r="A240" s="1">
        <v>43831</v>
      </c>
      <c r="B240" s="28">
        <v>5.4009876949556501E-2</v>
      </c>
      <c r="C240" s="28">
        <v>9.556515192885684E-2</v>
      </c>
      <c r="D240" s="28">
        <v>7.6493812751282711E-2</v>
      </c>
      <c r="E240" s="28">
        <v>1.8071569964457315E-2</v>
      </c>
      <c r="F240" s="28">
        <f t="shared" si="9"/>
        <v>1.7268408786052648E-3</v>
      </c>
      <c r="G240" s="28"/>
      <c r="H240" s="28">
        <f t="shared" si="10"/>
        <v>5.0552736913614567E-4</v>
      </c>
      <c r="I240" s="28"/>
      <c r="J240" s="28">
        <f t="shared" si="11"/>
        <v>1.2915619089552289E-3</v>
      </c>
    </row>
    <row r="241" spans="1:10" x14ac:dyDescent="0.3">
      <c r="A241" s="1">
        <v>43862</v>
      </c>
      <c r="B241" s="28">
        <v>-0.11679770550251778</v>
      </c>
      <c r="C241" s="28">
        <v>6.6476459443346597E-2</v>
      </c>
      <c r="D241" s="28">
        <v>6.9748632010764852E-2</v>
      </c>
      <c r="E241" s="28">
        <v>-9.7664848581169764E-2</v>
      </c>
      <c r="F241" s="28">
        <f t="shared" si="9"/>
        <v>3.3589419536603903E-2</v>
      </c>
      <c r="G241" s="28"/>
      <c r="H241" s="28">
        <f t="shared" si="10"/>
        <v>3.4799536039619564E-2</v>
      </c>
      <c r="I241" s="28"/>
      <c r="J241" s="28">
        <f t="shared" si="11"/>
        <v>3.6606621397277468E-4</v>
      </c>
    </row>
    <row r="242" spans="1:10" x14ac:dyDescent="0.3">
      <c r="A242" s="1">
        <v>43891</v>
      </c>
      <c r="B242" s="28">
        <v>-6.7553798958246536E-2</v>
      </c>
      <c r="C242" s="28">
        <v>-6.1815456018758458E-2</v>
      </c>
      <c r="D242" s="28">
        <v>1.3784730756780057E-2</v>
      </c>
      <c r="E242" s="28">
        <v>-0.15763414084203778</v>
      </c>
      <c r="F242" s="28">
        <f t="shared" si="9"/>
        <v>3.2928579691172676E-5</v>
      </c>
      <c r="G242" s="28"/>
      <c r="H242" s="28">
        <f t="shared" si="10"/>
        <v>6.6159564162022629E-3</v>
      </c>
      <c r="I242" s="28"/>
      <c r="J242" s="28">
        <f t="shared" si="11"/>
        <v>8.1144679939007154E-3</v>
      </c>
    </row>
    <row r="243" spans="1:10" x14ac:dyDescent="0.3">
      <c r="A243" s="1">
        <v>43922</v>
      </c>
      <c r="B243" s="28">
        <v>0.15537392369415759</v>
      </c>
      <c r="C243" s="28">
        <v>-6.5832296076400107E-2</v>
      </c>
      <c r="D243" s="28">
        <v>-1.0616828157727919E-2</v>
      </c>
      <c r="E243" s="28">
        <v>0.19111559510352819</v>
      </c>
      <c r="F243" s="28">
        <f t="shared" si="9"/>
        <v>4.8932191665180279E-2</v>
      </c>
      <c r="G243" s="28"/>
      <c r="H243" s="28">
        <f t="shared" si="10"/>
        <v>2.755292970035423E-2</v>
      </c>
      <c r="I243" s="28"/>
      <c r="J243" s="28">
        <f t="shared" si="11"/>
        <v>1.2774670751354194E-3</v>
      </c>
    </row>
    <row r="244" spans="1:10" x14ac:dyDescent="0.3">
      <c r="A244" s="1">
        <v>43952</v>
      </c>
      <c r="B244" s="28">
        <v>8.2164604663730989E-2</v>
      </c>
      <c r="C244" s="28">
        <v>8.9012057762990288E-2</v>
      </c>
      <c r="D244" s="28">
        <v>3.9180397397837734E-2</v>
      </c>
      <c r="E244" s="28">
        <v>8.681063537116207E-2</v>
      </c>
      <c r="F244" s="28">
        <f t="shared" si="9"/>
        <v>4.6887613946555772E-5</v>
      </c>
      <c r="G244" s="28"/>
      <c r="H244" s="28">
        <f t="shared" si="10"/>
        <v>1.8476420742772706E-3</v>
      </c>
      <c r="I244" s="28"/>
      <c r="J244" s="28">
        <f t="shared" si="11"/>
        <v>2.1585601334392553E-5</v>
      </c>
    </row>
    <row r="245" spans="1:10" x14ac:dyDescent="0.3">
      <c r="A245" s="1">
        <v>43983</v>
      </c>
      <c r="B245" s="28">
        <v>0.15049241384855527</v>
      </c>
      <c r="C245" s="28">
        <v>8.4218840593508773E-2</v>
      </c>
      <c r="D245" s="28">
        <v>5.207565957760571E-2</v>
      </c>
      <c r="E245" s="28">
        <v>4.6494740813753155E-2</v>
      </c>
      <c r="F245" s="28">
        <f t="shared" si="9"/>
        <v>4.3921865119920149E-3</v>
      </c>
      <c r="G245" s="28"/>
      <c r="H245" s="28">
        <f t="shared" si="10"/>
        <v>9.6858575212284692E-3</v>
      </c>
      <c r="I245" s="28"/>
      <c r="J245" s="28">
        <f t="shared" si="11"/>
        <v>1.0815515996653608E-2</v>
      </c>
    </row>
    <row r="246" spans="1:10" x14ac:dyDescent="0.3">
      <c r="A246" s="1">
        <v>44013</v>
      </c>
      <c r="B246" s="28">
        <v>0.16513169425340157</v>
      </c>
      <c r="C246" s="28">
        <v>0.13061034187204132</v>
      </c>
      <c r="D246" s="28">
        <v>8.1600685858890576E-2</v>
      </c>
      <c r="E246" s="28">
        <v>9.6557488574276526E-2</v>
      </c>
      <c r="F246" s="28">
        <f t="shared" si="9"/>
        <v>1.1917237702380474E-3</v>
      </c>
      <c r="G246" s="28"/>
      <c r="H246" s="28">
        <f t="shared" si="10"/>
        <v>6.9774293634038663E-3</v>
      </c>
      <c r="I246" s="28"/>
      <c r="J246" s="28">
        <f t="shared" si="11"/>
        <v>4.7024216845229462E-3</v>
      </c>
    </row>
    <row r="247" spans="1:10" x14ac:dyDescent="0.3">
      <c r="A247" s="1">
        <v>44044</v>
      </c>
      <c r="B247" s="28">
        <v>0.21437963429137974</v>
      </c>
      <c r="C247" s="28">
        <v>0.15477528853899347</v>
      </c>
      <c r="D247" s="28">
        <v>0.10665998837724387</v>
      </c>
      <c r="E247" s="28">
        <v>0.11867725891317303</v>
      </c>
      <c r="F247" s="28">
        <f t="shared" si="9"/>
        <v>3.5526780325700067E-3</v>
      </c>
      <c r="G247" s="28"/>
      <c r="H247" s="28">
        <f t="shared" si="10"/>
        <v>1.1603522115866807E-2</v>
      </c>
      <c r="I247" s="28"/>
      <c r="J247" s="28">
        <f t="shared" si="11"/>
        <v>9.1589446530311851E-3</v>
      </c>
    </row>
    <row r="248" spans="1:10" x14ac:dyDescent="0.3">
      <c r="A248" s="1">
        <v>44075</v>
      </c>
      <c r="B248" s="28">
        <v>-0.10090824277427057</v>
      </c>
      <c r="C248" s="28">
        <v>0.19649833056566385</v>
      </c>
      <c r="D248" s="28">
        <v>0.13897588215148463</v>
      </c>
      <c r="E248" s="28">
        <v>-3.2699424702986743E-2</v>
      </c>
      <c r="F248" s="28">
        <f t="shared" si="9"/>
        <v>8.8450669865801787E-2</v>
      </c>
      <c r="G248" s="28"/>
      <c r="H248" s="28">
        <f t="shared" si="10"/>
        <v>5.7544393391395325E-2</v>
      </c>
      <c r="I248" s="28"/>
      <c r="J248" s="28">
        <f t="shared" si="11"/>
        <v>4.6524428626814954E-3</v>
      </c>
    </row>
    <row r="249" spans="1:10" x14ac:dyDescent="0.3">
      <c r="A249" s="1">
        <v>44105</v>
      </c>
      <c r="B249" s="28">
        <v>-6.0011992734610775E-2</v>
      </c>
      <c r="C249" s="28">
        <v>-1.1686270772290237E-2</v>
      </c>
      <c r="D249" s="28">
        <v>6.7010644673758057E-2</v>
      </c>
      <c r="E249" s="28">
        <v>-2.0560417294002653E-2</v>
      </c>
      <c r="F249" s="28">
        <f t="shared" si="9"/>
        <v>2.3353754031795095E-3</v>
      </c>
      <c r="G249" s="28"/>
      <c r="H249" s="28">
        <f t="shared" si="10"/>
        <v>1.6134750414177942E-2</v>
      </c>
      <c r="I249" s="28"/>
      <c r="J249" s="28">
        <f t="shared" si="11"/>
        <v>1.5564268047459939E-3</v>
      </c>
    </row>
    <row r="250" spans="1:10" x14ac:dyDescent="0.3">
      <c r="A250" s="1">
        <v>44136</v>
      </c>
      <c r="B250" s="28">
        <v>9.3606494989926015E-2</v>
      </c>
      <c r="C250" s="28">
        <v>-4.5514276145914606E-2</v>
      </c>
      <c r="D250" s="28">
        <v>2.8903853451247404E-2</v>
      </c>
      <c r="E250" s="28">
        <v>0.16779734173304939</v>
      </c>
      <c r="F250" s="28">
        <f t="shared" si="9"/>
        <v>1.9354588961430944E-2</v>
      </c>
      <c r="G250" s="28"/>
      <c r="H250" s="28">
        <f t="shared" si="10"/>
        <v>4.1864318220827387E-3</v>
      </c>
      <c r="I250" s="28"/>
      <c r="J250" s="28">
        <f t="shared" si="11"/>
        <v>5.5042817404616197E-3</v>
      </c>
    </row>
    <row r="251" spans="1:10" x14ac:dyDescent="0.3">
      <c r="A251" s="1">
        <v>44166</v>
      </c>
      <c r="B251" s="28">
        <v>0.11649662996371246</v>
      </c>
      <c r="C251" s="28">
        <v>5.1870263649173833E-2</v>
      </c>
      <c r="D251" s="28">
        <v>4.8314645912850986E-2</v>
      </c>
      <c r="E251" s="28">
        <v>7.4773513015796239E-2</v>
      </c>
      <c r="F251" s="28">
        <f t="shared" si="9"/>
        <v>4.1765672230209341E-3</v>
      </c>
      <c r="G251" s="28"/>
      <c r="H251" s="28">
        <f t="shared" si="10"/>
        <v>4.6487829491119294E-3</v>
      </c>
      <c r="I251" s="28"/>
      <c r="J251" s="28">
        <f t="shared" si="11"/>
        <v>1.740818487849494E-3</v>
      </c>
    </row>
    <row r="252" spans="1:10" x14ac:dyDescent="0.3">
      <c r="A252" s="1">
        <v>44197</v>
      </c>
      <c r="B252" s="28">
        <v>-5.5013328918107618E-3</v>
      </c>
      <c r="C252" s="28">
        <v>9.7108720069350868E-2</v>
      </c>
      <c r="D252" s="28">
        <v>6.8769241128109421E-2</v>
      </c>
      <c r="E252" s="28">
        <v>5.1617932072042187E-3</v>
      </c>
      <c r="F252" s="28">
        <f t="shared" si="9"/>
        <v>1.0528822968692394E-2</v>
      </c>
      <c r="G252" s="28"/>
      <c r="H252" s="28">
        <f t="shared" si="10"/>
        <v>5.5161181652484429E-3</v>
      </c>
      <c r="I252" s="28"/>
      <c r="J252" s="28">
        <f t="shared" si="11"/>
        <v>1.1370225820349444E-4</v>
      </c>
    </row>
    <row r="253" spans="1:10" x14ac:dyDescent="0.3">
      <c r="A253" s="1">
        <v>44228</v>
      </c>
      <c r="B253" s="28">
        <v>-8.1085431903574645E-2</v>
      </c>
      <c r="C253" s="28">
        <v>2.5281682996537727E-2</v>
      </c>
      <c r="D253" s="28">
        <v>4.6488068922133363E-2</v>
      </c>
      <c r="E253" s="28">
        <v>5.5172010981483895E-2</v>
      </c>
      <c r="F253" s="28">
        <f t="shared" si="9"/>
        <v>1.1313963132173708E-2</v>
      </c>
      <c r="G253" s="28"/>
      <c r="H253" s="28">
        <f t="shared" si="10"/>
        <v>1.6274998112926924E-2</v>
      </c>
      <c r="I253" s="28"/>
      <c r="J253" s="28">
        <f t="shared" si="11"/>
        <v>1.8566090741574989E-2</v>
      </c>
    </row>
    <row r="254" spans="1:10" x14ac:dyDescent="0.3">
      <c r="A254" s="1">
        <v>44256</v>
      </c>
      <c r="B254" s="28">
        <v>8.8449398909380417E-3</v>
      </c>
      <c r="C254" s="28">
        <v>-4.9175297433540932E-2</v>
      </c>
      <c r="D254" s="28">
        <v>8.2160186744209621E-3</v>
      </c>
      <c r="E254" s="28">
        <v>7.9233735170092703E-2</v>
      </c>
      <c r="F254" s="28">
        <f t="shared" si="9"/>
        <v>3.366347939188863E-3</v>
      </c>
      <c r="G254" s="28"/>
      <c r="H254" s="28">
        <f t="shared" si="10"/>
        <v>3.9554189658532333E-7</v>
      </c>
      <c r="I254" s="28"/>
      <c r="J254" s="28">
        <f t="shared" si="11"/>
        <v>4.9545825008507453E-3</v>
      </c>
    </row>
    <row r="255" spans="1:10" x14ac:dyDescent="0.3">
      <c r="A255" s="1">
        <v>44287</v>
      </c>
      <c r="B255" s="28">
        <v>7.6217743681262773E-2</v>
      </c>
      <c r="C255" s="28">
        <v>-8.5611313064056505E-3</v>
      </c>
      <c r="D255" s="28">
        <v>8.4046950393760859E-3</v>
      </c>
      <c r="E255" s="28">
        <v>9.3703215634449069E-2</v>
      </c>
      <c r="F255" s="28">
        <f t="shared" si="9"/>
        <v>7.1874576441747105E-3</v>
      </c>
      <c r="G255" s="28"/>
      <c r="H255" s="28">
        <f t="shared" si="10"/>
        <v>4.5986095661068897E-3</v>
      </c>
      <c r="I255" s="28"/>
      <c r="J255" s="28">
        <f t="shared" si="11"/>
        <v>3.0574172942566456E-4</v>
      </c>
    </row>
    <row r="256" spans="1:10" x14ac:dyDescent="0.3">
      <c r="A256" s="1">
        <v>44317</v>
      </c>
      <c r="B256" s="28">
        <v>-5.2107178935794307E-2</v>
      </c>
      <c r="C256" s="28">
        <v>5.0784081184962249E-2</v>
      </c>
      <c r="D256" s="28">
        <v>2.874860963194209E-2</v>
      </c>
      <c r="E256" s="28">
        <v>2.8818319244238375E-2</v>
      </c>
      <c r="F256" s="28">
        <f t="shared" si="9"/>
        <v>1.0586611409237189E-2</v>
      </c>
      <c r="G256" s="28"/>
      <c r="H256" s="28">
        <f t="shared" si="10"/>
        <v>6.5376585449104917E-3</v>
      </c>
      <c r="I256" s="28"/>
      <c r="J256" s="28">
        <f t="shared" si="11"/>
        <v>6.5489362556864729E-3</v>
      </c>
    </row>
    <row r="257" spans="1:10" x14ac:dyDescent="0.3">
      <c r="A257" s="1">
        <v>44348</v>
      </c>
      <c r="B257" s="28">
        <v>0.10097630416950709</v>
      </c>
      <c r="C257" s="28">
        <v>-2.123980089956734E-2</v>
      </c>
      <c r="D257" s="28">
        <v>4.4918730616211704E-3</v>
      </c>
      <c r="E257" s="28">
        <v>5.0380432963498895E-2</v>
      </c>
      <c r="F257" s="28">
        <f t="shared" si="9"/>
        <v>1.4936776338255041E-2</v>
      </c>
      <c r="G257" s="28"/>
      <c r="H257" s="28">
        <f t="shared" si="10"/>
        <v>9.3092454462123837E-3</v>
      </c>
      <c r="I257" s="28"/>
      <c r="J257" s="28">
        <f t="shared" si="11"/>
        <v>2.5599421830949693E-3</v>
      </c>
    </row>
    <row r="258" spans="1:10" x14ac:dyDescent="0.3">
      <c r="A258" s="1">
        <v>44378</v>
      </c>
      <c r="B258" s="28">
        <v>6.4982319489135465E-2</v>
      </c>
      <c r="C258" s="28">
        <v>6.4311472648784757E-2</v>
      </c>
      <c r="D258" s="28">
        <v>3.3437202393986946E-2</v>
      </c>
      <c r="E258" s="28">
        <v>5.1724707289120264E-2</v>
      </c>
      <c r="F258" s="28">
        <f t="shared" si="9"/>
        <v>4.5003548320852887E-7</v>
      </c>
      <c r="G258" s="28"/>
      <c r="H258" s="28">
        <f t="shared" si="10"/>
        <v>9.9509441254663137E-4</v>
      </c>
      <c r="I258" s="28"/>
      <c r="J258" s="28">
        <f t="shared" si="11"/>
        <v>1.757642812459919E-4</v>
      </c>
    </row>
    <row r="259" spans="1:10" x14ac:dyDescent="0.3">
      <c r="A259" s="1">
        <v>44409</v>
      </c>
      <c r="B259" s="28">
        <v>4.0929733332227825E-2</v>
      </c>
      <c r="C259" s="28">
        <v>6.4781065437030244E-2</v>
      </c>
      <c r="D259" s="28">
        <v>4.2900737522531499E-2</v>
      </c>
      <c r="E259" s="28">
        <v>6.0420501334784306E-2</v>
      </c>
      <c r="F259" s="28">
        <f t="shared" ref="F259:F263" si="12">(B259-C259)^2</f>
        <v>5.6888604317357865E-4</v>
      </c>
      <c r="G259" s="28"/>
      <c r="H259" s="28">
        <f t="shared" ref="H259:H263" si="13">(B259-D259)^2</f>
        <v>3.8848575181946415E-6</v>
      </c>
      <c r="I259" s="28"/>
      <c r="J259" s="28">
        <f t="shared" ref="J259:J263" si="14">(B259-E259)^2</f>
        <v>3.7989003732947959E-4</v>
      </c>
    </row>
    <row r="260" spans="1:10" x14ac:dyDescent="0.3">
      <c r="A260" s="1">
        <v>44440</v>
      </c>
      <c r="B260" s="28">
        <v>-6.664028364448582E-2</v>
      </c>
      <c r="C260" s="28">
        <v>4.808513296366855E-2</v>
      </c>
      <c r="D260" s="28">
        <v>4.2309436265440398E-2</v>
      </c>
      <c r="E260" s="28">
        <v>-4.5771357090270345E-2</v>
      </c>
      <c r="F260" s="28">
        <f t="shared" si="12"/>
        <v>1.3161921215914583E-2</v>
      </c>
      <c r="G260" s="28"/>
      <c r="H260" s="28">
        <f t="shared" si="13"/>
        <v>1.1870041468451373E-2</v>
      </c>
      <c r="I260" s="28"/>
      <c r="J260" s="28">
        <f t="shared" si="14"/>
        <v>4.3551209552523978E-4</v>
      </c>
    </row>
    <row r="261" spans="1:10" x14ac:dyDescent="0.3">
      <c r="A261" s="1">
        <v>44470</v>
      </c>
      <c r="B261" s="28">
        <v>5.8657145967939472E-2</v>
      </c>
      <c r="C261" s="28">
        <v>-3.2222658662039508E-2</v>
      </c>
      <c r="D261" s="28">
        <v>9.6245202924625309E-3</v>
      </c>
      <c r="E261" s="28">
        <v>0.11370336209314075</v>
      </c>
      <c r="F261" s="28">
        <f t="shared" si="12"/>
        <v>8.2591388895831494E-3</v>
      </c>
      <c r="G261" s="28"/>
      <c r="H261" s="28">
        <f t="shared" si="13"/>
        <v>2.4041983806314406E-3</v>
      </c>
      <c r="I261" s="28"/>
      <c r="J261" s="28">
        <f t="shared" si="14"/>
        <v>3.0300859097023691E-3</v>
      </c>
    </row>
    <row r="262" spans="1:10" x14ac:dyDescent="0.3">
      <c r="A262" s="1">
        <v>44501</v>
      </c>
      <c r="B262" s="28">
        <v>0.10347143509035783</v>
      </c>
      <c r="C262" s="28">
        <v>3.1393204578945774E-2</v>
      </c>
      <c r="D262" s="28">
        <v>2.4334307995105615E-2</v>
      </c>
      <c r="E262" s="28">
        <v>1.0209928617048765E-2</v>
      </c>
      <c r="F262" s="28">
        <f t="shared" si="12"/>
        <v>5.1952713136562525E-3</v>
      </c>
      <c r="G262" s="28"/>
      <c r="H262" s="28">
        <f t="shared" si="13"/>
        <v>6.262684884890104E-3</v>
      </c>
      <c r="I262" s="28"/>
      <c r="J262" s="28">
        <f t="shared" si="14"/>
        <v>8.6977085896710691E-3</v>
      </c>
    </row>
    <row r="263" spans="1:10" x14ac:dyDescent="0.3">
      <c r="A263" s="1">
        <v>44531</v>
      </c>
      <c r="B263" s="28">
        <v>7.5796466388685646E-2</v>
      </c>
      <c r="C263" s="28">
        <v>8.1847965936934219E-2</v>
      </c>
      <c r="D263" s="28">
        <v>4.8075446123681281E-2</v>
      </c>
      <c r="E263" s="28">
        <v>7.9627327077735691E-2</v>
      </c>
      <c r="F263" s="28">
        <f t="shared" si="12"/>
        <v>3.6620646782452688E-5</v>
      </c>
      <c r="G263" s="28"/>
      <c r="H263" s="28">
        <f t="shared" si="13"/>
        <v>7.6845496453278265E-4</v>
      </c>
      <c r="I263" s="28"/>
      <c r="J263" s="28">
        <f t="shared" si="14"/>
        <v>1.4675493618908983E-5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B25A-10EE-4E88-8D5F-63EA8CF75AF9}">
  <dimension ref="A1:W32"/>
  <sheetViews>
    <sheetView topLeftCell="I1" zoomScale="67" workbookViewId="0">
      <selection activeCell="J46" sqref="J46"/>
    </sheetView>
  </sheetViews>
  <sheetFormatPr defaultRowHeight="14.4" x14ac:dyDescent="0.3"/>
  <cols>
    <col min="5" max="5" width="13.33203125" customWidth="1"/>
    <col min="6" max="6" width="21.109375" customWidth="1"/>
    <col min="9" max="9" width="30.44140625" bestFit="1" customWidth="1"/>
    <col min="10" max="10" width="20.44140625" bestFit="1" customWidth="1"/>
    <col min="13" max="13" width="19.6640625" customWidth="1"/>
    <col min="14" max="14" width="12.44140625" customWidth="1"/>
    <col min="15" max="15" width="19.77734375" customWidth="1"/>
    <col min="16" max="16" width="12.21875" bestFit="1" customWidth="1"/>
    <col min="17" max="17" width="14.5546875" bestFit="1" customWidth="1"/>
    <col min="18" max="20" width="12.21875" bestFit="1" customWidth="1"/>
    <col min="22" max="22" width="13.77734375" customWidth="1"/>
    <col min="23" max="23" width="13.33203125" customWidth="1"/>
  </cols>
  <sheetData>
    <row r="1" spans="1:15" ht="14.4" customHeight="1" x14ac:dyDescent="0.3">
      <c r="A1" s="88"/>
      <c r="B1" s="91"/>
      <c r="C1" s="91"/>
      <c r="D1" s="91"/>
      <c r="E1" s="91"/>
      <c r="F1" s="91"/>
      <c r="G1" s="88"/>
    </row>
    <row r="2" spans="1:15" ht="14.4" customHeight="1" x14ac:dyDescent="0.3">
      <c r="A2" s="88"/>
      <c r="B2" s="95" t="s">
        <v>185</v>
      </c>
      <c r="C2" s="95"/>
      <c r="D2" s="95"/>
      <c r="E2" s="95"/>
      <c r="F2" s="95"/>
      <c r="G2" s="88"/>
    </row>
    <row r="3" spans="1:15" ht="14.4" customHeight="1" x14ac:dyDescent="0.3">
      <c r="A3" s="88"/>
      <c r="B3" s="88" t="s">
        <v>115</v>
      </c>
      <c r="C3" s="88"/>
      <c r="D3" s="88"/>
      <c r="E3" s="88"/>
      <c r="F3" s="92">
        <v>5.92</v>
      </c>
      <c r="G3" s="88"/>
      <c r="H3" s="88"/>
      <c r="I3" s="88"/>
      <c r="J3" s="88"/>
      <c r="K3" s="88"/>
    </row>
    <row r="4" spans="1:15" x14ac:dyDescent="0.3">
      <c r="A4" s="88"/>
      <c r="B4" s="88" t="s">
        <v>116</v>
      </c>
      <c r="C4" s="88"/>
      <c r="D4" s="88"/>
      <c r="E4" s="88"/>
      <c r="F4" s="92">
        <v>2.35</v>
      </c>
      <c r="G4" s="88"/>
      <c r="H4" s="88"/>
      <c r="I4" s="94" t="s">
        <v>192</v>
      </c>
      <c r="J4" s="94"/>
      <c r="K4" s="88"/>
      <c r="N4" s="106" t="s">
        <v>77</v>
      </c>
      <c r="O4" s="106" t="s">
        <v>78</v>
      </c>
    </row>
    <row r="5" spans="1:15" x14ac:dyDescent="0.3">
      <c r="A5" s="88"/>
      <c r="B5" s="88" t="s">
        <v>65</v>
      </c>
      <c r="C5" s="88"/>
      <c r="D5" s="88"/>
      <c r="E5" s="88"/>
      <c r="F5" s="93">
        <v>28</v>
      </c>
      <c r="G5" s="88"/>
      <c r="H5" s="88"/>
      <c r="I5" s="88" t="s">
        <v>124</v>
      </c>
      <c r="J5" s="103">
        <v>2645000</v>
      </c>
      <c r="K5" s="88"/>
      <c r="N5" s="104">
        <v>2021</v>
      </c>
      <c r="O5" s="107">
        <v>94857400</v>
      </c>
    </row>
    <row r="6" spans="1:15" x14ac:dyDescent="0.3">
      <c r="A6" s="88"/>
      <c r="B6" s="88" t="s">
        <v>117</v>
      </c>
      <c r="C6" s="88"/>
      <c r="D6" s="88"/>
      <c r="E6" s="88"/>
      <c r="F6" s="92">
        <f>F4*(1-'3c) WACC'!B14)</f>
        <v>1.6919999999999999</v>
      </c>
      <c r="G6" s="88"/>
      <c r="H6" s="88"/>
      <c r="I6" s="88" t="s">
        <v>195</v>
      </c>
      <c r="J6" s="103">
        <v>28</v>
      </c>
      <c r="K6" s="88"/>
      <c r="N6" s="104">
        <v>2022</v>
      </c>
      <c r="O6" s="107">
        <v>108943723.90000001</v>
      </c>
    </row>
    <row r="7" spans="1:15" x14ac:dyDescent="0.3">
      <c r="A7" s="88"/>
      <c r="B7" s="94" t="s">
        <v>190</v>
      </c>
      <c r="C7" s="94"/>
      <c r="D7" s="94"/>
      <c r="E7" s="94"/>
      <c r="F7" s="94"/>
      <c r="G7" s="88"/>
      <c r="H7" s="88"/>
      <c r="I7" s="88" t="s">
        <v>72</v>
      </c>
      <c r="J7" s="103">
        <v>1904400</v>
      </c>
      <c r="K7" s="88"/>
      <c r="N7" s="104">
        <v>2023</v>
      </c>
      <c r="O7" s="107">
        <v>125121866.89915001</v>
      </c>
    </row>
    <row r="8" spans="1:15" x14ac:dyDescent="0.3">
      <c r="A8" s="88"/>
      <c r="B8" s="88" t="s">
        <v>122</v>
      </c>
      <c r="C8" s="88"/>
      <c r="D8" s="88"/>
      <c r="E8" s="88"/>
      <c r="F8" s="97">
        <f>'3c) WACC'!B2</f>
        <v>163.82</v>
      </c>
      <c r="G8" s="88"/>
      <c r="H8" s="88"/>
      <c r="I8" s="101" t="s">
        <v>193</v>
      </c>
      <c r="J8" s="101"/>
      <c r="K8" s="88"/>
      <c r="N8" s="104">
        <v>2024</v>
      </c>
      <c r="O8" s="107">
        <v>143702464.13367379</v>
      </c>
    </row>
    <row r="9" spans="1:15" x14ac:dyDescent="0.3">
      <c r="A9" s="88"/>
      <c r="B9" s="88" t="s">
        <v>188</v>
      </c>
      <c r="C9" s="88"/>
      <c r="D9" s="88"/>
      <c r="E9" s="88"/>
      <c r="F9" s="98">
        <v>15910000</v>
      </c>
      <c r="H9" s="88"/>
      <c r="I9" s="88" t="s">
        <v>70</v>
      </c>
      <c r="J9" s="102">
        <v>104038000</v>
      </c>
      <c r="K9" s="88"/>
      <c r="N9" s="104">
        <v>2025</v>
      </c>
      <c r="O9" s="107">
        <v>165042280.05752435</v>
      </c>
    </row>
    <row r="10" spans="1:15" x14ac:dyDescent="0.3">
      <c r="A10" s="88"/>
      <c r="B10" s="88" t="s">
        <v>189</v>
      </c>
      <c r="C10" s="88"/>
      <c r="D10" s="88"/>
      <c r="E10" s="88"/>
      <c r="F10" s="98">
        <f>F9*F8</f>
        <v>2606376200</v>
      </c>
      <c r="G10" s="88"/>
      <c r="H10" s="88"/>
      <c r="I10" s="88" t="s">
        <v>194</v>
      </c>
      <c r="J10" s="102">
        <v>11085000</v>
      </c>
      <c r="K10" s="88"/>
      <c r="N10" s="104">
        <v>2026</v>
      </c>
      <c r="O10" s="107">
        <v>189551058.64606673</v>
      </c>
    </row>
    <row r="11" spans="1:15" x14ac:dyDescent="0.3">
      <c r="A11" s="88"/>
      <c r="B11" s="95" t="s">
        <v>187</v>
      </c>
      <c r="C11" s="95"/>
      <c r="D11" s="95"/>
      <c r="E11" s="95"/>
      <c r="F11" s="95"/>
      <c r="G11" s="88"/>
      <c r="H11" s="88"/>
      <c r="I11" s="88" t="s">
        <v>72</v>
      </c>
      <c r="J11" s="102">
        <v>1904400</v>
      </c>
      <c r="K11" s="88"/>
    </row>
    <row r="12" spans="1:15" x14ac:dyDescent="0.3">
      <c r="A12" s="88"/>
      <c r="B12" s="88" t="s">
        <v>191</v>
      </c>
      <c r="C12" s="88"/>
      <c r="D12" s="88"/>
      <c r="E12" s="88"/>
      <c r="F12" s="96">
        <f>'3c) WACC'!B6</f>
        <v>124719000</v>
      </c>
      <c r="G12" s="88"/>
      <c r="H12" s="88"/>
      <c r="I12" s="88" t="s">
        <v>73</v>
      </c>
      <c r="J12" s="102">
        <v>94857400</v>
      </c>
      <c r="K12" s="88"/>
    </row>
    <row r="13" spans="1:15" x14ac:dyDescent="0.3">
      <c r="A13" s="88"/>
      <c r="B13" s="88" t="s">
        <v>118</v>
      </c>
      <c r="C13" s="88"/>
      <c r="D13" s="88"/>
      <c r="E13" s="88"/>
      <c r="F13" s="96">
        <f>'3c) WACC'!B5</f>
        <v>2606376200</v>
      </c>
      <c r="G13" s="88"/>
      <c r="H13" s="88"/>
      <c r="I13" s="88"/>
      <c r="J13" s="88"/>
      <c r="K13" s="88"/>
    </row>
    <row r="14" spans="1:15" x14ac:dyDescent="0.3">
      <c r="A14" s="88"/>
      <c r="B14" s="88" t="s">
        <v>119</v>
      </c>
      <c r="C14" s="88"/>
      <c r="D14" s="88"/>
      <c r="E14" s="88"/>
      <c r="F14" s="96">
        <f>F12+F13</f>
        <v>2731095200</v>
      </c>
      <c r="G14" s="88"/>
      <c r="H14" s="88"/>
      <c r="I14" s="88"/>
      <c r="J14" s="88"/>
      <c r="K14" s="88"/>
    </row>
    <row r="15" spans="1:15" x14ac:dyDescent="0.3">
      <c r="A15" s="88"/>
      <c r="B15" s="95" t="s">
        <v>186</v>
      </c>
      <c r="C15" s="95"/>
      <c r="D15" s="95"/>
      <c r="E15" s="95"/>
      <c r="F15" s="95"/>
      <c r="G15" s="88"/>
    </row>
    <row r="16" spans="1:15" x14ac:dyDescent="0.3">
      <c r="A16" s="88"/>
      <c r="B16" s="87" t="s">
        <v>120</v>
      </c>
      <c r="C16" s="87"/>
      <c r="D16" s="87"/>
      <c r="E16" s="87"/>
      <c r="F16" s="99">
        <v>4.5666000000000002</v>
      </c>
      <c r="G16" s="88"/>
      <c r="M16" s="112" t="s">
        <v>7</v>
      </c>
      <c r="N16" s="112"/>
    </row>
    <row r="17" spans="1:23" x14ac:dyDescent="0.3">
      <c r="A17" s="87"/>
      <c r="B17" s="89" t="s">
        <v>121</v>
      </c>
      <c r="C17" s="89"/>
      <c r="D17" s="89"/>
      <c r="E17" s="89"/>
      <c r="F17" s="100">
        <v>95.433300000000003</v>
      </c>
      <c r="G17" s="88"/>
      <c r="M17" s="88" t="s">
        <v>8</v>
      </c>
      <c r="N17" s="113">
        <v>0.52552307465349324</v>
      </c>
    </row>
    <row r="18" spans="1:23" x14ac:dyDescent="0.3">
      <c r="A18" s="88"/>
      <c r="B18" s="88"/>
      <c r="C18" s="88"/>
      <c r="D18" s="88"/>
      <c r="E18" s="88"/>
      <c r="F18" s="88"/>
      <c r="G18" s="88"/>
      <c r="M18" s="88" t="s">
        <v>9</v>
      </c>
      <c r="N18" s="113">
        <v>0.27617450199326105</v>
      </c>
    </row>
    <row r="19" spans="1:23" x14ac:dyDescent="0.3">
      <c r="A19" s="88"/>
      <c r="B19" s="88"/>
      <c r="C19" s="88"/>
      <c r="D19" s="88"/>
      <c r="E19" s="88"/>
      <c r="F19" s="88"/>
      <c r="G19" s="88"/>
      <c r="M19" s="88" t="s">
        <v>10</v>
      </c>
      <c r="N19" s="113">
        <v>0.27340122422312024</v>
      </c>
    </row>
    <row r="20" spans="1:23" x14ac:dyDescent="0.3">
      <c r="M20" s="88" t="s">
        <v>11</v>
      </c>
      <c r="N20" s="113">
        <v>3.6949729984347618E-2</v>
      </c>
    </row>
    <row r="21" spans="1:23" x14ac:dyDescent="0.3">
      <c r="M21" s="89" t="s">
        <v>12</v>
      </c>
      <c r="N21" s="114">
        <v>263</v>
      </c>
    </row>
    <row r="22" spans="1:23" x14ac:dyDescent="0.3">
      <c r="I22" s="106" t="s">
        <v>196</v>
      </c>
      <c r="J22" s="106" t="s">
        <v>197</v>
      </c>
    </row>
    <row r="23" spans="1:23" x14ac:dyDescent="0.3">
      <c r="I23" s="104" t="s">
        <v>198</v>
      </c>
      <c r="J23" s="105">
        <v>7.2400000000000006E-2</v>
      </c>
    </row>
    <row r="24" spans="1:23" x14ac:dyDescent="0.3">
      <c r="I24" s="104" t="s">
        <v>199</v>
      </c>
      <c r="J24" s="105">
        <v>7.7200000000000005E-2</v>
      </c>
    </row>
    <row r="25" spans="1:23" x14ac:dyDescent="0.3">
      <c r="I25" s="104" t="s">
        <v>200</v>
      </c>
      <c r="J25" s="105">
        <v>8.2000000000000003E-2</v>
      </c>
      <c r="P25" s="88"/>
      <c r="R25" s="87"/>
      <c r="S25" s="88"/>
      <c r="V25" s="90" t="s">
        <v>215</v>
      </c>
      <c r="W25" s="90" t="s">
        <v>114</v>
      </c>
    </row>
    <row r="26" spans="1:23" x14ac:dyDescent="0.3">
      <c r="I26" s="104" t="s">
        <v>201</v>
      </c>
      <c r="J26" s="105">
        <v>0.14849999999999999</v>
      </c>
      <c r="P26" s="88"/>
      <c r="Q26" s="94" t="s">
        <v>210</v>
      </c>
      <c r="R26" s="94"/>
      <c r="S26" s="88"/>
      <c r="V26" s="104" t="s">
        <v>102</v>
      </c>
      <c r="W26" s="124">
        <v>1.9834994497224107E-2</v>
      </c>
    </row>
    <row r="27" spans="1:23" x14ac:dyDescent="0.3">
      <c r="I27" s="104" t="s">
        <v>202</v>
      </c>
      <c r="J27" s="105">
        <v>7.0999999999999994E-2</v>
      </c>
      <c r="P27" s="88"/>
      <c r="Q27" s="120" t="s">
        <v>9</v>
      </c>
      <c r="R27" s="121">
        <v>0.27883483968301942</v>
      </c>
      <c r="S27" s="88"/>
      <c r="V27" s="104" t="s">
        <v>103</v>
      </c>
      <c r="W27" s="124">
        <v>1.5639213907608557E-2</v>
      </c>
    </row>
    <row r="28" spans="1:23" x14ac:dyDescent="0.3">
      <c r="I28" s="104" t="s">
        <v>203</v>
      </c>
      <c r="J28" s="105">
        <v>0.1125</v>
      </c>
      <c r="P28" s="88"/>
      <c r="Q28" s="94" t="s">
        <v>211</v>
      </c>
      <c r="R28" s="94"/>
      <c r="S28" s="88"/>
      <c r="V28" s="104" t="s">
        <v>216</v>
      </c>
      <c r="W28" s="124">
        <v>9.9224456721883451E-3</v>
      </c>
    </row>
    <row r="29" spans="1:23" x14ac:dyDescent="0.3">
      <c r="I29" s="104" t="s">
        <v>204</v>
      </c>
      <c r="J29" s="105">
        <v>0.17399999999999999</v>
      </c>
      <c r="P29" s="88"/>
      <c r="Q29" s="120" t="s">
        <v>107</v>
      </c>
      <c r="R29" s="121">
        <v>1.3899842613965918</v>
      </c>
      <c r="S29" s="88"/>
    </row>
    <row r="30" spans="1:23" x14ac:dyDescent="0.3">
      <c r="I30" s="104" t="s">
        <v>205</v>
      </c>
      <c r="J30" s="105">
        <v>0.41160000000000002</v>
      </c>
      <c r="P30" s="88"/>
      <c r="Q30" s="122" t="s">
        <v>108</v>
      </c>
      <c r="R30" s="123">
        <v>3.5979001493299925E-2</v>
      </c>
      <c r="S30" s="88"/>
    </row>
    <row r="31" spans="1:23" x14ac:dyDescent="0.3">
      <c r="I31" s="104" t="s">
        <v>206</v>
      </c>
      <c r="J31" s="105">
        <v>0.30740000000000001</v>
      </c>
      <c r="P31" s="88"/>
      <c r="Q31" s="88"/>
      <c r="R31" s="88"/>
      <c r="S31" s="88"/>
    </row>
    <row r="32" spans="1:23" x14ac:dyDescent="0.3">
      <c r="I32" s="104" t="s">
        <v>207</v>
      </c>
      <c r="J32" s="105">
        <v>0.23300000000000001</v>
      </c>
    </row>
  </sheetData>
  <mergeCells count="9">
    <mergeCell ref="I4:J4"/>
    <mergeCell ref="I8:J8"/>
    <mergeCell ref="Q28:R28"/>
    <mergeCell ref="Q26:R26"/>
    <mergeCell ref="B1:F1"/>
    <mergeCell ref="B15:F15"/>
    <mergeCell ref="B7:F7"/>
    <mergeCell ref="B11:F11"/>
    <mergeCell ref="B2:F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Yahoo Data</vt:lpstr>
      <vt:lpstr>2a) Regression</vt:lpstr>
      <vt:lpstr>3a) Cost of Equity</vt:lpstr>
      <vt:lpstr>3b) Cost of Debt</vt:lpstr>
      <vt:lpstr>3c) WACC</vt:lpstr>
      <vt:lpstr>3d) Firm Valuation</vt:lpstr>
      <vt:lpstr>4a) Optimal Capital Structure</vt:lpstr>
      <vt:lpstr>5a) Exponential Smoothing</vt:lpstr>
      <vt:lpstr>5b) Regression </vt:lpstr>
      <vt:lpstr>5c) MSE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Tsvetanov</dc:creator>
  <cp:lastModifiedBy>Daniel Massey</cp:lastModifiedBy>
  <dcterms:created xsi:type="dcterms:W3CDTF">2020-12-02T14:21:58Z</dcterms:created>
  <dcterms:modified xsi:type="dcterms:W3CDTF">2023-01-10T15:56:22Z</dcterms:modified>
</cp:coreProperties>
</file>