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" sheetId="1" r:id="rId4"/>
  </sheets>
  <definedNames/>
  <calcPr/>
</workbook>
</file>

<file path=xl/sharedStrings.xml><?xml version="1.0" encoding="utf-8"?>
<sst xmlns="http://schemas.openxmlformats.org/spreadsheetml/2006/main" count="331" uniqueCount="131">
  <si>
    <t>Healthy Volunteers</t>
  </si>
  <si>
    <t>Date</t>
  </si>
  <si>
    <t>Identifier</t>
  </si>
  <si>
    <t>Medical Diagn.</t>
  </si>
  <si>
    <t>Sex</t>
  </si>
  <si>
    <t>Color Skin</t>
  </si>
  <si>
    <t>Age (y)</t>
  </si>
  <si>
    <t>Weight (kg)</t>
  </si>
  <si>
    <t>Height (cm)</t>
  </si>
  <si>
    <t>BMI (kg/m³)</t>
  </si>
  <si>
    <t>Rest (1st min)</t>
  </si>
  <si>
    <t>Balke (12th min)</t>
  </si>
  <si>
    <t>Recovery (1st min)</t>
  </si>
  <si>
    <t>Total (beats)</t>
  </si>
  <si>
    <t>Beats</t>
  </si>
  <si>
    <t>" 0000005 "</t>
  </si>
  <si>
    <t>Healthy volunteer</t>
  </si>
  <si>
    <t>F</t>
  </si>
  <si>
    <t>White</t>
  </si>
  <si>
    <t>beats</t>
  </si>
  <si>
    <t>Groups</t>
  </si>
  <si>
    <t>Weight (Kg)</t>
  </si>
  <si>
    <t>Rest (4th min)</t>
  </si>
  <si>
    <t>08/30/2019</t>
  </si>
  <si>
    <t>" 0000003 "</t>
  </si>
  <si>
    <t>M</t>
  </si>
  <si>
    <t xml:space="preserve">Healthy
</t>
  </si>
  <si>
    <t>Male (7)</t>
  </si>
  <si>
    <t>51.57±5.19</t>
  </si>
  <si>
    <t>89.29±11.48</t>
  </si>
  <si>
    <t>179.43±6.63</t>
  </si>
  <si>
    <t>27.65±2.31</t>
  </si>
  <si>
    <t>78.57±12.09</t>
  </si>
  <si>
    <t>125.57±12.12</t>
  </si>
  <si>
    <t>98.43±18.82</t>
  </si>
  <si>
    <t>09/27/2019</t>
  </si>
  <si>
    <t>" 0000004 "</t>
  </si>
  <si>
    <t>Female (4)</t>
  </si>
  <si>
    <t>49.50±2.38</t>
  </si>
  <si>
    <t>69.00±15.55</t>
  </si>
  <si>
    <t>162.25±8.66</t>
  </si>
  <si>
    <t>26.02±4.41</t>
  </si>
  <si>
    <t>80.50±6.76</t>
  </si>
  <si>
    <t>115.75±11.00</t>
  </si>
  <si>
    <t>90.75±97.10</t>
  </si>
  <si>
    <t>" 0000002 "</t>
  </si>
  <si>
    <t>All (11)</t>
  </si>
  <si>
    <t>50.82±4.35</t>
  </si>
  <si>
    <t>81.91±16.01</t>
  </si>
  <si>
    <t>173.18±11.13</t>
  </si>
  <si>
    <t>27.05±3.12</t>
  </si>
  <si>
    <t>79.27±10.12</t>
  </si>
  <si>
    <t>122.00±12.21</t>
  </si>
  <si>
    <t>95.64±16.40</t>
  </si>
  <si>
    <t>" 0000008 "</t>
  </si>
  <si>
    <t>" 0000006 "</t>
  </si>
  <si>
    <t xml:space="preserve">Not
Healthy
</t>
  </si>
  <si>
    <t>Male (4)</t>
  </si>
  <si>
    <t>52.25±9.91</t>
  </si>
  <si>
    <t>66.85±17.76</t>
  </si>
  <si>
    <t>166.25±7.63</t>
  </si>
  <si>
    <t>24.01±5.50</t>
  </si>
  <si>
    <t>79.50±5.32</t>
  </si>
  <si>
    <t>105.50±20.82</t>
  </si>
  <si>
    <t>90.00±12.49</t>
  </si>
  <si>
    <t>10/18/2019</t>
  </si>
  <si>
    <t>" 0000009 "</t>
  </si>
  <si>
    <t>beats ¹</t>
  </si>
  <si>
    <t>Female (7)</t>
  </si>
  <si>
    <t>60.43±6.35</t>
  </si>
  <si>
    <t>67.83±13.09</t>
  </si>
  <si>
    <t>160.71±7.93</t>
  </si>
  <si>
    <t>26.04±3.20</t>
  </si>
  <si>
    <t>85.86±12.31</t>
  </si>
  <si>
    <t>123.14±16.75</t>
  </si>
  <si>
    <t>106.29±20.21</t>
  </si>
  <si>
    <t>" 0000010 "</t>
  </si>
  <si>
    <t>beats ²</t>
  </si>
  <si>
    <t>57.45±8.41</t>
  </si>
  <si>
    <t>67.47±14.06</t>
  </si>
  <si>
    <t>162.73±7.94</t>
  </si>
  <si>
    <t>25.30±4.03</t>
  </si>
  <si>
    <t>83.55±10.47</t>
  </si>
  <si>
    <t>116.73±19.43</t>
  </si>
  <si>
    <t>100.36±18.96</t>
  </si>
  <si>
    <t>04/25/2019</t>
  </si>
  <si>
    <t>" 0000001 "</t>
  </si>
  <si>
    <t>" 0000007 "</t>
  </si>
  <si>
    <t>Total (22)</t>
  </si>
  <si>
    <t>54.14±7.36</t>
  </si>
  <si>
    <t>74.69±16.46</t>
  </si>
  <si>
    <t>167.95±10.85</t>
  </si>
  <si>
    <t>26.18±3.63</t>
  </si>
  <si>
    <t>81.41±10.28</t>
  </si>
  <si>
    <t>119.36±16.06</t>
  </si>
  <si>
    <t>98.00±17.47</t>
  </si>
  <si>
    <t>11/21/2019</t>
  </si>
  <si>
    <t>" 0000011 "</t>
  </si>
  <si>
    <t>average ± standard deviation</t>
  </si>
  <si>
    <t>total</t>
  </si>
  <si>
    <t>avg ± std</t>
  </si>
  <si>
    <t>avg</t>
  </si>
  <si>
    <t>std</t>
  </si>
  <si>
    <t>Comments:</t>
  </si>
  <si>
    <t>1) The 12th minute of balke was replaced by 11th minute</t>
  </si>
  <si>
    <t>2) The 12th minute of balke was replaced by 7th minute</t>
  </si>
  <si>
    <t>Not Healthy Volunteers</t>
  </si>
  <si>
    <t>" 2627180 "</t>
  </si>
  <si>
    <t>COPD</t>
  </si>
  <si>
    <t>04/26/2019</t>
  </si>
  <si>
    <t>" 0840595 "</t>
  </si>
  <si>
    <t>COPD, Asthma</t>
  </si>
  <si>
    <t>Brown</t>
  </si>
  <si>
    <t>07/16/2019</t>
  </si>
  <si>
    <t>" 3740537 "</t>
  </si>
  <si>
    <t>Black</t>
  </si>
  <si>
    <t>" 3809662 "</t>
  </si>
  <si>
    <t>" 3450871 "</t>
  </si>
  <si>
    <t>COPD, Asthma, Hypertension</t>
  </si>
  <si>
    <t>" 3715687 "</t>
  </si>
  <si>
    <t>" 2888246 "</t>
  </si>
  <si>
    <t>COPD, Tuberculosis</t>
  </si>
  <si>
    <t>" xxxxxx1 "</t>
  </si>
  <si>
    <t>" 1806256 "</t>
  </si>
  <si>
    <t>COPD, Dysphagia, Emphysema</t>
  </si>
  <si>
    <t>" 0680298 "</t>
  </si>
  <si>
    <t>" 2841328 "</t>
  </si>
  <si>
    <t>1) The 12th minute of balke was replaced by 9th minute</t>
  </si>
  <si>
    <t>2) The 12th minute of balke was replaced by the 1st minute of recovery</t>
  </si>
  <si>
    <t>3) The volunteer reached a maximum of 8 minutes in the balke</t>
  </si>
  <si>
    <t>4) The 1st minute of recovery was replaced by the 2nd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</si>
</sst>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d/mm/yyyy"/>
    <numFmt numFmtId="166" formatCode="d/m/yyyy"/>
  </numFmts>
  <fonts count="8">
    <font>
      <sz val="10.0"/>
      <color rgb="FF000000"/>
      <name val="Arial"/>
    </font>
    <font>
      <b/>
      <sz val="11.0"/>
      <color theme="1"/>
      <name val="Arial"/>
    </font>
    <font/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3" numFmtId="0" xfId="0" applyFont="1"/>
    <xf borderId="5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4" fillId="0" fontId="2" numFmtId="0" xfId="0" applyBorder="1" applyFont="1"/>
    <xf borderId="6" fillId="0" fontId="2" numFmtId="0" xfId="0" applyBorder="1" applyFont="1"/>
    <xf borderId="5" fillId="0" fontId="3" numFmtId="165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" fillId="0" fontId="4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9" fillId="0" fontId="2" numFmtId="0" xfId="0" applyBorder="1" applyFont="1"/>
    <xf borderId="7" fillId="0" fontId="2" numFmtId="0" xfId="0" applyBorder="1" applyFont="1"/>
    <xf borderId="5" fillId="0" fontId="3" numFmtId="166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bottom"/>
    </xf>
    <xf borderId="10" fillId="2" fontId="5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2" numFmtId="0" xfId="0" applyBorder="1" applyFont="1"/>
    <xf borderId="1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5" fillId="0" fontId="4" numFmtId="0" xfId="0" applyAlignment="1" applyBorder="1" applyFont="1">
      <alignment readingOrder="0" vertical="bottom"/>
    </xf>
    <xf borderId="2" fillId="0" fontId="4" numFmtId="2" xfId="0" applyAlignment="1" applyBorder="1" applyFont="1" applyNumberFormat="1">
      <alignment horizontal="center" vertical="bottom"/>
    </xf>
    <xf borderId="3" fillId="0" fontId="4" numFmtId="2" xfId="0" applyAlignment="1" applyBorder="1" applyFont="1" applyNumberForma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2" fillId="2" fontId="7" numFmtId="1" xfId="0" applyAlignment="1" applyBorder="1" applyFont="1" applyNumberFormat="1">
      <alignment horizontal="center" vertical="bottom"/>
    </xf>
    <xf borderId="3" fillId="2" fontId="7" numFmtId="1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7" fillId="0" fontId="4" numFmtId="0" xfId="0" applyAlignment="1" applyBorder="1" applyFont="1">
      <alignment readingOrder="0" vertical="bottom"/>
    </xf>
    <xf borderId="4" fillId="0" fontId="4" numFmtId="2" xfId="0" applyAlignment="1" applyBorder="1" applyFont="1" applyNumberFormat="1">
      <alignment horizontal="center" vertical="bottom"/>
    </xf>
    <xf borderId="6" fillId="0" fontId="4" numFmtId="2" xfId="0" applyAlignment="1" applyBorder="1" applyFont="1" applyNumberFormat="1">
      <alignment horizontal="center" vertical="bottom"/>
    </xf>
    <xf borderId="8" fillId="0" fontId="4" numFmtId="2" xfId="0" applyAlignment="1" applyBorder="1" applyFont="1" applyNumberFormat="1">
      <alignment horizontal="center" vertical="bottom"/>
    </xf>
    <xf borderId="4" fillId="0" fontId="4" numFmtId="1" xfId="0" applyAlignment="1" applyBorder="1" applyFont="1" applyNumberFormat="1">
      <alignment horizontal="center" vertical="bottom"/>
    </xf>
    <xf borderId="6" fillId="0" fontId="4" numFmtId="1" xfId="0" applyAlignment="1" applyBorder="1" applyFont="1" applyNumberFormat="1">
      <alignment horizontal="center" vertical="bottom"/>
    </xf>
    <xf borderId="2" fillId="0" fontId="4" numFmtId="1" xfId="0" applyAlignment="1" applyBorder="1" applyFont="1" applyNumberFormat="1">
      <alignment horizontal="center" vertical="bottom"/>
    </xf>
    <xf borderId="3" fillId="0" fontId="4" numFmtId="1" xfId="0" applyAlignment="1" applyBorder="1" applyFont="1" applyNumberFormat="1">
      <alignment horizontal="center" vertical="bottom"/>
    </xf>
    <xf borderId="13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4" numFmtId="2" xfId="0" applyAlignment="1" applyFont="1" applyNumberFormat="1">
      <alignment horizontal="center"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5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7" fillId="0" fontId="3" numFmtId="165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6" fillId="0" fontId="4" numFmtId="0" xfId="0" applyAlignment="1" applyBorder="1" applyFont="1">
      <alignment vertical="bottom"/>
    </xf>
    <xf borderId="4" fillId="2" fontId="7" numFmtId="0" xfId="0" applyAlignment="1" applyBorder="1" applyFont="1">
      <alignment horizontal="center" vertical="bottom"/>
    </xf>
    <xf borderId="4" fillId="2" fontId="7" numFmtId="2" xfId="0" applyAlignment="1" applyBorder="1" applyFont="1" applyNumberFormat="1">
      <alignment horizontal="center" vertical="bottom"/>
    </xf>
    <xf borderId="6" fillId="2" fontId="7" numFmtId="1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3.43"/>
    <col customWidth="1" min="3" max="3" width="17.86"/>
    <col customWidth="1" min="4" max="4" width="6.43"/>
    <col customWidth="1" min="5" max="5" width="11.71"/>
    <col customWidth="1" min="6" max="6" width="8.71"/>
    <col customWidth="1" min="7" max="8" width="8.29"/>
    <col customWidth="1" min="9" max="9" width="8.57"/>
    <col customWidth="1" min="10" max="10" width="8.14"/>
    <col customWidth="1" min="11" max="12" width="8.43"/>
    <col customWidth="1" min="13" max="13" width="9.14"/>
    <col customWidth="1" min="14" max="14" width="8.29"/>
    <col customWidth="1" min="15" max="15" width="9.14"/>
    <col customWidth="1" min="16" max="16" width="8.86"/>
    <col customWidth="1" min="17" max="17" width="9.0"/>
    <col customWidth="1" min="18" max="18" width="10.86"/>
    <col customWidth="1" min="19" max="19" width="10.71"/>
    <col customWidth="1" min="20" max="20" width="10.43"/>
    <col customWidth="1" min="21" max="21" width="7.71"/>
    <col customWidth="1" min="22" max="22" width="7.86"/>
    <col customWidth="1" min="23" max="23" width="14.29"/>
    <col customWidth="1" min="24" max="24" width="16.14"/>
    <col customWidth="1" min="25" max="25" width="8.43"/>
    <col customWidth="1" min="26" max="26" width="10.43"/>
    <col customWidth="1" min="27" max="27" width="12.43"/>
    <col customWidth="1" min="28" max="28" width="13.0"/>
    <col customWidth="1" min="29" max="29" width="13.57"/>
    <col customWidth="1" min="30" max="30" width="14.0"/>
    <col customWidth="1" min="31" max="31" width="13.43"/>
    <col customWidth="1" min="32" max="32" width="6.57"/>
    <col customWidth="1" min="33" max="33" width="14.43"/>
    <col customWidth="1" min="34" max="34" width="7.43"/>
    <col customWidth="1" min="35" max="35" width="14.14"/>
    <col customWidth="1" min="36" max="36" width="8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  <c r="Y1" s="5"/>
      <c r="Z1" s="6"/>
      <c r="AA1" s="6"/>
      <c r="AB1" s="6"/>
      <c r="AC1" s="7"/>
      <c r="AD1" s="6"/>
      <c r="AE1" s="8"/>
      <c r="AF1" s="8"/>
      <c r="AG1" s="9"/>
      <c r="AH1" s="9"/>
      <c r="AI1" s="8"/>
      <c r="AJ1" s="8"/>
      <c r="AL1" s="10"/>
      <c r="AM1" s="10"/>
      <c r="AN1" s="10"/>
      <c r="AO1" s="10"/>
      <c r="AP1" s="10"/>
      <c r="AQ1" s="10"/>
    </row>
    <row r="2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3"/>
      <c r="H2" s="14" t="s">
        <v>7</v>
      </c>
      <c r="I2" s="3"/>
      <c r="J2" s="14" t="s">
        <v>8</v>
      </c>
      <c r="K2" s="3"/>
      <c r="L2" s="14" t="s">
        <v>9</v>
      </c>
      <c r="M2" s="3"/>
      <c r="N2" s="14" t="s">
        <v>10</v>
      </c>
      <c r="O2" s="2"/>
      <c r="P2" s="3"/>
      <c r="Q2" s="14" t="s">
        <v>11</v>
      </c>
      <c r="R2" s="2"/>
      <c r="S2" s="3"/>
      <c r="T2" s="14" t="s">
        <v>12</v>
      </c>
      <c r="U2" s="2"/>
      <c r="V2" s="3"/>
      <c r="W2" s="12" t="s">
        <v>13</v>
      </c>
      <c r="X2" s="4"/>
      <c r="Y2" s="15"/>
      <c r="Z2" s="15"/>
      <c r="AA2" s="15"/>
      <c r="AB2" s="15"/>
      <c r="AC2" s="15"/>
      <c r="AD2" s="16"/>
      <c r="AE2" s="15" t="s">
        <v>14</v>
      </c>
      <c r="AF2" s="17"/>
      <c r="AG2" s="17"/>
      <c r="AH2" s="17"/>
      <c r="AI2" s="17"/>
      <c r="AJ2" s="18"/>
      <c r="AL2" s="10"/>
      <c r="AM2" s="10"/>
      <c r="AN2" s="10"/>
      <c r="AO2" s="10"/>
      <c r="AP2" s="10"/>
      <c r="AQ2" s="10"/>
    </row>
    <row r="3">
      <c r="A3" s="19">
        <v>43534.0</v>
      </c>
      <c r="B3" s="20" t="s">
        <v>15</v>
      </c>
      <c r="C3" s="21" t="s">
        <v>16</v>
      </c>
      <c r="D3" s="21" t="s">
        <v>17</v>
      </c>
      <c r="E3" s="21" t="s">
        <v>18</v>
      </c>
      <c r="F3" s="22">
        <v>51.0</v>
      </c>
      <c r="G3" s="18"/>
      <c r="H3" s="22">
        <v>68.5</v>
      </c>
      <c r="I3" s="18"/>
      <c r="J3" s="22">
        <v>167.0</v>
      </c>
      <c r="K3" s="18"/>
      <c r="L3" s="23">
        <f t="shared" ref="L3:L13" si="1">(H3/POWER((J3/100),2))</f>
        <v>24.56165513</v>
      </c>
      <c r="M3" s="3"/>
      <c r="N3" s="24">
        <v>79.0</v>
      </c>
      <c r="O3" s="25" t="s">
        <v>19</v>
      </c>
      <c r="P3" s="3"/>
      <c r="Q3" s="26">
        <v>129.0</v>
      </c>
      <c r="R3" s="27" t="s">
        <v>19</v>
      </c>
      <c r="S3" s="3"/>
      <c r="T3" s="26">
        <v>101.0</v>
      </c>
      <c r="U3" s="27" t="s">
        <v>19</v>
      </c>
      <c r="V3" s="3"/>
      <c r="W3" s="20">
        <f t="shared" ref="W3:W13" si="2">SUM(N3,Q3,T3)</f>
        <v>309</v>
      </c>
      <c r="X3" s="4"/>
      <c r="Y3" s="28" t="s">
        <v>20</v>
      </c>
      <c r="Z3" s="18"/>
      <c r="AA3" s="29" t="s">
        <v>6</v>
      </c>
      <c r="AB3" s="16" t="s">
        <v>21</v>
      </c>
      <c r="AC3" s="16" t="s">
        <v>8</v>
      </c>
      <c r="AD3" s="16" t="s">
        <v>9</v>
      </c>
      <c r="AE3" s="15" t="s">
        <v>22</v>
      </c>
      <c r="AF3" s="18"/>
      <c r="AG3" s="15" t="s">
        <v>11</v>
      </c>
      <c r="AH3" s="18"/>
      <c r="AI3" s="15" t="s">
        <v>12</v>
      </c>
      <c r="AJ3" s="18"/>
      <c r="AL3" s="10"/>
      <c r="AM3" s="10"/>
      <c r="AN3" s="10"/>
      <c r="AO3" s="10"/>
      <c r="AP3" s="10"/>
      <c r="AQ3" s="10"/>
    </row>
    <row r="4">
      <c r="A4" s="20" t="s">
        <v>23</v>
      </c>
      <c r="B4" s="20" t="s">
        <v>24</v>
      </c>
      <c r="C4" s="21" t="s">
        <v>16</v>
      </c>
      <c r="D4" s="21" t="s">
        <v>25</v>
      </c>
      <c r="E4" s="21" t="s">
        <v>18</v>
      </c>
      <c r="F4" s="22">
        <v>53.0</v>
      </c>
      <c r="G4" s="18"/>
      <c r="H4" s="22">
        <v>101.0</v>
      </c>
      <c r="I4" s="18"/>
      <c r="J4" s="22">
        <v>186.0</v>
      </c>
      <c r="K4" s="18"/>
      <c r="L4" s="23">
        <f t="shared" si="1"/>
        <v>29.19412649</v>
      </c>
      <c r="M4" s="3"/>
      <c r="N4" s="26">
        <v>83.0</v>
      </c>
      <c r="O4" s="25" t="s">
        <v>19</v>
      </c>
      <c r="P4" s="3"/>
      <c r="Q4" s="26">
        <v>120.0</v>
      </c>
      <c r="R4" s="27" t="s">
        <v>19</v>
      </c>
      <c r="S4" s="3"/>
      <c r="T4" s="26">
        <v>95.0</v>
      </c>
      <c r="U4" s="27" t="s">
        <v>19</v>
      </c>
      <c r="V4" s="3"/>
      <c r="W4" s="20">
        <f t="shared" si="2"/>
        <v>298</v>
      </c>
      <c r="X4" s="4"/>
      <c r="Y4" s="30" t="s">
        <v>26</v>
      </c>
      <c r="Z4" s="31" t="s">
        <v>27</v>
      </c>
      <c r="AA4" s="31" t="s">
        <v>28</v>
      </c>
      <c r="AB4" s="31" t="s">
        <v>29</v>
      </c>
      <c r="AC4" s="31" t="s">
        <v>30</v>
      </c>
      <c r="AD4" s="31" t="s">
        <v>31</v>
      </c>
      <c r="AE4" s="31" t="s">
        <v>32</v>
      </c>
      <c r="AF4" s="31">
        <v>550.0</v>
      </c>
      <c r="AG4" s="31" t="s">
        <v>33</v>
      </c>
      <c r="AH4" s="31">
        <v>879.0</v>
      </c>
      <c r="AI4" s="31" t="s">
        <v>34</v>
      </c>
      <c r="AJ4" s="31">
        <v>689.0</v>
      </c>
      <c r="AL4" s="10"/>
      <c r="AM4" s="10"/>
      <c r="AN4" s="10"/>
      <c r="AO4" s="10"/>
      <c r="AP4" s="10"/>
      <c r="AQ4" s="10"/>
    </row>
    <row r="5">
      <c r="A5" s="20" t="s">
        <v>35</v>
      </c>
      <c r="B5" s="20" t="s">
        <v>36</v>
      </c>
      <c r="C5" s="21" t="s">
        <v>16</v>
      </c>
      <c r="D5" s="21" t="s">
        <v>25</v>
      </c>
      <c r="E5" s="21" t="s">
        <v>18</v>
      </c>
      <c r="F5" s="22">
        <v>56.0</v>
      </c>
      <c r="G5" s="18"/>
      <c r="H5" s="22">
        <v>80.0</v>
      </c>
      <c r="I5" s="18"/>
      <c r="J5" s="22">
        <v>175.0</v>
      </c>
      <c r="K5" s="18"/>
      <c r="L5" s="23">
        <f t="shared" si="1"/>
        <v>26.12244898</v>
      </c>
      <c r="M5" s="3"/>
      <c r="N5" s="26">
        <v>69.0</v>
      </c>
      <c r="O5" s="25" t="s">
        <v>19</v>
      </c>
      <c r="P5" s="3"/>
      <c r="Q5" s="26">
        <v>136.0</v>
      </c>
      <c r="R5" s="27" t="s">
        <v>19</v>
      </c>
      <c r="S5" s="3"/>
      <c r="T5" s="26">
        <v>107.0</v>
      </c>
      <c r="U5" s="27" t="s">
        <v>19</v>
      </c>
      <c r="V5" s="3"/>
      <c r="W5" s="20">
        <f t="shared" si="2"/>
        <v>312</v>
      </c>
      <c r="X5" s="4"/>
      <c r="Y5" s="32"/>
      <c r="Z5" s="31" t="s">
        <v>37</v>
      </c>
      <c r="AA5" s="31" t="s">
        <v>38</v>
      </c>
      <c r="AB5" s="31" t="s">
        <v>39</v>
      </c>
      <c r="AC5" s="31" t="s">
        <v>40</v>
      </c>
      <c r="AD5" s="31" t="s">
        <v>41</v>
      </c>
      <c r="AE5" s="31" t="s">
        <v>42</v>
      </c>
      <c r="AF5" s="31">
        <v>322.0</v>
      </c>
      <c r="AG5" s="31" t="s">
        <v>43</v>
      </c>
      <c r="AH5" s="31">
        <v>463.0</v>
      </c>
      <c r="AI5" s="31" t="s">
        <v>44</v>
      </c>
      <c r="AJ5" s="31">
        <v>363.0</v>
      </c>
      <c r="AL5" s="10"/>
      <c r="AM5" s="10"/>
      <c r="AN5" s="10"/>
      <c r="AO5" s="10"/>
      <c r="AP5" s="10"/>
      <c r="AQ5" s="10"/>
    </row>
    <row r="6">
      <c r="A6" s="19">
        <v>43623.0</v>
      </c>
      <c r="B6" s="20" t="s">
        <v>45</v>
      </c>
      <c r="C6" s="21" t="s">
        <v>16</v>
      </c>
      <c r="D6" s="21" t="s">
        <v>25</v>
      </c>
      <c r="E6" s="21" t="s">
        <v>18</v>
      </c>
      <c r="F6" s="22">
        <v>54.0</v>
      </c>
      <c r="G6" s="18"/>
      <c r="H6" s="22">
        <v>80.0</v>
      </c>
      <c r="I6" s="18"/>
      <c r="J6" s="22">
        <v>177.0</v>
      </c>
      <c r="K6" s="18"/>
      <c r="L6" s="23">
        <f t="shared" si="1"/>
        <v>25.53544639</v>
      </c>
      <c r="M6" s="3"/>
      <c r="N6" s="26">
        <v>82.0</v>
      </c>
      <c r="O6" s="25" t="s">
        <v>19</v>
      </c>
      <c r="P6" s="3"/>
      <c r="Q6" s="26">
        <v>123.0</v>
      </c>
      <c r="R6" s="27" t="s">
        <v>19</v>
      </c>
      <c r="S6" s="3"/>
      <c r="T6" s="26">
        <v>98.0</v>
      </c>
      <c r="U6" s="27" t="s">
        <v>19</v>
      </c>
      <c r="V6" s="3"/>
      <c r="W6" s="20">
        <f t="shared" si="2"/>
        <v>303</v>
      </c>
      <c r="X6" s="4"/>
      <c r="Y6" s="33"/>
      <c r="Z6" s="31" t="s">
        <v>46</v>
      </c>
      <c r="AA6" s="31" t="s">
        <v>47</v>
      </c>
      <c r="AB6" s="31" t="s">
        <v>48</v>
      </c>
      <c r="AC6" s="31" t="s">
        <v>49</v>
      </c>
      <c r="AD6" s="31" t="s">
        <v>50</v>
      </c>
      <c r="AE6" s="31" t="s">
        <v>51</v>
      </c>
      <c r="AF6" s="31">
        <v>872.0</v>
      </c>
      <c r="AG6" s="31" t="s">
        <v>52</v>
      </c>
      <c r="AH6" s="31">
        <v>1342.0</v>
      </c>
      <c r="AI6" s="31" t="s">
        <v>53</v>
      </c>
      <c r="AJ6" s="31">
        <v>1052.0</v>
      </c>
      <c r="AL6" s="10"/>
      <c r="AM6" s="10"/>
      <c r="AN6" s="10"/>
      <c r="AO6" s="10"/>
      <c r="AP6" s="10"/>
      <c r="AQ6" s="10"/>
    </row>
    <row r="7">
      <c r="A7" s="34">
        <v>43779.0</v>
      </c>
      <c r="B7" s="20" t="s">
        <v>54</v>
      </c>
      <c r="C7" s="21" t="s">
        <v>16</v>
      </c>
      <c r="D7" s="21" t="s">
        <v>17</v>
      </c>
      <c r="E7" s="21" t="s">
        <v>18</v>
      </c>
      <c r="F7" s="22">
        <v>52.0</v>
      </c>
      <c r="G7" s="18"/>
      <c r="H7" s="22">
        <v>86.0</v>
      </c>
      <c r="I7" s="18"/>
      <c r="J7" s="22">
        <v>172.0</v>
      </c>
      <c r="K7" s="18"/>
      <c r="L7" s="23">
        <f t="shared" si="1"/>
        <v>29.06976744</v>
      </c>
      <c r="M7" s="3"/>
      <c r="N7" s="26">
        <v>79.0</v>
      </c>
      <c r="O7" s="25" t="s">
        <v>19</v>
      </c>
      <c r="P7" s="3"/>
      <c r="Q7" s="26">
        <v>103.0</v>
      </c>
      <c r="R7" s="27" t="s">
        <v>19</v>
      </c>
      <c r="S7" s="3"/>
      <c r="T7" s="26">
        <v>85.0</v>
      </c>
      <c r="U7" s="27" t="s">
        <v>19</v>
      </c>
      <c r="V7" s="3"/>
      <c r="W7" s="20">
        <f t="shared" si="2"/>
        <v>267</v>
      </c>
      <c r="X7" s="4"/>
      <c r="Y7" s="35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L7" s="10"/>
      <c r="AM7" s="10"/>
      <c r="AN7" s="10"/>
      <c r="AO7" s="10"/>
      <c r="AP7" s="10"/>
      <c r="AQ7" s="10"/>
    </row>
    <row r="8">
      <c r="A8" s="19">
        <v>43565.0</v>
      </c>
      <c r="B8" s="20" t="s">
        <v>55</v>
      </c>
      <c r="C8" s="21" t="s">
        <v>16</v>
      </c>
      <c r="D8" s="21" t="s">
        <v>25</v>
      </c>
      <c r="E8" s="21" t="s">
        <v>18</v>
      </c>
      <c r="F8" s="22">
        <v>51.0</v>
      </c>
      <c r="G8" s="18"/>
      <c r="H8" s="22">
        <v>103.0</v>
      </c>
      <c r="I8" s="18"/>
      <c r="J8" s="22">
        <v>180.0</v>
      </c>
      <c r="K8" s="18"/>
      <c r="L8" s="23">
        <f t="shared" si="1"/>
        <v>31.79012346</v>
      </c>
      <c r="M8" s="3"/>
      <c r="N8" s="26">
        <v>90.0</v>
      </c>
      <c r="O8" s="25" t="s">
        <v>19</v>
      </c>
      <c r="P8" s="3"/>
      <c r="Q8" s="26">
        <v>128.0</v>
      </c>
      <c r="R8" s="27" t="s">
        <v>19</v>
      </c>
      <c r="S8" s="3"/>
      <c r="T8" s="26">
        <v>102.0</v>
      </c>
      <c r="U8" s="27" t="s">
        <v>19</v>
      </c>
      <c r="V8" s="3"/>
      <c r="W8" s="20">
        <f t="shared" si="2"/>
        <v>320</v>
      </c>
      <c r="X8" s="4"/>
      <c r="Y8" s="30" t="s">
        <v>56</v>
      </c>
      <c r="Z8" s="36" t="s">
        <v>57</v>
      </c>
      <c r="AA8" s="36" t="s">
        <v>58</v>
      </c>
      <c r="AB8" s="36" t="s">
        <v>59</v>
      </c>
      <c r="AC8" s="36" t="s">
        <v>60</v>
      </c>
      <c r="AD8" s="36" t="s">
        <v>61</v>
      </c>
      <c r="AE8" s="36" t="s">
        <v>62</v>
      </c>
      <c r="AF8" s="36">
        <v>318.0</v>
      </c>
      <c r="AG8" s="36" t="s">
        <v>63</v>
      </c>
      <c r="AH8" s="36">
        <v>422.0</v>
      </c>
      <c r="AI8" s="36" t="s">
        <v>64</v>
      </c>
      <c r="AJ8" s="36">
        <v>360.0</v>
      </c>
      <c r="AL8" s="10"/>
      <c r="AM8" s="10"/>
      <c r="AN8" s="10"/>
      <c r="AO8" s="10"/>
      <c r="AP8" s="10"/>
      <c r="AQ8" s="10"/>
    </row>
    <row r="9">
      <c r="A9" s="20" t="s">
        <v>65</v>
      </c>
      <c r="B9" s="20" t="s">
        <v>66</v>
      </c>
      <c r="C9" s="21" t="s">
        <v>16</v>
      </c>
      <c r="D9" s="21" t="s">
        <v>25</v>
      </c>
      <c r="E9" s="21" t="s">
        <v>18</v>
      </c>
      <c r="F9" s="22">
        <v>42.0</v>
      </c>
      <c r="G9" s="18"/>
      <c r="H9" s="22">
        <v>90.0</v>
      </c>
      <c r="I9" s="18"/>
      <c r="J9" s="22">
        <v>186.0</v>
      </c>
      <c r="K9" s="18"/>
      <c r="L9" s="23">
        <f t="shared" si="1"/>
        <v>26.01456816</v>
      </c>
      <c r="M9" s="3"/>
      <c r="N9" s="26">
        <v>95.0</v>
      </c>
      <c r="O9" s="25" t="s">
        <v>19</v>
      </c>
      <c r="P9" s="3"/>
      <c r="Q9" s="26">
        <v>145.0</v>
      </c>
      <c r="R9" s="27" t="s">
        <v>67</v>
      </c>
      <c r="S9" s="3"/>
      <c r="T9" s="26">
        <v>132.0</v>
      </c>
      <c r="U9" s="27" t="s">
        <v>19</v>
      </c>
      <c r="V9" s="3"/>
      <c r="W9" s="20">
        <f t="shared" si="2"/>
        <v>372</v>
      </c>
      <c r="X9" s="4"/>
      <c r="Y9" s="32"/>
      <c r="Z9" s="36" t="s">
        <v>68</v>
      </c>
      <c r="AA9" s="36" t="s">
        <v>69</v>
      </c>
      <c r="AB9" s="36" t="s">
        <v>70</v>
      </c>
      <c r="AC9" s="36" t="s">
        <v>71</v>
      </c>
      <c r="AD9" s="36" t="s">
        <v>72</v>
      </c>
      <c r="AE9" s="36" t="s">
        <v>73</v>
      </c>
      <c r="AF9" s="36">
        <v>601.0</v>
      </c>
      <c r="AG9" s="36" t="s">
        <v>74</v>
      </c>
      <c r="AH9" s="36">
        <v>862.0</v>
      </c>
      <c r="AI9" s="36" t="s">
        <v>75</v>
      </c>
      <c r="AJ9" s="36">
        <v>744.0</v>
      </c>
      <c r="AL9" s="10"/>
      <c r="AM9" s="10"/>
      <c r="AN9" s="10"/>
      <c r="AO9" s="10"/>
      <c r="AP9" s="10"/>
      <c r="AQ9" s="10"/>
    </row>
    <row r="10">
      <c r="A10" s="20" t="s">
        <v>65</v>
      </c>
      <c r="B10" s="20" t="s">
        <v>76</v>
      </c>
      <c r="C10" s="21" t="s">
        <v>16</v>
      </c>
      <c r="D10" s="21" t="s">
        <v>17</v>
      </c>
      <c r="E10" s="21" t="s">
        <v>18</v>
      </c>
      <c r="F10" s="22">
        <v>48.0</v>
      </c>
      <c r="G10" s="18"/>
      <c r="H10" s="22">
        <v>73.0</v>
      </c>
      <c r="I10" s="18"/>
      <c r="J10" s="22">
        <v>156.0</v>
      </c>
      <c r="K10" s="18"/>
      <c r="L10" s="23">
        <f t="shared" si="1"/>
        <v>29.99671269</v>
      </c>
      <c r="M10" s="3"/>
      <c r="N10" s="26">
        <v>90.0</v>
      </c>
      <c r="O10" s="25" t="s">
        <v>19</v>
      </c>
      <c r="P10" s="3"/>
      <c r="Q10" s="26">
        <v>112.0</v>
      </c>
      <c r="R10" s="27" t="s">
        <v>77</v>
      </c>
      <c r="S10" s="3"/>
      <c r="T10" s="26">
        <v>100.0</v>
      </c>
      <c r="U10" s="27" t="s">
        <v>19</v>
      </c>
      <c r="V10" s="3"/>
      <c r="W10" s="20">
        <f t="shared" si="2"/>
        <v>302</v>
      </c>
      <c r="X10" s="4"/>
      <c r="Y10" s="33"/>
      <c r="Z10" s="31" t="s">
        <v>46</v>
      </c>
      <c r="AA10" s="36" t="s">
        <v>78</v>
      </c>
      <c r="AB10" s="36" t="s">
        <v>79</v>
      </c>
      <c r="AC10" s="36" t="s">
        <v>80</v>
      </c>
      <c r="AD10" s="36" t="s">
        <v>81</v>
      </c>
      <c r="AE10" s="36" t="s">
        <v>82</v>
      </c>
      <c r="AF10" s="36">
        <v>919.0</v>
      </c>
      <c r="AG10" s="36" t="s">
        <v>83</v>
      </c>
      <c r="AH10" s="36">
        <v>1284.0</v>
      </c>
      <c r="AI10" s="36" t="s">
        <v>84</v>
      </c>
      <c r="AJ10" s="36">
        <v>1104.0</v>
      </c>
      <c r="AL10" s="10"/>
      <c r="AM10" s="10"/>
      <c r="AN10" s="10"/>
      <c r="AO10" s="10"/>
      <c r="AP10" s="10"/>
      <c r="AQ10" s="10"/>
    </row>
    <row r="11">
      <c r="A11" s="20" t="s">
        <v>85</v>
      </c>
      <c r="B11" s="20" t="s">
        <v>86</v>
      </c>
      <c r="C11" s="21" t="s">
        <v>16</v>
      </c>
      <c r="D11" s="21" t="s">
        <v>25</v>
      </c>
      <c r="E11" s="21" t="s">
        <v>18</v>
      </c>
      <c r="F11" s="22">
        <v>48.0</v>
      </c>
      <c r="G11" s="18"/>
      <c r="H11" s="22">
        <v>74.0</v>
      </c>
      <c r="I11" s="18"/>
      <c r="J11" s="22">
        <v>168.0</v>
      </c>
      <c r="K11" s="18"/>
      <c r="L11" s="23">
        <f t="shared" si="1"/>
        <v>26.21882086</v>
      </c>
      <c r="M11" s="3"/>
      <c r="N11" s="26">
        <v>63.0</v>
      </c>
      <c r="O11" s="25" t="s">
        <v>19</v>
      </c>
      <c r="P11" s="3"/>
      <c r="Q11" s="26">
        <v>119.0</v>
      </c>
      <c r="R11" s="27" t="s">
        <v>19</v>
      </c>
      <c r="S11" s="3"/>
      <c r="T11" s="26">
        <v>74.0</v>
      </c>
      <c r="U11" s="27" t="s">
        <v>19</v>
      </c>
      <c r="V11" s="3"/>
      <c r="W11" s="20">
        <f t="shared" si="2"/>
        <v>256</v>
      </c>
      <c r="X11" s="4"/>
      <c r="Y11" s="35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L11" s="10"/>
      <c r="AM11" s="10"/>
      <c r="AN11" s="10"/>
      <c r="AO11" s="10"/>
      <c r="AP11" s="10"/>
      <c r="AQ11" s="10"/>
    </row>
    <row r="12">
      <c r="A12" s="34">
        <v>43779.0</v>
      </c>
      <c r="B12" s="20" t="s">
        <v>87</v>
      </c>
      <c r="C12" s="21" t="s">
        <v>16</v>
      </c>
      <c r="D12" s="21" t="s">
        <v>17</v>
      </c>
      <c r="E12" s="21" t="s">
        <v>18</v>
      </c>
      <c r="F12" s="22">
        <v>47.0</v>
      </c>
      <c r="G12" s="18"/>
      <c r="H12" s="22">
        <v>48.5</v>
      </c>
      <c r="I12" s="18"/>
      <c r="J12" s="22">
        <v>154.0</v>
      </c>
      <c r="K12" s="18"/>
      <c r="L12" s="23">
        <f t="shared" si="1"/>
        <v>20.45032889</v>
      </c>
      <c r="M12" s="3"/>
      <c r="N12" s="37">
        <v>74.0</v>
      </c>
      <c r="O12" s="38" t="s">
        <v>19</v>
      </c>
      <c r="P12" s="39"/>
      <c r="Q12" s="26">
        <v>119.0</v>
      </c>
      <c r="R12" s="27" t="s">
        <v>19</v>
      </c>
      <c r="S12" s="3"/>
      <c r="T12" s="26">
        <v>77.0</v>
      </c>
      <c r="U12" s="27" t="s">
        <v>19</v>
      </c>
      <c r="V12" s="3"/>
      <c r="W12" s="20">
        <f t="shared" si="2"/>
        <v>270</v>
      </c>
      <c r="X12" s="4"/>
      <c r="Y12" s="40" t="s">
        <v>88</v>
      </c>
      <c r="Z12" s="3"/>
      <c r="AA12" s="31" t="s">
        <v>89</v>
      </c>
      <c r="AB12" s="31" t="s">
        <v>90</v>
      </c>
      <c r="AC12" s="31" t="s">
        <v>91</v>
      </c>
      <c r="AD12" s="31" t="s">
        <v>92</v>
      </c>
      <c r="AE12" s="31" t="s">
        <v>93</v>
      </c>
      <c r="AF12" s="31">
        <v>1791.0</v>
      </c>
      <c r="AG12" s="31" t="s">
        <v>94</v>
      </c>
      <c r="AH12" s="31">
        <v>2626.0</v>
      </c>
      <c r="AI12" s="31" t="s">
        <v>95</v>
      </c>
      <c r="AJ12" s="31">
        <v>2156.0</v>
      </c>
      <c r="AL12" s="10"/>
      <c r="AM12" s="10"/>
      <c r="AN12" s="10"/>
      <c r="AO12" s="10"/>
      <c r="AP12" s="10"/>
      <c r="AQ12" s="10"/>
    </row>
    <row r="13">
      <c r="A13" s="20" t="s">
        <v>96</v>
      </c>
      <c r="B13" s="20" t="s">
        <v>97</v>
      </c>
      <c r="C13" s="21" t="s">
        <v>16</v>
      </c>
      <c r="D13" s="21" t="s">
        <v>25</v>
      </c>
      <c r="E13" s="21" t="s">
        <v>18</v>
      </c>
      <c r="F13" s="24">
        <v>57.0</v>
      </c>
      <c r="G13" s="3"/>
      <c r="H13" s="24">
        <v>97.0</v>
      </c>
      <c r="I13" s="3"/>
      <c r="J13" s="24">
        <v>184.0</v>
      </c>
      <c r="K13" s="3"/>
      <c r="L13" s="23">
        <f t="shared" si="1"/>
        <v>28.65075614</v>
      </c>
      <c r="M13" s="3"/>
      <c r="N13" s="24">
        <v>68.0</v>
      </c>
      <c r="O13" s="27" t="s">
        <v>19</v>
      </c>
      <c r="P13" s="3"/>
      <c r="Q13" s="24">
        <v>108.0</v>
      </c>
      <c r="R13" s="27" t="s">
        <v>19</v>
      </c>
      <c r="S13" s="3"/>
      <c r="T13" s="24">
        <v>81.0</v>
      </c>
      <c r="U13" s="27" t="s">
        <v>19</v>
      </c>
      <c r="V13" s="3"/>
      <c r="W13" s="20">
        <f t="shared" si="2"/>
        <v>257</v>
      </c>
      <c r="X13" s="41"/>
      <c r="Y13" s="42"/>
      <c r="Z13" s="42"/>
      <c r="AA13" s="43" t="s">
        <v>98</v>
      </c>
      <c r="AB13" s="2"/>
      <c r="AC13" s="2"/>
      <c r="AD13" s="2"/>
      <c r="AE13" s="3"/>
      <c r="AF13" s="44" t="s">
        <v>99</v>
      </c>
      <c r="AG13" s="44" t="s">
        <v>100</v>
      </c>
      <c r="AH13" s="44" t="s">
        <v>99</v>
      </c>
      <c r="AI13" s="44" t="s">
        <v>100</v>
      </c>
      <c r="AJ13" s="44" t="s">
        <v>99</v>
      </c>
      <c r="AL13" s="10"/>
      <c r="AM13" s="10"/>
      <c r="AN13" s="10"/>
      <c r="AO13" s="10"/>
      <c r="AP13" s="10"/>
      <c r="AQ13" s="10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2"/>
      <c r="L14" s="42"/>
      <c r="M14" s="4"/>
      <c r="N14" s="4"/>
      <c r="O14" s="4"/>
      <c r="P14" s="4"/>
      <c r="Q14" s="4"/>
      <c r="R14" s="4"/>
      <c r="S14" s="4"/>
      <c r="T14" s="4"/>
      <c r="U14" s="4"/>
      <c r="V14" s="4"/>
      <c r="W14" s="45">
        <f>SUM(W3:W13)</f>
        <v>3266</v>
      </c>
      <c r="X14" s="41"/>
      <c r="Y14" s="42"/>
      <c r="Z14" s="42"/>
      <c r="AL14" s="10"/>
      <c r="AM14" s="10"/>
      <c r="AN14" s="10"/>
      <c r="AO14" s="10"/>
      <c r="AP14" s="10"/>
      <c r="AQ14" s="10"/>
    </row>
    <row r="15">
      <c r="A15" s="46"/>
      <c r="B15" s="4"/>
      <c r="C15" s="4"/>
      <c r="D15" s="4"/>
      <c r="E15" s="4"/>
      <c r="F15" s="4"/>
      <c r="G15" s="4"/>
      <c r="H15" s="4"/>
      <c r="I15" s="4"/>
      <c r="J15" s="4"/>
      <c r="K15" s="47"/>
      <c r="L15" s="47"/>
      <c r="M15" s="4"/>
      <c r="N15" s="4"/>
      <c r="O15" s="4"/>
      <c r="P15" s="4"/>
      <c r="Q15" s="4"/>
      <c r="R15" s="4"/>
      <c r="S15" s="4"/>
      <c r="T15" s="4"/>
      <c r="U15" s="48"/>
      <c r="V15" s="48"/>
      <c r="W15" s="48"/>
      <c r="X15" s="41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0"/>
      <c r="AL15" s="10"/>
      <c r="AM15" s="10"/>
      <c r="AN15" s="10"/>
      <c r="AO15" s="10"/>
      <c r="AP15" s="10"/>
      <c r="AQ15" s="10"/>
    </row>
    <row r="16">
      <c r="A16" s="46"/>
      <c r="B16" s="4"/>
      <c r="C16" s="4"/>
      <c r="D16" s="4"/>
      <c r="E16" s="49" t="s">
        <v>27</v>
      </c>
      <c r="F16" s="50">
        <f>AVERAGE(F4,F5,F6,F8,F9,F11,F13)</f>
        <v>51.57142857</v>
      </c>
      <c r="G16" s="51">
        <f>STDEV(F4,F5,F6,F8,F9,F11,F13)</f>
        <v>5.191568256</v>
      </c>
      <c r="H16" s="50">
        <f>AVERAGE(H4,H5,H6,H8,H9,H11,H13)</f>
        <v>89.28571429</v>
      </c>
      <c r="I16" s="51">
        <f>STDEV(H4,H5,H6,H8,H9,H11,H13)</f>
        <v>11.48497984</v>
      </c>
      <c r="J16" s="50">
        <f>AVERAGE(J4,J5,J6,J8,J9,J11,J13)</f>
        <v>179.4285714</v>
      </c>
      <c r="K16" s="51">
        <f>STDEV(J4,J5,J6,J8,J9,J11,J13)</f>
        <v>6.629659188</v>
      </c>
      <c r="L16" s="50">
        <f>AVERAGE(L4,L5,L6,L8,L9,L11,L13)</f>
        <v>27.64661293</v>
      </c>
      <c r="M16" s="50">
        <f>STDEV(L4,L5,L6,L8,L9,L11,L13)</f>
        <v>2.31135031</v>
      </c>
      <c r="N16" s="52">
        <f>AVERAGE(N4,N5,N6,N8,N9,N11,N13)</f>
        <v>78.57142857</v>
      </c>
      <c r="O16" s="50">
        <f>STDEV(N4,N5,N6,N8,N9,N11,N13)</f>
        <v>12.09486314</v>
      </c>
      <c r="P16" s="53">
        <f>sum(N4,N5,N6,N8,N9,N11,N13)</f>
        <v>550</v>
      </c>
      <c r="Q16" s="52">
        <f>AVERAGE(Q4,Q5,Q6,Q8,Q9,Q11,Q13)</f>
        <v>125.5714286</v>
      </c>
      <c r="R16" s="50">
        <f>STDEV(Q4,Q5,Q6,Q8,Q9,Q11,Q13)</f>
        <v>12.12239172</v>
      </c>
      <c r="S16" s="53">
        <f>sum(Q4,Q5,Q6,Q8,Q9,Q11,Q13)</f>
        <v>879</v>
      </c>
      <c r="T16" s="52">
        <f>AVERAGE(T4,T5,T6,T8,T9,T11,T13)</f>
        <v>98.42857143</v>
      </c>
      <c r="U16" s="50">
        <f>STDEV(T4,T5,T6,T8,T9,T11,T13)</f>
        <v>18.82247896</v>
      </c>
      <c r="V16" s="54">
        <f>sum(T4,T5,T6,T8,T9,T11,T13)</f>
        <v>689</v>
      </c>
      <c r="W16" s="48"/>
      <c r="X16" s="55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>
      <c r="A17" s="46"/>
      <c r="B17" s="4"/>
      <c r="C17" s="4"/>
      <c r="D17" s="4"/>
      <c r="E17" s="56" t="s">
        <v>37</v>
      </c>
      <c r="F17" s="57">
        <f>AVERAGE(F3,F7,F10,F12)</f>
        <v>49.5</v>
      </c>
      <c r="G17" s="58">
        <f>STDEV(F3,F7,F10,F12)</f>
        <v>2.380476143</v>
      </c>
      <c r="H17" s="57">
        <f>AVERAGE(H3,H7,H10,H12)</f>
        <v>69</v>
      </c>
      <c r="I17" s="58">
        <f>STDEV(H3,H7,H10,H12)</f>
        <v>15.55099139</v>
      </c>
      <c r="J17" s="57">
        <f>AVERAGE(J3,J7,J10,J12)</f>
        <v>162.25</v>
      </c>
      <c r="K17" s="58">
        <f>STDEV(J3,J7,J10,J12)</f>
        <v>8.655441448</v>
      </c>
      <c r="L17" s="57">
        <f>AVERAGE(L3,L7,L10,L12)</f>
        <v>26.01961604</v>
      </c>
      <c r="M17" s="57">
        <f>STDEV(L3,L7,L10,L12)</f>
        <v>4.406938872</v>
      </c>
      <c r="N17" s="59">
        <f>AVERAGE(N3,N7,N10,N12)</f>
        <v>80.5</v>
      </c>
      <c r="O17" s="57">
        <f>STDEV(N3,N7,N10,N12)</f>
        <v>6.757711644</v>
      </c>
      <c r="P17" s="60">
        <f>sum(N3,N7,N10,N12)</f>
        <v>322</v>
      </c>
      <c r="Q17" s="59">
        <f>AVERAGE(Q3,Q7,Q10,Q12)</f>
        <v>115.75</v>
      </c>
      <c r="R17" s="57">
        <f>STDEV(Q3,Q7,Q10,Q12)</f>
        <v>10.99621147</v>
      </c>
      <c r="S17" s="60">
        <f>sum(Q3,Q7,Q10,Q12)</f>
        <v>463</v>
      </c>
      <c r="T17" s="59">
        <f>AVERAGE(T3,T7,T10,T12)</f>
        <v>90.75</v>
      </c>
      <c r="U17" s="57">
        <f>STDEV(T3,T7,T10,T12)</f>
        <v>11.72959221</v>
      </c>
      <c r="V17" s="61">
        <f>sum(T3,T7,T10,T12)</f>
        <v>363</v>
      </c>
      <c r="W17" s="48"/>
      <c r="X17" s="55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>
      <c r="A18" s="46"/>
      <c r="B18" s="4"/>
      <c r="C18" s="4"/>
      <c r="D18" s="4"/>
      <c r="E18" s="56" t="s">
        <v>46</v>
      </c>
      <c r="F18" s="57">
        <f>AVERAGE(F2:F13)</f>
        <v>50.81818182</v>
      </c>
      <c r="G18" s="58">
        <f>STDEV(F2:F13)</f>
        <v>4.354725751</v>
      </c>
      <c r="H18" s="57">
        <f>AVERAGE(H2:H13)</f>
        <v>81.90909091</v>
      </c>
      <c r="I18" s="58">
        <f>STDEV(H2:H13)</f>
        <v>16.01377248</v>
      </c>
      <c r="J18" s="57">
        <f>AVERAGE(J2:J13)</f>
        <v>173.1818182</v>
      </c>
      <c r="K18" s="58">
        <f>STDEV(J2:J13)</f>
        <v>11.13389583</v>
      </c>
      <c r="L18" s="57">
        <f>AVERAGE(L2:L13)</f>
        <v>27.05497769</v>
      </c>
      <c r="M18" s="57">
        <f>STDEV(L2:L13)</f>
        <v>3.115373059</v>
      </c>
      <c r="N18" s="52">
        <f>AVERAGE(N2:N13)</f>
        <v>79.27272727</v>
      </c>
      <c r="O18" s="50">
        <f>STDEV(N2:N13)</f>
        <v>10.12018685</v>
      </c>
      <c r="P18" s="62">
        <f>sum(N2:N13)</f>
        <v>872</v>
      </c>
      <c r="Q18" s="52">
        <f>AVERAGE(Q2:Q13)</f>
        <v>122</v>
      </c>
      <c r="R18" s="50">
        <f>STDEV(Q2:Q13)</f>
        <v>12.20655562</v>
      </c>
      <c r="S18" s="62">
        <f>sum(Q2:Q13)</f>
        <v>1342</v>
      </c>
      <c r="T18" s="52">
        <f>AVERAGE(T2:T13)</f>
        <v>95.63636364</v>
      </c>
      <c r="U18" s="50">
        <f>STDEV(T2:T13)</f>
        <v>16.39678461</v>
      </c>
      <c r="V18" s="63">
        <f>sum(T2:T13)</f>
        <v>1052</v>
      </c>
      <c r="W18" s="48"/>
      <c r="X18" s="55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>
      <c r="B19" s="10"/>
      <c r="C19" s="10"/>
      <c r="D19" s="10"/>
      <c r="E19" s="64"/>
      <c r="F19" s="15" t="s">
        <v>101</v>
      </c>
      <c r="G19" s="16" t="s">
        <v>102</v>
      </c>
      <c r="H19" s="15" t="s">
        <v>101</v>
      </c>
      <c r="I19" s="16" t="s">
        <v>102</v>
      </c>
      <c r="J19" s="15" t="s">
        <v>101</v>
      </c>
      <c r="K19" s="58" t="s">
        <v>102</v>
      </c>
      <c r="L19" s="57" t="s">
        <v>101</v>
      </c>
      <c r="M19" s="15" t="s">
        <v>102</v>
      </c>
      <c r="N19" s="65" t="s">
        <v>101</v>
      </c>
      <c r="O19" s="66" t="s">
        <v>102</v>
      </c>
      <c r="P19" s="66" t="s">
        <v>99</v>
      </c>
      <c r="Q19" s="65" t="s">
        <v>101</v>
      </c>
      <c r="R19" s="66" t="s">
        <v>102</v>
      </c>
      <c r="S19" s="66" t="s">
        <v>99</v>
      </c>
      <c r="T19" s="65" t="s">
        <v>101</v>
      </c>
      <c r="U19" s="66" t="s">
        <v>102</v>
      </c>
      <c r="V19" s="67" t="s">
        <v>99</v>
      </c>
      <c r="W19" s="10"/>
      <c r="X19" s="55"/>
      <c r="Y19" s="55"/>
      <c r="Z19" s="55"/>
      <c r="AA19" s="55"/>
      <c r="AB19" s="55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>
      <c r="A20" s="68"/>
      <c r="B20" s="68"/>
      <c r="C20" s="68"/>
      <c r="D20" s="68"/>
      <c r="E20" s="68"/>
      <c r="F20" s="69"/>
      <c r="O20" s="68"/>
      <c r="P20" s="68"/>
      <c r="Q20" s="68"/>
      <c r="R20" s="68"/>
      <c r="S20" s="68"/>
      <c r="T20" s="68"/>
      <c r="X20" s="55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>
      <c r="A21" s="70" t="s">
        <v>103</v>
      </c>
      <c r="B21" s="2"/>
      <c r="C21" s="2"/>
      <c r="D21" s="3"/>
      <c r="E21" s="68"/>
      <c r="F21" s="69"/>
      <c r="O21" s="68"/>
      <c r="P21" s="68"/>
      <c r="Q21" s="68"/>
      <c r="R21" s="68"/>
      <c r="S21" s="68"/>
      <c r="T21" s="68"/>
      <c r="X21" s="55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>
      <c r="A22" s="71" t="s">
        <v>104</v>
      </c>
      <c r="B22" s="2"/>
      <c r="C22" s="2"/>
      <c r="D22" s="3"/>
      <c r="E22" s="72"/>
      <c r="F22" s="73"/>
      <c r="O22" s="68"/>
      <c r="P22" s="68"/>
      <c r="Q22" s="68"/>
      <c r="R22" s="68"/>
      <c r="S22" s="68"/>
      <c r="T22" s="68"/>
      <c r="X22" s="55"/>
      <c r="Y22" s="72"/>
      <c r="Z22" s="72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>
      <c r="A23" s="71" t="s">
        <v>105</v>
      </c>
      <c r="B23" s="2"/>
      <c r="C23" s="2"/>
      <c r="D23" s="3"/>
      <c r="E23" s="72"/>
      <c r="F23" s="74"/>
      <c r="O23" s="68"/>
      <c r="P23" s="68"/>
      <c r="Q23" s="68"/>
      <c r="R23" s="68"/>
      <c r="S23" s="68"/>
      <c r="T23" s="68"/>
      <c r="X23" s="55"/>
      <c r="Y23" s="72"/>
      <c r="Z23" s="72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>
      <c r="A24" s="10"/>
      <c r="D24" s="5"/>
      <c r="E24" s="5"/>
      <c r="F24" s="6"/>
      <c r="G24" s="6"/>
      <c r="H24" s="6"/>
      <c r="I24" s="7"/>
      <c r="J24" s="6"/>
      <c r="K24" s="6"/>
      <c r="L24" s="6"/>
      <c r="M24" s="75"/>
      <c r="N24" s="75"/>
      <c r="O24" s="6"/>
      <c r="P24" s="6"/>
      <c r="R24" s="10"/>
      <c r="S24" s="10"/>
      <c r="T24" s="10"/>
      <c r="X24" s="55"/>
      <c r="Y24" s="72"/>
      <c r="Z24" s="72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>
      <c r="A25" s="10"/>
      <c r="R25" s="10"/>
      <c r="S25" s="10"/>
      <c r="T25" s="10"/>
      <c r="X25" s="55"/>
      <c r="Y25" s="72"/>
      <c r="Z25" s="72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>
      <c r="A26" s="1" t="s">
        <v>106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10"/>
      <c r="Y26" s="72"/>
      <c r="Z26" s="72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>
      <c r="A27" s="76" t="s">
        <v>1</v>
      </c>
      <c r="B27" s="77" t="s">
        <v>2</v>
      </c>
      <c r="C27" s="77" t="s">
        <v>3</v>
      </c>
      <c r="D27" s="77" t="s">
        <v>4</v>
      </c>
      <c r="E27" s="77" t="s">
        <v>5</v>
      </c>
      <c r="F27" s="78" t="s">
        <v>6</v>
      </c>
      <c r="G27" s="3"/>
      <c r="H27" s="78" t="s">
        <v>7</v>
      </c>
      <c r="I27" s="3"/>
      <c r="J27" s="78" t="s">
        <v>8</v>
      </c>
      <c r="K27" s="3"/>
      <c r="L27" s="78" t="s">
        <v>9</v>
      </c>
      <c r="M27" s="3"/>
      <c r="N27" s="78" t="s">
        <v>22</v>
      </c>
      <c r="O27" s="2"/>
      <c r="P27" s="3"/>
      <c r="Q27" s="78" t="s">
        <v>11</v>
      </c>
      <c r="R27" s="2"/>
      <c r="S27" s="3"/>
      <c r="T27" s="78" t="s">
        <v>12</v>
      </c>
      <c r="U27" s="2"/>
      <c r="V27" s="3"/>
      <c r="W27" s="77" t="s">
        <v>13</v>
      </c>
      <c r="X27" s="10"/>
      <c r="Y27" s="72"/>
      <c r="Z27" s="72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>
      <c r="A28" s="79">
        <v>43743.0</v>
      </c>
      <c r="B28" s="80" t="s">
        <v>107</v>
      </c>
      <c r="C28" s="80" t="s">
        <v>108</v>
      </c>
      <c r="D28" s="80" t="s">
        <v>17</v>
      </c>
      <c r="E28" s="80" t="s">
        <v>18</v>
      </c>
      <c r="F28" s="81">
        <v>65.0</v>
      </c>
      <c r="G28" s="18"/>
      <c r="H28" s="81">
        <v>78.0</v>
      </c>
      <c r="I28" s="18"/>
      <c r="J28" s="81">
        <v>162.0</v>
      </c>
      <c r="K28" s="18"/>
      <c r="L28" s="57">
        <f t="shared" ref="L28:L38" si="3">(H28/POWER((J28/100),2))</f>
        <v>29.7210791</v>
      </c>
      <c r="M28" s="18"/>
      <c r="N28" s="82">
        <v>87.0</v>
      </c>
      <c r="O28" s="83" t="s">
        <v>19</v>
      </c>
      <c r="P28" s="18"/>
      <c r="Q28" s="82">
        <v>137.0</v>
      </c>
      <c r="R28" s="83" t="s">
        <v>19</v>
      </c>
      <c r="S28" s="18"/>
      <c r="T28" s="82">
        <v>126.0</v>
      </c>
      <c r="U28" s="83" t="s">
        <v>19</v>
      </c>
      <c r="V28" s="18"/>
      <c r="W28" s="80">
        <f t="shared" ref="W28:W38" si="4">SUM(N28,Q28,T28)</f>
        <v>350</v>
      </c>
      <c r="X28" s="10"/>
      <c r="Y28" s="72"/>
      <c r="Z28" s="72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>
      <c r="A29" s="84" t="s">
        <v>109</v>
      </c>
      <c r="B29" s="80" t="s">
        <v>110</v>
      </c>
      <c r="C29" s="80" t="s">
        <v>111</v>
      </c>
      <c r="D29" s="80" t="s">
        <v>17</v>
      </c>
      <c r="E29" s="80" t="s">
        <v>112</v>
      </c>
      <c r="F29" s="81">
        <v>57.0</v>
      </c>
      <c r="G29" s="18"/>
      <c r="H29" s="81">
        <v>50.0</v>
      </c>
      <c r="I29" s="18"/>
      <c r="J29" s="81">
        <v>147.0</v>
      </c>
      <c r="K29" s="18"/>
      <c r="L29" s="57">
        <f t="shared" si="3"/>
        <v>23.1385071</v>
      </c>
      <c r="M29" s="18"/>
      <c r="N29" s="82">
        <v>69.0</v>
      </c>
      <c r="O29" s="83" t="s">
        <v>19</v>
      </c>
      <c r="P29" s="18"/>
      <c r="Q29" s="82">
        <v>114.0</v>
      </c>
      <c r="R29" s="83" t="s">
        <v>19</v>
      </c>
      <c r="S29" s="18"/>
      <c r="T29" s="82">
        <v>76.0</v>
      </c>
      <c r="U29" s="83" t="s">
        <v>19</v>
      </c>
      <c r="V29" s="18"/>
      <c r="W29" s="80">
        <f t="shared" si="4"/>
        <v>259</v>
      </c>
      <c r="X29" s="10"/>
      <c r="Y29" s="10"/>
      <c r="Z29" s="72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>
      <c r="A30" s="84" t="s">
        <v>113</v>
      </c>
      <c r="B30" s="80" t="s">
        <v>114</v>
      </c>
      <c r="C30" s="85" t="s">
        <v>108</v>
      </c>
      <c r="D30" s="85" t="s">
        <v>25</v>
      </c>
      <c r="E30" s="85" t="s">
        <v>115</v>
      </c>
      <c r="F30" s="81">
        <v>53.0</v>
      </c>
      <c r="G30" s="18"/>
      <c r="H30" s="81">
        <v>79.0</v>
      </c>
      <c r="I30" s="18"/>
      <c r="J30" s="81">
        <v>165.0</v>
      </c>
      <c r="K30" s="18"/>
      <c r="L30" s="57">
        <f t="shared" si="3"/>
        <v>29.0174472</v>
      </c>
      <c r="M30" s="18"/>
      <c r="N30" s="82">
        <v>85.0</v>
      </c>
      <c r="O30" s="83" t="s">
        <v>19</v>
      </c>
      <c r="P30" s="18"/>
      <c r="Q30" s="82">
        <v>101.0</v>
      </c>
      <c r="R30" s="83" t="s">
        <v>19</v>
      </c>
      <c r="S30" s="18"/>
      <c r="T30" s="82">
        <v>97.0</v>
      </c>
      <c r="U30" s="83" t="s">
        <v>19</v>
      </c>
      <c r="V30" s="18"/>
      <c r="W30" s="80">
        <f t="shared" si="4"/>
        <v>283</v>
      </c>
      <c r="X30" s="10"/>
      <c r="Y30" s="10"/>
      <c r="Z30" s="72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>
      <c r="A31" s="79">
        <v>43743.0</v>
      </c>
      <c r="B31" s="80" t="s">
        <v>116</v>
      </c>
      <c r="C31" s="80" t="s">
        <v>108</v>
      </c>
      <c r="D31" s="80" t="s">
        <v>25</v>
      </c>
      <c r="E31" s="80" t="s">
        <v>18</v>
      </c>
      <c r="F31" s="81">
        <v>50.0</v>
      </c>
      <c r="G31" s="18"/>
      <c r="H31" s="81">
        <v>83.0</v>
      </c>
      <c r="I31" s="18"/>
      <c r="J31" s="81">
        <v>171.0</v>
      </c>
      <c r="K31" s="18"/>
      <c r="L31" s="57">
        <f t="shared" si="3"/>
        <v>28.38480216</v>
      </c>
      <c r="M31" s="18"/>
      <c r="N31" s="82">
        <v>76.0</v>
      </c>
      <c r="O31" s="83" t="s">
        <v>19</v>
      </c>
      <c r="P31" s="18"/>
      <c r="Q31" s="82">
        <v>111.0</v>
      </c>
      <c r="R31" s="83" t="s">
        <v>19</v>
      </c>
      <c r="S31" s="18"/>
      <c r="T31" s="82">
        <v>85.0</v>
      </c>
      <c r="U31" s="83" t="s">
        <v>19</v>
      </c>
      <c r="V31" s="18"/>
      <c r="W31" s="80">
        <f t="shared" si="4"/>
        <v>272</v>
      </c>
      <c r="X31" s="10"/>
      <c r="Y31" s="10"/>
      <c r="Z31" s="72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>
      <c r="A32" s="84" t="s">
        <v>109</v>
      </c>
      <c r="B32" s="80" t="s">
        <v>117</v>
      </c>
      <c r="C32" s="85" t="s">
        <v>118</v>
      </c>
      <c r="D32" s="80" t="s">
        <v>17</v>
      </c>
      <c r="E32" s="80" t="s">
        <v>112</v>
      </c>
      <c r="F32" s="81">
        <v>68.0</v>
      </c>
      <c r="G32" s="18"/>
      <c r="H32" s="81">
        <v>52.8</v>
      </c>
      <c r="I32" s="18"/>
      <c r="J32" s="81">
        <v>153.0</v>
      </c>
      <c r="K32" s="18"/>
      <c r="L32" s="57">
        <f t="shared" si="3"/>
        <v>22.5554274</v>
      </c>
      <c r="M32" s="18"/>
      <c r="N32" s="82">
        <v>84.0</v>
      </c>
      <c r="O32" s="83" t="s">
        <v>19</v>
      </c>
      <c r="P32" s="18"/>
      <c r="Q32" s="82">
        <v>114.0</v>
      </c>
      <c r="R32" s="83" t="s">
        <v>19</v>
      </c>
      <c r="S32" s="18"/>
      <c r="T32" s="82">
        <v>101.0</v>
      </c>
      <c r="U32" s="83" t="s">
        <v>19</v>
      </c>
      <c r="V32" s="18"/>
      <c r="W32" s="80">
        <f t="shared" si="4"/>
        <v>299</v>
      </c>
      <c r="X32" s="10"/>
      <c r="Y32" s="10"/>
      <c r="Z32" s="72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>
      <c r="A33" s="79">
        <v>43743.0</v>
      </c>
      <c r="B33" s="80" t="s">
        <v>119</v>
      </c>
      <c r="C33" s="80" t="s">
        <v>108</v>
      </c>
      <c r="D33" s="80" t="s">
        <v>17</v>
      </c>
      <c r="E33" s="80" t="s">
        <v>18</v>
      </c>
      <c r="F33" s="81">
        <v>68.0</v>
      </c>
      <c r="G33" s="18"/>
      <c r="H33" s="81">
        <v>74.0</v>
      </c>
      <c r="I33" s="18"/>
      <c r="J33" s="81">
        <v>163.0</v>
      </c>
      <c r="K33" s="18"/>
      <c r="L33" s="57">
        <f t="shared" si="3"/>
        <v>27.85200798</v>
      </c>
      <c r="M33" s="18"/>
      <c r="N33" s="82">
        <v>88.0</v>
      </c>
      <c r="O33" s="83" t="s">
        <v>19</v>
      </c>
      <c r="P33" s="18"/>
      <c r="Q33" s="82">
        <v>115.0</v>
      </c>
      <c r="R33" s="83" t="s">
        <v>19</v>
      </c>
      <c r="S33" s="18"/>
      <c r="T33" s="82">
        <v>100.0</v>
      </c>
      <c r="U33" s="83" t="s">
        <v>19</v>
      </c>
      <c r="V33" s="18"/>
      <c r="W33" s="80">
        <f t="shared" si="4"/>
        <v>303</v>
      </c>
      <c r="X33" s="10"/>
      <c r="Y33" s="10"/>
      <c r="Z33" s="72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>
      <c r="A34" s="84" t="s">
        <v>85</v>
      </c>
      <c r="B34" s="80" t="s">
        <v>120</v>
      </c>
      <c r="C34" s="85" t="s">
        <v>121</v>
      </c>
      <c r="D34" s="85" t="s">
        <v>25</v>
      </c>
      <c r="E34" s="85" t="s">
        <v>112</v>
      </c>
      <c r="F34" s="81">
        <v>41.0</v>
      </c>
      <c r="G34" s="18"/>
      <c r="H34" s="81">
        <v>44.4</v>
      </c>
      <c r="I34" s="18"/>
      <c r="J34" s="81">
        <v>156.0</v>
      </c>
      <c r="K34" s="18"/>
      <c r="L34" s="57">
        <f t="shared" si="3"/>
        <v>18.24457594</v>
      </c>
      <c r="M34" s="18"/>
      <c r="N34" s="82">
        <v>83.0</v>
      </c>
      <c r="O34" s="83" t="s">
        <v>19</v>
      </c>
      <c r="P34" s="18"/>
      <c r="Q34" s="82">
        <v>130.0</v>
      </c>
      <c r="R34" s="83" t="s">
        <v>19</v>
      </c>
      <c r="S34" s="18"/>
      <c r="T34" s="82">
        <v>103.0</v>
      </c>
      <c r="U34" s="83" t="s">
        <v>19</v>
      </c>
      <c r="V34" s="18"/>
      <c r="W34" s="80">
        <f t="shared" si="4"/>
        <v>316</v>
      </c>
      <c r="X34" s="10"/>
      <c r="Y34" s="10"/>
      <c r="Z34" s="72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>
      <c r="A35" s="79">
        <v>43743.0</v>
      </c>
      <c r="B35" s="80" t="s">
        <v>122</v>
      </c>
      <c r="C35" s="85" t="s">
        <v>108</v>
      </c>
      <c r="D35" s="85" t="s">
        <v>17</v>
      </c>
      <c r="E35" s="85" t="s">
        <v>18</v>
      </c>
      <c r="F35" s="81">
        <v>54.0</v>
      </c>
      <c r="G35" s="18"/>
      <c r="H35" s="81">
        <v>83.0</v>
      </c>
      <c r="I35" s="18"/>
      <c r="J35" s="81">
        <v>170.0</v>
      </c>
      <c r="K35" s="18"/>
      <c r="L35" s="57">
        <f t="shared" si="3"/>
        <v>28.71972318</v>
      </c>
      <c r="M35" s="18"/>
      <c r="N35" s="82">
        <v>109.0</v>
      </c>
      <c r="O35" s="83" t="s">
        <v>19</v>
      </c>
      <c r="P35" s="18"/>
      <c r="Q35" s="82">
        <v>151.0</v>
      </c>
      <c r="R35" s="83" t="s">
        <v>19</v>
      </c>
      <c r="S35" s="18"/>
      <c r="T35" s="82">
        <v>137.0</v>
      </c>
      <c r="U35" s="83" t="s">
        <v>19</v>
      </c>
      <c r="V35" s="18"/>
      <c r="W35" s="80">
        <f t="shared" si="4"/>
        <v>397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>
      <c r="A36" s="79">
        <v>43501.0</v>
      </c>
      <c r="B36" s="80" t="s">
        <v>123</v>
      </c>
      <c r="C36" s="85" t="s">
        <v>124</v>
      </c>
      <c r="D36" s="85" t="s">
        <v>17</v>
      </c>
      <c r="E36" s="85" t="s">
        <v>18</v>
      </c>
      <c r="F36" s="81">
        <v>57.0</v>
      </c>
      <c r="G36" s="18"/>
      <c r="H36" s="81">
        <v>61.0</v>
      </c>
      <c r="I36" s="18"/>
      <c r="J36" s="81">
        <v>165.0</v>
      </c>
      <c r="K36" s="18"/>
      <c r="L36" s="57">
        <f t="shared" si="3"/>
        <v>22.40587695</v>
      </c>
      <c r="M36" s="18"/>
      <c r="N36" s="82">
        <v>77.0</v>
      </c>
      <c r="O36" s="83" t="s">
        <v>19</v>
      </c>
      <c r="P36" s="18"/>
      <c r="Q36" s="82">
        <v>129.0</v>
      </c>
      <c r="R36" s="83" t="s">
        <v>19</v>
      </c>
      <c r="S36" s="18"/>
      <c r="T36" s="82">
        <v>109.0</v>
      </c>
      <c r="U36" s="83" t="s">
        <v>19</v>
      </c>
      <c r="V36" s="18"/>
      <c r="W36" s="80">
        <f t="shared" si="4"/>
        <v>315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>
      <c r="A37" s="79">
        <v>43529.0</v>
      </c>
      <c r="B37" s="80" t="s">
        <v>125</v>
      </c>
      <c r="C37" s="85" t="s">
        <v>118</v>
      </c>
      <c r="D37" s="85" t="s">
        <v>17</v>
      </c>
      <c r="E37" s="85" t="s">
        <v>115</v>
      </c>
      <c r="F37" s="81">
        <v>54.0</v>
      </c>
      <c r="G37" s="18"/>
      <c r="H37" s="81">
        <v>76.0</v>
      </c>
      <c r="I37" s="18"/>
      <c r="J37" s="81">
        <v>165.0</v>
      </c>
      <c r="K37" s="18"/>
      <c r="L37" s="57">
        <f t="shared" si="3"/>
        <v>27.91551882</v>
      </c>
      <c r="M37" s="18"/>
      <c r="N37" s="82">
        <v>87.0</v>
      </c>
      <c r="O37" s="83" t="s">
        <v>19</v>
      </c>
      <c r="P37" s="18"/>
      <c r="Q37" s="82">
        <v>102.0</v>
      </c>
      <c r="R37" s="83" t="s">
        <v>19</v>
      </c>
      <c r="S37" s="18"/>
      <c r="T37" s="82">
        <v>95.0</v>
      </c>
      <c r="U37" s="83" t="s">
        <v>19</v>
      </c>
      <c r="V37" s="18"/>
      <c r="W37" s="80">
        <f t="shared" si="4"/>
        <v>284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>
      <c r="A38" s="79">
        <v>43501.0</v>
      </c>
      <c r="B38" s="80" t="s">
        <v>126</v>
      </c>
      <c r="C38" s="80" t="s">
        <v>111</v>
      </c>
      <c r="D38" s="80" t="s">
        <v>25</v>
      </c>
      <c r="E38" s="80" t="s">
        <v>18</v>
      </c>
      <c r="F38" s="81">
        <v>65.0</v>
      </c>
      <c r="G38" s="18"/>
      <c r="H38" s="81">
        <v>61.0</v>
      </c>
      <c r="I38" s="18"/>
      <c r="J38" s="81">
        <v>173.0</v>
      </c>
      <c r="K38" s="18"/>
      <c r="L38" s="57">
        <f t="shared" si="3"/>
        <v>20.38156971</v>
      </c>
      <c r="M38" s="18"/>
      <c r="N38" s="82">
        <v>74.0</v>
      </c>
      <c r="O38" s="83" t="s">
        <v>19</v>
      </c>
      <c r="P38" s="18"/>
      <c r="Q38" s="82">
        <v>80.0</v>
      </c>
      <c r="R38" s="83" t="s">
        <v>19</v>
      </c>
      <c r="S38" s="18"/>
      <c r="T38" s="82">
        <v>75.0</v>
      </c>
      <c r="U38" s="83" t="s">
        <v>19</v>
      </c>
      <c r="V38" s="18"/>
      <c r="W38" s="80">
        <f t="shared" si="4"/>
        <v>229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4"/>
      <c r="W39" s="16">
        <f>SUM(W28:W38)</f>
        <v>3307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>
      <c r="A40" s="6"/>
      <c r="B40" s="6"/>
      <c r="C40" s="6"/>
      <c r="D40" s="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6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>
      <c r="A41" s="6"/>
      <c r="B41" s="6"/>
      <c r="C41" s="6"/>
      <c r="D41" s="64"/>
      <c r="E41" s="86" t="s">
        <v>57</v>
      </c>
      <c r="F41" s="15">
        <f>AVERAGE(F30,F31,F34,F38)</f>
        <v>52.25</v>
      </c>
      <c r="G41" s="58">
        <f>STDEV(F30,F31,F34,F38)</f>
        <v>9.912113801</v>
      </c>
      <c r="H41" s="87">
        <f>AVERAGE(H30,H31,H34,H38)</f>
        <v>66.85</v>
      </c>
      <c r="I41" s="58">
        <f>STDEV(H30,H31,H34,H38)</f>
        <v>17.76391473</v>
      </c>
      <c r="J41" s="87">
        <f>AVERAGE(J30,J31,J34,J38)</f>
        <v>166.25</v>
      </c>
      <c r="K41" s="58">
        <f>STDEV(J30,J31,J34,J38)</f>
        <v>7.632168761</v>
      </c>
      <c r="L41" s="88">
        <f>AVERAGE(L30,L31,L34,L38)</f>
        <v>24.00709875</v>
      </c>
      <c r="M41" s="58">
        <f>STDEV(L30,L31,L34,L38)</f>
        <v>5.496029133</v>
      </c>
      <c r="N41" s="87">
        <f>AVERAGE(N30,N31,N34,N38)</f>
        <v>79.5</v>
      </c>
      <c r="O41" s="57">
        <f>STDEV(N30,N31,N34,N38)</f>
        <v>5.322906474</v>
      </c>
      <c r="P41" s="89">
        <f>SUM(N30,N31,N34,N38)</f>
        <v>318</v>
      </c>
      <c r="Q41" s="88">
        <f>AVERAGE(Q30,Q31,Q34,Q38)</f>
        <v>105.5</v>
      </c>
      <c r="R41" s="57">
        <f>STDEV(Q30,Q31,Q34,Q38)</f>
        <v>20.82466486</v>
      </c>
      <c r="S41" s="89">
        <f>SUM(Q30,Q31,Q34,Q38)</f>
        <v>422</v>
      </c>
      <c r="T41" s="87">
        <f>AVERAGE(T30,T31,T34,T38)</f>
        <v>90</v>
      </c>
      <c r="U41" s="57">
        <f>STDEV(T30,T31,T34,T38)</f>
        <v>12.489996</v>
      </c>
      <c r="V41" s="89">
        <f>SUM(T30,T31,T34,T38)</f>
        <v>360</v>
      </c>
      <c r="W41" s="7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>
      <c r="A42" s="6"/>
      <c r="B42" s="6"/>
      <c r="C42" s="6"/>
      <c r="D42" s="64"/>
      <c r="E42" s="86" t="s">
        <v>68</v>
      </c>
      <c r="F42" s="57">
        <f>AVERAGE(F28,F29,F32,F33,F35,F36,F37)</f>
        <v>60.42857143</v>
      </c>
      <c r="G42" s="58">
        <f>STDEV(F28,F29,F32,F33,F35,F36,F37)</f>
        <v>6.347102826</v>
      </c>
      <c r="H42" s="57">
        <f>AVERAGE(H28,H29,H32,H33,H35,H36,H37)</f>
        <v>67.82857143</v>
      </c>
      <c r="I42" s="58">
        <f>STDEV(H28,H29,H32,H33,H35,H36,H37)</f>
        <v>13.09474631</v>
      </c>
      <c r="J42" s="57">
        <f>AVERAGE(J28,J29,J32,J33,J35,J36,J37)</f>
        <v>160.7142857</v>
      </c>
      <c r="K42" s="58">
        <f>STDEV(J28,J29,J32,J33,J35,J36,J37)</f>
        <v>7.931252228</v>
      </c>
      <c r="L42" s="57">
        <f>AVERAGE(L28,L29,L32,L33,L35,L36,L37)</f>
        <v>26.04402008</v>
      </c>
      <c r="M42" s="58">
        <f>STDEV(L28,L29,L32,L33,L35,L36,L37)</f>
        <v>3.196348123</v>
      </c>
      <c r="N42" s="57">
        <f>AVERAGE(N28,N29,N32,N33,N35,N36,N37)</f>
        <v>85.85714286</v>
      </c>
      <c r="O42" s="57">
        <f>STDEV(N28,N29,N32,N33,N35,N36,N37)</f>
        <v>12.30756639</v>
      </c>
      <c r="P42" s="61">
        <f>SUM(N28,N29,N32,N33,N35,N36,N37)</f>
        <v>601</v>
      </c>
      <c r="Q42" s="57">
        <f>AVERAGE(Q28,Q29,Q32,Q33,Q35,Q36,Q37)</f>
        <v>123.1428571</v>
      </c>
      <c r="R42" s="57">
        <f>STDEV(Q28,Q29,Q32,Q33,Q35,Q36,Q37)</f>
        <v>16.7474234</v>
      </c>
      <c r="S42" s="61">
        <f>SUM(Q28,Q29,Q32,Q33,Q35,Q36,Q37)</f>
        <v>862</v>
      </c>
      <c r="T42" s="57">
        <f>AVERAGE(T28,T29,T32,T33,T35,T36,T37)</f>
        <v>106.2857143</v>
      </c>
      <c r="U42" s="57">
        <f>STDEV(T28,T29,T32,T33,T35,T36,T37)</f>
        <v>20.21314989</v>
      </c>
      <c r="V42" s="61">
        <f>SUM(T28,T29,T32,T33,T35,T36,T37)</f>
        <v>744</v>
      </c>
      <c r="W42" s="7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>
      <c r="A43" s="6"/>
      <c r="B43" s="6"/>
      <c r="C43" s="6"/>
      <c r="D43" s="64"/>
      <c r="E43" s="90" t="s">
        <v>46</v>
      </c>
      <c r="F43" s="57">
        <f>AVERAGE(F28:F38)</f>
        <v>57.45454545</v>
      </c>
      <c r="G43" s="58">
        <f>STDEV(F28:F38)</f>
        <v>8.406707279</v>
      </c>
      <c r="H43" s="57">
        <f>AVERAGE(H28:H38)</f>
        <v>67.47272727</v>
      </c>
      <c r="I43" s="58">
        <f>STDEV(H28:H38)</f>
        <v>14.06393195</v>
      </c>
      <c r="J43" s="57">
        <f>AVERAGE(J28:J38)</f>
        <v>162.7272727</v>
      </c>
      <c r="K43" s="58">
        <f>STDEV(J28:J38)</f>
        <v>7.938399197</v>
      </c>
      <c r="L43" s="57">
        <f>AVERAGE(L28:L38)</f>
        <v>25.30332141</v>
      </c>
      <c r="M43" s="58">
        <f>STDEV(L28:L38)</f>
        <v>4.030881677</v>
      </c>
      <c r="N43" s="57">
        <f>AVERAGE(N28:N38)</f>
        <v>83.54545455</v>
      </c>
      <c r="O43" s="57">
        <f>STDEV(N28:N38)</f>
        <v>10.47247474</v>
      </c>
      <c r="P43" s="61">
        <f>SUM(N28:N38)</f>
        <v>919</v>
      </c>
      <c r="Q43" s="57">
        <f>AVERAGE(Q28:Q38)</f>
        <v>116.7272727</v>
      </c>
      <c r="R43" s="57">
        <f>STDEV(Q28:Q38)</f>
        <v>19.43240031</v>
      </c>
      <c r="S43" s="61">
        <f>SUM(Q28:Q38)</f>
        <v>1284</v>
      </c>
      <c r="T43" s="57">
        <f>AVERAGE(T28:T38)</f>
        <v>100.3636364</v>
      </c>
      <c r="U43" s="57">
        <f>STDEV(T28:T38)</f>
        <v>18.95928652</v>
      </c>
      <c r="V43" s="61">
        <f>SUM(T28:T38)</f>
        <v>1104</v>
      </c>
      <c r="W43" s="6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>
      <c r="A44" s="6"/>
      <c r="B44" s="6"/>
      <c r="C44" s="6"/>
      <c r="D44" s="6"/>
      <c r="E44" s="64"/>
      <c r="F44" s="15" t="s">
        <v>101</v>
      </c>
      <c r="G44" s="16" t="s">
        <v>102</v>
      </c>
      <c r="H44" s="15" t="s">
        <v>101</v>
      </c>
      <c r="I44" s="16" t="s">
        <v>102</v>
      </c>
      <c r="J44" s="15" t="s">
        <v>101</v>
      </c>
      <c r="K44" s="16" t="s">
        <v>102</v>
      </c>
      <c r="L44" s="15" t="s">
        <v>101</v>
      </c>
      <c r="M44" s="16" t="s">
        <v>102</v>
      </c>
      <c r="N44" s="15" t="s">
        <v>101</v>
      </c>
      <c r="O44" s="15" t="s">
        <v>102</v>
      </c>
      <c r="P44" s="16" t="s">
        <v>99</v>
      </c>
      <c r="Q44" s="15" t="s">
        <v>101</v>
      </c>
      <c r="R44" s="15" t="s">
        <v>102</v>
      </c>
      <c r="S44" s="16" t="s">
        <v>99</v>
      </c>
      <c r="T44" s="15" t="s">
        <v>101</v>
      </c>
      <c r="U44" s="15" t="s">
        <v>102</v>
      </c>
      <c r="V44" s="16" t="s">
        <v>99</v>
      </c>
      <c r="W44" s="6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>
      <c r="A45" s="8"/>
      <c r="B45" s="8"/>
      <c r="C45" s="8"/>
      <c r="D45" s="8"/>
      <c r="E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>
      <c r="A46" s="91" t="s">
        <v>103</v>
      </c>
      <c r="B46" s="17"/>
      <c r="C46" s="17"/>
      <c r="D46" s="18"/>
      <c r="E46" s="6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>
      <c r="A47" s="92" t="s">
        <v>127</v>
      </c>
      <c r="B47" s="17"/>
      <c r="C47" s="17"/>
      <c r="D47" s="18"/>
      <c r="E47" s="6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>
      <c r="A48" s="92" t="s">
        <v>128</v>
      </c>
      <c r="B48" s="17"/>
      <c r="C48" s="17"/>
      <c r="D48" s="1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>
      <c r="A49" s="93" t="s">
        <v>129</v>
      </c>
      <c r="B49" s="17"/>
      <c r="C49" s="17"/>
      <c r="D49" s="1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>
      <c r="A50" s="92" t="s">
        <v>130</v>
      </c>
      <c r="B50" s="17"/>
      <c r="C50" s="17"/>
      <c r="D50" s="1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>
      <c r="A53" s="10"/>
      <c r="B53" s="10"/>
      <c r="C53" s="10"/>
      <c r="D53" s="10"/>
      <c r="E53" s="49" t="s">
        <v>88</v>
      </c>
      <c r="F53" s="50">
        <f>AVERAGE((F2:F13),(F28:F38))</f>
        <v>54.13636364</v>
      </c>
      <c r="G53" s="51">
        <f>STDEV((F2:F13),(F28:F38))</f>
        <v>7.363329051</v>
      </c>
      <c r="H53" s="50">
        <f>AVERAGE((H2:H13),(H28:H38))</f>
        <v>74.69090909</v>
      </c>
      <c r="I53" s="51">
        <f>STDEV((H2:H13),(H28:H38))</f>
        <v>16.45860346</v>
      </c>
      <c r="J53" s="50">
        <f>AVERAGE((J2:J13),(J28:J38))</f>
        <v>167.9545455</v>
      </c>
      <c r="K53" s="51">
        <f>STDEV((J2:J13),(J28:J38))</f>
        <v>10.84732696</v>
      </c>
      <c r="L53" s="50">
        <f>AVERAGE((L2:L13),(L28:L38))</f>
        <v>26.17914955</v>
      </c>
      <c r="M53" s="50">
        <f>STDEV((L2:L13),(L28:L38))</f>
        <v>3.628007536</v>
      </c>
      <c r="N53" s="52">
        <f>AVERAGE((N2:N13),(N28:N38))</f>
        <v>81.40909091</v>
      </c>
      <c r="O53" s="50">
        <f>STDEV((N2:N13),(N28:N38))</f>
        <v>10.28479734</v>
      </c>
      <c r="P53" s="62">
        <f>sum((N2:N13),(N28:N38))</f>
        <v>1791</v>
      </c>
      <c r="Q53" s="52">
        <f>AVERAGE((Q2:Q13),(Q28:Q38))</f>
        <v>119.3636364</v>
      </c>
      <c r="R53" s="50">
        <f>STDEV((Q2:Q13),(Q28:Q38))</f>
        <v>16.0639954</v>
      </c>
      <c r="S53" s="62">
        <f>sum((Q2:Q13),(Q28:Q38))</f>
        <v>2626</v>
      </c>
      <c r="T53" s="52">
        <f>AVERAGE((T2:T13),(T28:T38))</f>
        <v>98</v>
      </c>
      <c r="U53" s="50">
        <f>STDEV((T2:T13),(T28:T38))</f>
        <v>17.46561247</v>
      </c>
      <c r="V53" s="63">
        <f>sum((T2:T13),(T28:T38))</f>
        <v>2156</v>
      </c>
      <c r="W53" s="10"/>
      <c r="X53" s="94">
        <f>sum(P53,S53,V53)</f>
        <v>6573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>
      <c r="A54" s="10"/>
      <c r="B54" s="10"/>
      <c r="C54" s="10"/>
      <c r="D54" s="10"/>
      <c r="E54" s="64"/>
      <c r="F54" s="15" t="s">
        <v>101</v>
      </c>
      <c r="G54" s="16" t="s">
        <v>102</v>
      </c>
      <c r="H54" s="15" t="s">
        <v>101</v>
      </c>
      <c r="I54" s="16" t="s">
        <v>102</v>
      </c>
      <c r="J54" s="15" t="s">
        <v>101</v>
      </c>
      <c r="K54" s="58" t="s">
        <v>102</v>
      </c>
      <c r="L54" s="57" t="s">
        <v>101</v>
      </c>
      <c r="M54" s="15" t="s">
        <v>102</v>
      </c>
      <c r="N54" s="65" t="s">
        <v>101</v>
      </c>
      <c r="O54" s="66" t="s">
        <v>102</v>
      </c>
      <c r="P54" s="66" t="s">
        <v>99</v>
      </c>
      <c r="Q54" s="65" t="s">
        <v>101</v>
      </c>
      <c r="R54" s="66" t="s">
        <v>102</v>
      </c>
      <c r="S54" s="66" t="s">
        <v>99</v>
      </c>
      <c r="T54" s="65" t="s">
        <v>101</v>
      </c>
      <c r="U54" s="66" t="s">
        <v>102</v>
      </c>
      <c r="V54" s="67" t="s">
        <v>99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>
      <c r="A58" s="10"/>
      <c r="B58" s="10"/>
      <c r="C58" s="10"/>
      <c r="D58" s="10"/>
      <c r="E58" s="5"/>
      <c r="F58" s="5"/>
      <c r="G58" s="6"/>
      <c r="H58" s="6"/>
      <c r="I58" s="6"/>
      <c r="J58" s="7"/>
      <c r="K58" s="6"/>
      <c r="L58" s="6"/>
      <c r="M58" s="6"/>
      <c r="N58" s="75"/>
      <c r="O58" s="75"/>
      <c r="P58" s="6"/>
      <c r="Q58" s="6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>
      <c r="A59" s="10"/>
      <c r="B59" s="10"/>
      <c r="C59" s="10"/>
      <c r="D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>
      <c r="A60" s="10"/>
      <c r="B60" s="10"/>
      <c r="C60" s="10"/>
      <c r="D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>
      <c r="A61" s="10"/>
      <c r="B61" s="10"/>
      <c r="C61" s="10"/>
      <c r="D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>
      <c r="A62" s="10"/>
      <c r="B62" s="10"/>
      <c r="C62" s="10"/>
      <c r="D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>
      <c r="A63" s="10"/>
      <c r="B63" s="10"/>
      <c r="C63" s="10"/>
      <c r="D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>
      <c r="A64" s="10"/>
      <c r="B64" s="10"/>
      <c r="C64" s="10"/>
      <c r="D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>
      <c r="A65" s="10"/>
      <c r="B65" s="10"/>
      <c r="C65" s="10"/>
      <c r="D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>
      <c r="A66" s="10"/>
      <c r="B66" s="10"/>
      <c r="C66" s="10"/>
      <c r="D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>
      <c r="A67" s="10"/>
      <c r="B67" s="10"/>
      <c r="C67" s="10"/>
      <c r="D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>
      <c r="A68" s="10"/>
      <c r="B68" s="10"/>
      <c r="C68" s="10"/>
      <c r="D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>
      <c r="A69" s="10"/>
      <c r="B69" s="10"/>
      <c r="C69" s="10"/>
      <c r="D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>
      <c r="A70" s="10"/>
      <c r="B70" s="10"/>
      <c r="C70" s="10"/>
      <c r="D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>
      <c r="A71" s="10"/>
      <c r="B71" s="10"/>
      <c r="C71" s="10"/>
      <c r="D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</row>
  </sheetData>
  <mergeCells count="189">
    <mergeCell ref="O7:P7"/>
    <mergeCell ref="L7:M7"/>
    <mergeCell ref="R8:S8"/>
    <mergeCell ref="R9:S9"/>
    <mergeCell ref="U9:V9"/>
    <mergeCell ref="O9:P9"/>
    <mergeCell ref="R13:S13"/>
    <mergeCell ref="L13:M13"/>
    <mergeCell ref="U7:V7"/>
    <mergeCell ref="U8:V8"/>
    <mergeCell ref="L9:M9"/>
    <mergeCell ref="F10:G10"/>
    <mergeCell ref="F11:G11"/>
    <mergeCell ref="F12:G12"/>
    <mergeCell ref="U10:V10"/>
    <mergeCell ref="T27:V27"/>
    <mergeCell ref="J27:K27"/>
    <mergeCell ref="U13:V13"/>
    <mergeCell ref="O13:P13"/>
    <mergeCell ref="R12:S12"/>
    <mergeCell ref="R10:S10"/>
    <mergeCell ref="H10:I10"/>
    <mergeCell ref="J10:K10"/>
    <mergeCell ref="H7:I7"/>
    <mergeCell ref="J7:K7"/>
    <mergeCell ref="H8:I8"/>
    <mergeCell ref="H9:I9"/>
    <mergeCell ref="J8:K8"/>
    <mergeCell ref="J9:K9"/>
    <mergeCell ref="H11:I11"/>
    <mergeCell ref="R29:S29"/>
    <mergeCell ref="R30:S30"/>
    <mergeCell ref="Q27:S27"/>
    <mergeCell ref="R28:S28"/>
    <mergeCell ref="U28:V28"/>
    <mergeCell ref="O28:P28"/>
    <mergeCell ref="O30:P30"/>
    <mergeCell ref="O31:P31"/>
    <mergeCell ref="U32:V32"/>
    <mergeCell ref="O38:P38"/>
    <mergeCell ref="L38:M38"/>
    <mergeCell ref="R37:S37"/>
    <mergeCell ref="O37:P37"/>
    <mergeCell ref="L37:M37"/>
    <mergeCell ref="O36:P36"/>
    <mergeCell ref="L36:M36"/>
    <mergeCell ref="F36:G36"/>
    <mergeCell ref="H36:I36"/>
    <mergeCell ref="F38:G38"/>
    <mergeCell ref="F37:G37"/>
    <mergeCell ref="H37:I37"/>
    <mergeCell ref="J36:K36"/>
    <mergeCell ref="J37:K37"/>
    <mergeCell ref="O8:P8"/>
    <mergeCell ref="L8:M8"/>
    <mergeCell ref="F4:G4"/>
    <mergeCell ref="H4:I4"/>
    <mergeCell ref="J3:K3"/>
    <mergeCell ref="J4:K4"/>
    <mergeCell ref="L10:M10"/>
    <mergeCell ref="L11:M11"/>
    <mergeCell ref="L12:M12"/>
    <mergeCell ref="O12:P12"/>
    <mergeCell ref="R4:S4"/>
    <mergeCell ref="Q2:S2"/>
    <mergeCell ref="R3:S3"/>
    <mergeCell ref="H38:I38"/>
    <mergeCell ref="J38:K38"/>
    <mergeCell ref="F33:G33"/>
    <mergeCell ref="F35:G35"/>
    <mergeCell ref="H35:I35"/>
    <mergeCell ref="J35:K35"/>
    <mergeCell ref="O35:P35"/>
    <mergeCell ref="L35:M35"/>
    <mergeCell ref="F30:G30"/>
    <mergeCell ref="H30:I30"/>
    <mergeCell ref="J31:K31"/>
    <mergeCell ref="H32:I32"/>
    <mergeCell ref="J32:K32"/>
    <mergeCell ref="F32:G32"/>
    <mergeCell ref="H33:I33"/>
    <mergeCell ref="O29:P29"/>
    <mergeCell ref="J29:K29"/>
    <mergeCell ref="L29:M29"/>
    <mergeCell ref="H28:I28"/>
    <mergeCell ref="F28:G28"/>
    <mergeCell ref="F29:G29"/>
    <mergeCell ref="H29:I29"/>
    <mergeCell ref="J30:K30"/>
    <mergeCell ref="L30:M30"/>
    <mergeCell ref="L31:M31"/>
    <mergeCell ref="L32:M32"/>
    <mergeCell ref="O34:P34"/>
    <mergeCell ref="L34:M34"/>
    <mergeCell ref="J34:K34"/>
    <mergeCell ref="J33:K33"/>
    <mergeCell ref="J28:K28"/>
    <mergeCell ref="L28:M28"/>
    <mergeCell ref="A46:D46"/>
    <mergeCell ref="A47:D47"/>
    <mergeCell ref="A48:D48"/>
    <mergeCell ref="A49:D49"/>
    <mergeCell ref="A50:D50"/>
    <mergeCell ref="U3:V3"/>
    <mergeCell ref="T2:V2"/>
    <mergeCell ref="J2:K2"/>
    <mergeCell ref="L2:M2"/>
    <mergeCell ref="L3:M3"/>
    <mergeCell ref="N2:P2"/>
    <mergeCell ref="O3:P3"/>
    <mergeCell ref="F2:G2"/>
    <mergeCell ref="F3:G3"/>
    <mergeCell ref="AG3:AH3"/>
    <mergeCell ref="AI3:AJ3"/>
    <mergeCell ref="AE2:AJ2"/>
    <mergeCell ref="Y3:Z3"/>
    <mergeCell ref="AE3:AF3"/>
    <mergeCell ref="H5:I5"/>
    <mergeCell ref="J5:K5"/>
    <mergeCell ref="R7:S7"/>
    <mergeCell ref="Y7:AJ7"/>
    <mergeCell ref="U4:V4"/>
    <mergeCell ref="L4:M4"/>
    <mergeCell ref="L5:M5"/>
    <mergeCell ref="L6:M6"/>
    <mergeCell ref="R5:S5"/>
    <mergeCell ref="R6:S6"/>
    <mergeCell ref="U5:V5"/>
    <mergeCell ref="F5:G5"/>
    <mergeCell ref="H6:I6"/>
    <mergeCell ref="O6:P6"/>
    <mergeCell ref="Y4:Y6"/>
    <mergeCell ref="F6:G6"/>
    <mergeCell ref="J6:K6"/>
    <mergeCell ref="U6:V6"/>
    <mergeCell ref="F7:G7"/>
    <mergeCell ref="F8:G8"/>
    <mergeCell ref="F9:G9"/>
    <mergeCell ref="A1:W1"/>
    <mergeCell ref="H2:I2"/>
    <mergeCell ref="H3:I3"/>
    <mergeCell ref="L27:M27"/>
    <mergeCell ref="N27:P27"/>
    <mergeCell ref="A26:W26"/>
    <mergeCell ref="H27:I27"/>
    <mergeCell ref="F27:G27"/>
    <mergeCell ref="A21:D21"/>
    <mergeCell ref="A22:D22"/>
    <mergeCell ref="A23:D23"/>
    <mergeCell ref="F13:G13"/>
    <mergeCell ref="H12:I12"/>
    <mergeCell ref="H13:I13"/>
    <mergeCell ref="R11:S11"/>
    <mergeCell ref="O11:P11"/>
    <mergeCell ref="O10:P10"/>
    <mergeCell ref="J13:K13"/>
    <mergeCell ref="J11:K11"/>
    <mergeCell ref="J12:K12"/>
    <mergeCell ref="U11:V11"/>
    <mergeCell ref="U12:V12"/>
    <mergeCell ref="Y12:Z12"/>
    <mergeCell ref="AA13:AE13"/>
    <mergeCell ref="Y8:Y10"/>
    <mergeCell ref="Y11:AJ11"/>
    <mergeCell ref="O4:P4"/>
    <mergeCell ref="O5:P5"/>
    <mergeCell ref="F31:G31"/>
    <mergeCell ref="H31:I31"/>
    <mergeCell ref="U31:V31"/>
    <mergeCell ref="R31:S31"/>
    <mergeCell ref="R33:S33"/>
    <mergeCell ref="R32:S32"/>
    <mergeCell ref="O32:P32"/>
    <mergeCell ref="U33:V33"/>
    <mergeCell ref="O33:P33"/>
    <mergeCell ref="L33:M33"/>
    <mergeCell ref="F34:G34"/>
    <mergeCell ref="H34:I34"/>
    <mergeCell ref="U34:V34"/>
    <mergeCell ref="R34:S34"/>
    <mergeCell ref="U38:V38"/>
    <mergeCell ref="R38:S38"/>
    <mergeCell ref="U29:V29"/>
    <mergeCell ref="U30:V30"/>
    <mergeCell ref="U35:V35"/>
    <mergeCell ref="U36:V36"/>
    <mergeCell ref="U37:V37"/>
    <mergeCell ref="R35:S35"/>
    <mergeCell ref="R36:S36"/>
  </mergeCells>
  <drawing r:id="rId1"/>
</worksheet>
</file>