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/>
  </bookViews>
  <sheets>
    <sheet name="Presupuesto" sheetId="7" r:id="rId1"/>
    <sheet name="Referencia" sheetId="1" r:id="rId2"/>
    <sheet name="Servidores" sheetId="2" r:id="rId3"/>
    <sheet name="TI" sheetId="3" r:id="rId4"/>
    <sheet name="AMIN" sheetId="4" r:id="rId5"/>
    <sheet name="PLANTA" sheetId="5" r:id="rId6"/>
    <sheet name="LABORATORIO" sheetId="6" r:id="rId7"/>
  </sheets>
  <definedNames>
    <definedName name="_xlnm._FilterDatabase" localSheetId="4" hidden="1">AMIN!$A$2:$H$23</definedName>
    <definedName name="_xlnm._FilterDatabase" localSheetId="6" hidden="1">LABORATORIO!$A$2:$E$26</definedName>
    <definedName name="_xlnm._FilterDatabase" localSheetId="5" hidden="1">PLANTA!$A$2:$H$26</definedName>
    <definedName name="_xlnm._FilterDatabase" localSheetId="3" hidden="1">TI!$A$2:$H$39</definedName>
    <definedName name="_xlnm.Print_Area" localSheetId="4">AMIN!$A$1:$D$23</definedName>
    <definedName name="_xlnm.Print_Area" localSheetId="6">LABORATORIO!$A$1:$D$26</definedName>
    <definedName name="_xlnm.Print_Area" localSheetId="5">PLANTA!$A$1:$D$26</definedName>
    <definedName name="_xlnm.Print_Area" localSheetId="0">Presupuesto!$A$1:$N$39</definedName>
    <definedName name="_xlnm.Print_Area" localSheetId="2">Servidores!$A$1:$I$22</definedName>
    <definedName name="_xlnm.Print_Area" localSheetId="3">TI!$A$1:$D$35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7" l="1"/>
  <c r="M39" i="7"/>
  <c r="N39" i="7"/>
  <c r="K39" i="7"/>
  <c r="F39" i="7"/>
  <c r="K23" i="7"/>
  <c r="N38" i="7"/>
  <c r="K38" i="7"/>
  <c r="F38" i="7"/>
  <c r="D38" i="7"/>
  <c r="M38" i="7" s="1"/>
  <c r="L37" i="7"/>
  <c r="D37" i="7"/>
  <c r="K37" i="7" s="1"/>
  <c r="N36" i="7"/>
  <c r="K36" i="7"/>
  <c r="F36" i="7"/>
  <c r="D36" i="7"/>
  <c r="M36" i="7" s="1"/>
  <c r="B35" i="7"/>
  <c r="D35" i="7" s="1"/>
  <c r="F35" i="7" s="1"/>
  <c r="B34" i="7"/>
  <c r="D34" i="7" s="1"/>
  <c r="F34" i="7" s="1"/>
  <c r="B33" i="7"/>
  <c r="D33" i="7" s="1"/>
  <c r="F33" i="7" s="1"/>
  <c r="D32" i="7"/>
  <c r="F32" i="7" s="1"/>
  <c r="B32" i="7"/>
  <c r="K31" i="7"/>
  <c r="D31" i="7"/>
  <c r="M31" i="7" s="1"/>
  <c r="N34" i="7"/>
  <c r="M33" i="7"/>
  <c r="L32" i="7"/>
  <c r="D30" i="7"/>
  <c r="F30" i="7" s="1"/>
  <c r="D29" i="7"/>
  <c r="L29" i="7" s="1"/>
  <c r="B28" i="7"/>
  <c r="D28" i="7" s="1"/>
  <c r="N27" i="7"/>
  <c r="L27" i="7"/>
  <c r="K27" i="7"/>
  <c r="F27" i="7"/>
  <c r="D27" i="7"/>
  <c r="M27" i="7" s="1"/>
  <c r="L26" i="7"/>
  <c r="D26" i="7"/>
  <c r="K26" i="7" s="1"/>
  <c r="N25" i="7"/>
  <c r="L25" i="7"/>
  <c r="K25" i="7"/>
  <c r="F25" i="7"/>
  <c r="D25" i="7"/>
  <c r="M25" i="7" s="1"/>
  <c r="L24" i="7"/>
  <c r="D24" i="7"/>
  <c r="K24" i="7" s="1"/>
  <c r="N23" i="7"/>
  <c r="M23" i="7"/>
  <c r="L23" i="7"/>
  <c r="F23" i="7"/>
  <c r="D23" i="7"/>
  <c r="L22" i="7"/>
  <c r="D22" i="7"/>
  <c r="K22" i="7" s="1"/>
  <c r="N21" i="7"/>
  <c r="L21" i="7"/>
  <c r="K21" i="7"/>
  <c r="F21" i="7"/>
  <c r="D21" i="7"/>
  <c r="M21" i="7" s="1"/>
  <c r="L20" i="7"/>
  <c r="D20" i="7"/>
  <c r="K20" i="7" s="1"/>
  <c r="N19" i="7"/>
  <c r="L19" i="7"/>
  <c r="K19" i="7"/>
  <c r="F19" i="7"/>
  <c r="D19" i="7"/>
  <c r="M19" i="7" s="1"/>
  <c r="L18" i="7"/>
  <c r="D18" i="7"/>
  <c r="K18" i="7" s="1"/>
  <c r="N17" i="7"/>
  <c r="L17" i="7"/>
  <c r="K17" i="7"/>
  <c r="F17" i="7"/>
  <c r="D17" i="7"/>
  <c r="M17" i="7" s="1"/>
  <c r="L16" i="7"/>
  <c r="D16" i="7"/>
  <c r="K16" i="7" s="1"/>
  <c r="N15" i="7"/>
  <c r="L15" i="7"/>
  <c r="K15" i="7"/>
  <c r="F15" i="7"/>
  <c r="D15" i="7"/>
  <c r="M15" i="7" s="1"/>
  <c r="L14" i="7"/>
  <c r="D14" i="7"/>
  <c r="K14" i="7" s="1"/>
  <c r="N13" i="7"/>
  <c r="L13" i="7"/>
  <c r="K13" i="7"/>
  <c r="F13" i="7"/>
  <c r="D13" i="7"/>
  <c r="M13" i="7" s="1"/>
  <c r="L12" i="7"/>
  <c r="D12" i="7"/>
  <c r="K12" i="7" s="1"/>
  <c r="N11" i="7"/>
  <c r="L11" i="7"/>
  <c r="K11" i="7"/>
  <c r="F11" i="7"/>
  <c r="D11" i="7"/>
  <c r="M11" i="7" s="1"/>
  <c r="L10" i="7"/>
  <c r="D10" i="7"/>
  <c r="K10" i="7" s="1"/>
  <c r="N9" i="7"/>
  <c r="K9" i="7"/>
  <c r="F9" i="7"/>
  <c r="D9" i="7"/>
  <c r="M9" i="7" s="1"/>
  <c r="L8" i="7"/>
  <c r="D8" i="7"/>
  <c r="K8" i="7" s="1"/>
  <c r="N7" i="7"/>
  <c r="K7" i="7"/>
  <c r="F7" i="7"/>
  <c r="D7" i="7"/>
  <c r="M7" i="7" s="1"/>
  <c r="L6" i="7"/>
  <c r="D6" i="7"/>
  <c r="K6" i="7" s="1"/>
  <c r="N5" i="7"/>
  <c r="L5" i="7"/>
  <c r="K5" i="7"/>
  <c r="F5" i="7"/>
  <c r="D5" i="7"/>
  <c r="M5" i="7" s="1"/>
  <c r="L4" i="7"/>
  <c r="D4" i="7"/>
  <c r="K4" i="7" s="1"/>
  <c r="N3" i="7"/>
  <c r="L3" i="7"/>
  <c r="K3" i="7"/>
  <c r="F3" i="7"/>
  <c r="D3" i="7"/>
  <c r="M3" i="7" s="1"/>
  <c r="D35" i="3"/>
  <c r="D26" i="6"/>
  <c r="D26" i="5"/>
  <c r="D23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" i="5"/>
  <c r="D1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8" i="4"/>
  <c r="D19" i="4"/>
  <c r="D20" i="4"/>
  <c r="D21" i="4"/>
  <c r="D22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" i="3"/>
  <c r="B33" i="1"/>
  <c r="K35" i="7" l="1"/>
  <c r="N28" i="7"/>
  <c r="F28" i="7"/>
  <c r="L28" i="7"/>
  <c r="K28" i="7"/>
  <c r="M28" i="7"/>
  <c r="M12" i="7"/>
  <c r="M20" i="7"/>
  <c r="M26" i="7"/>
  <c r="N32" i="7"/>
  <c r="M35" i="7"/>
  <c r="F4" i="7"/>
  <c r="N4" i="7"/>
  <c r="F6" i="7"/>
  <c r="N6" i="7"/>
  <c r="L7" i="7"/>
  <c r="F8" i="7"/>
  <c r="N8" i="7"/>
  <c r="L9" i="7"/>
  <c r="F10" i="7"/>
  <c r="N10" i="7"/>
  <c r="F12" i="7"/>
  <c r="N12" i="7"/>
  <c r="F14" i="7"/>
  <c r="N14" i="7"/>
  <c r="F16" i="7"/>
  <c r="N16" i="7"/>
  <c r="F18" i="7"/>
  <c r="N18" i="7"/>
  <c r="F20" i="7"/>
  <c r="N20" i="7"/>
  <c r="F22" i="7"/>
  <c r="N22" i="7"/>
  <c r="F24" i="7"/>
  <c r="N24" i="7"/>
  <c r="F26" i="7"/>
  <c r="N26" i="7"/>
  <c r="K29" i="7"/>
  <c r="M30" i="7"/>
  <c r="N31" i="7"/>
  <c r="K32" i="7"/>
  <c r="L33" i="7"/>
  <c r="M34" i="7"/>
  <c r="N35" i="7"/>
  <c r="L36" i="7"/>
  <c r="F37" i="7"/>
  <c r="N37" i="7"/>
  <c r="L38" i="7"/>
  <c r="M29" i="7"/>
  <c r="K30" i="7"/>
  <c r="L31" i="7"/>
  <c r="M32" i="7"/>
  <c r="N33" i="7"/>
  <c r="K34" i="7"/>
  <c r="L35" i="7"/>
  <c r="M4" i="7"/>
  <c r="M6" i="7"/>
  <c r="M8" i="7"/>
  <c r="M10" i="7"/>
  <c r="M14" i="7"/>
  <c r="M16" i="7"/>
  <c r="M18" i="7"/>
  <c r="M22" i="7"/>
  <c r="M24" i="7"/>
  <c r="F29" i="7"/>
  <c r="N29" i="7"/>
  <c r="L30" i="7"/>
  <c r="F31" i="7"/>
  <c r="K33" i="7"/>
  <c r="L34" i="7"/>
  <c r="M37" i="7"/>
  <c r="N30" i="7"/>
  <c r="B36" i="1" l="1"/>
  <c r="B35" i="1"/>
  <c r="B34" i="1"/>
  <c r="B29" i="1" l="1"/>
</calcChain>
</file>

<file path=xl/sharedStrings.xml><?xml version="1.0" encoding="utf-8"?>
<sst xmlns="http://schemas.openxmlformats.org/spreadsheetml/2006/main" count="368" uniqueCount="122">
  <si>
    <t>Anexos Técnicos</t>
  </si>
  <si>
    <t>Fortinet 500D / FortiGate 500D</t>
  </si>
  <si>
    <t>Router MIkrotik RB3011UiAS-RM</t>
  </si>
  <si>
    <t>Switch Gestionable L2 JetStream de 12 puertos SFP</t>
  </si>
  <si>
    <t>Switch Gestionable Gigabit - FPT2600G-18TS (TL-SG3216)</t>
  </si>
  <si>
    <t>Switch JetStream Gestionable T2600G-52TS (TL-SG3452)</t>
  </si>
  <si>
    <t>Switch Administrable Gigabit JetStreamTL-SL3452</t>
  </si>
  <si>
    <t>Punto De Acceso Wifi Mimo 3x3</t>
  </si>
  <si>
    <t>Servidor rack x3650 M5</t>
  </si>
  <si>
    <t>Servidor Rack x3550 M5</t>
  </si>
  <si>
    <t>Computadora Escritorio Lenovo Core I5 M710</t>
  </si>
  <si>
    <t>Computadora Escritorio Lenovo Core I3 M710</t>
  </si>
  <si>
    <t>Notebook Lenovo Ideapad 320</t>
  </si>
  <si>
    <t>Cable fibra optica 2 fibras 5km 6000 Usd</t>
  </si>
  <si>
    <t>Conector Rj45 Cat 5E Standar Frasco X100 Btg</t>
  </si>
  <si>
    <t>Caja Intellinet Jack Rj45 C5e</t>
  </si>
  <si>
    <t>Nexxt Bobina De Cable Utp Cat 5 300Mts Cat5 Azul Cable De Red</t>
  </si>
  <si>
    <t>Nexxt Bobina De Cable Utp Cat 6 300Mts Cable De Red</t>
  </si>
  <si>
    <t>https://articulo.mercadolibre.com.uy/MLU-450137723-racks-rack-de-piso-42u-800x1000-mm-puerta-hiper-combo-_JM?quantity=1</t>
  </si>
  <si>
    <t>Racks - Rack De Piso 42u 800x1000 Mm Puerta Hiper Combo</t>
  </si>
  <si>
    <t>http://www.fastimport.uy/productos/5366/nexxt-bobina-de-cable-utp-cat-6-300mts-cable-de-red</t>
  </si>
  <si>
    <t>http://www.fastimport.uy/productos/8244/nexxt-bobina-de-cable-utp-cat-5-300mts-cat5-azul-cable-de-red</t>
  </si>
  <si>
    <t>https://www.fastimport.uy/productos/20557/intellinet-conector-rj45-5e-stan-fco-100-unidades</t>
  </si>
  <si>
    <t>https://www.fastimport.uy/productos/20618/intellinet-jack-rj45-cat-5e-azul</t>
  </si>
  <si>
    <t>https://www.fastimport.uy/productos/29125/intelbras-telefono-ip-tip-125</t>
  </si>
  <si>
    <t>https://articulo.mercadolibre.com.uy/MLU-459946850-telefono-ip-grandstream-inalambrico-dp-720-_JM</t>
  </si>
  <si>
    <t>Telefono Ip Grandstream Inalambrico Dp-720</t>
  </si>
  <si>
    <t xml:space="preserve">Monitor 19 Led Viewsonic Va1903a </t>
  </si>
  <si>
    <t>https://articulo.mercadolibre.com.uy/MLU-446326206-monitor-19-led-viewsonic-va1903a-_JM?quantity=1</t>
  </si>
  <si>
    <t>Electricista peon, sueldo entre 27.000 a 33.000 pesos.</t>
  </si>
  <si>
    <t>Oficial Electricista, sueldo entre 32.000 a 45.000 pesos.</t>
  </si>
  <si>
    <t>Electricista Especializado, sueldo entre 41.000 a 57.000 pesos.</t>
  </si>
  <si>
    <t>Ingeniero Electricista, sueldo entre 56.000 a 92.000 pesos.</t>
  </si>
  <si>
    <t>https://www.electricistamontevideo24horas.com/cuanto-gana-un-electricista-montevideo-uruguay/</t>
  </si>
  <si>
    <t>https://articulo.mercadolibre.com.uy/MLU-460348001-aire-acondicionado-rooftop-de-60000-btu-_JM</t>
  </si>
  <si>
    <t>Aire Acondicionado Rooftop De 60000 Btu</t>
  </si>
  <si>
    <t xml:space="preserve">VMware vSphere </t>
  </si>
  <si>
    <t>https://store.vmware.com/store?Action=cat&amp;Locale=es_MX&amp;SiteID=vmware&amp;categoryID=66412200&amp;src=eBIZ_StoreHome_Featured_EssentialsPlus_Buy_LA</t>
  </si>
  <si>
    <t>http://www.newtekuy.com/catalog/microsoft-windows-server-2012-standard-bits-p7305338-p-8031.html?osCsid=ef055441bc2db63e4c49989dd5c9aeb3</t>
  </si>
  <si>
    <t xml:space="preserve">Windows Server 2012 Standard 64 bits </t>
  </si>
  <si>
    <t>https://articulo.mercadolibre.com.uy/MLU-452845295-impresora-laser-color-hp-pro-m452dn-_JM?quantity=1</t>
  </si>
  <si>
    <t>Impresora Laser Color Hp Pro M452dn</t>
  </si>
  <si>
    <t>https://articulo.mercadolibre.com.uy/MLU-450896587-impresora-laser-ricoh-407809-mp-501spf-mono-laser-_JM?quantity=1</t>
  </si>
  <si>
    <t>Impresora Laser Ricoh 407809 Mp 501spf Mono Laser</t>
  </si>
  <si>
    <t>Hp Laserjet Pro M402dne - Impresora - Monocromo - A Dos C</t>
  </si>
  <si>
    <t>https://articulo.mercadolibre.com.uy/MLU-449819519-hp-laserjet-pro-m402dne-impresora-monocromo-a-dos-c-_JM?quantity=1</t>
  </si>
  <si>
    <t>https://articulo.mercadolibre.com.uy/MLU-452390334-ups-rackeable-apc-smart-2200va-lcd-smt2200rmi2u-_JM?quantity=1</t>
  </si>
  <si>
    <t>Ups Rackeable Apc Smart 2200va Lcd - Smt2200rmi2u</t>
  </si>
  <si>
    <t>https://articulo.mercadolibre.com.uy/MLU-452388254-generador-15-kw-free-one-automatico-gas-oil-_JM</t>
  </si>
  <si>
    <t>Generador 15 Kw Free-one Automatico Gas Oil</t>
  </si>
  <si>
    <t>Telefono IntelBras IP</t>
  </si>
  <si>
    <t>Equipos</t>
  </si>
  <si>
    <t>Fabricante</t>
  </si>
  <si>
    <t>Disponibilidad</t>
  </si>
  <si>
    <t>Versión</t>
  </si>
  <si>
    <t>Procesador</t>
  </si>
  <si>
    <t>Utilidad</t>
  </si>
  <si>
    <t>Servidor 1</t>
  </si>
  <si>
    <t>Microsoft</t>
  </si>
  <si>
    <t>2 GHz</t>
  </si>
  <si>
    <t>Servidor 2</t>
  </si>
  <si>
    <t>Servidor 3</t>
  </si>
  <si>
    <t>File System</t>
  </si>
  <si>
    <t>Servidor 4</t>
  </si>
  <si>
    <t>Base de Datos</t>
  </si>
  <si>
    <t>Windows Server 2012</t>
  </si>
  <si>
    <t>Aplicaciones/ Servicios Web</t>
  </si>
  <si>
    <t>Parcheo</t>
  </si>
  <si>
    <t>Active Directory / DNS</t>
  </si>
  <si>
    <t>Servidor 5</t>
  </si>
  <si>
    <t>Dominio</t>
  </si>
  <si>
    <t>gnc.local</t>
  </si>
  <si>
    <t>tambo1.gnc.local</t>
  </si>
  <si>
    <t>tambo2.gnc.local</t>
  </si>
  <si>
    <t>https://articulo.mercadolibre.com.uy/MLU-455682646-fortinet-fortigate-500d-network-security-firewall-_JM?quantity=1</t>
  </si>
  <si>
    <t>https://articulo.mercadolibre.com.uy/MLU-459928021-router-mikrotik-rb3011uias-rm-_JM?quantity=1</t>
  </si>
  <si>
    <t>https://articulo.mercadolibre.com.uy/MLU-450887947-switch-jetstream-tp-link-tl-sg5412f-12-port-gigabit-sfp-l2-_JM?quantity=1</t>
  </si>
  <si>
    <t>https://articulo.mercadolibre.com.uy/MLU-444467204-switch-tp-link-tl-sg3216-giga-2-sfp-16-puertos-_JM</t>
  </si>
  <si>
    <t>https://articulo.mercadolibre.com.uy/MLU-459812791-switch-gestionable-tp-link-tl-t2600g-52ts-48-puertos-gigabit-_JM?quantity=1</t>
  </si>
  <si>
    <t>https://articulo.mercadolibre.com.uy/MLU-448690262-switch-tp-link-tl-sl3452-48-4g-managed-_JM?quantity=1</t>
  </si>
  <si>
    <t>https://articulo.mercadolibre.com.uy/MLU-450948204-access-point-grandstream-gwn7610-enterprise-80211ac-_JM?quantity=1</t>
  </si>
  <si>
    <t>https://articulo.mercadolibre.com.uy/MLU-453709066-lenovo-system-x-x3650-m5-8871kju-2u-rack-server-1-x-_JM?quantity=1</t>
  </si>
  <si>
    <t>https://articulo.mercadolibre.com.uy/MLU-453606220-lenovo-system-x-x3550-m5-1u-rack-server-1-x-intel-xeon-_JM?quantity=1</t>
  </si>
  <si>
    <t>https://listado.mercadolibre.com.uy/lenovo-core-i5-m710#D[A:Lenovo%20Core%20I5%20M710]</t>
  </si>
  <si>
    <t>https://articulo.mercadolibre.com.uy/MLU-455463587-pc-lenovo-thinkcentre-m710-sff-core-i3-4gb-1tb-dvd-w10pro-_JM?quantity=1</t>
  </si>
  <si>
    <t>https://articulo.mercadolibre.com.uy/MLU-458551510-notebooks-lenovo-core-i5-ideapad-320-_JM?quantity=1</t>
  </si>
  <si>
    <t>Equipo</t>
  </si>
  <si>
    <t>Kingston Ssd 960gb Suv400 Disco Solido Gamer Tranza</t>
  </si>
  <si>
    <t>https://articulo.mercadolibre.com.uy/MLU-443901321-kingston-ssd-960gb-suv400-disco-solido-gamer-tranza-_JM?quantity=1</t>
  </si>
  <si>
    <t>https://articulo.mercadolibre.com.uy/MLU-444747795-disco-duro-1tb-25-para-notebook-sata-3-anos-garantia-nnet-_JM?quantity=1</t>
  </si>
  <si>
    <t xml:space="preserve">Disco Duro 1tb 2.5' </t>
  </si>
  <si>
    <t>Replica Tambo 2</t>
  </si>
  <si>
    <t>Replica Tambo 1</t>
  </si>
  <si>
    <t>Contrato privado</t>
  </si>
  <si>
    <t>https://articulo.mercadolibre.com.uy/MLU-457200692-tablet-lenovo-tab-4-8-ips-hd-16gb-2gb-ram-android-7-amv-_JM?quantity=1</t>
  </si>
  <si>
    <t xml:space="preserve">Tablet Lenovo Tab 4 8` Ips Hd 16gb 2gb Ram Android 7 Amv </t>
  </si>
  <si>
    <t>TI</t>
  </si>
  <si>
    <t>Precio Unitario</t>
  </si>
  <si>
    <t>Cantidad</t>
  </si>
  <si>
    <t>Importe</t>
  </si>
  <si>
    <t>Producto</t>
  </si>
  <si>
    <t>Laboratorio</t>
  </si>
  <si>
    <t>Planta</t>
  </si>
  <si>
    <t>Administración</t>
  </si>
  <si>
    <t>Costo</t>
  </si>
  <si>
    <t>Costo Uni.</t>
  </si>
  <si>
    <t>Total</t>
  </si>
  <si>
    <t>Costo U$S</t>
  </si>
  <si>
    <t>Referencia Costo</t>
  </si>
  <si>
    <t>Cant / paq</t>
  </si>
  <si>
    <t>TI Cant</t>
  </si>
  <si>
    <t>TI U$S</t>
  </si>
  <si>
    <t>ADMIN U$S</t>
  </si>
  <si>
    <t>PLANTA U$S</t>
  </si>
  <si>
    <t>Cant.</t>
  </si>
  <si>
    <t>ADMIN Cant</t>
  </si>
  <si>
    <t>PLANTA Cant</t>
  </si>
  <si>
    <t>LAB. Cant</t>
  </si>
  <si>
    <t>LAB. U$S</t>
  </si>
  <si>
    <t>Referencia de Precios</t>
  </si>
  <si>
    <t>Presupuesto Global</t>
  </si>
  <si>
    <t>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</si>
</sst>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\ _€_-;\-* #,##0.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1" applyNumberFormat="1" applyFont="1"/>
    <xf numFmtId="0" fontId="0" fillId="0" borderId="0" xfId="0" applyFont="1" applyAlignment="1"/>
    <xf numFmtId="0" fontId="7" fillId="0" borderId="0" xfId="0" applyFont="1" applyAlignment="1">
      <alignment horizontal="centerContinuous"/>
    </xf>
    <xf numFmtId="0" fontId="0" fillId="0" borderId="0" xfId="0" applyAlignment="1">
      <alignment wrapText="1"/>
    </xf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0" borderId="0" xfId="0" applyFill="1"/>
    <xf numFmtId="43" fontId="0" fillId="0" borderId="0" xfId="1" applyFont="1" applyFill="1"/>
    <xf numFmtId="43" fontId="0" fillId="0" borderId="0" xfId="1" applyFont="1"/>
    <xf numFmtId="0" fontId="0" fillId="4" borderId="0" xfId="0" applyFill="1"/>
    <xf numFmtId="0" fontId="0" fillId="5" borderId="0" xfId="0" applyFill="1"/>
    <xf numFmtId="0" fontId="0" fillId="7" borderId="0" xfId="0" applyFill="1"/>
    <xf numFmtId="43" fontId="1" fillId="0" borderId="0" xfId="1" applyFont="1" applyAlignment="1">
      <alignment vertical="center"/>
    </xf>
    <xf numFmtId="0" fontId="0" fillId="9" borderId="0" xfId="0" applyFill="1"/>
    <xf numFmtId="43" fontId="0" fillId="0" borderId="0" xfId="0" applyNumberFormat="1"/>
    <xf numFmtId="164" fontId="0" fillId="0" borderId="0" xfId="0" applyNumberFormat="1"/>
    <xf numFmtId="43" fontId="0" fillId="0" borderId="0" xfId="1" applyFont="1" applyFill="1" applyBorder="1"/>
    <xf numFmtId="43" fontId="4" fillId="0" borderId="0" xfId="1" applyNumberFormat="1" applyFont="1" applyFill="1" applyBorder="1"/>
    <xf numFmtId="0" fontId="10" fillId="0" borderId="0" xfId="0" applyFont="1" applyFill="1" applyBorder="1" applyAlignment="1">
      <alignment vertical="center"/>
    </xf>
    <xf numFmtId="43" fontId="11" fillId="0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43" fontId="10" fillId="0" borderId="0" xfId="1" applyFont="1" applyFill="1" applyBorder="1" applyAlignment="1">
      <alignment vertical="center"/>
    </xf>
    <xf numFmtId="0" fontId="10" fillId="4" borderId="0" xfId="0" applyFont="1" applyFill="1"/>
    <xf numFmtId="164" fontId="10" fillId="0" borderId="0" xfId="1" applyNumberFormat="1" applyFont="1" applyFill="1" applyBorder="1"/>
    <xf numFmtId="164" fontId="11" fillId="0" borderId="0" xfId="1" applyNumberFormat="1" applyFont="1" applyFill="1" applyBorder="1" applyAlignment="1">
      <alignment horizontal="left" vertical="center" indent="2"/>
    </xf>
    <xf numFmtId="0" fontId="10" fillId="2" borderId="0" xfId="0" applyFont="1" applyFill="1"/>
    <xf numFmtId="0" fontId="12" fillId="2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5" borderId="0" xfId="0" applyFont="1" applyFill="1"/>
    <xf numFmtId="0" fontId="10" fillId="3" borderId="0" xfId="0" applyFont="1" applyFill="1"/>
    <xf numFmtId="43" fontId="0" fillId="8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43" fontId="0" fillId="6" borderId="0" xfId="1" applyFont="1" applyFill="1" applyAlignment="1">
      <alignment horizontal="center" vertical="center" wrapText="1"/>
    </xf>
    <xf numFmtId="43" fontId="0" fillId="4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1" fillId="0" borderId="0" xfId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165" fontId="11" fillId="0" borderId="0" xfId="1" applyNumberFormat="1" applyFont="1" applyFill="1" applyBorder="1" applyAlignment="1">
      <alignment horizontal="left" vertical="center" indent="2"/>
    </xf>
    <xf numFmtId="165" fontId="10" fillId="0" borderId="0" xfId="1" applyNumberFormat="1" applyFont="1" applyFill="1" applyBorder="1"/>
    <xf numFmtId="0" fontId="10" fillId="0" borderId="0" xfId="0" applyFont="1"/>
    <xf numFmtId="165" fontId="10" fillId="0" borderId="0" xfId="0" applyNumberFormat="1" applyFont="1" applyFill="1"/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4" fillId="0" borderId="2" xfId="0" applyFont="1" applyFill="1" applyBorder="1"/>
    <xf numFmtId="0" fontId="4" fillId="0" borderId="0" xfId="0" applyFont="1" applyFill="1" applyBorder="1"/>
    <xf numFmtId="43" fontId="4" fillId="0" borderId="3" xfId="1" applyNumberFormat="1" applyFont="1" applyFill="1" applyBorder="1"/>
    <xf numFmtId="43" fontId="4" fillId="0" borderId="4" xfId="1" applyNumberFormat="1" applyFont="1" applyFill="1" applyBorder="1"/>
    <xf numFmtId="0" fontId="4" fillId="0" borderId="1" xfId="0" applyFont="1" applyFill="1" applyBorder="1"/>
  </cellXfs>
  <cellStyles count="2">
    <cellStyle name="Millares" xfId="1" builtinId="3"/>
    <cellStyle name="Normal" xfId="0" builtinId="0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CC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CC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CC99FF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5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CC99FF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5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CC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5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</font>
    </dxf>
    <dxf>
      <font>
        <strike val="0"/>
        <outline val="0"/>
        <shadow val="0"/>
        <u val="none"/>
        <vertAlign val="baseline"/>
        <sz val="9"/>
        <color theme="1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99FF"/>
      <color rgb="FFCC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a10" displayName="Tabla10" ref="A2:N39" totalsRowCount="1" headerRowDxfId="106" dataDxfId="105">
  <autoFilter ref="A2:N38"/>
  <tableColumns count="14">
    <tableColumn id="1" name="Producto" dataDxfId="104" totalsRowDxfId="103"/>
    <tableColumn id="2" name="Costo" dataDxfId="102" totalsRowDxfId="101"/>
    <tableColumn id="3" name="Cant / paq" dataDxfId="100" totalsRowDxfId="99"/>
    <tableColumn id="4" name="Costo Uni." dataDxfId="98" totalsRowDxfId="97">
      <calculatedColumnFormula>+B3/C3</calculatedColumnFormula>
    </tableColumn>
    <tableColumn id="5" name="Cant." dataDxfId="96" totalsRowDxfId="95"/>
    <tableColumn id="6" name="Total" totalsRowFunction="sum" dataDxfId="94" totalsRowDxfId="93">
      <calculatedColumnFormula>+E3*D3</calculatedColumnFormula>
    </tableColumn>
    <tableColumn id="7" name="TI Cant" dataDxfId="92" totalsRowDxfId="91" dataCellStyle="Millares"/>
    <tableColumn id="8" name="ADMIN Cant" dataDxfId="90" totalsRowDxfId="89" dataCellStyle="Millares"/>
    <tableColumn id="9" name="PLANTA Cant" dataDxfId="88" totalsRowDxfId="87" dataCellStyle="Millares"/>
    <tableColumn id="10" name="LAB. Cant" dataDxfId="86" totalsRowDxfId="85" dataCellStyle="Millares"/>
    <tableColumn id="11" name="TI U$S" totalsRowFunction="sum" dataDxfId="84" totalsRowDxfId="83" dataCellStyle="Millares">
      <calculatedColumnFormula>+G3*$D3</calculatedColumnFormula>
    </tableColumn>
    <tableColumn id="12" name="ADMIN U$S" totalsRowFunction="sum" dataDxfId="82" totalsRowDxfId="81" dataCellStyle="Millares">
      <calculatedColumnFormula>+H3*$D3</calculatedColumnFormula>
    </tableColumn>
    <tableColumn id="13" name="PLANTA U$S" totalsRowFunction="sum" dataDxfId="80" totalsRowDxfId="79" dataCellStyle="Millares">
      <calculatedColumnFormula>+I3*$D3</calculatedColumnFormula>
    </tableColumn>
    <tableColumn id="14" name="LAB. U$S" totalsRowFunction="sum" dataDxfId="78" totalsRowDxfId="77" dataCellStyle="Millares">
      <calculatedColumnFormula>+J3*$D3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3:C39" totalsRowShown="0" dataDxfId="76">
  <autoFilter ref="A3:C39"/>
  <tableColumns count="3">
    <tableColumn id="1" name="Producto" dataDxfId="75"/>
    <tableColumn id="2" name="Costo U$S" dataDxfId="74"/>
    <tableColumn id="3" name="Referencia Costo" dataDxfId="7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9:H14" totalsRowShown="0" headerRowDxfId="72" dataDxfId="71">
  <autoFilter ref="A9:H14"/>
  <tableColumns count="8">
    <tableColumn id="1" name="Equipos" dataDxfId="70"/>
    <tableColumn id="2" name="Fabricante" dataDxfId="69"/>
    <tableColumn id="3" name="Disponibilidad" dataDxfId="68"/>
    <tableColumn id="5" name="Versión" dataDxfId="67"/>
    <tableColumn id="6" name="Procesador" dataDxfId="66"/>
    <tableColumn id="7" name="Utilidad" dataDxfId="65"/>
    <tableColumn id="8" name="Equipo" dataDxfId="64"/>
    <tableColumn id="9" name="Replica Tambo 2" dataDxfId="63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4:H6" totalsRowShown="0" headerRowDxfId="62" dataDxfId="61">
  <autoFilter ref="A4:H6"/>
  <tableColumns count="8">
    <tableColumn id="1" name="Equipos" dataDxfId="60"/>
    <tableColumn id="2" name="Fabricante" dataDxfId="59"/>
    <tableColumn id="3" name="Disponibilidad" dataDxfId="58"/>
    <tableColumn id="5" name="Versión" dataDxfId="57"/>
    <tableColumn id="6" name="Procesador" dataDxfId="56"/>
    <tableColumn id="7" name="Utilidad" dataDxfId="55"/>
    <tableColumn id="8" name="Equipo" dataDxfId="54"/>
    <tableColumn id="9" name="Contrato privado" dataDxfId="5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3" name="Tabla14" displayName="Tabla14" ref="A17:H22" totalsRowShown="0" headerRowDxfId="52" dataDxfId="51">
  <autoFilter ref="A17:H22"/>
  <tableColumns count="8">
    <tableColumn id="1" name="Equipos" dataDxfId="50"/>
    <tableColumn id="2" name="Fabricante" dataDxfId="49"/>
    <tableColumn id="3" name="Disponibilidad" dataDxfId="48"/>
    <tableColumn id="5" name="Versión" dataDxfId="47"/>
    <tableColumn id="6" name="Procesador" dataDxfId="46"/>
    <tableColumn id="7" name="Utilidad" dataDxfId="45"/>
    <tableColumn id="8" name="Equipo" dataDxfId="44"/>
    <tableColumn id="9" name="Replica Tambo 1" dataDxfId="43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A2:D35" totalsRowCount="1" headerRowDxfId="42" dataDxfId="41" headerRowCellStyle="Millares" dataCellStyle="Millares">
  <autoFilter ref="A2:D34"/>
  <tableColumns count="4">
    <tableColumn id="1" name="Producto" dataDxfId="40" totalsRowDxfId="39"/>
    <tableColumn id="2" name="Precio Unitario" dataDxfId="38" totalsRowDxfId="37" dataCellStyle="Millares"/>
    <tableColumn id="3" name="Cantidad" dataDxfId="36" totalsRowDxfId="35" dataCellStyle="Millares"/>
    <tableColumn id="4" name="Importe" totalsRowFunction="sum" dataDxfId="34" totalsRowDxfId="33" dataCellStyle="Millares">
      <calculatedColumnFormula>+C3*B3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A2:D23" totalsRowCount="1" headerRowDxfId="32" dataDxfId="30" headerRowBorderDxfId="31" tableBorderDxfId="29" headerRowCellStyle="Millares" dataCellStyle="Millares">
  <autoFilter ref="A2:D22"/>
  <tableColumns count="4">
    <tableColumn id="1" name="Producto" dataDxfId="28" totalsRowDxfId="27"/>
    <tableColumn id="2" name="Precio Unitario" dataDxfId="26" totalsRowDxfId="25" dataCellStyle="Millares"/>
    <tableColumn id="3" name="Cantidad" dataDxfId="24" totalsRowDxfId="23" dataCellStyle="Millares"/>
    <tableColumn id="4" name="Importe" totalsRowFunction="sum" dataDxfId="22" totalsRowDxfId="21" dataCellStyle="Millares">
      <calculatedColumnFormula>+B3*C3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6" name="Tabla6" displayName="Tabla6" ref="A2:D26" totalsRowCount="1" headerRowDxfId="20" dataDxfId="19" tableBorderDxfId="18" headerRowCellStyle="Millares" dataCellStyle="Millares">
  <autoFilter ref="A2:D25"/>
  <tableColumns count="4">
    <tableColumn id="1" name="Producto" dataDxfId="17" totalsRowDxfId="16"/>
    <tableColumn id="2" name="Precio Unitario" dataDxfId="15" totalsRowDxfId="14" dataCellStyle="Millares"/>
    <tableColumn id="3" name="Cantidad" dataDxfId="13" totalsRowDxfId="12" dataCellStyle="Millares"/>
    <tableColumn id="4" name="Importe" totalsRowFunction="sum" dataDxfId="11" totalsRowDxfId="10" dataCellStyle="Millares">
      <calculatedColumnFormula>+B3*C3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5" name="Tabla5" displayName="Tabla5" ref="A2:D26" totalsRowCount="1" headerRowDxfId="9" dataDxfId="8" headerRowCellStyle="Millares" dataCellStyle="Millares">
  <autoFilter ref="A2:D25"/>
  <tableColumns count="4">
    <tableColumn id="1" name="Anexos Técnicos" dataDxfId="7" totalsRowDxfId="6"/>
    <tableColumn id="2" name="Precio Unitario" dataDxfId="5" totalsRowDxfId="4" dataCellStyle="Millares"/>
    <tableColumn id="3" name="Cantidad" dataDxfId="3" totalsRowDxfId="2" dataCellStyle="Millares"/>
    <tableColumn id="4" name="Importe" totalsRowFunction="sum" dataDxfId="1" totalsRowDxfId="0" dataCellStyle="Millares">
      <calculatedColumnFormula>+B3*C3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abSelected="1" topLeftCell="A10" workbookViewId="0">
      <selection activeCell="I19" sqref="I19"/>
    </sheetView>
  </sheetViews>
  <sheetFormatPr baseColWidth="10" defaultColWidth="9.140625" defaultRowHeight="15" x14ac:dyDescent="0.25"/>
  <cols>
    <col min="1" max="1" width="51.28515625" customWidth="1"/>
    <col min="2" max="2" width="13" style="15" bestFit="1" customWidth="1"/>
    <col min="3" max="3" width="9.140625" style="1" bestFit="1" customWidth="1"/>
    <col min="4" max="4" width="10.5703125" style="15" customWidth="1"/>
    <col min="5" max="5" width="10.5703125" style="1" bestFit="1" customWidth="1"/>
    <col min="6" max="6" width="13.140625" style="15" bestFit="1" customWidth="1"/>
    <col min="7" max="10" width="8.140625" style="15" customWidth="1"/>
    <col min="11" max="11" width="10" style="15" customWidth="1"/>
    <col min="12" max="14" width="9.42578125" style="15" customWidth="1"/>
    <col min="15" max="15" width="141.85546875" bestFit="1" customWidth="1"/>
  </cols>
  <sheetData>
    <row r="1" spans="1:14" s="9" customFormat="1" ht="21" x14ac:dyDescent="0.35">
      <c r="A1" s="8" t="s">
        <v>120</v>
      </c>
      <c r="B1" s="8"/>
      <c r="C1" s="8"/>
      <c r="D1" s="51"/>
      <c r="E1" s="8"/>
      <c r="F1" s="8"/>
      <c r="G1" s="8"/>
      <c r="H1" s="52"/>
      <c r="I1" s="52"/>
      <c r="J1" s="52"/>
      <c r="K1" s="52"/>
      <c r="L1" s="52"/>
      <c r="M1" s="52"/>
      <c r="N1" s="52"/>
    </row>
    <row r="2" spans="1:14" s="43" customFormat="1" ht="30" x14ac:dyDescent="0.25">
      <c r="A2" s="43" t="s">
        <v>100</v>
      </c>
      <c r="B2" s="44" t="s">
        <v>104</v>
      </c>
      <c r="C2" s="45" t="s">
        <v>109</v>
      </c>
      <c r="D2" s="46" t="s">
        <v>105</v>
      </c>
      <c r="E2" s="45" t="s">
        <v>114</v>
      </c>
      <c r="F2" s="46" t="s">
        <v>106</v>
      </c>
      <c r="G2" s="39" t="s">
        <v>110</v>
      </c>
      <c r="H2" s="40" t="s">
        <v>115</v>
      </c>
      <c r="I2" s="41" t="s">
        <v>116</v>
      </c>
      <c r="J2" s="42" t="s">
        <v>117</v>
      </c>
      <c r="K2" s="39" t="s">
        <v>111</v>
      </c>
      <c r="L2" s="40" t="s">
        <v>112</v>
      </c>
      <c r="M2" s="41" t="s">
        <v>113</v>
      </c>
      <c r="N2" s="42" t="s">
        <v>118</v>
      </c>
    </row>
    <row r="3" spans="1:14" x14ac:dyDescent="0.25">
      <c r="A3" s="30" t="s">
        <v>19</v>
      </c>
      <c r="B3" s="47">
        <v>1200</v>
      </c>
      <c r="C3" s="31">
        <v>1</v>
      </c>
      <c r="D3" s="48">
        <f>+B3/C3</f>
        <v>1200</v>
      </c>
      <c r="E3" s="32">
        <v>3</v>
      </c>
      <c r="F3" s="48">
        <f>+E3*D3</f>
        <v>3600</v>
      </c>
      <c r="G3" s="31">
        <v>1</v>
      </c>
      <c r="H3" s="31"/>
      <c r="I3" s="31">
        <v>1</v>
      </c>
      <c r="J3" s="31">
        <v>1</v>
      </c>
      <c r="K3" s="48">
        <f t="shared" ref="K3:K38" si="0">+G3*$D3</f>
        <v>1200</v>
      </c>
      <c r="L3" s="48">
        <f t="shared" ref="L3:L38" si="1">+H3*$D3</f>
        <v>0</v>
      </c>
      <c r="M3" s="48">
        <f t="shared" ref="M3:M38" si="2">+I3*$D3</f>
        <v>1200</v>
      </c>
      <c r="N3" s="48">
        <f t="shared" ref="N3:N38" si="3">+J3*$D3</f>
        <v>1200</v>
      </c>
    </row>
    <row r="4" spans="1:14" x14ac:dyDescent="0.25">
      <c r="A4" s="33" t="s">
        <v>1</v>
      </c>
      <c r="B4" s="47">
        <v>13369</v>
      </c>
      <c r="C4" s="31">
        <v>1</v>
      </c>
      <c r="D4" s="48">
        <f t="shared" ref="D4:D38" si="4">+B4/C4</f>
        <v>13369</v>
      </c>
      <c r="E4" s="32">
        <v>2</v>
      </c>
      <c r="F4" s="48">
        <f t="shared" ref="F4:F31" si="5">+E4*D4</f>
        <v>26738</v>
      </c>
      <c r="G4" s="31">
        <v>2</v>
      </c>
      <c r="H4" s="31"/>
      <c r="I4" s="31"/>
      <c r="J4" s="31"/>
      <c r="K4" s="48">
        <f t="shared" si="0"/>
        <v>26738</v>
      </c>
      <c r="L4" s="48">
        <f t="shared" si="1"/>
        <v>0</v>
      </c>
      <c r="M4" s="48">
        <f t="shared" si="2"/>
        <v>0</v>
      </c>
      <c r="N4" s="48">
        <f t="shared" si="3"/>
        <v>0</v>
      </c>
    </row>
    <row r="5" spans="1:14" x14ac:dyDescent="0.25">
      <c r="A5" s="33" t="s">
        <v>2</v>
      </c>
      <c r="B5" s="47">
        <v>320</v>
      </c>
      <c r="C5" s="31">
        <v>1</v>
      </c>
      <c r="D5" s="48">
        <f t="shared" si="4"/>
        <v>320</v>
      </c>
      <c r="E5" s="32">
        <v>2</v>
      </c>
      <c r="F5" s="48">
        <f t="shared" si="5"/>
        <v>640</v>
      </c>
      <c r="G5" s="31">
        <v>2</v>
      </c>
      <c r="H5" s="31"/>
      <c r="I5" s="31"/>
      <c r="J5" s="31"/>
      <c r="K5" s="48">
        <f t="shared" si="0"/>
        <v>640</v>
      </c>
      <c r="L5" s="48">
        <f t="shared" si="1"/>
        <v>0</v>
      </c>
      <c r="M5" s="48">
        <f t="shared" si="2"/>
        <v>0</v>
      </c>
      <c r="N5" s="48">
        <f t="shared" si="3"/>
        <v>0</v>
      </c>
    </row>
    <row r="6" spans="1:14" x14ac:dyDescent="0.25">
      <c r="A6" s="33" t="s">
        <v>3</v>
      </c>
      <c r="B6" s="47">
        <v>290</v>
      </c>
      <c r="C6" s="31">
        <v>1</v>
      </c>
      <c r="D6" s="48">
        <f t="shared" si="4"/>
        <v>290</v>
      </c>
      <c r="E6" s="32">
        <v>2</v>
      </c>
      <c r="F6" s="48">
        <f t="shared" si="5"/>
        <v>580</v>
      </c>
      <c r="G6" s="31">
        <v>2</v>
      </c>
      <c r="H6" s="31"/>
      <c r="I6" s="31"/>
      <c r="J6" s="31"/>
      <c r="K6" s="48">
        <f t="shared" si="0"/>
        <v>580</v>
      </c>
      <c r="L6" s="48">
        <f t="shared" si="1"/>
        <v>0</v>
      </c>
      <c r="M6" s="48">
        <f t="shared" si="2"/>
        <v>0</v>
      </c>
      <c r="N6" s="48">
        <f t="shared" si="3"/>
        <v>0</v>
      </c>
    </row>
    <row r="7" spans="1:14" x14ac:dyDescent="0.25">
      <c r="A7" s="33" t="s">
        <v>4</v>
      </c>
      <c r="B7" s="47">
        <v>213</v>
      </c>
      <c r="C7" s="31">
        <v>1</v>
      </c>
      <c r="D7" s="48">
        <f t="shared" si="4"/>
        <v>213</v>
      </c>
      <c r="E7" s="32">
        <v>3</v>
      </c>
      <c r="F7" s="48">
        <f t="shared" si="5"/>
        <v>639</v>
      </c>
      <c r="G7" s="31">
        <v>1</v>
      </c>
      <c r="H7" s="31"/>
      <c r="I7" s="31">
        <v>1</v>
      </c>
      <c r="J7" s="31">
        <v>1</v>
      </c>
      <c r="K7" s="48">
        <f t="shared" si="0"/>
        <v>213</v>
      </c>
      <c r="L7" s="48">
        <f t="shared" si="1"/>
        <v>0</v>
      </c>
      <c r="M7" s="48">
        <f t="shared" si="2"/>
        <v>213</v>
      </c>
      <c r="N7" s="48">
        <f t="shared" si="3"/>
        <v>213</v>
      </c>
    </row>
    <row r="8" spans="1:14" x14ac:dyDescent="0.25">
      <c r="A8" s="33" t="s">
        <v>5</v>
      </c>
      <c r="B8" s="47">
        <v>566</v>
      </c>
      <c r="C8" s="31">
        <v>1</v>
      </c>
      <c r="D8" s="48">
        <f t="shared" si="4"/>
        <v>566</v>
      </c>
      <c r="E8" s="32">
        <v>3</v>
      </c>
      <c r="F8" s="48">
        <f t="shared" si="5"/>
        <v>1698</v>
      </c>
      <c r="G8" s="31"/>
      <c r="H8" s="31">
        <v>1</v>
      </c>
      <c r="I8" s="31">
        <v>1</v>
      </c>
      <c r="J8" s="31">
        <v>1</v>
      </c>
      <c r="K8" s="48">
        <f t="shared" si="0"/>
        <v>0</v>
      </c>
      <c r="L8" s="48">
        <f t="shared" si="1"/>
        <v>566</v>
      </c>
      <c r="M8" s="48">
        <f t="shared" si="2"/>
        <v>566</v>
      </c>
      <c r="N8" s="48">
        <f t="shared" si="3"/>
        <v>566</v>
      </c>
    </row>
    <row r="9" spans="1:14" x14ac:dyDescent="0.25">
      <c r="A9" s="33" t="s">
        <v>6</v>
      </c>
      <c r="B9" s="47">
        <v>337</v>
      </c>
      <c r="C9" s="31">
        <v>1</v>
      </c>
      <c r="D9" s="48">
        <f t="shared" si="4"/>
        <v>337</v>
      </c>
      <c r="E9" s="32">
        <v>4</v>
      </c>
      <c r="F9" s="48">
        <f t="shared" si="5"/>
        <v>1348</v>
      </c>
      <c r="G9" s="31">
        <v>1</v>
      </c>
      <c r="H9" s="31">
        <v>1</v>
      </c>
      <c r="I9" s="31">
        <v>1</v>
      </c>
      <c r="J9" s="31">
        <v>1</v>
      </c>
      <c r="K9" s="48">
        <f t="shared" si="0"/>
        <v>337</v>
      </c>
      <c r="L9" s="48">
        <f t="shared" si="1"/>
        <v>337</v>
      </c>
      <c r="M9" s="48">
        <f t="shared" si="2"/>
        <v>337</v>
      </c>
      <c r="N9" s="48">
        <f t="shared" si="3"/>
        <v>337</v>
      </c>
    </row>
    <row r="10" spans="1:14" x14ac:dyDescent="0.25">
      <c r="A10" s="33" t="s">
        <v>8</v>
      </c>
      <c r="B10" s="47">
        <v>6598</v>
      </c>
      <c r="C10" s="31">
        <v>1</v>
      </c>
      <c r="D10" s="48">
        <f t="shared" si="4"/>
        <v>6598</v>
      </c>
      <c r="E10" s="32">
        <v>2</v>
      </c>
      <c r="F10" s="48">
        <f t="shared" si="5"/>
        <v>13196</v>
      </c>
      <c r="G10" s="31">
        <v>2</v>
      </c>
      <c r="H10" s="31"/>
      <c r="I10" s="31"/>
      <c r="J10" s="31"/>
      <c r="K10" s="48">
        <f t="shared" si="0"/>
        <v>13196</v>
      </c>
      <c r="L10" s="48">
        <f t="shared" si="1"/>
        <v>0</v>
      </c>
      <c r="M10" s="48">
        <f t="shared" si="2"/>
        <v>0</v>
      </c>
      <c r="N10" s="48">
        <f t="shared" si="3"/>
        <v>0</v>
      </c>
    </row>
    <row r="11" spans="1:14" x14ac:dyDescent="0.25">
      <c r="A11" s="33" t="s">
        <v>9</v>
      </c>
      <c r="B11" s="47">
        <v>5496</v>
      </c>
      <c r="C11" s="31">
        <v>1</v>
      </c>
      <c r="D11" s="48">
        <f t="shared" si="4"/>
        <v>5496</v>
      </c>
      <c r="E11" s="32">
        <v>2</v>
      </c>
      <c r="F11" s="48">
        <f t="shared" si="5"/>
        <v>10992</v>
      </c>
      <c r="G11" s="31">
        <v>2</v>
      </c>
      <c r="H11" s="31"/>
      <c r="I11" s="31"/>
      <c r="J11" s="31"/>
      <c r="K11" s="48">
        <f t="shared" si="0"/>
        <v>10992</v>
      </c>
      <c r="L11" s="48">
        <f t="shared" si="1"/>
        <v>0</v>
      </c>
      <c r="M11" s="48">
        <f t="shared" si="2"/>
        <v>0</v>
      </c>
      <c r="N11" s="48">
        <f t="shared" si="3"/>
        <v>0</v>
      </c>
    </row>
    <row r="12" spans="1:14" x14ac:dyDescent="0.25">
      <c r="A12" s="33" t="s">
        <v>87</v>
      </c>
      <c r="B12" s="47">
        <v>209</v>
      </c>
      <c r="C12" s="31">
        <v>1</v>
      </c>
      <c r="D12" s="48">
        <f t="shared" si="4"/>
        <v>209</v>
      </c>
      <c r="E12" s="32">
        <v>4</v>
      </c>
      <c r="F12" s="48">
        <f t="shared" si="5"/>
        <v>836</v>
      </c>
      <c r="G12" s="31">
        <v>4</v>
      </c>
      <c r="H12" s="31"/>
      <c r="I12" s="31"/>
      <c r="J12" s="31"/>
      <c r="K12" s="48">
        <f t="shared" si="0"/>
        <v>836</v>
      </c>
      <c r="L12" s="48">
        <f t="shared" si="1"/>
        <v>0</v>
      </c>
      <c r="M12" s="48">
        <f t="shared" si="2"/>
        <v>0</v>
      </c>
      <c r="N12" s="48">
        <f t="shared" si="3"/>
        <v>0</v>
      </c>
    </row>
    <row r="13" spans="1:14" x14ac:dyDescent="0.25">
      <c r="A13" s="33" t="s">
        <v>90</v>
      </c>
      <c r="B13" s="47">
        <v>77</v>
      </c>
      <c r="C13" s="31">
        <v>1</v>
      </c>
      <c r="D13" s="48">
        <f t="shared" si="4"/>
        <v>77</v>
      </c>
      <c r="E13" s="32">
        <v>6</v>
      </c>
      <c r="F13" s="48">
        <f t="shared" si="5"/>
        <v>462</v>
      </c>
      <c r="G13" s="31">
        <v>6</v>
      </c>
      <c r="H13" s="31"/>
      <c r="I13" s="31"/>
      <c r="J13" s="31"/>
      <c r="K13" s="48">
        <f t="shared" si="0"/>
        <v>462</v>
      </c>
      <c r="L13" s="48">
        <f t="shared" si="1"/>
        <v>0</v>
      </c>
      <c r="M13" s="48">
        <f t="shared" si="2"/>
        <v>0</v>
      </c>
      <c r="N13" s="48">
        <f t="shared" si="3"/>
        <v>0</v>
      </c>
    </row>
    <row r="14" spans="1:14" x14ac:dyDescent="0.25">
      <c r="A14" s="33" t="s">
        <v>35</v>
      </c>
      <c r="B14" s="47">
        <v>2800</v>
      </c>
      <c r="C14" s="31">
        <v>1</v>
      </c>
      <c r="D14" s="48">
        <f t="shared" ref="D14:D21" si="6">+B14/C14</f>
        <v>2800</v>
      </c>
      <c r="E14" s="32">
        <v>3</v>
      </c>
      <c r="F14" s="48">
        <f t="shared" ref="F14:F21" si="7">+E14*D14</f>
        <v>8400</v>
      </c>
      <c r="G14" s="31">
        <v>1</v>
      </c>
      <c r="H14" s="31"/>
      <c r="I14" s="31">
        <v>1</v>
      </c>
      <c r="J14" s="31">
        <v>1</v>
      </c>
      <c r="K14" s="48">
        <f t="shared" si="0"/>
        <v>2800</v>
      </c>
      <c r="L14" s="48">
        <f t="shared" si="1"/>
        <v>0</v>
      </c>
      <c r="M14" s="48">
        <f t="shared" si="2"/>
        <v>2800</v>
      </c>
      <c r="N14" s="48">
        <f t="shared" si="3"/>
        <v>2800</v>
      </c>
    </row>
    <row r="15" spans="1:14" x14ac:dyDescent="0.25">
      <c r="A15" s="34" t="s">
        <v>36</v>
      </c>
      <c r="B15" s="48">
        <v>5619</v>
      </c>
      <c r="C15" s="31">
        <v>1</v>
      </c>
      <c r="D15" s="48">
        <f t="shared" si="6"/>
        <v>5619</v>
      </c>
      <c r="E15" s="32">
        <v>2</v>
      </c>
      <c r="F15" s="48">
        <f t="shared" si="7"/>
        <v>11238</v>
      </c>
      <c r="G15" s="31">
        <v>2</v>
      </c>
      <c r="H15" s="31"/>
      <c r="I15" s="31"/>
      <c r="J15" s="31"/>
      <c r="K15" s="48">
        <f t="shared" si="0"/>
        <v>11238</v>
      </c>
      <c r="L15" s="48">
        <f t="shared" si="1"/>
        <v>0</v>
      </c>
      <c r="M15" s="48">
        <f t="shared" si="2"/>
        <v>0</v>
      </c>
      <c r="N15" s="48">
        <f t="shared" si="3"/>
        <v>0</v>
      </c>
    </row>
    <row r="16" spans="1:14" x14ac:dyDescent="0.25">
      <c r="A16" s="34" t="s">
        <v>39</v>
      </c>
      <c r="B16" s="48">
        <v>1066</v>
      </c>
      <c r="C16" s="31">
        <v>1</v>
      </c>
      <c r="D16" s="48">
        <f t="shared" si="6"/>
        <v>1066</v>
      </c>
      <c r="E16" s="32">
        <v>10</v>
      </c>
      <c r="F16" s="48">
        <f t="shared" si="7"/>
        <v>10660</v>
      </c>
      <c r="G16" s="31">
        <v>10</v>
      </c>
      <c r="H16" s="31"/>
      <c r="I16" s="31"/>
      <c r="J16" s="31"/>
      <c r="K16" s="48">
        <f t="shared" si="0"/>
        <v>10660</v>
      </c>
      <c r="L16" s="48">
        <f t="shared" si="1"/>
        <v>0</v>
      </c>
      <c r="M16" s="48">
        <f t="shared" si="2"/>
        <v>0</v>
      </c>
      <c r="N16" s="48">
        <f t="shared" si="3"/>
        <v>0</v>
      </c>
    </row>
    <row r="17" spans="1:14" x14ac:dyDescent="0.25">
      <c r="A17" s="33" t="s">
        <v>47</v>
      </c>
      <c r="B17" s="48">
        <v>1079</v>
      </c>
      <c r="C17" s="31">
        <v>1</v>
      </c>
      <c r="D17" s="48">
        <f t="shared" si="6"/>
        <v>1079</v>
      </c>
      <c r="E17" s="32">
        <v>6</v>
      </c>
      <c r="F17" s="48">
        <f t="shared" si="7"/>
        <v>6474</v>
      </c>
      <c r="G17" s="31">
        <v>2</v>
      </c>
      <c r="H17" s="31"/>
      <c r="I17" s="31">
        <v>2</v>
      </c>
      <c r="J17" s="31">
        <v>2</v>
      </c>
      <c r="K17" s="48">
        <f t="shared" si="0"/>
        <v>2158</v>
      </c>
      <c r="L17" s="48">
        <f t="shared" si="1"/>
        <v>0</v>
      </c>
      <c r="M17" s="48">
        <f t="shared" si="2"/>
        <v>2158</v>
      </c>
      <c r="N17" s="48">
        <f t="shared" si="3"/>
        <v>2158</v>
      </c>
    </row>
    <row r="18" spans="1:14" x14ac:dyDescent="0.25">
      <c r="A18" s="33" t="s">
        <v>49</v>
      </c>
      <c r="B18" s="48">
        <v>8950</v>
      </c>
      <c r="C18" s="31">
        <v>1</v>
      </c>
      <c r="D18" s="48">
        <f t="shared" si="6"/>
        <v>8950</v>
      </c>
      <c r="E18" s="32">
        <v>1</v>
      </c>
      <c r="F18" s="48">
        <f t="shared" si="7"/>
        <v>8950</v>
      </c>
      <c r="G18" s="31">
        <v>1</v>
      </c>
      <c r="H18" s="31"/>
      <c r="I18" s="31"/>
      <c r="J18" s="31"/>
      <c r="K18" s="48">
        <f t="shared" si="0"/>
        <v>8950</v>
      </c>
      <c r="L18" s="48">
        <f t="shared" si="1"/>
        <v>0</v>
      </c>
      <c r="M18" s="48">
        <f t="shared" si="2"/>
        <v>0</v>
      </c>
      <c r="N18" s="48">
        <f t="shared" si="3"/>
        <v>0</v>
      </c>
    </row>
    <row r="19" spans="1:14" x14ac:dyDescent="0.25">
      <c r="A19" s="35" t="s">
        <v>7</v>
      </c>
      <c r="B19" s="47">
        <v>260</v>
      </c>
      <c r="C19" s="31">
        <v>1</v>
      </c>
      <c r="D19" s="48">
        <f t="shared" si="6"/>
        <v>260</v>
      </c>
      <c r="E19" s="32">
        <v>6</v>
      </c>
      <c r="F19" s="48">
        <f t="shared" si="7"/>
        <v>1560</v>
      </c>
      <c r="G19" s="31">
        <v>1</v>
      </c>
      <c r="H19" s="31">
        <v>1</v>
      </c>
      <c r="I19" s="31">
        <v>3</v>
      </c>
      <c r="J19" s="31">
        <v>1</v>
      </c>
      <c r="K19" s="48">
        <f t="shared" si="0"/>
        <v>260</v>
      </c>
      <c r="L19" s="48">
        <f t="shared" si="1"/>
        <v>260</v>
      </c>
      <c r="M19" s="48">
        <f t="shared" si="2"/>
        <v>780</v>
      </c>
      <c r="N19" s="48">
        <f t="shared" si="3"/>
        <v>260</v>
      </c>
    </row>
    <row r="20" spans="1:14" x14ac:dyDescent="0.25">
      <c r="A20" s="30" t="s">
        <v>10</v>
      </c>
      <c r="B20" s="47">
        <v>1068</v>
      </c>
      <c r="C20" s="31">
        <v>1</v>
      </c>
      <c r="D20" s="48">
        <f t="shared" si="6"/>
        <v>1068</v>
      </c>
      <c r="E20" s="32">
        <v>15</v>
      </c>
      <c r="F20" s="48">
        <f t="shared" si="7"/>
        <v>16020</v>
      </c>
      <c r="G20" s="31">
        <v>2</v>
      </c>
      <c r="H20" s="31">
        <v>7</v>
      </c>
      <c r="I20" s="31">
        <v>3</v>
      </c>
      <c r="J20" s="31">
        <v>3</v>
      </c>
      <c r="K20" s="48">
        <f t="shared" si="0"/>
        <v>2136</v>
      </c>
      <c r="L20" s="48">
        <f t="shared" si="1"/>
        <v>7476</v>
      </c>
      <c r="M20" s="48">
        <f t="shared" si="2"/>
        <v>3204</v>
      </c>
      <c r="N20" s="48">
        <f t="shared" si="3"/>
        <v>3204</v>
      </c>
    </row>
    <row r="21" spans="1:14" x14ac:dyDescent="0.25">
      <c r="A21" s="30" t="s">
        <v>11</v>
      </c>
      <c r="B21" s="47">
        <v>737</v>
      </c>
      <c r="C21" s="31">
        <v>1</v>
      </c>
      <c r="D21" s="48">
        <f t="shared" si="6"/>
        <v>737</v>
      </c>
      <c r="E21" s="32">
        <v>30</v>
      </c>
      <c r="F21" s="48">
        <f t="shared" si="7"/>
        <v>22110</v>
      </c>
      <c r="G21" s="31">
        <v>0</v>
      </c>
      <c r="H21" s="31">
        <v>10</v>
      </c>
      <c r="I21" s="31">
        <v>15</v>
      </c>
      <c r="J21" s="31">
        <v>5</v>
      </c>
      <c r="K21" s="48">
        <f t="shared" si="0"/>
        <v>0</v>
      </c>
      <c r="L21" s="48">
        <f t="shared" si="1"/>
        <v>7370</v>
      </c>
      <c r="M21" s="48">
        <f t="shared" si="2"/>
        <v>11055</v>
      </c>
      <c r="N21" s="48">
        <f t="shared" si="3"/>
        <v>3685</v>
      </c>
    </row>
    <row r="22" spans="1:14" x14ac:dyDescent="0.25">
      <c r="A22" s="30" t="s">
        <v>12</v>
      </c>
      <c r="B22" s="47">
        <v>899</v>
      </c>
      <c r="C22" s="31">
        <v>1</v>
      </c>
      <c r="D22" s="48">
        <f t="shared" si="4"/>
        <v>899</v>
      </c>
      <c r="E22" s="32">
        <v>30</v>
      </c>
      <c r="F22" s="48">
        <f t="shared" si="5"/>
        <v>26970</v>
      </c>
      <c r="G22" s="31">
        <v>5</v>
      </c>
      <c r="H22" s="31">
        <v>15</v>
      </c>
      <c r="I22" s="31">
        <v>8</v>
      </c>
      <c r="J22" s="31">
        <v>2</v>
      </c>
      <c r="K22" s="48">
        <f t="shared" si="0"/>
        <v>4495</v>
      </c>
      <c r="L22" s="48">
        <f t="shared" si="1"/>
        <v>13485</v>
      </c>
      <c r="M22" s="48">
        <f t="shared" si="2"/>
        <v>7192</v>
      </c>
      <c r="N22" s="48">
        <f t="shared" si="3"/>
        <v>1798</v>
      </c>
    </row>
    <row r="23" spans="1:14" x14ac:dyDescent="0.25">
      <c r="A23" s="30" t="s">
        <v>27</v>
      </c>
      <c r="B23" s="47">
        <v>125</v>
      </c>
      <c r="C23" s="31">
        <v>1</v>
      </c>
      <c r="D23" s="48">
        <f t="shared" si="4"/>
        <v>125</v>
      </c>
      <c r="E23" s="32">
        <v>45</v>
      </c>
      <c r="F23" s="48">
        <f t="shared" si="5"/>
        <v>5625</v>
      </c>
      <c r="G23" s="31">
        <v>2</v>
      </c>
      <c r="H23" s="31">
        <v>17</v>
      </c>
      <c r="I23" s="31">
        <v>18</v>
      </c>
      <c r="J23" s="31">
        <v>8</v>
      </c>
      <c r="K23" s="48">
        <f t="shared" si="0"/>
        <v>250</v>
      </c>
      <c r="L23" s="48">
        <f t="shared" si="1"/>
        <v>2125</v>
      </c>
      <c r="M23" s="48">
        <f t="shared" si="2"/>
        <v>2250</v>
      </c>
      <c r="N23" s="48">
        <f t="shared" si="3"/>
        <v>1000</v>
      </c>
    </row>
    <row r="24" spans="1:14" x14ac:dyDescent="0.25">
      <c r="A24" s="30" t="s">
        <v>50</v>
      </c>
      <c r="B24" s="47">
        <v>180</v>
      </c>
      <c r="C24" s="31">
        <v>1</v>
      </c>
      <c r="D24" s="48">
        <f>+B24/C24</f>
        <v>180</v>
      </c>
      <c r="E24" s="32">
        <v>50</v>
      </c>
      <c r="F24" s="48">
        <f t="shared" si="5"/>
        <v>9000</v>
      </c>
      <c r="G24" s="31">
        <v>7</v>
      </c>
      <c r="H24" s="31">
        <v>20</v>
      </c>
      <c r="I24" s="31">
        <v>18</v>
      </c>
      <c r="J24" s="31">
        <v>5</v>
      </c>
      <c r="K24" s="48">
        <f t="shared" si="0"/>
        <v>1260</v>
      </c>
      <c r="L24" s="48">
        <f t="shared" si="1"/>
        <v>3600</v>
      </c>
      <c r="M24" s="48">
        <f t="shared" si="2"/>
        <v>3240</v>
      </c>
      <c r="N24" s="48">
        <f t="shared" si="3"/>
        <v>900</v>
      </c>
    </row>
    <row r="25" spans="1:14" x14ac:dyDescent="0.25">
      <c r="A25" s="30" t="s">
        <v>26</v>
      </c>
      <c r="B25" s="47">
        <v>89</v>
      </c>
      <c r="C25" s="31">
        <v>1</v>
      </c>
      <c r="D25" s="48">
        <f t="shared" si="4"/>
        <v>89</v>
      </c>
      <c r="E25" s="32">
        <v>10</v>
      </c>
      <c r="F25" s="48">
        <f t="shared" si="5"/>
        <v>890</v>
      </c>
      <c r="G25" s="31">
        <v>2</v>
      </c>
      <c r="H25" s="31">
        <v>3</v>
      </c>
      <c r="I25" s="31">
        <v>3</v>
      </c>
      <c r="J25" s="31">
        <v>2</v>
      </c>
      <c r="K25" s="48">
        <f t="shared" si="0"/>
        <v>178</v>
      </c>
      <c r="L25" s="48">
        <f t="shared" si="1"/>
        <v>267</v>
      </c>
      <c r="M25" s="48">
        <f t="shared" si="2"/>
        <v>267</v>
      </c>
      <c r="N25" s="48">
        <f t="shared" si="3"/>
        <v>178</v>
      </c>
    </row>
    <row r="26" spans="1:14" x14ac:dyDescent="0.25">
      <c r="A26" s="30" t="s">
        <v>95</v>
      </c>
      <c r="B26" s="47">
        <v>163</v>
      </c>
      <c r="C26" s="31">
        <v>1</v>
      </c>
      <c r="D26" s="48">
        <f t="shared" si="4"/>
        <v>163</v>
      </c>
      <c r="E26" s="32">
        <v>30</v>
      </c>
      <c r="F26" s="48">
        <f t="shared" si="5"/>
        <v>4890</v>
      </c>
      <c r="G26" s="31">
        <v>2</v>
      </c>
      <c r="H26" s="31">
        <v>3</v>
      </c>
      <c r="I26" s="31">
        <v>20</v>
      </c>
      <c r="J26" s="31">
        <v>5</v>
      </c>
      <c r="K26" s="48">
        <f t="shared" si="0"/>
        <v>326</v>
      </c>
      <c r="L26" s="48">
        <f t="shared" si="1"/>
        <v>489</v>
      </c>
      <c r="M26" s="48">
        <f t="shared" si="2"/>
        <v>3260</v>
      </c>
      <c r="N26" s="48">
        <f t="shared" si="3"/>
        <v>815</v>
      </c>
    </row>
    <row r="27" spans="1:14" x14ac:dyDescent="0.25">
      <c r="A27" s="36" t="s">
        <v>13</v>
      </c>
      <c r="B27" s="47">
        <v>6000</v>
      </c>
      <c r="C27" s="31">
        <v>5000</v>
      </c>
      <c r="D27" s="48">
        <f t="shared" si="4"/>
        <v>1.2</v>
      </c>
      <c r="E27" s="32">
        <v>6000</v>
      </c>
      <c r="F27" s="48">
        <f t="shared" si="5"/>
        <v>7200</v>
      </c>
      <c r="G27" s="31">
        <v>350</v>
      </c>
      <c r="H27" s="31">
        <v>350</v>
      </c>
      <c r="I27" s="31">
        <v>300</v>
      </c>
      <c r="J27" s="31">
        <v>5000</v>
      </c>
      <c r="K27" s="48">
        <f t="shared" si="0"/>
        <v>420</v>
      </c>
      <c r="L27" s="48">
        <f t="shared" si="1"/>
        <v>420</v>
      </c>
      <c r="M27" s="48">
        <f t="shared" si="2"/>
        <v>360</v>
      </c>
      <c r="N27" s="48">
        <f t="shared" si="3"/>
        <v>6000</v>
      </c>
    </row>
    <row r="28" spans="1:14" x14ac:dyDescent="0.25">
      <c r="A28" s="36" t="s">
        <v>14</v>
      </c>
      <c r="B28" s="47">
        <f>14</f>
        <v>14</v>
      </c>
      <c r="C28" s="31">
        <v>100</v>
      </c>
      <c r="D28" s="48">
        <f t="shared" si="4"/>
        <v>0.14000000000000001</v>
      </c>
      <c r="E28" s="32">
        <v>300</v>
      </c>
      <c r="F28" s="48">
        <f t="shared" si="5"/>
        <v>42.000000000000007</v>
      </c>
      <c r="G28" s="31">
        <v>40</v>
      </c>
      <c r="H28" s="31">
        <v>110</v>
      </c>
      <c r="I28" s="31">
        <v>100</v>
      </c>
      <c r="J28" s="31">
        <v>50</v>
      </c>
      <c r="K28" s="48">
        <f t="shared" si="0"/>
        <v>5.6000000000000005</v>
      </c>
      <c r="L28" s="48">
        <f t="shared" si="1"/>
        <v>15.400000000000002</v>
      </c>
      <c r="M28" s="48">
        <f t="shared" si="2"/>
        <v>14.000000000000002</v>
      </c>
      <c r="N28" s="48">
        <f t="shared" si="3"/>
        <v>7.0000000000000009</v>
      </c>
    </row>
    <row r="29" spans="1:14" x14ac:dyDescent="0.25">
      <c r="A29" s="36" t="s">
        <v>15</v>
      </c>
      <c r="B29" s="47">
        <v>2</v>
      </c>
      <c r="C29" s="31">
        <v>1</v>
      </c>
      <c r="D29" s="48">
        <f t="shared" si="4"/>
        <v>2</v>
      </c>
      <c r="E29" s="32">
        <v>150</v>
      </c>
      <c r="F29" s="48">
        <f t="shared" si="5"/>
        <v>300</v>
      </c>
      <c r="G29" s="31">
        <v>20</v>
      </c>
      <c r="H29" s="31">
        <v>55</v>
      </c>
      <c r="I29" s="31">
        <v>50</v>
      </c>
      <c r="J29" s="31">
        <v>25</v>
      </c>
      <c r="K29" s="48">
        <f t="shared" si="0"/>
        <v>40</v>
      </c>
      <c r="L29" s="48">
        <f t="shared" si="1"/>
        <v>110</v>
      </c>
      <c r="M29" s="48">
        <f t="shared" si="2"/>
        <v>100</v>
      </c>
      <c r="N29" s="48">
        <f t="shared" si="3"/>
        <v>50</v>
      </c>
    </row>
    <row r="30" spans="1:14" x14ac:dyDescent="0.25">
      <c r="A30" s="36" t="s">
        <v>16</v>
      </c>
      <c r="B30" s="47">
        <v>130</v>
      </c>
      <c r="C30" s="31">
        <v>300</v>
      </c>
      <c r="D30" s="48">
        <f t="shared" si="4"/>
        <v>0.43333333333333335</v>
      </c>
      <c r="E30" s="32">
        <v>6000</v>
      </c>
      <c r="F30" s="48">
        <f t="shared" si="5"/>
        <v>2600</v>
      </c>
      <c r="G30" s="31">
        <v>800</v>
      </c>
      <c r="H30" s="31">
        <v>2200</v>
      </c>
      <c r="I30" s="31">
        <v>2000</v>
      </c>
      <c r="J30" s="31">
        <v>1000</v>
      </c>
      <c r="K30" s="48">
        <f t="shared" si="0"/>
        <v>346.66666666666669</v>
      </c>
      <c r="L30" s="48">
        <f t="shared" si="1"/>
        <v>953.33333333333337</v>
      </c>
      <c r="M30" s="48">
        <f t="shared" si="2"/>
        <v>866.66666666666674</v>
      </c>
      <c r="N30" s="48">
        <f t="shared" si="3"/>
        <v>433.33333333333337</v>
      </c>
    </row>
    <row r="31" spans="1:14" x14ac:dyDescent="0.25">
      <c r="A31" s="36" t="s">
        <v>17</v>
      </c>
      <c r="B31" s="47">
        <v>195</v>
      </c>
      <c r="C31" s="31">
        <v>300</v>
      </c>
      <c r="D31" s="48">
        <f t="shared" si="4"/>
        <v>0.65</v>
      </c>
      <c r="E31" s="31">
        <v>600</v>
      </c>
      <c r="F31" s="48">
        <f t="shared" si="5"/>
        <v>390</v>
      </c>
      <c r="G31" s="31">
        <v>600</v>
      </c>
      <c r="H31" s="31">
        <v>0</v>
      </c>
      <c r="I31" s="31">
        <v>0</v>
      </c>
      <c r="J31" s="31">
        <v>0</v>
      </c>
      <c r="K31" s="48">
        <f t="shared" si="0"/>
        <v>390</v>
      </c>
      <c r="L31" s="48">
        <f t="shared" si="1"/>
        <v>0</v>
      </c>
      <c r="M31" s="48">
        <f t="shared" si="2"/>
        <v>0</v>
      </c>
      <c r="N31" s="48">
        <f t="shared" si="3"/>
        <v>0</v>
      </c>
    </row>
    <row r="32" spans="1:14" x14ac:dyDescent="0.25">
      <c r="A32" s="36" t="s">
        <v>29</v>
      </c>
      <c r="B32" s="47">
        <f>33000/32</f>
        <v>1031.25</v>
      </c>
      <c r="C32" s="31">
        <v>200</v>
      </c>
      <c r="D32" s="48">
        <f t="shared" si="4"/>
        <v>5.15625</v>
      </c>
      <c r="E32" s="32">
        <v>600</v>
      </c>
      <c r="F32" s="48">
        <f>+E32*D32</f>
        <v>3093.75</v>
      </c>
      <c r="G32" s="31">
        <v>80</v>
      </c>
      <c r="H32" s="31">
        <v>220</v>
      </c>
      <c r="I32" s="31">
        <v>200</v>
      </c>
      <c r="J32" s="31">
        <v>100</v>
      </c>
      <c r="K32" s="48">
        <f t="shared" si="0"/>
        <v>412.5</v>
      </c>
      <c r="L32" s="48">
        <f t="shared" si="1"/>
        <v>1134.375</v>
      </c>
      <c r="M32" s="48">
        <f t="shared" si="2"/>
        <v>1031.25</v>
      </c>
      <c r="N32" s="48">
        <f t="shared" si="3"/>
        <v>515.625</v>
      </c>
    </row>
    <row r="33" spans="1:14" x14ac:dyDescent="0.25">
      <c r="A33" s="36" t="s">
        <v>30</v>
      </c>
      <c r="B33" s="47">
        <f>45000/32</f>
        <v>1406.25</v>
      </c>
      <c r="C33" s="31">
        <v>200</v>
      </c>
      <c r="D33" s="48">
        <f t="shared" si="4"/>
        <v>7.03125</v>
      </c>
      <c r="E33" s="32">
        <v>400</v>
      </c>
      <c r="F33" s="48">
        <f t="shared" ref="F33:F38" si="8">+E33*D33</f>
        <v>2812.5</v>
      </c>
      <c r="G33" s="31">
        <v>53.333333333333336</v>
      </c>
      <c r="H33" s="31">
        <v>146.66666666666666</v>
      </c>
      <c r="I33" s="31">
        <v>133.33333333333334</v>
      </c>
      <c r="J33" s="31">
        <v>66.666666666666671</v>
      </c>
      <c r="K33" s="48">
        <f t="shared" si="0"/>
        <v>375</v>
      </c>
      <c r="L33" s="48">
        <f t="shared" si="1"/>
        <v>1031.25</v>
      </c>
      <c r="M33" s="48">
        <f t="shared" si="2"/>
        <v>937.50000000000011</v>
      </c>
      <c r="N33" s="48">
        <f t="shared" si="3"/>
        <v>468.75000000000006</v>
      </c>
    </row>
    <row r="34" spans="1:14" x14ac:dyDescent="0.25">
      <c r="A34" s="36" t="s">
        <v>31</v>
      </c>
      <c r="B34" s="47">
        <f>57000/32</f>
        <v>1781.25</v>
      </c>
      <c r="C34" s="31">
        <v>200</v>
      </c>
      <c r="D34" s="48">
        <f t="shared" si="4"/>
        <v>8.90625</v>
      </c>
      <c r="E34" s="32">
        <v>400</v>
      </c>
      <c r="F34" s="48">
        <f t="shared" si="8"/>
        <v>3562.5</v>
      </c>
      <c r="G34" s="31">
        <v>53.333333333333336</v>
      </c>
      <c r="H34" s="31">
        <v>146.66666666666666</v>
      </c>
      <c r="I34" s="31">
        <v>133.33333333333334</v>
      </c>
      <c r="J34" s="31">
        <v>66.666666666666671</v>
      </c>
      <c r="K34" s="48">
        <f t="shared" si="0"/>
        <v>475</v>
      </c>
      <c r="L34" s="48">
        <f t="shared" si="1"/>
        <v>1306.25</v>
      </c>
      <c r="M34" s="48">
        <f t="shared" si="2"/>
        <v>1187.5</v>
      </c>
      <c r="N34" s="48">
        <f t="shared" si="3"/>
        <v>593.75</v>
      </c>
    </row>
    <row r="35" spans="1:14" x14ac:dyDescent="0.25">
      <c r="A35" s="36" t="s">
        <v>32</v>
      </c>
      <c r="B35" s="47">
        <f>92000/32</f>
        <v>2875</v>
      </c>
      <c r="C35" s="31">
        <v>200</v>
      </c>
      <c r="D35" s="48">
        <f t="shared" si="4"/>
        <v>14.375</v>
      </c>
      <c r="E35" s="32">
        <v>400</v>
      </c>
      <c r="F35" s="48">
        <f t="shared" si="8"/>
        <v>5750</v>
      </c>
      <c r="G35" s="31">
        <v>53.333333333333336</v>
      </c>
      <c r="H35" s="31">
        <v>146.66666666666666</v>
      </c>
      <c r="I35" s="31">
        <v>133.33333333333334</v>
      </c>
      <c r="J35" s="31">
        <v>66.666666666666671</v>
      </c>
      <c r="K35" s="48">
        <f t="shared" si="0"/>
        <v>766.66666666666674</v>
      </c>
      <c r="L35" s="48">
        <f t="shared" si="1"/>
        <v>2108.333333333333</v>
      </c>
      <c r="M35" s="48">
        <f t="shared" si="2"/>
        <v>1916.6666666666667</v>
      </c>
      <c r="N35" s="48">
        <f t="shared" si="3"/>
        <v>958.33333333333337</v>
      </c>
    </row>
    <row r="36" spans="1:14" x14ac:dyDescent="0.25">
      <c r="A36" s="37" t="s">
        <v>41</v>
      </c>
      <c r="B36" s="48">
        <v>630</v>
      </c>
      <c r="C36" s="31">
        <v>1</v>
      </c>
      <c r="D36" s="48">
        <f t="shared" si="4"/>
        <v>630</v>
      </c>
      <c r="E36" s="32">
        <v>1</v>
      </c>
      <c r="F36" s="48">
        <f t="shared" si="8"/>
        <v>630</v>
      </c>
      <c r="G36" s="31">
        <v>0</v>
      </c>
      <c r="H36" s="31">
        <v>1</v>
      </c>
      <c r="I36" s="31">
        <v>0</v>
      </c>
      <c r="J36" s="31">
        <v>0</v>
      </c>
      <c r="K36" s="48">
        <f t="shared" si="0"/>
        <v>0</v>
      </c>
      <c r="L36" s="48">
        <f t="shared" si="1"/>
        <v>630</v>
      </c>
      <c r="M36" s="48">
        <f t="shared" si="2"/>
        <v>0</v>
      </c>
      <c r="N36" s="48">
        <f t="shared" si="3"/>
        <v>0</v>
      </c>
    </row>
    <row r="37" spans="1:14" x14ac:dyDescent="0.25">
      <c r="A37" s="37" t="s">
        <v>43</v>
      </c>
      <c r="B37" s="48">
        <v>4775</v>
      </c>
      <c r="C37" s="31">
        <v>1</v>
      </c>
      <c r="D37" s="48">
        <f t="shared" si="4"/>
        <v>4775</v>
      </c>
      <c r="E37" s="32">
        <v>1</v>
      </c>
      <c r="F37" s="48">
        <f t="shared" si="8"/>
        <v>4775</v>
      </c>
      <c r="G37" s="31">
        <v>0</v>
      </c>
      <c r="H37" s="31">
        <v>1</v>
      </c>
      <c r="I37" s="31">
        <v>0</v>
      </c>
      <c r="J37" s="31">
        <v>0</v>
      </c>
      <c r="K37" s="48">
        <f t="shared" si="0"/>
        <v>0</v>
      </c>
      <c r="L37" s="48">
        <f t="shared" si="1"/>
        <v>4775</v>
      </c>
      <c r="M37" s="48">
        <f t="shared" si="2"/>
        <v>0</v>
      </c>
      <c r="N37" s="48">
        <f t="shared" si="3"/>
        <v>0</v>
      </c>
    </row>
    <row r="38" spans="1:14" x14ac:dyDescent="0.25">
      <c r="A38" s="38" t="s">
        <v>44</v>
      </c>
      <c r="B38" s="48">
        <v>463</v>
      </c>
      <c r="C38" s="31">
        <v>1</v>
      </c>
      <c r="D38" s="48">
        <f t="shared" si="4"/>
        <v>463</v>
      </c>
      <c r="E38" s="32">
        <v>3</v>
      </c>
      <c r="F38" s="48">
        <f t="shared" si="8"/>
        <v>1389</v>
      </c>
      <c r="G38" s="31">
        <v>1</v>
      </c>
      <c r="H38" s="31">
        <v>0</v>
      </c>
      <c r="I38" s="31">
        <v>1</v>
      </c>
      <c r="J38" s="31">
        <v>1</v>
      </c>
      <c r="K38" s="48">
        <f t="shared" si="0"/>
        <v>463</v>
      </c>
      <c r="L38" s="48">
        <f t="shared" si="1"/>
        <v>0</v>
      </c>
      <c r="M38" s="48">
        <f t="shared" si="2"/>
        <v>463</v>
      </c>
      <c r="N38" s="48">
        <f t="shared" si="3"/>
        <v>463</v>
      </c>
    </row>
    <row r="39" spans="1:14" x14ac:dyDescent="0.25">
      <c r="A39" s="49"/>
      <c r="B39" s="50"/>
      <c r="C39" s="50"/>
      <c r="D39" s="50"/>
      <c r="E39" s="50"/>
      <c r="F39" s="50">
        <f>SUBTOTAL(109,Tabla10[Total])</f>
        <v>226060.75</v>
      </c>
      <c r="G39" s="50"/>
      <c r="H39" s="50"/>
      <c r="I39" s="50"/>
      <c r="J39" s="50"/>
      <c r="K39" s="50">
        <f>SUBTOTAL(109,Tabla10[TI U$S])</f>
        <v>103599.43333333335</v>
      </c>
      <c r="L39" s="50">
        <f>SUBTOTAL(109,Tabla10[ADMIN U$S])</f>
        <v>48458.941666666673</v>
      </c>
      <c r="M39" s="50">
        <f>SUBTOTAL(109,Tabla10[PLANTA U$S])</f>
        <v>45398.583333333328</v>
      </c>
      <c r="N39" s="50">
        <f>SUBTOTAL(109,Tabla10[LAB. U$S])</f>
        <v>28603.791666666664</v>
      </c>
    </row>
  </sheetData>
  <pageMargins left="0.7" right="0.7" top="0.75" bottom="0.75" header="0.3" footer="0.3"/>
  <pageSetup paperSize="9" scale="73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showGridLines="0" topLeftCell="A10" workbookViewId="0">
      <selection activeCell="E9" sqref="E9"/>
    </sheetView>
  </sheetViews>
  <sheetFormatPr baseColWidth="10" defaultColWidth="9.140625" defaultRowHeight="15" x14ac:dyDescent="0.25"/>
  <cols>
    <col min="1" max="1" width="51" bestFit="1" customWidth="1"/>
    <col min="2" max="2" width="10.28515625" style="15" bestFit="1" customWidth="1"/>
    <col min="3" max="3" width="63.28515625" style="4" customWidth="1"/>
  </cols>
  <sheetData>
    <row r="2" spans="1:7" s="9" customFormat="1" ht="21" x14ac:dyDescent="0.35">
      <c r="A2" s="8" t="s">
        <v>119</v>
      </c>
      <c r="B2" s="8"/>
      <c r="C2" s="8"/>
      <c r="D2"/>
      <c r="E2" s="8"/>
      <c r="F2" s="8"/>
      <c r="G2" s="8"/>
    </row>
    <row r="3" spans="1:7" x14ac:dyDescent="0.25">
      <c r="A3" t="s">
        <v>100</v>
      </c>
      <c r="B3" s="19" t="s">
        <v>107</v>
      </c>
      <c r="C3" s="4" t="s">
        <v>108</v>
      </c>
    </row>
    <row r="4" spans="1:7" ht="24" x14ac:dyDescent="0.25">
      <c r="A4" s="25" t="s">
        <v>19</v>
      </c>
      <c r="B4" s="26">
        <v>1200</v>
      </c>
      <c r="C4" s="27" t="s">
        <v>18</v>
      </c>
    </row>
    <row r="5" spans="1:7" ht="24" x14ac:dyDescent="0.25">
      <c r="A5" s="25" t="s">
        <v>1</v>
      </c>
      <c r="B5" s="26">
        <v>13369</v>
      </c>
      <c r="C5" s="27" t="s">
        <v>74</v>
      </c>
    </row>
    <row r="6" spans="1:7" ht="24" x14ac:dyDescent="0.25">
      <c r="A6" s="25" t="s">
        <v>2</v>
      </c>
      <c r="B6" s="26">
        <v>320</v>
      </c>
      <c r="C6" s="27" t="s">
        <v>75</v>
      </c>
    </row>
    <row r="7" spans="1:7" ht="24" x14ac:dyDescent="0.25">
      <c r="A7" s="25" t="s">
        <v>3</v>
      </c>
      <c r="B7" s="26">
        <v>290</v>
      </c>
      <c r="C7" s="27" t="s">
        <v>76</v>
      </c>
    </row>
    <row r="8" spans="1:7" ht="24" x14ac:dyDescent="0.25">
      <c r="A8" s="25" t="s">
        <v>4</v>
      </c>
      <c r="B8" s="26">
        <v>213</v>
      </c>
      <c r="C8" s="27" t="s">
        <v>77</v>
      </c>
    </row>
    <row r="9" spans="1:7" ht="24" x14ac:dyDescent="0.25">
      <c r="A9" s="25" t="s">
        <v>5</v>
      </c>
      <c r="B9" s="26">
        <v>566</v>
      </c>
      <c r="C9" s="27" t="s">
        <v>78</v>
      </c>
    </row>
    <row r="10" spans="1:7" ht="24" x14ac:dyDescent="0.25">
      <c r="A10" s="25" t="s">
        <v>6</v>
      </c>
      <c r="B10" s="26">
        <v>337</v>
      </c>
      <c r="C10" s="27" t="s">
        <v>79</v>
      </c>
    </row>
    <row r="11" spans="1:7" ht="24" x14ac:dyDescent="0.25">
      <c r="A11" s="25" t="s">
        <v>8</v>
      </c>
      <c r="B11" s="26">
        <v>6598</v>
      </c>
      <c r="C11" s="27" t="s">
        <v>81</v>
      </c>
    </row>
    <row r="12" spans="1:7" ht="24" x14ac:dyDescent="0.25">
      <c r="A12" s="25" t="s">
        <v>9</v>
      </c>
      <c r="B12" s="26">
        <v>5496</v>
      </c>
      <c r="C12" s="27" t="s">
        <v>82</v>
      </c>
    </row>
    <row r="13" spans="1:7" ht="24" x14ac:dyDescent="0.25">
      <c r="A13" s="25" t="s">
        <v>87</v>
      </c>
      <c r="B13" s="26">
        <v>209</v>
      </c>
      <c r="C13" s="27" t="s">
        <v>88</v>
      </c>
    </row>
    <row r="14" spans="1:7" ht="24" x14ac:dyDescent="0.25">
      <c r="A14" s="25" t="s">
        <v>90</v>
      </c>
      <c r="B14" s="26">
        <v>77</v>
      </c>
      <c r="C14" s="27" t="s">
        <v>89</v>
      </c>
    </row>
    <row r="15" spans="1:7" ht="24" x14ac:dyDescent="0.25">
      <c r="A15" s="25" t="s">
        <v>35</v>
      </c>
      <c r="B15" s="26">
        <v>2800</v>
      </c>
      <c r="C15" s="27" t="s">
        <v>34</v>
      </c>
    </row>
    <row r="16" spans="1:7" ht="24" x14ac:dyDescent="0.25">
      <c r="A16" s="28" t="s">
        <v>36</v>
      </c>
      <c r="B16" s="29">
        <v>5619</v>
      </c>
      <c r="C16" s="27" t="s">
        <v>37</v>
      </c>
    </row>
    <row r="17" spans="1:3" ht="24" x14ac:dyDescent="0.25">
      <c r="A17" s="28" t="s">
        <v>39</v>
      </c>
      <c r="B17" s="29">
        <v>1066</v>
      </c>
      <c r="C17" s="27" t="s">
        <v>38</v>
      </c>
    </row>
    <row r="18" spans="1:3" ht="24" x14ac:dyDescent="0.25">
      <c r="A18" s="25" t="s">
        <v>47</v>
      </c>
      <c r="B18" s="29">
        <v>1079</v>
      </c>
      <c r="C18" s="27" t="s">
        <v>46</v>
      </c>
    </row>
    <row r="19" spans="1:3" ht="24" x14ac:dyDescent="0.25">
      <c r="A19" s="25" t="s">
        <v>49</v>
      </c>
      <c r="B19" s="29">
        <v>8950</v>
      </c>
      <c r="C19" s="27" t="s">
        <v>48</v>
      </c>
    </row>
    <row r="20" spans="1:3" ht="24" x14ac:dyDescent="0.25">
      <c r="A20" s="25" t="s">
        <v>7</v>
      </c>
      <c r="B20" s="26">
        <v>260</v>
      </c>
      <c r="C20" s="27" t="s">
        <v>80</v>
      </c>
    </row>
    <row r="21" spans="1:3" ht="24" x14ac:dyDescent="0.25">
      <c r="A21" s="25" t="s">
        <v>10</v>
      </c>
      <c r="B21" s="26">
        <v>1068</v>
      </c>
      <c r="C21" s="27" t="s">
        <v>83</v>
      </c>
    </row>
    <row r="22" spans="1:3" ht="24" x14ac:dyDescent="0.25">
      <c r="A22" s="25" t="s">
        <v>11</v>
      </c>
      <c r="B22" s="26">
        <v>737</v>
      </c>
      <c r="C22" s="27" t="s">
        <v>84</v>
      </c>
    </row>
    <row r="23" spans="1:3" ht="24" x14ac:dyDescent="0.25">
      <c r="A23" s="25" t="s">
        <v>12</v>
      </c>
      <c r="B23" s="26">
        <v>899</v>
      </c>
      <c r="C23" s="27" t="s">
        <v>85</v>
      </c>
    </row>
    <row r="24" spans="1:3" ht="24" x14ac:dyDescent="0.25">
      <c r="A24" s="25" t="s">
        <v>27</v>
      </c>
      <c r="B24" s="26">
        <v>125</v>
      </c>
      <c r="C24" s="27" t="s">
        <v>28</v>
      </c>
    </row>
    <row r="25" spans="1:3" x14ac:dyDescent="0.25">
      <c r="A25" s="25" t="s">
        <v>50</v>
      </c>
      <c r="B25" s="26">
        <v>180</v>
      </c>
      <c r="C25" s="27" t="s">
        <v>24</v>
      </c>
    </row>
    <row r="26" spans="1:3" ht="24" x14ac:dyDescent="0.25">
      <c r="A26" s="25" t="s">
        <v>26</v>
      </c>
      <c r="B26" s="26">
        <v>89</v>
      </c>
      <c r="C26" s="27" t="s">
        <v>25</v>
      </c>
    </row>
    <row r="27" spans="1:3" ht="24" x14ac:dyDescent="0.25">
      <c r="A27" s="25" t="s">
        <v>95</v>
      </c>
      <c r="B27" s="26">
        <v>163</v>
      </c>
      <c r="C27" s="27" t="s">
        <v>94</v>
      </c>
    </row>
    <row r="28" spans="1:3" x14ac:dyDescent="0.25">
      <c r="A28" s="25" t="s">
        <v>13</v>
      </c>
      <c r="B28" s="26">
        <v>6000</v>
      </c>
      <c r="C28" s="27"/>
    </row>
    <row r="29" spans="1:3" ht="24" x14ac:dyDescent="0.25">
      <c r="A29" s="25" t="s">
        <v>14</v>
      </c>
      <c r="B29" s="26">
        <f>14</f>
        <v>14</v>
      </c>
      <c r="C29" s="27" t="s">
        <v>22</v>
      </c>
    </row>
    <row r="30" spans="1:3" x14ac:dyDescent="0.25">
      <c r="A30" s="25" t="s">
        <v>15</v>
      </c>
      <c r="B30" s="26">
        <v>2</v>
      </c>
      <c r="C30" s="27" t="s">
        <v>23</v>
      </c>
    </row>
    <row r="31" spans="1:3" ht="24" x14ac:dyDescent="0.25">
      <c r="A31" s="25" t="s">
        <v>16</v>
      </c>
      <c r="B31" s="26">
        <v>130</v>
      </c>
      <c r="C31" s="27" t="s">
        <v>21</v>
      </c>
    </row>
    <row r="32" spans="1:3" ht="24" x14ac:dyDescent="0.25">
      <c r="A32" s="25" t="s">
        <v>17</v>
      </c>
      <c r="B32" s="26">
        <v>195</v>
      </c>
      <c r="C32" s="27" t="s">
        <v>20</v>
      </c>
    </row>
    <row r="33" spans="1:3" ht="24" x14ac:dyDescent="0.25">
      <c r="A33" s="25" t="s">
        <v>29</v>
      </c>
      <c r="B33" s="26">
        <f>33000/32</f>
        <v>1031.25</v>
      </c>
      <c r="C33" s="27" t="s">
        <v>33</v>
      </c>
    </row>
    <row r="34" spans="1:3" ht="24" x14ac:dyDescent="0.25">
      <c r="A34" s="25" t="s">
        <v>30</v>
      </c>
      <c r="B34" s="26">
        <f>45000/32</f>
        <v>1406.25</v>
      </c>
      <c r="C34" s="27" t="s">
        <v>33</v>
      </c>
    </row>
    <row r="35" spans="1:3" ht="24" x14ac:dyDescent="0.25">
      <c r="A35" s="25" t="s">
        <v>31</v>
      </c>
      <c r="B35" s="26">
        <f>57000/32</f>
        <v>1781.25</v>
      </c>
      <c r="C35" s="27" t="s">
        <v>33</v>
      </c>
    </row>
    <row r="36" spans="1:3" ht="24" x14ac:dyDescent="0.25">
      <c r="A36" s="25" t="s">
        <v>32</v>
      </c>
      <c r="B36" s="26">
        <f>92000/32</f>
        <v>2875</v>
      </c>
      <c r="C36" s="27" t="s">
        <v>33</v>
      </c>
    </row>
    <row r="37" spans="1:3" ht="24" x14ac:dyDescent="0.25">
      <c r="A37" s="25" t="s">
        <v>41</v>
      </c>
      <c r="B37" s="29">
        <v>630</v>
      </c>
      <c r="C37" s="27" t="s">
        <v>40</v>
      </c>
    </row>
    <row r="38" spans="1:3" ht="24" x14ac:dyDescent="0.25">
      <c r="A38" s="25" t="s">
        <v>43</v>
      </c>
      <c r="B38" s="29">
        <v>4775</v>
      </c>
      <c r="C38" s="27" t="s">
        <v>42</v>
      </c>
    </row>
    <row r="39" spans="1:3" ht="24" x14ac:dyDescent="0.25">
      <c r="A39" s="25" t="s">
        <v>44</v>
      </c>
      <c r="B39" s="29">
        <v>463</v>
      </c>
      <c r="C39" s="27" t="s">
        <v>45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showGridLines="0" zoomScale="85" zoomScaleNormal="85" workbookViewId="0">
      <selection activeCell="I11" sqref="I11"/>
    </sheetView>
  </sheetViews>
  <sheetFormatPr baseColWidth="10" defaultRowHeight="15" x14ac:dyDescent="0.25"/>
  <cols>
    <col min="1" max="1" width="13.85546875" customWidth="1"/>
    <col min="2" max="2" width="15.28515625" bestFit="1" customWidth="1"/>
    <col min="3" max="3" width="18.42578125" bestFit="1" customWidth="1"/>
    <col min="4" max="4" width="22.85546875" customWidth="1"/>
    <col min="5" max="5" width="21.28515625" bestFit="1" customWidth="1"/>
    <col min="6" max="6" width="16.28515625" bestFit="1" customWidth="1"/>
    <col min="7" max="7" width="26.140625" bestFit="1" customWidth="1"/>
    <col min="8" max="8" width="28" bestFit="1" customWidth="1"/>
    <col min="9" max="9" width="23.28515625" customWidth="1"/>
  </cols>
  <sheetData>
    <row r="1" spans="1:8" s="9" customFormat="1" ht="21" x14ac:dyDescent="0.35">
      <c r="A1" s="8" t="s">
        <v>70</v>
      </c>
      <c r="B1" s="8"/>
      <c r="C1" s="8"/>
      <c r="D1" s="8"/>
      <c r="E1" s="8"/>
      <c r="F1" s="8"/>
      <c r="G1" s="8"/>
    </row>
    <row r="3" spans="1:8" ht="15.75" x14ac:dyDescent="0.25">
      <c r="A3" s="3" t="s">
        <v>71</v>
      </c>
      <c r="B3" s="3"/>
      <c r="C3" s="3"/>
      <c r="D3" s="3"/>
      <c r="E3" s="3"/>
      <c r="F3" s="3"/>
      <c r="G3" s="3"/>
    </row>
    <row r="4" spans="1:8" s="4" customFormat="1" x14ac:dyDescent="0.25">
      <c r="A4" s="7" t="s">
        <v>51</v>
      </c>
      <c r="B4" s="7" t="s">
        <v>52</v>
      </c>
      <c r="C4" s="7" t="s">
        <v>53</v>
      </c>
      <c r="D4" s="7" t="s">
        <v>54</v>
      </c>
      <c r="E4" s="7" t="s">
        <v>55</v>
      </c>
      <c r="F4" s="7" t="s">
        <v>56</v>
      </c>
      <c r="G4" s="7" t="s">
        <v>86</v>
      </c>
      <c r="H4" s="7" t="s">
        <v>93</v>
      </c>
    </row>
    <row r="5" spans="1:8" ht="30" x14ac:dyDescent="0.25">
      <c r="A5" s="5" t="s">
        <v>57</v>
      </c>
      <c r="B5" s="6" t="s">
        <v>58</v>
      </c>
      <c r="C5" s="6" t="s">
        <v>121</v>
      </c>
      <c r="D5" s="6" t="s">
        <v>65</v>
      </c>
      <c r="E5" s="6" t="s">
        <v>59</v>
      </c>
      <c r="F5" s="6" t="s">
        <v>68</v>
      </c>
      <c r="G5" s="6" t="s">
        <v>9</v>
      </c>
      <c r="H5" s="6" t="s">
        <v>8</v>
      </c>
    </row>
    <row r="6" spans="1:8" x14ac:dyDescent="0.25">
      <c r="A6" s="5" t="s">
        <v>60</v>
      </c>
      <c r="B6" s="6" t="s">
        <v>58</v>
      </c>
      <c r="C6" s="6" t="s">
        <v>121</v>
      </c>
      <c r="D6" s="6" t="s">
        <v>65</v>
      </c>
      <c r="E6" s="6" t="s">
        <v>59</v>
      </c>
      <c r="F6" s="6" t="s">
        <v>67</v>
      </c>
      <c r="G6" s="6" t="s">
        <v>9</v>
      </c>
      <c r="H6" s="6" t="s">
        <v>9</v>
      </c>
    </row>
    <row r="7" spans="1:8" x14ac:dyDescent="0.25">
      <c r="H7" s="2"/>
    </row>
    <row r="8" spans="1:8" ht="15.75" x14ac:dyDescent="0.25">
      <c r="A8" s="3" t="s">
        <v>72</v>
      </c>
      <c r="B8" s="3"/>
      <c r="C8" s="3"/>
      <c r="D8" s="3"/>
      <c r="E8" s="3"/>
      <c r="F8" s="3"/>
      <c r="G8" s="3"/>
    </row>
    <row r="9" spans="1:8" x14ac:dyDescent="0.25">
      <c r="A9" s="7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86</v>
      </c>
      <c r="H9" s="7" t="s">
        <v>91</v>
      </c>
    </row>
    <row r="10" spans="1:8" ht="30" x14ac:dyDescent="0.25">
      <c r="A10" s="5" t="s">
        <v>57</v>
      </c>
      <c r="B10" s="6" t="s">
        <v>58</v>
      </c>
      <c r="C10" s="6" t="s">
        <v>121</v>
      </c>
      <c r="D10" s="6" t="s">
        <v>65</v>
      </c>
      <c r="E10" s="6" t="s">
        <v>59</v>
      </c>
      <c r="F10" s="6" t="s">
        <v>68</v>
      </c>
      <c r="G10" s="6" t="s">
        <v>8</v>
      </c>
      <c r="H10" s="6" t="s">
        <v>8</v>
      </c>
    </row>
    <row r="11" spans="1:8" x14ac:dyDescent="0.25">
      <c r="A11" s="5" t="s">
        <v>60</v>
      </c>
      <c r="B11" s="6" t="s">
        <v>58</v>
      </c>
      <c r="C11" s="6" t="s">
        <v>121</v>
      </c>
      <c r="D11" s="6" t="s">
        <v>65</v>
      </c>
      <c r="E11" s="6" t="s">
        <v>59</v>
      </c>
      <c r="F11" s="6" t="s">
        <v>62</v>
      </c>
      <c r="G11" s="6" t="s">
        <v>9</v>
      </c>
      <c r="H11" s="6" t="s">
        <v>9</v>
      </c>
    </row>
    <row r="12" spans="1:8" x14ac:dyDescent="0.25">
      <c r="A12" s="5" t="s">
        <v>61</v>
      </c>
      <c r="B12" s="6" t="s">
        <v>58</v>
      </c>
      <c r="C12" s="6" t="s">
        <v>121</v>
      </c>
      <c r="D12" s="6" t="s">
        <v>65</v>
      </c>
      <c r="E12" s="6" t="s">
        <v>59</v>
      </c>
      <c r="F12" s="6" t="s">
        <v>64</v>
      </c>
      <c r="G12" s="6" t="s">
        <v>8</v>
      </c>
      <c r="H12" s="6" t="s">
        <v>8</v>
      </c>
    </row>
    <row r="13" spans="1:8" ht="30" x14ac:dyDescent="0.25">
      <c r="A13" s="5" t="s">
        <v>63</v>
      </c>
      <c r="B13" s="6" t="s">
        <v>58</v>
      </c>
      <c r="C13" s="6" t="s">
        <v>121</v>
      </c>
      <c r="D13" s="6" t="s">
        <v>65</v>
      </c>
      <c r="E13" s="6" t="s">
        <v>59</v>
      </c>
      <c r="F13" s="6" t="s">
        <v>66</v>
      </c>
      <c r="G13" s="6" t="s">
        <v>9</v>
      </c>
      <c r="H13" s="6" t="s">
        <v>9</v>
      </c>
    </row>
    <row r="14" spans="1:8" x14ac:dyDescent="0.25">
      <c r="A14" s="5" t="s">
        <v>69</v>
      </c>
      <c r="B14" s="6" t="s">
        <v>58</v>
      </c>
      <c r="C14" s="6" t="s">
        <v>121</v>
      </c>
      <c r="D14" s="6" t="s">
        <v>65</v>
      </c>
      <c r="E14" s="6" t="s">
        <v>59</v>
      </c>
      <c r="F14" s="6" t="s">
        <v>67</v>
      </c>
      <c r="G14" s="6" t="s">
        <v>9</v>
      </c>
      <c r="H14" s="6" t="s">
        <v>9</v>
      </c>
    </row>
    <row r="16" spans="1:8" ht="15.75" x14ac:dyDescent="0.25">
      <c r="A16" s="3" t="s">
        <v>73</v>
      </c>
      <c r="B16" s="3"/>
      <c r="C16" s="3"/>
      <c r="D16" s="3"/>
      <c r="E16" s="3"/>
      <c r="F16" s="3"/>
      <c r="G16" s="3"/>
    </row>
    <row r="17" spans="1:8" x14ac:dyDescent="0.25">
      <c r="A17" s="7" t="s">
        <v>51</v>
      </c>
      <c r="B17" s="7" t="s">
        <v>52</v>
      </c>
      <c r="C17" s="7" t="s">
        <v>53</v>
      </c>
      <c r="D17" s="7" t="s">
        <v>54</v>
      </c>
      <c r="E17" s="7" t="s">
        <v>55</v>
      </c>
      <c r="F17" s="7" t="s">
        <v>56</v>
      </c>
      <c r="G17" s="7" t="s">
        <v>86</v>
      </c>
      <c r="H17" s="7" t="s">
        <v>92</v>
      </c>
    </row>
    <row r="18" spans="1:8" ht="30" x14ac:dyDescent="0.25">
      <c r="A18" s="5" t="s">
        <v>57</v>
      </c>
      <c r="B18" s="6" t="s">
        <v>58</v>
      </c>
      <c r="C18" s="6" t="s">
        <v>121</v>
      </c>
      <c r="D18" s="6" t="s">
        <v>65</v>
      </c>
      <c r="E18" s="6" t="s">
        <v>59</v>
      </c>
      <c r="F18" s="6" t="s">
        <v>68</v>
      </c>
      <c r="G18" s="6" t="s">
        <v>8</v>
      </c>
      <c r="H18" s="6" t="s">
        <v>8</v>
      </c>
    </row>
    <row r="19" spans="1:8" x14ac:dyDescent="0.25">
      <c r="A19" s="5" t="s">
        <v>60</v>
      </c>
      <c r="B19" s="6" t="s">
        <v>58</v>
      </c>
      <c r="C19" s="6" t="s">
        <v>121</v>
      </c>
      <c r="D19" s="6" t="s">
        <v>65</v>
      </c>
      <c r="E19" s="6" t="s">
        <v>59</v>
      </c>
      <c r="F19" s="6" t="s">
        <v>62</v>
      </c>
      <c r="G19" s="6" t="s">
        <v>9</v>
      </c>
      <c r="H19" s="6" t="s">
        <v>9</v>
      </c>
    </row>
    <row r="20" spans="1:8" x14ac:dyDescent="0.25">
      <c r="A20" s="5" t="s">
        <v>61</v>
      </c>
      <c r="B20" s="6" t="s">
        <v>58</v>
      </c>
      <c r="C20" s="6" t="s">
        <v>121</v>
      </c>
      <c r="D20" s="6" t="s">
        <v>65</v>
      </c>
      <c r="E20" s="6" t="s">
        <v>59</v>
      </c>
      <c r="F20" s="6" t="s">
        <v>64</v>
      </c>
      <c r="G20" s="6" t="s">
        <v>8</v>
      </c>
      <c r="H20" s="6" t="s">
        <v>8</v>
      </c>
    </row>
    <row r="21" spans="1:8" ht="30" x14ac:dyDescent="0.25">
      <c r="A21" s="5" t="s">
        <v>63</v>
      </c>
      <c r="B21" s="6" t="s">
        <v>58</v>
      </c>
      <c r="C21" s="6" t="s">
        <v>121</v>
      </c>
      <c r="D21" s="6" t="s">
        <v>65</v>
      </c>
      <c r="E21" s="6" t="s">
        <v>59</v>
      </c>
      <c r="F21" s="6" t="s">
        <v>66</v>
      </c>
      <c r="G21" s="6" t="s">
        <v>9</v>
      </c>
      <c r="H21" s="6" t="s">
        <v>9</v>
      </c>
    </row>
    <row r="22" spans="1:8" x14ac:dyDescent="0.25">
      <c r="A22" s="5" t="s">
        <v>69</v>
      </c>
      <c r="B22" s="6" t="s">
        <v>58</v>
      </c>
      <c r="C22" s="6" t="s">
        <v>121</v>
      </c>
      <c r="D22" s="6" t="s">
        <v>65</v>
      </c>
      <c r="E22" s="6" t="s">
        <v>59</v>
      </c>
      <c r="F22" s="6" t="s">
        <v>67</v>
      </c>
      <c r="G22" s="6" t="s">
        <v>9</v>
      </c>
      <c r="H22" s="6" t="s">
        <v>9</v>
      </c>
    </row>
  </sheetData>
  <pageMargins left="0.7" right="0.7" top="0.75" bottom="0.75" header="0.3" footer="0.3"/>
  <pageSetup paperSize="9" scale="72" fitToHeight="0" orientation="landscape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topLeftCell="A10" workbookViewId="0">
      <selection activeCell="G20" sqref="G20"/>
    </sheetView>
  </sheetViews>
  <sheetFormatPr baseColWidth="10" defaultRowHeight="15" x14ac:dyDescent="0.25"/>
  <cols>
    <col min="1" max="1" width="58.140625" bestFit="1" customWidth="1"/>
    <col min="2" max="2" width="17.85546875" bestFit="1" customWidth="1"/>
    <col min="3" max="3" width="11.85546875" customWidth="1"/>
    <col min="4" max="4" width="14.5703125" bestFit="1" customWidth="1"/>
  </cols>
  <sheetData>
    <row r="1" spans="1:7" s="9" customFormat="1" ht="21" x14ac:dyDescent="0.35">
      <c r="A1" s="8" t="s">
        <v>96</v>
      </c>
      <c r="B1" s="8"/>
      <c r="C1" s="8"/>
      <c r="D1" s="8"/>
      <c r="E1"/>
      <c r="F1" s="8"/>
      <c r="G1" s="8"/>
    </row>
    <row r="2" spans="1:7" x14ac:dyDescent="0.25">
      <c r="A2" s="57" t="s">
        <v>100</v>
      </c>
      <c r="B2" s="24" t="s">
        <v>97</v>
      </c>
      <c r="C2" s="24" t="s">
        <v>98</v>
      </c>
      <c r="D2" s="24" t="s">
        <v>99</v>
      </c>
    </row>
    <row r="3" spans="1:7" x14ac:dyDescent="0.25">
      <c r="A3" s="16" t="s">
        <v>19</v>
      </c>
      <c r="B3" s="23">
        <v>1200</v>
      </c>
      <c r="C3" s="23">
        <v>1</v>
      </c>
      <c r="D3" s="23">
        <f t="shared" ref="D3:D34" si="0">+C3*B3</f>
        <v>1200</v>
      </c>
    </row>
    <row r="4" spans="1:7" x14ac:dyDescent="0.25">
      <c r="A4" s="10" t="s">
        <v>1</v>
      </c>
      <c r="B4" s="23">
        <v>13369</v>
      </c>
      <c r="C4" s="23">
        <v>2</v>
      </c>
      <c r="D4" s="23">
        <f t="shared" si="0"/>
        <v>26738</v>
      </c>
    </row>
    <row r="5" spans="1:7" x14ac:dyDescent="0.25">
      <c r="A5" s="10" t="s">
        <v>2</v>
      </c>
      <c r="B5" s="23">
        <v>320</v>
      </c>
      <c r="C5" s="23">
        <v>2</v>
      </c>
      <c r="D5" s="23">
        <f t="shared" si="0"/>
        <v>640</v>
      </c>
    </row>
    <row r="6" spans="1:7" x14ac:dyDescent="0.25">
      <c r="A6" s="10" t="s">
        <v>3</v>
      </c>
      <c r="B6" s="23">
        <v>290</v>
      </c>
      <c r="C6" s="23">
        <v>2</v>
      </c>
      <c r="D6" s="23">
        <f t="shared" si="0"/>
        <v>580</v>
      </c>
    </row>
    <row r="7" spans="1:7" x14ac:dyDescent="0.25">
      <c r="A7" s="10" t="s">
        <v>4</v>
      </c>
      <c r="B7" s="23">
        <v>213</v>
      </c>
      <c r="C7" s="23">
        <v>1</v>
      </c>
      <c r="D7" s="23">
        <f t="shared" si="0"/>
        <v>213</v>
      </c>
    </row>
    <row r="8" spans="1:7" x14ac:dyDescent="0.25">
      <c r="A8" s="10" t="s">
        <v>6</v>
      </c>
      <c r="B8" s="23">
        <v>337</v>
      </c>
      <c r="C8" s="23">
        <v>1</v>
      </c>
      <c r="D8" s="23">
        <f t="shared" si="0"/>
        <v>337</v>
      </c>
    </row>
    <row r="9" spans="1:7" x14ac:dyDescent="0.25">
      <c r="A9" s="10" t="s">
        <v>8</v>
      </c>
      <c r="B9" s="23">
        <v>6598</v>
      </c>
      <c r="C9" s="23">
        <v>2</v>
      </c>
      <c r="D9" s="23">
        <f t="shared" si="0"/>
        <v>13196</v>
      </c>
    </row>
    <row r="10" spans="1:7" x14ac:dyDescent="0.25">
      <c r="A10" s="10" t="s">
        <v>9</v>
      </c>
      <c r="B10" s="23">
        <v>5496</v>
      </c>
      <c r="C10" s="23">
        <v>2</v>
      </c>
      <c r="D10" s="23">
        <f t="shared" si="0"/>
        <v>10992</v>
      </c>
    </row>
    <row r="11" spans="1:7" x14ac:dyDescent="0.25">
      <c r="A11" s="10" t="s">
        <v>87</v>
      </c>
      <c r="B11" s="23">
        <v>209</v>
      </c>
      <c r="C11" s="23">
        <v>4</v>
      </c>
      <c r="D11" s="23">
        <f t="shared" si="0"/>
        <v>836</v>
      </c>
    </row>
    <row r="12" spans="1:7" x14ac:dyDescent="0.25">
      <c r="A12" s="10" t="s">
        <v>90</v>
      </c>
      <c r="B12" s="23">
        <v>77</v>
      </c>
      <c r="C12" s="23">
        <v>6</v>
      </c>
      <c r="D12" s="23">
        <f t="shared" si="0"/>
        <v>462</v>
      </c>
    </row>
    <row r="13" spans="1:7" x14ac:dyDescent="0.25">
      <c r="A13" s="10" t="s">
        <v>35</v>
      </c>
      <c r="B13" s="23">
        <v>2800</v>
      </c>
      <c r="C13" s="23">
        <v>1</v>
      </c>
      <c r="D13" s="23">
        <f t="shared" si="0"/>
        <v>2800</v>
      </c>
    </row>
    <row r="14" spans="1:7" x14ac:dyDescent="0.25">
      <c r="A14" s="12" t="s">
        <v>36</v>
      </c>
      <c r="B14" s="23">
        <v>5619</v>
      </c>
      <c r="C14" s="23">
        <v>2</v>
      </c>
      <c r="D14" s="23">
        <f t="shared" si="0"/>
        <v>11238</v>
      </c>
    </row>
    <row r="15" spans="1:7" x14ac:dyDescent="0.25">
      <c r="A15" s="12" t="s">
        <v>39</v>
      </c>
      <c r="B15" s="23">
        <v>1066</v>
      </c>
      <c r="C15" s="23">
        <v>10</v>
      </c>
      <c r="D15" s="23">
        <f t="shared" si="0"/>
        <v>10660</v>
      </c>
    </row>
    <row r="16" spans="1:7" x14ac:dyDescent="0.25">
      <c r="A16" s="10" t="s">
        <v>47</v>
      </c>
      <c r="B16" s="23">
        <v>1079</v>
      </c>
      <c r="C16" s="23">
        <v>2</v>
      </c>
      <c r="D16" s="23">
        <f t="shared" si="0"/>
        <v>2158</v>
      </c>
    </row>
    <row r="17" spans="1:4" x14ac:dyDescent="0.25">
      <c r="A17" s="10" t="s">
        <v>49</v>
      </c>
      <c r="B17" s="23">
        <v>8950</v>
      </c>
      <c r="C17" s="23">
        <v>1</v>
      </c>
      <c r="D17" s="23">
        <f t="shared" si="0"/>
        <v>8950</v>
      </c>
    </row>
    <row r="18" spans="1:4" x14ac:dyDescent="0.25">
      <c r="A18" s="18" t="s">
        <v>7</v>
      </c>
      <c r="B18" s="23">
        <v>260</v>
      </c>
      <c r="C18" s="23">
        <v>1</v>
      </c>
      <c r="D18" s="23">
        <f t="shared" si="0"/>
        <v>260</v>
      </c>
    </row>
    <row r="19" spans="1:4" x14ac:dyDescent="0.25">
      <c r="A19" s="16" t="s">
        <v>10</v>
      </c>
      <c r="B19" s="23">
        <v>1068</v>
      </c>
      <c r="C19" s="23">
        <v>2</v>
      </c>
      <c r="D19" s="23">
        <f t="shared" si="0"/>
        <v>2136</v>
      </c>
    </row>
    <row r="20" spans="1:4" x14ac:dyDescent="0.25">
      <c r="A20" s="16" t="s">
        <v>12</v>
      </c>
      <c r="B20" s="23">
        <v>899</v>
      </c>
      <c r="C20" s="23">
        <v>5</v>
      </c>
      <c r="D20" s="23">
        <f t="shared" si="0"/>
        <v>4495</v>
      </c>
    </row>
    <row r="21" spans="1:4" x14ac:dyDescent="0.25">
      <c r="A21" s="16" t="s">
        <v>27</v>
      </c>
      <c r="B21" s="23">
        <v>125</v>
      </c>
      <c r="C21" s="23">
        <v>2</v>
      </c>
      <c r="D21" s="23">
        <f t="shared" si="0"/>
        <v>250</v>
      </c>
    </row>
    <row r="22" spans="1:4" x14ac:dyDescent="0.25">
      <c r="A22" s="16" t="s">
        <v>50</v>
      </c>
      <c r="B22" s="23">
        <v>180</v>
      </c>
      <c r="C22" s="23">
        <v>7</v>
      </c>
      <c r="D22" s="23">
        <f t="shared" si="0"/>
        <v>1260</v>
      </c>
    </row>
    <row r="23" spans="1:4" x14ac:dyDescent="0.25">
      <c r="A23" s="16" t="s">
        <v>26</v>
      </c>
      <c r="B23" s="23">
        <v>89</v>
      </c>
      <c r="C23" s="23">
        <v>2</v>
      </c>
      <c r="D23" s="23">
        <f t="shared" si="0"/>
        <v>178</v>
      </c>
    </row>
    <row r="24" spans="1:4" x14ac:dyDescent="0.25">
      <c r="A24" s="16" t="s">
        <v>95</v>
      </c>
      <c r="B24" s="23">
        <v>163</v>
      </c>
      <c r="C24" s="23">
        <v>2</v>
      </c>
      <c r="D24" s="23">
        <f t="shared" si="0"/>
        <v>326</v>
      </c>
    </row>
    <row r="25" spans="1:4" x14ac:dyDescent="0.25">
      <c r="A25" s="20" t="s">
        <v>13</v>
      </c>
      <c r="B25" s="23">
        <v>1.2</v>
      </c>
      <c r="C25" s="23">
        <v>350</v>
      </c>
      <c r="D25" s="23">
        <f t="shared" si="0"/>
        <v>420</v>
      </c>
    </row>
    <row r="26" spans="1:4" x14ac:dyDescent="0.25">
      <c r="A26" s="20" t="s">
        <v>14</v>
      </c>
      <c r="B26" s="23">
        <v>0.14000000000000001</v>
      </c>
      <c r="C26" s="23">
        <v>40</v>
      </c>
      <c r="D26" s="23">
        <f t="shared" si="0"/>
        <v>5.6000000000000005</v>
      </c>
    </row>
    <row r="27" spans="1:4" x14ac:dyDescent="0.25">
      <c r="A27" s="20" t="s">
        <v>15</v>
      </c>
      <c r="B27" s="23">
        <v>2</v>
      </c>
      <c r="C27" s="23">
        <v>20</v>
      </c>
      <c r="D27" s="23">
        <f t="shared" si="0"/>
        <v>40</v>
      </c>
    </row>
    <row r="28" spans="1:4" x14ac:dyDescent="0.25">
      <c r="A28" s="20" t="s">
        <v>16</v>
      </c>
      <c r="B28" s="23">
        <v>0.43333333333333335</v>
      </c>
      <c r="C28" s="23">
        <v>800</v>
      </c>
      <c r="D28" s="23">
        <f t="shared" si="0"/>
        <v>346.66666666666669</v>
      </c>
    </row>
    <row r="29" spans="1:4" x14ac:dyDescent="0.25">
      <c r="A29" s="20" t="s">
        <v>17</v>
      </c>
      <c r="B29" s="23">
        <v>0.65</v>
      </c>
      <c r="C29" s="23">
        <v>600</v>
      </c>
      <c r="D29" s="23">
        <f t="shared" si="0"/>
        <v>390</v>
      </c>
    </row>
    <row r="30" spans="1:4" x14ac:dyDescent="0.25">
      <c r="A30" s="20" t="s">
        <v>29</v>
      </c>
      <c r="B30" s="23">
        <v>5.15625</v>
      </c>
      <c r="C30" s="23">
        <v>80</v>
      </c>
      <c r="D30" s="23">
        <f t="shared" si="0"/>
        <v>412.5</v>
      </c>
    </row>
    <row r="31" spans="1:4" x14ac:dyDescent="0.25">
      <c r="A31" s="20" t="s">
        <v>30</v>
      </c>
      <c r="B31" s="23">
        <v>7.03125</v>
      </c>
      <c r="C31" s="23">
        <v>53.333333333333336</v>
      </c>
      <c r="D31" s="23">
        <f t="shared" si="0"/>
        <v>375</v>
      </c>
    </row>
    <row r="32" spans="1:4" x14ac:dyDescent="0.25">
      <c r="A32" s="20" t="s">
        <v>31</v>
      </c>
      <c r="B32" s="23">
        <v>8.90625</v>
      </c>
      <c r="C32" s="23">
        <v>53.333333333333336</v>
      </c>
      <c r="D32" s="23">
        <f t="shared" si="0"/>
        <v>475</v>
      </c>
    </row>
    <row r="33" spans="1:4" x14ac:dyDescent="0.25">
      <c r="A33" s="20" t="s">
        <v>32</v>
      </c>
      <c r="B33" s="23">
        <v>14.375</v>
      </c>
      <c r="C33" s="23">
        <v>53.333333333333336</v>
      </c>
      <c r="D33" s="23">
        <f t="shared" si="0"/>
        <v>766.66666666666674</v>
      </c>
    </row>
    <row r="34" spans="1:4" x14ac:dyDescent="0.25">
      <c r="A34" s="11" t="s">
        <v>44</v>
      </c>
      <c r="B34" s="23">
        <v>463</v>
      </c>
      <c r="C34" s="23">
        <v>1</v>
      </c>
      <c r="D34" s="23">
        <f t="shared" si="0"/>
        <v>463</v>
      </c>
    </row>
    <row r="35" spans="1:4" x14ac:dyDescent="0.25">
      <c r="A35" s="13"/>
      <c r="B35" s="23"/>
      <c r="C35" s="23"/>
      <c r="D35" s="23">
        <f>SUBTOTAL(109,Tabla7[Importe])</f>
        <v>103599.43333333335</v>
      </c>
    </row>
    <row r="36" spans="1:4" x14ac:dyDescent="0.25">
      <c r="D36" s="21"/>
    </row>
    <row r="37" spans="1:4" x14ac:dyDescent="0.25">
      <c r="D37" s="21"/>
    </row>
    <row r="38" spans="1:4" x14ac:dyDescent="0.25">
      <c r="D38" s="21"/>
    </row>
    <row r="39" spans="1:4" x14ac:dyDescent="0.25">
      <c r="D39" s="21"/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G16" sqref="G16"/>
    </sheetView>
  </sheetViews>
  <sheetFormatPr baseColWidth="10" defaultRowHeight="15" x14ac:dyDescent="0.25"/>
  <cols>
    <col min="1" max="1" width="58.140625" bestFit="1" customWidth="1"/>
    <col min="2" max="2" width="17.28515625" customWidth="1"/>
    <col min="3" max="3" width="11.85546875" customWidth="1"/>
    <col min="4" max="4" width="12" bestFit="1" customWidth="1"/>
  </cols>
  <sheetData>
    <row r="1" spans="1:7" s="9" customFormat="1" ht="21" x14ac:dyDescent="0.35">
      <c r="A1" s="8" t="s">
        <v>103</v>
      </c>
      <c r="B1" s="8"/>
      <c r="C1" s="8"/>
      <c r="D1" s="8"/>
      <c r="E1"/>
      <c r="F1" s="8"/>
      <c r="G1" s="8"/>
    </row>
    <row r="2" spans="1:7" x14ac:dyDescent="0.25">
      <c r="A2" s="53" t="s">
        <v>100</v>
      </c>
      <c r="B2" s="55" t="s">
        <v>97</v>
      </c>
      <c r="C2" s="55" t="s">
        <v>98</v>
      </c>
      <c r="D2" s="56" t="s">
        <v>99</v>
      </c>
    </row>
    <row r="3" spans="1:7" x14ac:dyDescent="0.25">
      <c r="A3" s="10" t="s">
        <v>5</v>
      </c>
      <c r="B3" s="23">
        <v>566</v>
      </c>
      <c r="C3" s="23">
        <v>1</v>
      </c>
      <c r="D3" s="23">
        <f t="shared" ref="D3:D22" si="0">+B3*C3</f>
        <v>566</v>
      </c>
    </row>
    <row r="4" spans="1:7" x14ac:dyDescent="0.25">
      <c r="A4" s="10" t="s">
        <v>6</v>
      </c>
      <c r="B4" s="23">
        <v>337</v>
      </c>
      <c r="C4" s="23">
        <v>1</v>
      </c>
      <c r="D4" s="23">
        <f t="shared" si="0"/>
        <v>337</v>
      </c>
    </row>
    <row r="5" spans="1:7" x14ac:dyDescent="0.25">
      <c r="A5" s="18" t="s">
        <v>7</v>
      </c>
      <c r="B5" s="23">
        <v>260</v>
      </c>
      <c r="C5" s="23">
        <v>1</v>
      </c>
      <c r="D5" s="23">
        <f t="shared" si="0"/>
        <v>260</v>
      </c>
    </row>
    <row r="6" spans="1:7" x14ac:dyDescent="0.25">
      <c r="A6" s="16" t="s">
        <v>10</v>
      </c>
      <c r="B6" s="23">
        <v>1068</v>
      </c>
      <c r="C6" s="23">
        <v>7</v>
      </c>
      <c r="D6" s="23">
        <f t="shared" si="0"/>
        <v>7476</v>
      </c>
    </row>
    <row r="7" spans="1:7" x14ac:dyDescent="0.25">
      <c r="A7" s="16" t="s">
        <v>11</v>
      </c>
      <c r="B7" s="23">
        <v>737</v>
      </c>
      <c r="C7" s="23">
        <v>10</v>
      </c>
      <c r="D7" s="23">
        <f t="shared" si="0"/>
        <v>7370</v>
      </c>
    </row>
    <row r="8" spans="1:7" x14ac:dyDescent="0.25">
      <c r="A8" s="16" t="s">
        <v>12</v>
      </c>
      <c r="B8" s="23">
        <v>899</v>
      </c>
      <c r="C8" s="23">
        <v>15</v>
      </c>
      <c r="D8" s="23">
        <f t="shared" si="0"/>
        <v>13485</v>
      </c>
    </row>
    <row r="9" spans="1:7" x14ac:dyDescent="0.25">
      <c r="A9" s="16" t="s">
        <v>27</v>
      </c>
      <c r="B9" s="23">
        <v>125</v>
      </c>
      <c r="C9" s="23">
        <v>17</v>
      </c>
      <c r="D9" s="23">
        <f t="shared" si="0"/>
        <v>2125</v>
      </c>
    </row>
    <row r="10" spans="1:7" x14ac:dyDescent="0.25">
      <c r="A10" s="16" t="s">
        <v>50</v>
      </c>
      <c r="B10" s="23">
        <v>180</v>
      </c>
      <c r="C10" s="23">
        <v>20</v>
      </c>
      <c r="D10" s="23">
        <f t="shared" si="0"/>
        <v>3600</v>
      </c>
    </row>
    <row r="11" spans="1:7" x14ac:dyDescent="0.25">
      <c r="A11" s="16" t="s">
        <v>26</v>
      </c>
      <c r="B11" s="23">
        <v>89</v>
      </c>
      <c r="C11" s="23">
        <v>3</v>
      </c>
      <c r="D11" s="23">
        <f t="shared" si="0"/>
        <v>267</v>
      </c>
    </row>
    <row r="12" spans="1:7" x14ac:dyDescent="0.25">
      <c r="A12" s="16" t="s">
        <v>95</v>
      </c>
      <c r="B12" s="23">
        <v>163</v>
      </c>
      <c r="C12" s="23">
        <v>3</v>
      </c>
      <c r="D12" s="23">
        <f t="shared" si="0"/>
        <v>489</v>
      </c>
    </row>
    <row r="13" spans="1:7" x14ac:dyDescent="0.25">
      <c r="A13" s="20" t="s">
        <v>13</v>
      </c>
      <c r="B13" s="23">
        <v>1.2</v>
      </c>
      <c r="C13" s="23">
        <v>350</v>
      </c>
      <c r="D13" s="23">
        <f t="shared" si="0"/>
        <v>420</v>
      </c>
    </row>
    <row r="14" spans="1:7" x14ac:dyDescent="0.25">
      <c r="A14" s="20" t="s">
        <v>14</v>
      </c>
      <c r="B14" s="23">
        <v>0.14000000000000001</v>
      </c>
      <c r="C14" s="23">
        <v>110</v>
      </c>
      <c r="D14" s="23">
        <f t="shared" si="0"/>
        <v>15.400000000000002</v>
      </c>
    </row>
    <row r="15" spans="1:7" x14ac:dyDescent="0.25">
      <c r="A15" s="20" t="s">
        <v>15</v>
      </c>
      <c r="B15" s="23">
        <v>2</v>
      </c>
      <c r="C15" s="23">
        <v>55</v>
      </c>
      <c r="D15" s="23">
        <f t="shared" si="0"/>
        <v>110</v>
      </c>
    </row>
    <row r="16" spans="1:7" x14ac:dyDescent="0.25">
      <c r="A16" s="20" t="s">
        <v>16</v>
      </c>
      <c r="B16" s="23">
        <v>0.43333333333333335</v>
      </c>
      <c r="C16" s="23">
        <v>2200</v>
      </c>
      <c r="D16" s="23">
        <f t="shared" si="0"/>
        <v>953.33333333333337</v>
      </c>
    </row>
    <row r="17" spans="1:4" x14ac:dyDescent="0.25">
      <c r="A17" s="20" t="s">
        <v>29</v>
      </c>
      <c r="B17" s="23">
        <v>5.15625</v>
      </c>
      <c r="C17" s="23">
        <v>220</v>
      </c>
      <c r="D17" s="23">
        <f t="shared" si="0"/>
        <v>1134.375</v>
      </c>
    </row>
    <row r="18" spans="1:4" x14ac:dyDescent="0.25">
      <c r="A18" s="20" t="s">
        <v>30</v>
      </c>
      <c r="B18" s="23">
        <v>7.03125</v>
      </c>
      <c r="C18" s="23">
        <v>146.66666666666666</v>
      </c>
      <c r="D18" s="23">
        <f t="shared" si="0"/>
        <v>1031.25</v>
      </c>
    </row>
    <row r="19" spans="1:4" x14ac:dyDescent="0.25">
      <c r="A19" s="20" t="s">
        <v>31</v>
      </c>
      <c r="B19" s="23">
        <v>8.90625</v>
      </c>
      <c r="C19" s="23">
        <v>146.66666666666666</v>
      </c>
      <c r="D19" s="23">
        <f t="shared" si="0"/>
        <v>1306.25</v>
      </c>
    </row>
    <row r="20" spans="1:4" x14ac:dyDescent="0.25">
      <c r="A20" s="20" t="s">
        <v>32</v>
      </c>
      <c r="B20" s="23">
        <v>14.375</v>
      </c>
      <c r="C20" s="23">
        <v>146.66666666666666</v>
      </c>
      <c r="D20" s="23">
        <f t="shared" si="0"/>
        <v>2108.333333333333</v>
      </c>
    </row>
    <row r="21" spans="1:4" x14ac:dyDescent="0.25">
      <c r="A21" s="17" t="s">
        <v>41</v>
      </c>
      <c r="B21" s="23">
        <v>630</v>
      </c>
      <c r="C21" s="23">
        <v>1</v>
      </c>
      <c r="D21" s="23">
        <f t="shared" si="0"/>
        <v>630</v>
      </c>
    </row>
    <row r="22" spans="1:4" x14ac:dyDescent="0.25">
      <c r="A22" s="17" t="s">
        <v>43</v>
      </c>
      <c r="B22" s="23">
        <v>4775</v>
      </c>
      <c r="C22" s="23">
        <v>1</v>
      </c>
      <c r="D22" s="23">
        <f t="shared" si="0"/>
        <v>4775</v>
      </c>
    </row>
    <row r="23" spans="1:4" x14ac:dyDescent="0.25">
      <c r="A23" s="13"/>
      <c r="B23" s="14"/>
      <c r="C23" s="14"/>
      <c r="D23" s="14">
        <f>SUBTOTAL(109,Tabla8[Importe])</f>
        <v>48458.941666666673</v>
      </c>
    </row>
    <row r="24" spans="1:4" x14ac:dyDescent="0.25">
      <c r="D24" s="22"/>
    </row>
    <row r="25" spans="1:4" x14ac:dyDescent="0.25">
      <c r="D25" s="22"/>
    </row>
    <row r="26" spans="1:4" x14ac:dyDescent="0.25">
      <c r="D26" s="22"/>
    </row>
    <row r="27" spans="1:4" x14ac:dyDescent="0.25">
      <c r="D27" s="22"/>
    </row>
    <row r="28" spans="1:4" x14ac:dyDescent="0.25">
      <c r="D28" s="22"/>
    </row>
    <row r="29" spans="1:4" x14ac:dyDescent="0.25">
      <c r="D29" s="22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>
      <selection activeCell="E13" sqref="E13"/>
    </sheetView>
  </sheetViews>
  <sheetFormatPr baseColWidth="10" defaultRowHeight="15" x14ac:dyDescent="0.25"/>
  <cols>
    <col min="1" max="1" width="58.140625" bestFit="1" customWidth="1"/>
    <col min="2" max="2" width="17.28515625" customWidth="1"/>
    <col min="3" max="3" width="11.85546875" customWidth="1"/>
    <col min="4" max="4" width="12" bestFit="1" customWidth="1"/>
  </cols>
  <sheetData>
    <row r="1" spans="1:7" s="9" customFormat="1" ht="21" x14ac:dyDescent="0.35">
      <c r="A1" s="8" t="s">
        <v>102</v>
      </c>
      <c r="B1" s="8"/>
      <c r="C1" s="8"/>
      <c r="D1" s="8"/>
      <c r="E1"/>
      <c r="F1" s="8"/>
      <c r="G1" s="8"/>
    </row>
    <row r="2" spans="1:7" x14ac:dyDescent="0.25">
      <c r="A2" s="54" t="s">
        <v>100</v>
      </c>
      <c r="B2" s="24" t="s">
        <v>97</v>
      </c>
      <c r="C2" s="24" t="s">
        <v>98</v>
      </c>
      <c r="D2" s="24" t="s">
        <v>99</v>
      </c>
    </row>
    <row r="3" spans="1:7" x14ac:dyDescent="0.25">
      <c r="A3" s="16" t="s">
        <v>19</v>
      </c>
      <c r="B3" s="23">
        <v>1200</v>
      </c>
      <c r="C3" s="23">
        <v>1</v>
      </c>
      <c r="D3" s="23">
        <f t="shared" ref="D3:D25" si="0">+B3*C3</f>
        <v>1200</v>
      </c>
    </row>
    <row r="4" spans="1:7" x14ac:dyDescent="0.25">
      <c r="A4" s="10" t="s">
        <v>4</v>
      </c>
      <c r="B4" s="23">
        <v>213</v>
      </c>
      <c r="C4" s="23">
        <v>1</v>
      </c>
      <c r="D4" s="23">
        <f t="shared" si="0"/>
        <v>213</v>
      </c>
    </row>
    <row r="5" spans="1:7" x14ac:dyDescent="0.25">
      <c r="A5" s="10" t="s">
        <v>5</v>
      </c>
      <c r="B5" s="23">
        <v>566</v>
      </c>
      <c r="C5" s="23">
        <v>1</v>
      </c>
      <c r="D5" s="23">
        <f t="shared" si="0"/>
        <v>566</v>
      </c>
    </row>
    <row r="6" spans="1:7" x14ac:dyDescent="0.25">
      <c r="A6" s="10" t="s">
        <v>6</v>
      </c>
      <c r="B6" s="23">
        <v>337</v>
      </c>
      <c r="C6" s="23">
        <v>1</v>
      </c>
      <c r="D6" s="23">
        <f t="shared" si="0"/>
        <v>337</v>
      </c>
    </row>
    <row r="7" spans="1:7" x14ac:dyDescent="0.25">
      <c r="A7" s="10" t="s">
        <v>35</v>
      </c>
      <c r="B7" s="23">
        <v>2800</v>
      </c>
      <c r="C7" s="23">
        <v>1</v>
      </c>
      <c r="D7" s="23">
        <f t="shared" si="0"/>
        <v>2800</v>
      </c>
    </row>
    <row r="8" spans="1:7" x14ac:dyDescent="0.25">
      <c r="A8" s="10" t="s">
        <v>47</v>
      </c>
      <c r="B8" s="23">
        <v>1079</v>
      </c>
      <c r="C8" s="23">
        <v>2</v>
      </c>
      <c r="D8" s="23">
        <f t="shared" si="0"/>
        <v>2158</v>
      </c>
    </row>
    <row r="9" spans="1:7" x14ac:dyDescent="0.25">
      <c r="A9" s="18" t="s">
        <v>7</v>
      </c>
      <c r="B9" s="23">
        <v>260</v>
      </c>
      <c r="C9" s="23">
        <v>3</v>
      </c>
      <c r="D9" s="23">
        <f t="shared" si="0"/>
        <v>780</v>
      </c>
    </row>
    <row r="10" spans="1:7" x14ac:dyDescent="0.25">
      <c r="A10" s="16" t="s">
        <v>10</v>
      </c>
      <c r="B10" s="23">
        <v>1068</v>
      </c>
      <c r="C10" s="23">
        <v>3</v>
      </c>
      <c r="D10" s="23">
        <f t="shared" si="0"/>
        <v>3204</v>
      </c>
    </row>
    <row r="11" spans="1:7" x14ac:dyDescent="0.25">
      <c r="A11" s="16" t="s">
        <v>11</v>
      </c>
      <c r="B11" s="23">
        <v>737</v>
      </c>
      <c r="C11" s="23">
        <v>15</v>
      </c>
      <c r="D11" s="23">
        <f t="shared" si="0"/>
        <v>11055</v>
      </c>
    </row>
    <row r="12" spans="1:7" x14ac:dyDescent="0.25">
      <c r="A12" s="16" t="s">
        <v>12</v>
      </c>
      <c r="B12" s="23">
        <v>899</v>
      </c>
      <c r="C12" s="23">
        <v>8</v>
      </c>
      <c r="D12" s="23">
        <f t="shared" si="0"/>
        <v>7192</v>
      </c>
    </row>
    <row r="13" spans="1:7" x14ac:dyDescent="0.25">
      <c r="A13" s="16" t="s">
        <v>27</v>
      </c>
      <c r="B13" s="23">
        <v>125</v>
      </c>
      <c r="C13" s="23">
        <v>18</v>
      </c>
      <c r="D13" s="23">
        <f t="shared" si="0"/>
        <v>2250</v>
      </c>
    </row>
    <row r="14" spans="1:7" x14ac:dyDescent="0.25">
      <c r="A14" s="16" t="s">
        <v>50</v>
      </c>
      <c r="B14" s="23">
        <v>180</v>
      </c>
      <c r="C14" s="23">
        <v>18</v>
      </c>
      <c r="D14" s="23">
        <f t="shared" si="0"/>
        <v>3240</v>
      </c>
    </row>
    <row r="15" spans="1:7" x14ac:dyDescent="0.25">
      <c r="A15" s="16" t="s">
        <v>26</v>
      </c>
      <c r="B15" s="23">
        <v>89</v>
      </c>
      <c r="C15" s="23">
        <v>3</v>
      </c>
      <c r="D15" s="23">
        <f t="shared" si="0"/>
        <v>267</v>
      </c>
    </row>
    <row r="16" spans="1:7" x14ac:dyDescent="0.25">
      <c r="A16" s="16" t="s">
        <v>95</v>
      </c>
      <c r="B16" s="23">
        <v>163</v>
      </c>
      <c r="C16" s="23">
        <v>20</v>
      </c>
      <c r="D16" s="23">
        <f t="shared" si="0"/>
        <v>3260</v>
      </c>
    </row>
    <row r="17" spans="1:4" x14ac:dyDescent="0.25">
      <c r="A17" s="20" t="s">
        <v>13</v>
      </c>
      <c r="B17" s="23">
        <v>1.2</v>
      </c>
      <c r="C17" s="23">
        <v>300</v>
      </c>
      <c r="D17" s="23">
        <f t="shared" si="0"/>
        <v>360</v>
      </c>
    </row>
    <row r="18" spans="1:4" x14ac:dyDescent="0.25">
      <c r="A18" s="20" t="s">
        <v>14</v>
      </c>
      <c r="B18" s="23">
        <v>0.14000000000000001</v>
      </c>
      <c r="C18" s="23">
        <v>100</v>
      </c>
      <c r="D18" s="23">
        <f t="shared" si="0"/>
        <v>14.000000000000002</v>
      </c>
    </row>
    <row r="19" spans="1:4" x14ac:dyDescent="0.25">
      <c r="A19" s="20" t="s">
        <v>15</v>
      </c>
      <c r="B19" s="23">
        <v>2</v>
      </c>
      <c r="C19" s="23">
        <v>50</v>
      </c>
      <c r="D19" s="23">
        <f t="shared" si="0"/>
        <v>100</v>
      </c>
    </row>
    <row r="20" spans="1:4" x14ac:dyDescent="0.25">
      <c r="A20" s="20" t="s">
        <v>16</v>
      </c>
      <c r="B20" s="23">
        <v>0.43333333333333335</v>
      </c>
      <c r="C20" s="23">
        <v>2000</v>
      </c>
      <c r="D20" s="23">
        <f t="shared" si="0"/>
        <v>866.66666666666674</v>
      </c>
    </row>
    <row r="21" spans="1:4" x14ac:dyDescent="0.25">
      <c r="A21" s="20" t="s">
        <v>29</v>
      </c>
      <c r="B21" s="23">
        <v>5.15625</v>
      </c>
      <c r="C21" s="23">
        <v>200</v>
      </c>
      <c r="D21" s="23">
        <f t="shared" si="0"/>
        <v>1031.25</v>
      </c>
    </row>
    <row r="22" spans="1:4" x14ac:dyDescent="0.25">
      <c r="A22" s="20" t="s">
        <v>30</v>
      </c>
      <c r="B22" s="23">
        <v>7.03125</v>
      </c>
      <c r="C22" s="23">
        <v>133.33333333333334</v>
      </c>
      <c r="D22" s="23">
        <f t="shared" si="0"/>
        <v>937.50000000000011</v>
      </c>
    </row>
    <row r="23" spans="1:4" x14ac:dyDescent="0.25">
      <c r="A23" s="20" t="s">
        <v>31</v>
      </c>
      <c r="B23" s="23">
        <v>8.90625</v>
      </c>
      <c r="C23" s="23">
        <v>133.33333333333334</v>
      </c>
      <c r="D23" s="23">
        <f t="shared" si="0"/>
        <v>1187.5</v>
      </c>
    </row>
    <row r="24" spans="1:4" x14ac:dyDescent="0.25">
      <c r="A24" s="20" t="s">
        <v>32</v>
      </c>
      <c r="B24" s="23">
        <v>14.375</v>
      </c>
      <c r="C24" s="23">
        <v>133.33333333333334</v>
      </c>
      <c r="D24" s="23">
        <f t="shared" si="0"/>
        <v>1916.6666666666667</v>
      </c>
    </row>
    <row r="25" spans="1:4" x14ac:dyDescent="0.25">
      <c r="A25" s="11" t="s">
        <v>44</v>
      </c>
      <c r="B25" s="23">
        <v>463</v>
      </c>
      <c r="C25" s="23">
        <v>1</v>
      </c>
      <c r="D25" s="23">
        <f t="shared" si="0"/>
        <v>463</v>
      </c>
    </row>
    <row r="26" spans="1:4" x14ac:dyDescent="0.25">
      <c r="A26" s="13"/>
      <c r="B26" s="14"/>
      <c r="C26" s="14"/>
      <c r="D26" s="14">
        <f>SUBTOTAL(109,Tabla6[Importe])</f>
        <v>45398.583333333328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>
      <selection activeCell="E7" sqref="E7"/>
    </sheetView>
  </sheetViews>
  <sheetFormatPr baseColWidth="10" defaultRowHeight="15" x14ac:dyDescent="0.25"/>
  <cols>
    <col min="1" max="1" width="58.140625" bestFit="1" customWidth="1"/>
    <col min="2" max="2" width="17.28515625" customWidth="1"/>
    <col min="3" max="4" width="12" bestFit="1" customWidth="1"/>
  </cols>
  <sheetData>
    <row r="1" spans="1:7" s="9" customFormat="1" ht="21" x14ac:dyDescent="0.35">
      <c r="A1" s="8" t="s">
        <v>101</v>
      </c>
      <c r="B1" s="8"/>
      <c r="C1" s="8"/>
      <c r="D1" s="8"/>
      <c r="E1"/>
      <c r="F1" s="8"/>
      <c r="G1" s="8"/>
    </row>
    <row r="2" spans="1:7" x14ac:dyDescent="0.25">
      <c r="A2" s="13" t="s">
        <v>0</v>
      </c>
      <c r="B2" s="23" t="s">
        <v>97</v>
      </c>
      <c r="C2" s="23" t="s">
        <v>98</v>
      </c>
      <c r="D2" s="23" t="s">
        <v>99</v>
      </c>
    </row>
    <row r="3" spans="1:7" x14ac:dyDescent="0.25">
      <c r="A3" s="16" t="s">
        <v>19</v>
      </c>
      <c r="B3" s="23">
        <v>1200</v>
      </c>
      <c r="C3" s="23">
        <v>1</v>
      </c>
      <c r="D3" s="23">
        <f t="shared" ref="D3:D25" si="0">+B3*C3</f>
        <v>1200</v>
      </c>
    </row>
    <row r="4" spans="1:7" x14ac:dyDescent="0.25">
      <c r="A4" s="10" t="s">
        <v>4</v>
      </c>
      <c r="B4" s="23">
        <v>213</v>
      </c>
      <c r="C4" s="23">
        <v>1</v>
      </c>
      <c r="D4" s="23">
        <f t="shared" si="0"/>
        <v>213</v>
      </c>
    </row>
    <row r="5" spans="1:7" x14ac:dyDescent="0.25">
      <c r="A5" s="10" t="s">
        <v>5</v>
      </c>
      <c r="B5" s="23">
        <v>566</v>
      </c>
      <c r="C5" s="23">
        <v>1</v>
      </c>
      <c r="D5" s="23">
        <f t="shared" si="0"/>
        <v>566</v>
      </c>
    </row>
    <row r="6" spans="1:7" x14ac:dyDescent="0.25">
      <c r="A6" s="10" t="s">
        <v>6</v>
      </c>
      <c r="B6" s="23">
        <v>337</v>
      </c>
      <c r="C6" s="23">
        <v>1</v>
      </c>
      <c r="D6" s="23">
        <f t="shared" si="0"/>
        <v>337</v>
      </c>
    </row>
    <row r="7" spans="1:7" x14ac:dyDescent="0.25">
      <c r="A7" s="10" t="s">
        <v>35</v>
      </c>
      <c r="B7" s="23">
        <v>2800</v>
      </c>
      <c r="C7" s="23">
        <v>1</v>
      </c>
      <c r="D7" s="23">
        <f t="shared" si="0"/>
        <v>2800</v>
      </c>
    </row>
    <row r="8" spans="1:7" x14ac:dyDescent="0.25">
      <c r="A8" s="10" t="s">
        <v>47</v>
      </c>
      <c r="B8" s="23">
        <v>1079</v>
      </c>
      <c r="C8" s="23">
        <v>2</v>
      </c>
      <c r="D8" s="23">
        <f t="shared" si="0"/>
        <v>2158</v>
      </c>
    </row>
    <row r="9" spans="1:7" x14ac:dyDescent="0.25">
      <c r="A9" s="18" t="s">
        <v>7</v>
      </c>
      <c r="B9" s="23">
        <v>260</v>
      </c>
      <c r="C9" s="23">
        <v>1</v>
      </c>
      <c r="D9" s="23">
        <f t="shared" si="0"/>
        <v>260</v>
      </c>
    </row>
    <row r="10" spans="1:7" x14ac:dyDescent="0.25">
      <c r="A10" s="16" t="s">
        <v>10</v>
      </c>
      <c r="B10" s="23">
        <v>1068</v>
      </c>
      <c r="C10" s="23">
        <v>3</v>
      </c>
      <c r="D10" s="23">
        <f t="shared" si="0"/>
        <v>3204</v>
      </c>
    </row>
    <row r="11" spans="1:7" x14ac:dyDescent="0.25">
      <c r="A11" s="16" t="s">
        <v>11</v>
      </c>
      <c r="B11" s="23">
        <v>737</v>
      </c>
      <c r="C11" s="23">
        <v>5</v>
      </c>
      <c r="D11" s="23">
        <f t="shared" si="0"/>
        <v>3685</v>
      </c>
    </row>
    <row r="12" spans="1:7" x14ac:dyDescent="0.25">
      <c r="A12" s="16" t="s">
        <v>12</v>
      </c>
      <c r="B12" s="23">
        <v>899</v>
      </c>
      <c r="C12" s="23">
        <v>2</v>
      </c>
      <c r="D12" s="23">
        <f t="shared" si="0"/>
        <v>1798</v>
      </c>
    </row>
    <row r="13" spans="1:7" x14ac:dyDescent="0.25">
      <c r="A13" s="16" t="s">
        <v>27</v>
      </c>
      <c r="B13" s="23">
        <v>125</v>
      </c>
      <c r="C13" s="23">
        <v>8</v>
      </c>
      <c r="D13" s="23">
        <f t="shared" si="0"/>
        <v>1000</v>
      </c>
    </row>
    <row r="14" spans="1:7" x14ac:dyDescent="0.25">
      <c r="A14" s="16" t="s">
        <v>50</v>
      </c>
      <c r="B14" s="23">
        <v>180</v>
      </c>
      <c r="C14" s="23">
        <v>5</v>
      </c>
      <c r="D14" s="23">
        <f t="shared" si="0"/>
        <v>900</v>
      </c>
    </row>
    <row r="15" spans="1:7" x14ac:dyDescent="0.25">
      <c r="A15" s="16" t="s">
        <v>26</v>
      </c>
      <c r="B15" s="23">
        <v>89</v>
      </c>
      <c r="C15" s="23">
        <v>2</v>
      </c>
      <c r="D15" s="23">
        <f t="shared" si="0"/>
        <v>178</v>
      </c>
    </row>
    <row r="16" spans="1:7" x14ac:dyDescent="0.25">
      <c r="A16" s="16" t="s">
        <v>95</v>
      </c>
      <c r="B16" s="23">
        <v>163</v>
      </c>
      <c r="C16" s="23">
        <v>5</v>
      </c>
      <c r="D16" s="23">
        <f t="shared" si="0"/>
        <v>815</v>
      </c>
    </row>
    <row r="17" spans="1:4" x14ac:dyDescent="0.25">
      <c r="A17" s="20" t="s">
        <v>13</v>
      </c>
      <c r="B17" s="23">
        <v>1.2</v>
      </c>
      <c r="C17" s="23">
        <v>5000</v>
      </c>
      <c r="D17" s="23">
        <f t="shared" si="0"/>
        <v>6000</v>
      </c>
    </row>
    <row r="18" spans="1:4" x14ac:dyDescent="0.25">
      <c r="A18" s="20" t="s">
        <v>14</v>
      </c>
      <c r="B18" s="23">
        <v>0.14000000000000001</v>
      </c>
      <c r="C18" s="23">
        <v>50</v>
      </c>
      <c r="D18" s="23">
        <f t="shared" si="0"/>
        <v>7.0000000000000009</v>
      </c>
    </row>
    <row r="19" spans="1:4" x14ac:dyDescent="0.25">
      <c r="A19" s="20" t="s">
        <v>15</v>
      </c>
      <c r="B19" s="23">
        <v>2</v>
      </c>
      <c r="C19" s="23">
        <v>25</v>
      </c>
      <c r="D19" s="23">
        <f t="shared" si="0"/>
        <v>50</v>
      </c>
    </row>
    <row r="20" spans="1:4" x14ac:dyDescent="0.25">
      <c r="A20" s="20" t="s">
        <v>16</v>
      </c>
      <c r="B20" s="23">
        <v>0.43333333333333335</v>
      </c>
      <c r="C20" s="23">
        <v>1000</v>
      </c>
      <c r="D20" s="23">
        <f t="shared" si="0"/>
        <v>433.33333333333337</v>
      </c>
    </row>
    <row r="21" spans="1:4" x14ac:dyDescent="0.25">
      <c r="A21" s="20" t="s">
        <v>29</v>
      </c>
      <c r="B21" s="23">
        <v>5.15625</v>
      </c>
      <c r="C21" s="23">
        <v>100</v>
      </c>
      <c r="D21" s="23">
        <f t="shared" si="0"/>
        <v>515.625</v>
      </c>
    </row>
    <row r="22" spans="1:4" x14ac:dyDescent="0.25">
      <c r="A22" s="20" t="s">
        <v>30</v>
      </c>
      <c r="B22" s="23">
        <v>7.03125</v>
      </c>
      <c r="C22" s="23">
        <v>66.666666666666671</v>
      </c>
      <c r="D22" s="23">
        <f t="shared" si="0"/>
        <v>468.75000000000006</v>
      </c>
    </row>
    <row r="23" spans="1:4" x14ac:dyDescent="0.25">
      <c r="A23" s="20" t="s">
        <v>31</v>
      </c>
      <c r="B23" s="23">
        <v>8.90625</v>
      </c>
      <c r="C23" s="23">
        <v>66.666666666666671</v>
      </c>
      <c r="D23" s="23">
        <f t="shared" si="0"/>
        <v>593.75</v>
      </c>
    </row>
    <row r="24" spans="1:4" x14ac:dyDescent="0.25">
      <c r="A24" s="20" t="s">
        <v>32</v>
      </c>
      <c r="B24" s="23">
        <v>14.375</v>
      </c>
      <c r="C24" s="23">
        <v>66.666666666666671</v>
      </c>
      <c r="D24" s="23">
        <f t="shared" si="0"/>
        <v>958.33333333333337</v>
      </c>
    </row>
    <row r="25" spans="1:4" x14ac:dyDescent="0.25">
      <c r="A25" s="11" t="s">
        <v>44</v>
      </c>
      <c r="B25" s="23">
        <v>463</v>
      </c>
      <c r="C25" s="23">
        <v>1</v>
      </c>
      <c r="D25" s="23">
        <f t="shared" si="0"/>
        <v>463</v>
      </c>
    </row>
    <row r="26" spans="1:4" x14ac:dyDescent="0.25">
      <c r="A26" s="13"/>
      <c r="B26" s="14"/>
      <c r="C26" s="14"/>
      <c r="D26" s="14">
        <f>SUBTOTAL(109,Tabla5[Importe])</f>
        <v>28603.791666666664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Presupuesto</vt:lpstr>
      <vt:lpstr>Referencia</vt:lpstr>
      <vt:lpstr>Servidores</vt:lpstr>
      <vt:lpstr>TI</vt:lpstr>
      <vt:lpstr>AMIN</vt:lpstr>
      <vt:lpstr>PLANTA</vt:lpstr>
      <vt:lpstr>LABORATORIO</vt:lpstr>
      <vt:lpstr>AMIN!Área_de_impresión</vt:lpstr>
      <vt:lpstr>LABORATORIO!Área_de_impresión</vt:lpstr>
      <vt:lpstr>PLANTA!Área_de_impresión</vt:lpstr>
      <vt:lpstr>Presupuesto!Área_de_impresión</vt:lpstr>
      <vt:lpstr>Servidores!Área_de_impresión</vt:lpstr>
      <vt:lpstr>TI!Área_de_impresión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2019-03-25T15:58:18Z</dcterms:modified>
</cp:coreProperties>
</file>