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SYLLA MASSANDJE\"/>
    </mc:Choice>
  </mc:AlternateContent>
  <bookViews>
    <workbookView xWindow="0" yWindow="135" windowWidth="17715" windowHeight="6150" firstSheet="3" activeTab="9"/>
  </bookViews>
  <sheets>
    <sheet name="JANVIER 16" sheetId="33" r:id="rId1"/>
    <sheet name="FEVRIER 16" sheetId="34" r:id="rId2"/>
    <sheet name="MARS 16" sheetId="35" r:id="rId3"/>
    <sheet name="AVRIL 16" sheetId="36" r:id="rId4"/>
    <sheet name="MAI 16" sheetId="40" r:id="rId5"/>
    <sheet name="JUIN 16" sheetId="41" r:id="rId6"/>
    <sheet name="JUILLET 16 " sheetId="42" r:id="rId7"/>
    <sheet name="AOUT 16" sheetId="43" r:id="rId8"/>
    <sheet name="SEPTEMBRE 16 " sheetId="44" r:id="rId9"/>
    <sheet name="OCTOBRE 16 " sheetId="45" r:id="rId10"/>
  </sheets>
  <calcPr calcId="152511"/>
</workbook>
</file>

<file path=xl/calcChain.xml><?xml version="1.0" encoding="utf-8"?>
<calcChain xmlns="http://schemas.openxmlformats.org/spreadsheetml/2006/main">
  <c r="G33" i="45" l="1"/>
  <c r="I32" i="45"/>
  <c r="I31" i="45"/>
  <c r="I33" i="45" s="1"/>
  <c r="G31" i="45"/>
  <c r="G18" i="45"/>
  <c r="G21" i="45" s="1"/>
  <c r="I17" i="45"/>
  <c r="I21" i="45" s="1"/>
  <c r="H17" i="45"/>
  <c r="G17" i="45"/>
  <c r="G19" i="45" s="1"/>
  <c r="G20" i="45" l="1"/>
  <c r="G32" i="44"/>
  <c r="I31" i="44"/>
  <c r="G30" i="44"/>
  <c r="I30" i="44" s="1"/>
  <c r="I32" i="44" s="1"/>
  <c r="G18" i="44"/>
  <c r="I16" i="44"/>
  <c r="I20" i="44" s="1"/>
  <c r="H16" i="44"/>
  <c r="G16" i="44"/>
  <c r="G17" i="44" s="1"/>
  <c r="G20" i="44" l="1"/>
  <c r="G19" i="44"/>
  <c r="G31" i="43"/>
  <c r="I30" i="43"/>
  <c r="I29" i="43"/>
  <c r="I31" i="43" s="1"/>
  <c r="G29" i="43"/>
  <c r="G17" i="43"/>
  <c r="I16" i="43"/>
  <c r="I20" i="43" s="1"/>
  <c r="G20" i="43" s="1"/>
  <c r="H16" i="43"/>
  <c r="G16" i="43"/>
  <c r="G18" i="43" s="1"/>
  <c r="G19" i="43" s="1"/>
  <c r="I30" i="42" l="1"/>
  <c r="G29" i="42"/>
  <c r="G31" i="42" s="1"/>
  <c r="I16" i="42"/>
  <c r="I20" i="42" s="1"/>
  <c r="H16" i="42"/>
  <c r="G16" i="42"/>
  <c r="G18" i="42" s="1"/>
  <c r="I29" i="42" l="1"/>
  <c r="I31" i="42" s="1"/>
  <c r="G17" i="42"/>
  <c r="I31" i="41"/>
  <c r="G30" i="41"/>
  <c r="G32" i="41" s="1"/>
  <c r="G18" i="41"/>
  <c r="I16" i="41"/>
  <c r="I20" i="41" s="1"/>
  <c r="H16" i="41"/>
  <c r="G16" i="41"/>
  <c r="G17" i="41" s="1"/>
  <c r="G19" i="42" l="1"/>
  <c r="G20" i="42"/>
  <c r="G20" i="41"/>
  <c r="G19" i="41"/>
  <c r="I30" i="41"/>
  <c r="I32" i="41" s="1"/>
  <c r="G16" i="40"/>
  <c r="G17" i="40" s="1"/>
  <c r="G32" i="36" l="1"/>
  <c r="G18" i="40" l="1"/>
  <c r="I29" i="40"/>
  <c r="G28" i="40"/>
  <c r="I28" i="40" s="1"/>
  <c r="H16" i="40"/>
  <c r="I29" i="36"/>
  <c r="G28" i="36"/>
  <c r="G30" i="36" s="1"/>
  <c r="I28" i="36" l="1"/>
  <c r="I30" i="36" s="1"/>
  <c r="G19" i="40"/>
  <c r="G20" i="40"/>
  <c r="G30" i="40"/>
  <c r="I30" i="40"/>
  <c r="I21" i="35" l="1"/>
  <c r="G16" i="36"/>
  <c r="I16" i="36"/>
  <c r="G17" i="36" l="1"/>
  <c r="H16" i="36"/>
  <c r="G15" i="35"/>
  <c r="I15" i="35"/>
  <c r="H15" i="35"/>
  <c r="I23" i="34"/>
  <c r="G20" i="36" l="1"/>
  <c r="G18" i="36"/>
  <c r="G19" i="36" s="1"/>
  <c r="G16" i="35"/>
  <c r="G18" i="35" s="1"/>
  <c r="I23" i="35" s="1"/>
  <c r="I24" i="35" s="1"/>
  <c r="H18" i="35"/>
  <c r="H19" i="35" s="1"/>
  <c r="G19" i="35"/>
  <c r="I15" i="34"/>
  <c r="H15" i="34"/>
  <c r="G15" i="34"/>
  <c r="I15" i="33"/>
  <c r="H15" i="33"/>
  <c r="H17" i="33" s="1"/>
  <c r="H18" i="33" s="1"/>
  <c r="G15" i="33"/>
  <c r="G17" i="33" s="1"/>
  <c r="I17" i="34" l="1"/>
  <c r="I18" i="34" s="1"/>
  <c r="H17" i="34"/>
  <c r="H18" i="34" s="1"/>
  <c r="G17" i="34"/>
  <c r="G18" i="33"/>
  <c r="I17" i="33"/>
  <c r="I18" i="33" s="1"/>
  <c r="J17" i="33" l="1"/>
  <c r="J17" i="34"/>
  <c r="G18" i="34"/>
</calcChain>
</file>

<file path=xl/sharedStrings.xml><?xml version="1.0" encoding="utf-8"?>
<sst xmlns="http://schemas.openxmlformats.org/spreadsheetml/2006/main" count="845" uniqueCount="107">
  <si>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</si>
  <si>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</si>
  <si>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</si>
  <si>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</si>
  <si>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</si>
  <si>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</si>
  <si>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</si>
  <si>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</si>
  <si>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</si>
  <si>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</si>
  <si>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SYLLA BARAKISSA: 06 43 37 99 - 07 52 44 62</t>
  </si>
  <si>
    <t>SYLLA BANGALI CEL. 05 58 83 99 - 42 51 25 03</t>
  </si>
  <si>
    <t>TOTAL DES BAUX</t>
  </si>
  <si>
    <t>IMPOT ABIDJAN</t>
  </si>
  <si>
    <t>COMMISSION CCGIM</t>
  </si>
  <si>
    <t>BENEFICIAIRE: SYLLA MASSANDJE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</si>
  <si>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</si>
  <si>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</si>
  <si>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</si>
  <si>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</si>
  <si>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</si>
  <si>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</si>
  <si>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</si>
  <si>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YAO RICHARD MILAN</t>
  </si>
  <si>
    <t>MDL</t>
  </si>
  <si>
    <t>01 04 20 27</t>
  </si>
  <si>
    <t>B2</t>
  </si>
  <si>
    <t>ETTIEN KOUAME</t>
  </si>
  <si>
    <t>09 69 75 48</t>
  </si>
  <si>
    <t>B3</t>
  </si>
  <si>
    <t>A3</t>
  </si>
  <si>
    <t>MARINE</t>
  </si>
  <si>
    <t>DIZO ALAIN MARTIAL</t>
  </si>
  <si>
    <t>QM1</t>
  </si>
  <si>
    <t>03 65 43 54</t>
  </si>
  <si>
    <t>48 26 50 20</t>
  </si>
  <si>
    <t>GIBRIL KOKOH MARC ROMUALD</t>
  </si>
  <si>
    <t>SCH</t>
  </si>
  <si>
    <t>POLICE</t>
  </si>
  <si>
    <t>07 35 83 96</t>
  </si>
  <si>
    <t>03 12 50 37</t>
  </si>
  <si>
    <t>A2</t>
  </si>
  <si>
    <t>A4</t>
  </si>
  <si>
    <t>B4</t>
  </si>
  <si>
    <t>GNEPA YROPLO ANDRE</t>
  </si>
  <si>
    <t>41 29  95 20</t>
  </si>
  <si>
    <t>ENTREE</t>
  </si>
  <si>
    <t>GNOLEBA YAKOU ROGER</t>
  </si>
  <si>
    <t>B1</t>
  </si>
  <si>
    <t>03 94 24 17</t>
  </si>
  <si>
    <t>A1</t>
  </si>
  <si>
    <t>ECOBANK BARAKISSA</t>
  </si>
  <si>
    <t>01008 831217242501 75</t>
  </si>
  <si>
    <t>COMPLEMENT</t>
  </si>
  <si>
    <t>ARRIERES</t>
  </si>
  <si>
    <t>ABELO LANDRY SIDOINE</t>
  </si>
  <si>
    <t>08 25 45 73</t>
  </si>
  <si>
    <t>02 56 13 82</t>
  </si>
  <si>
    <t>N° CC: 1428934Q</t>
  </si>
  <si>
    <t>DIZO ALAIN MARTIAL doit (2X70 000 F + 30 000 F) 170 000 F au CCGIM</t>
  </si>
  <si>
    <t>2 FACTURES CIE</t>
  </si>
  <si>
    <t>SOMMES RECUES</t>
  </si>
  <si>
    <t>FACTURES CIE</t>
  </si>
  <si>
    <t>CCGIM</t>
  </si>
  <si>
    <t>RESTE</t>
  </si>
  <si>
    <t>DIZO ALAIN MARTIAL doit (2X70 000 F + 30 000 F) =170 000 F au CCGIM</t>
  </si>
  <si>
    <t>ADJUDANT</t>
  </si>
  <si>
    <t>TOTAL DES LOYERS</t>
  </si>
  <si>
    <t>ECOBANK SYLLA MASSANDJE</t>
  </si>
  <si>
    <t>0400811228697701</t>
  </si>
  <si>
    <t>SEHI BI ZOHI DESIRE</t>
  </si>
  <si>
    <t>RELEVE MENSUEL DES BAUX : MOIS D'AVRIL 2016</t>
  </si>
  <si>
    <t>RELEVE MENSUEL DES BAUX : MOIS DE MARS 2016</t>
  </si>
  <si>
    <t>MONTANT VERSE MARS 2016</t>
  </si>
  <si>
    <t>MONTANT VERSE FEVRIER 2016</t>
  </si>
  <si>
    <t>RELEVE MENSUEL DES BAUX : MOIS DE FEVRIER 2016</t>
  </si>
  <si>
    <t>RELEVE MENSUEL DES BAUX : MOIS DE JANVIER 2016</t>
  </si>
  <si>
    <t>MONTANT VERSE JANVIER 2016</t>
  </si>
  <si>
    <t>DJEDJE GAHOUROU GUY EVARD</t>
  </si>
  <si>
    <t>01 38 67 04</t>
  </si>
  <si>
    <t>RETENUES FISCALES</t>
  </si>
  <si>
    <t>MONTANT VIRE AVRIL 2016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</si>
  <si>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</si>
  <si>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</si>
  <si>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</si>
  <si>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</si>
  <si>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</si>
  <si>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</si>
  <si>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IMPOTS A PAYER EN 2016</t>
  </si>
  <si>
    <t>RELEVE MENSUEL DES BAUX : MOIS MAI 2016</t>
  </si>
  <si>
    <t>MONTANT VIRE MAI 2016</t>
  </si>
  <si>
    <t>PAIEMENT D'AVRIL 2016 (JANVIER-FEVRIER-MARS-AVRIL)</t>
  </si>
  <si>
    <t>IMPOT RESTANT 2016</t>
  </si>
  <si>
    <t>108 008 F CFA</t>
  </si>
  <si>
    <t>30 000 F CFA</t>
  </si>
  <si>
    <t>DEPOT DES COMPLEMENTS PAR CCGIM</t>
  </si>
  <si>
    <t>RELEVE MENSUEL DES BAUX : MOIS JUIN 2016</t>
  </si>
  <si>
    <t>DJEDJE GAHOUROU GUY EVARD doit 40 000 F au CCGIM</t>
  </si>
  <si>
    <t>MONTANT VIRE JUILLET 2016</t>
  </si>
  <si>
    <t>RELEVE MENSUEL DES BAUX : MOIS JUILLET 2016</t>
  </si>
  <si>
    <t>RELEVE MENSUEL DES BAUX : MOIS AOUT 2016</t>
  </si>
  <si>
    <t>RELEVE MENSUEL DES BAUX : MOIS SEPTEMBRE 2016</t>
  </si>
  <si>
    <t>LIBERE FIN AOUT 16</t>
  </si>
  <si>
    <t>RELEVE MENSUEL DES BAUX : MOIS OCTOBRE 2016</t>
  </si>
  <si>
    <t>MONTANT VIRE SEPTEMBRE 2016</t>
  </si>
  <si>
    <t>GIBRIL KOKHO MARC ROMUALD</t>
  </si>
  <si>
    <t>SGT 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</si>
</sst>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0" fontId="1" fillId="0" borderId="3" xfId="0" applyFont="1" applyBorder="1"/>
    <xf numFmtId="3" fontId="1" fillId="0" borderId="3" xfId="0" applyNumberFormat="1" applyFont="1" applyBorder="1"/>
    <xf numFmtId="3" fontId="3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1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/>
    </xf>
    <xf numFmtId="0" fontId="10" fillId="0" borderId="3" xfId="0" applyFont="1" applyBorder="1"/>
    <xf numFmtId="3" fontId="10" fillId="0" borderId="3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3" fontId="3" fillId="0" borderId="1" xfId="0" applyNumberFormat="1" applyFont="1" applyBorder="1"/>
    <xf numFmtId="3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 vertical="center"/>
    </xf>
    <xf numFmtId="0" fontId="1" fillId="0" borderId="0" xfId="0" applyFont="1" applyBorder="1"/>
    <xf numFmtId="0" fontId="1" fillId="2" borderId="0" xfId="0" applyFont="1" applyFill="1" applyBorder="1"/>
    <xf numFmtId="3" fontId="1" fillId="0" borderId="0" xfId="0" applyNumberFormat="1" applyFont="1" applyBorder="1"/>
    <xf numFmtId="0" fontId="0" fillId="0" borderId="0" xfId="0" applyBorder="1"/>
    <xf numFmtId="0" fontId="10" fillId="0" borderId="1" xfId="0" applyFont="1" applyBorder="1"/>
    <xf numFmtId="3" fontId="10" fillId="0" borderId="1" xfId="0" applyNumberFormat="1" applyFont="1" applyBorder="1"/>
    <xf numFmtId="3" fontId="3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" fontId="3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3" fontId="5" fillId="0" borderId="1" xfId="0" applyNumberFormat="1" applyFont="1" applyBorder="1"/>
    <xf numFmtId="0" fontId="5" fillId="0" borderId="1" xfId="0" applyFont="1" applyBorder="1"/>
    <xf numFmtId="3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8" xfId="0" applyFont="1" applyBorder="1"/>
    <xf numFmtId="0" fontId="3" fillId="0" borderId="0" xfId="0" applyFont="1" applyBorder="1"/>
    <xf numFmtId="3" fontId="5" fillId="0" borderId="0" xfId="0" applyNumberFormat="1" applyFont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3" fontId="5" fillId="0" borderId="8" xfId="0" applyNumberFormat="1" applyFont="1" applyBorder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0" borderId="3" xfId="0" applyBorder="1" applyAlignment="1">
      <alignment horizontal="right" vertical="top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left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 vertical="top"/>
    </xf>
    <xf numFmtId="49" fontId="5" fillId="0" borderId="3" xfId="0" applyNumberFormat="1" applyFont="1" applyBorder="1" applyAlignment="1">
      <alignment horizontal="right" vertical="top"/>
    </xf>
    <xf numFmtId="3" fontId="3" fillId="0" borderId="3" xfId="0" applyNumberFormat="1" applyFont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5" fillId="3" borderId="9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0" workbookViewId="0">
      <selection activeCell="G26" sqref="G26"/>
    </sheetView>
  </sheetViews>
  <sheetFormatPr baseColWidth="10" defaultRowHeight="15" x14ac:dyDescent="0.25"/>
  <cols>
    <col min="1" max="1" width="3" customWidth="1"/>
    <col min="2" max="2" width="31" customWidth="1"/>
    <col min="3" max="3" width="7.5703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  <col min="13" max="13" width="8.28515625" customWidth="1"/>
  </cols>
  <sheetData>
    <row r="1" spans="1:13" ht="18.75" x14ac:dyDescent="0.25">
      <c r="A1" s="94" t="s">
        <v>76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11.25" customHeight="1" x14ac:dyDescent="0.3">
      <c r="A5" s="32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33" t="s">
        <v>22</v>
      </c>
      <c r="M6" s="33" t="s">
        <v>46</v>
      </c>
    </row>
    <row r="7" spans="1:13" ht="24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27">
        <v>70000</v>
      </c>
      <c r="H7" s="17">
        <v>40000</v>
      </c>
      <c r="I7" s="4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 x14ac:dyDescent="0.25">
      <c r="A8" s="2">
        <v>2</v>
      </c>
      <c r="B8" s="10" t="s">
        <v>23</v>
      </c>
      <c r="C8" s="3" t="s">
        <v>24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80000</v>
      </c>
      <c r="I9" s="4"/>
      <c r="J9" s="23" t="s">
        <v>28</v>
      </c>
      <c r="K9" s="23"/>
      <c r="L9" s="24" t="s">
        <v>29</v>
      </c>
      <c r="M9" s="25">
        <v>41913</v>
      </c>
    </row>
    <row r="10" spans="1:13" ht="24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40000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 x14ac:dyDescent="0.25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3">
        <v>80000</v>
      </c>
      <c r="H11" s="17">
        <v>80000</v>
      </c>
      <c r="I11" s="3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230000</v>
      </c>
      <c r="I12" s="4"/>
      <c r="J12" s="23" t="s">
        <v>45</v>
      </c>
      <c r="K12" s="23"/>
      <c r="L12" s="24" t="s">
        <v>43</v>
      </c>
      <c r="M12" s="25">
        <v>41883</v>
      </c>
    </row>
    <row r="13" spans="1:13" ht="24" customHeight="1" x14ac:dyDescent="0.25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/>
      <c r="I13" s="4"/>
      <c r="J13" s="23" t="s">
        <v>49</v>
      </c>
      <c r="K13" s="23"/>
      <c r="L13" s="24" t="s">
        <v>48</v>
      </c>
      <c r="M13" s="25">
        <v>41913</v>
      </c>
    </row>
    <row r="14" spans="1:13" ht="24" customHeight="1" x14ac:dyDescent="0.25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 x14ac:dyDescent="0.25">
      <c r="A15" s="97" t="s">
        <v>12</v>
      </c>
      <c r="B15" s="98"/>
      <c r="C15" s="98"/>
      <c r="D15" s="98"/>
      <c r="E15" s="98"/>
      <c r="F15" s="99"/>
      <c r="G15" s="12">
        <f>SUM(G7:G14)</f>
        <v>600000</v>
      </c>
      <c r="H15" s="19">
        <f t="shared" ref="H15:I15" si="0">SUM(H7:H14)</f>
        <v>470000</v>
      </c>
      <c r="I15" s="12">
        <f t="shared" si="0"/>
        <v>0</v>
      </c>
      <c r="J15" s="6"/>
      <c r="K15" s="6"/>
    </row>
    <row r="16" spans="1:13" ht="16.5" customHeight="1" x14ac:dyDescent="0.25">
      <c r="A16" s="100" t="s">
        <v>13</v>
      </c>
      <c r="B16" s="101"/>
      <c r="C16" s="101"/>
      <c r="D16" s="101"/>
      <c r="E16" s="101"/>
      <c r="F16" s="102"/>
      <c r="G16" s="8">
        <v>0</v>
      </c>
      <c r="H16" s="20">
        <v>0</v>
      </c>
      <c r="I16" s="14">
        <v>0</v>
      </c>
      <c r="J16" s="6"/>
      <c r="K16" s="6"/>
    </row>
    <row r="17" spans="1:10" ht="15" customHeight="1" x14ac:dyDescent="0.25">
      <c r="A17" s="103" t="s">
        <v>14</v>
      </c>
      <c r="B17" s="104"/>
      <c r="C17" s="104"/>
      <c r="D17" s="104"/>
      <c r="E17" s="104"/>
      <c r="F17" s="105"/>
      <c r="G17" s="8">
        <f>(G15*0.05)+(280000*0.05)</f>
        <v>44000</v>
      </c>
      <c r="H17" s="20">
        <f t="shared" ref="H17:I17" si="1">H15*0.05</f>
        <v>23500</v>
      </c>
      <c r="I17" s="30">
        <f t="shared" si="1"/>
        <v>0</v>
      </c>
      <c r="J17" s="31">
        <f>G17+I17</f>
        <v>44000</v>
      </c>
    </row>
    <row r="18" spans="1:10" ht="15" customHeight="1" x14ac:dyDescent="0.25">
      <c r="A18" s="89" t="s">
        <v>77</v>
      </c>
      <c r="B18" s="89"/>
      <c r="C18" s="89"/>
      <c r="D18" s="89"/>
      <c r="E18" s="89"/>
      <c r="F18" s="89"/>
      <c r="G18" s="9">
        <f>G15-G16-G17</f>
        <v>556000</v>
      </c>
      <c r="H18" s="21">
        <f t="shared" ref="H18" si="2">H15-H16-H17</f>
        <v>446500</v>
      </c>
      <c r="I18" s="15">
        <f>I15-I16-I17</f>
        <v>0</v>
      </c>
    </row>
    <row r="19" spans="1:10" ht="18.75" customHeight="1" x14ac:dyDescent="0.25">
      <c r="A19" s="90"/>
      <c r="B19" s="90"/>
      <c r="C19" s="90"/>
      <c r="D19" s="90"/>
      <c r="E19" s="90"/>
      <c r="F19" s="90"/>
      <c r="G19" s="90"/>
      <c r="H19" s="91"/>
      <c r="I19" s="91"/>
    </row>
    <row r="20" spans="1:10" ht="18.75" customHeight="1" x14ac:dyDescent="0.25">
      <c r="A20" s="92" t="s">
        <v>51</v>
      </c>
      <c r="B20" s="92"/>
      <c r="C20" s="93" t="s">
        <v>52</v>
      </c>
      <c r="D20" s="93"/>
      <c r="E20" s="93"/>
      <c r="F20" s="93"/>
      <c r="G20" s="28"/>
      <c r="H20" s="28"/>
      <c r="I20" s="29"/>
    </row>
    <row r="22" spans="1:10" x14ac:dyDescent="0.25">
      <c r="A22" s="34" t="s">
        <v>59</v>
      </c>
      <c r="B22" s="34"/>
    </row>
  </sheetData>
  <mergeCells count="10">
    <mergeCell ref="A18:F18"/>
    <mergeCell ref="A19:I19"/>
    <mergeCell ref="A20:B20"/>
    <mergeCell ref="C20:F20"/>
    <mergeCell ref="A1:K1"/>
    <mergeCell ref="C4:J4"/>
    <mergeCell ref="J6:K6"/>
    <mergeCell ref="A15:F15"/>
    <mergeCell ref="A16:F16"/>
    <mergeCell ref="A17:F17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M12" sqref="M12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94" t="s">
        <v>103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6" customHeight="1" x14ac:dyDescent="0.3">
      <c r="A5" s="85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86" t="s">
        <v>22</v>
      </c>
      <c r="M6" s="86" t="s">
        <v>46</v>
      </c>
    </row>
    <row r="7" spans="1:13" ht="15.75" customHeight="1" x14ac:dyDescent="0.25">
      <c r="A7" s="2"/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/>
      <c r="H7" s="17">
        <v>160000</v>
      </c>
      <c r="I7" s="59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12.75" customHeight="1" x14ac:dyDescent="0.25">
      <c r="A8" s="2">
        <v>1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63"/>
      <c r="J8" s="23" t="s">
        <v>25</v>
      </c>
      <c r="K8" s="23"/>
      <c r="L8" s="24" t="s">
        <v>26</v>
      </c>
      <c r="M8" s="25">
        <v>41883</v>
      </c>
    </row>
    <row r="9" spans="1:13" ht="12.75" customHeight="1" x14ac:dyDescent="0.25">
      <c r="A9" s="7">
        <v>2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50000</v>
      </c>
      <c r="I9" s="59"/>
      <c r="J9" s="23" t="s">
        <v>28</v>
      </c>
      <c r="K9" s="23"/>
      <c r="L9" s="24" t="s">
        <v>29</v>
      </c>
      <c r="M9" s="25">
        <v>41913</v>
      </c>
    </row>
    <row r="10" spans="1:13" ht="12.75" customHeight="1" x14ac:dyDescent="0.25">
      <c r="A10" s="7">
        <v>3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260000</v>
      </c>
      <c r="I10" s="63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12.75" customHeight="1" x14ac:dyDescent="0.25">
      <c r="A11" s="7"/>
      <c r="B11" s="10" t="s">
        <v>78</v>
      </c>
      <c r="C11" s="3" t="s">
        <v>24</v>
      </c>
      <c r="D11" s="3">
        <v>42472</v>
      </c>
      <c r="E11" s="3" t="s">
        <v>18</v>
      </c>
      <c r="F11" s="35"/>
      <c r="G11" s="59"/>
      <c r="H11" s="17">
        <v>40000</v>
      </c>
      <c r="I11" s="59"/>
      <c r="J11" s="23">
        <v>41753246</v>
      </c>
      <c r="K11" s="23" t="s">
        <v>79</v>
      </c>
      <c r="L11" s="24" t="s">
        <v>42</v>
      </c>
      <c r="M11" s="25">
        <v>42461</v>
      </c>
    </row>
    <row r="12" spans="1:13" ht="12.75" customHeight="1" x14ac:dyDescent="0.25">
      <c r="A12" s="7"/>
      <c r="B12" s="10" t="s">
        <v>105</v>
      </c>
      <c r="C12" s="3" t="s">
        <v>106</v>
      </c>
      <c r="D12" s="3"/>
      <c r="E12" s="3" t="s">
        <v>38</v>
      </c>
      <c r="F12" s="35"/>
      <c r="G12" s="59"/>
      <c r="H12" s="17">
        <v>320000</v>
      </c>
      <c r="I12" s="59"/>
      <c r="J12" s="23"/>
      <c r="K12" s="23"/>
      <c r="L12" s="24" t="s">
        <v>42</v>
      </c>
      <c r="M12" s="25">
        <v>41883</v>
      </c>
    </row>
    <row r="13" spans="1:13" ht="12.75" customHeight="1" x14ac:dyDescent="0.25">
      <c r="A13" s="7">
        <v>4</v>
      </c>
      <c r="B13" s="10" t="s">
        <v>44</v>
      </c>
      <c r="C13" s="2" t="s">
        <v>24</v>
      </c>
      <c r="D13" s="2">
        <v>6787</v>
      </c>
      <c r="E13" s="3" t="s">
        <v>18</v>
      </c>
      <c r="F13" s="35">
        <v>20140011547</v>
      </c>
      <c r="G13" s="27">
        <v>70000</v>
      </c>
      <c r="H13" s="17">
        <v>330000</v>
      </c>
      <c r="I13" s="59"/>
      <c r="J13" s="23" t="s">
        <v>45</v>
      </c>
      <c r="K13" s="23"/>
      <c r="L13" s="24" t="s">
        <v>43</v>
      </c>
      <c r="M13" s="25">
        <v>41883</v>
      </c>
    </row>
    <row r="14" spans="1:13" ht="12.75" customHeight="1" x14ac:dyDescent="0.25">
      <c r="A14" s="7"/>
      <c r="B14" s="10" t="s">
        <v>47</v>
      </c>
      <c r="C14" s="2" t="s">
        <v>24</v>
      </c>
      <c r="D14" s="2">
        <v>42579</v>
      </c>
      <c r="E14" s="3" t="s">
        <v>18</v>
      </c>
      <c r="F14" s="35">
        <v>2014001236</v>
      </c>
      <c r="G14" s="3"/>
      <c r="H14" s="17">
        <v>270000</v>
      </c>
      <c r="I14" s="4"/>
      <c r="J14" s="23" t="s">
        <v>49</v>
      </c>
      <c r="K14" s="23"/>
      <c r="L14" s="24" t="s">
        <v>48</v>
      </c>
      <c r="M14" s="25">
        <v>41913</v>
      </c>
    </row>
    <row r="15" spans="1:13" ht="12.75" customHeight="1" x14ac:dyDescent="0.25">
      <c r="A15" s="7">
        <v>5</v>
      </c>
      <c r="B15" s="10" t="s">
        <v>70</v>
      </c>
      <c r="C15" s="2" t="s">
        <v>24</v>
      </c>
      <c r="D15" s="2">
        <v>43413</v>
      </c>
      <c r="E15" s="3" t="s">
        <v>18</v>
      </c>
      <c r="F15" s="35">
        <v>2014001236</v>
      </c>
      <c r="G15" s="3">
        <v>70000</v>
      </c>
      <c r="H15" s="18">
        <v>170000</v>
      </c>
      <c r="I15" s="4"/>
      <c r="J15" s="26"/>
      <c r="K15" s="23"/>
      <c r="L15" s="24" t="s">
        <v>48</v>
      </c>
      <c r="M15" s="25">
        <v>42125</v>
      </c>
    </row>
    <row r="16" spans="1:13" ht="12.75" customHeight="1" x14ac:dyDescent="0.25">
      <c r="A16" s="7">
        <v>6</v>
      </c>
      <c r="B16" s="10" t="s">
        <v>55</v>
      </c>
      <c r="C16" s="3" t="s">
        <v>37</v>
      </c>
      <c r="D16" s="2"/>
      <c r="E16" s="3" t="s">
        <v>38</v>
      </c>
      <c r="F16" s="35"/>
      <c r="G16" s="3">
        <v>80000</v>
      </c>
      <c r="H16" s="18"/>
      <c r="I16" s="4"/>
      <c r="J16" s="26" t="s">
        <v>56</v>
      </c>
      <c r="K16" s="23" t="s">
        <v>57</v>
      </c>
      <c r="L16" s="24" t="s">
        <v>50</v>
      </c>
      <c r="M16" s="25">
        <v>41913</v>
      </c>
    </row>
    <row r="17" spans="1:13" ht="13.5" customHeight="1" x14ac:dyDescent="0.25">
      <c r="A17" s="140" t="s">
        <v>12</v>
      </c>
      <c r="B17" s="141"/>
      <c r="C17" s="141"/>
      <c r="D17" s="141"/>
      <c r="E17" s="141"/>
      <c r="F17" s="142"/>
      <c r="G17" s="87">
        <f>SUM(G7:G15)</f>
        <v>370000</v>
      </c>
      <c r="H17" s="54">
        <f t="shared" ref="H17:I17" si="0">SUM(H7:H16)</f>
        <v>1600000</v>
      </c>
      <c r="I17" s="40">
        <f t="shared" si="0"/>
        <v>0</v>
      </c>
      <c r="J17" s="6"/>
      <c r="K17" s="6"/>
    </row>
    <row r="18" spans="1:13" ht="16.5" customHeight="1" x14ac:dyDescent="0.25">
      <c r="A18" s="108" t="s">
        <v>67</v>
      </c>
      <c r="B18" s="130"/>
      <c r="C18" s="130"/>
      <c r="D18" s="130"/>
      <c r="E18" s="130"/>
      <c r="F18" s="109"/>
      <c r="G18" s="42">
        <f>G17+G16</f>
        <v>450000</v>
      </c>
      <c r="H18" s="56"/>
      <c r="I18" s="30"/>
      <c r="J18" s="6"/>
      <c r="K18" s="6"/>
    </row>
    <row r="19" spans="1:13" ht="16.5" customHeight="1" x14ac:dyDescent="0.25">
      <c r="A19" s="108" t="s">
        <v>80</v>
      </c>
      <c r="B19" s="130"/>
      <c r="C19" s="130"/>
      <c r="D19" s="130"/>
      <c r="E19" s="130"/>
      <c r="F19" s="109"/>
      <c r="G19" s="42">
        <f>PRODUCT(G17,0.12)</f>
        <v>44400</v>
      </c>
      <c r="H19" s="56"/>
      <c r="I19" s="30"/>
      <c r="J19" s="6"/>
      <c r="K19" s="6"/>
    </row>
    <row r="20" spans="1:13" ht="16.5" customHeight="1" x14ac:dyDescent="0.25">
      <c r="A20" s="148" t="s">
        <v>98</v>
      </c>
      <c r="B20" s="149"/>
      <c r="C20" s="149"/>
      <c r="D20" s="149"/>
      <c r="E20" s="149"/>
      <c r="F20" s="150"/>
      <c r="G20" s="79">
        <f>G18-G19</f>
        <v>405600</v>
      </c>
      <c r="H20" s="56"/>
      <c r="I20" s="80"/>
      <c r="J20" s="6"/>
      <c r="K20" s="6"/>
    </row>
    <row r="21" spans="1:13" ht="15" customHeight="1" x14ac:dyDescent="0.25">
      <c r="A21" s="151" t="s">
        <v>14</v>
      </c>
      <c r="B21" s="151"/>
      <c r="C21" s="151"/>
      <c r="D21" s="151"/>
      <c r="E21" s="151"/>
      <c r="F21" s="151"/>
      <c r="G21" s="58">
        <f>(G18*0.05)+I21</f>
        <v>22500</v>
      </c>
      <c r="H21" s="51"/>
      <c r="I21" s="58">
        <f>(I17*0.1)</f>
        <v>0</v>
      </c>
      <c r="J21" s="48"/>
    </row>
    <row r="22" spans="1:13" ht="15.75" x14ac:dyDescent="0.25">
      <c r="A22" s="34" t="s">
        <v>65</v>
      </c>
      <c r="B22" s="34"/>
      <c r="G22" s="135"/>
      <c r="H22" s="135"/>
      <c r="I22" s="65"/>
    </row>
    <row r="23" spans="1:13" ht="15.75" x14ac:dyDescent="0.25">
      <c r="A23" s="113" t="s">
        <v>97</v>
      </c>
      <c r="B23" s="113"/>
      <c r="C23" s="113"/>
      <c r="D23" s="113"/>
      <c r="E23" s="113"/>
      <c r="G23" s="88"/>
      <c r="H23" s="88"/>
      <c r="I23" s="65"/>
    </row>
    <row r="24" spans="1:13" ht="15.75" x14ac:dyDescent="0.25">
      <c r="A24" s="2">
        <v>1</v>
      </c>
      <c r="B24" s="10" t="s">
        <v>16</v>
      </c>
      <c r="C24" s="3" t="s">
        <v>17</v>
      </c>
      <c r="D24" s="3">
        <v>25416</v>
      </c>
      <c r="E24" s="3" t="s">
        <v>18</v>
      </c>
      <c r="F24" s="35">
        <v>2014001482</v>
      </c>
      <c r="G24" s="17">
        <v>160000</v>
      </c>
      <c r="H24" s="22" t="s">
        <v>19</v>
      </c>
      <c r="I24" s="23" t="s">
        <v>20</v>
      </c>
      <c r="J24" s="152" t="s">
        <v>102</v>
      </c>
      <c r="K24" s="153"/>
      <c r="L24" s="24" t="s">
        <v>41</v>
      </c>
      <c r="M24" s="25">
        <v>41883</v>
      </c>
    </row>
    <row r="25" spans="1:13" ht="15.75" x14ac:dyDescent="0.25">
      <c r="A25" s="114" t="s">
        <v>68</v>
      </c>
      <c r="B25" s="114"/>
      <c r="C25" s="115" t="s">
        <v>69</v>
      </c>
      <c r="D25" s="115"/>
      <c r="E25" s="115"/>
      <c r="F25" s="115"/>
      <c r="G25" s="136"/>
      <c r="H25" s="136"/>
      <c r="I25" s="66"/>
    </row>
    <row r="26" spans="1:13" ht="15.75" x14ac:dyDescent="0.25">
      <c r="A26" s="134" t="s">
        <v>82</v>
      </c>
      <c r="B26" s="134"/>
      <c r="C26" s="134"/>
      <c r="D26" s="134"/>
      <c r="E26" s="134"/>
      <c r="F26" s="134"/>
      <c r="G26" s="134"/>
      <c r="H26" s="134"/>
    </row>
    <row r="27" spans="1:13" ht="15.75" x14ac:dyDescent="0.25">
      <c r="A27" s="134" t="s">
        <v>83</v>
      </c>
      <c r="B27" s="134"/>
      <c r="C27" s="134"/>
      <c r="D27" s="134"/>
      <c r="E27" s="134"/>
      <c r="F27" s="134"/>
      <c r="G27" s="134"/>
      <c r="H27" s="134"/>
    </row>
    <row r="28" spans="1:13" ht="4.5" customHeight="1" x14ac:dyDescent="0.25"/>
    <row r="29" spans="1:13" x14ac:dyDescent="0.25">
      <c r="A29" s="127" t="s">
        <v>84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</row>
    <row r="30" spans="1:13" x14ac:dyDescent="0.25">
      <c r="G30" s="128" t="s">
        <v>85</v>
      </c>
      <c r="H30" s="128"/>
      <c r="I30" s="128" t="s">
        <v>86</v>
      </c>
      <c r="J30" s="128"/>
    </row>
    <row r="31" spans="1:13" ht="15.75" x14ac:dyDescent="0.25">
      <c r="A31" s="128" t="s">
        <v>87</v>
      </c>
      <c r="B31" s="128"/>
      <c r="C31" s="129">
        <v>864000</v>
      </c>
      <c r="D31" s="129"/>
      <c r="E31" s="129"/>
      <c r="F31" s="129"/>
      <c r="G31" s="129">
        <f>C31/12</f>
        <v>72000</v>
      </c>
      <c r="H31" s="129"/>
      <c r="I31" s="123">
        <f>PRODUCT(G31:H31)*3</f>
        <v>216000</v>
      </c>
      <c r="J31" s="124"/>
    </row>
    <row r="32" spans="1:13" ht="15.75" x14ac:dyDescent="0.25">
      <c r="A32" s="121" t="s">
        <v>80</v>
      </c>
      <c r="B32" s="121"/>
      <c r="C32" s="121"/>
      <c r="D32" s="121"/>
      <c r="E32" s="121"/>
      <c r="F32" s="122"/>
      <c r="G32" s="123">
        <v>-61200</v>
      </c>
      <c r="H32" s="124"/>
      <c r="I32" s="125">
        <f>PRODUCT(G32:H32)*3</f>
        <v>-183600</v>
      </c>
      <c r="J32" s="126"/>
    </row>
    <row r="33" spans="1:10" ht="15.75" x14ac:dyDescent="0.25">
      <c r="A33" s="119" t="s">
        <v>88</v>
      </c>
      <c r="B33" s="119"/>
      <c r="C33" s="119"/>
      <c r="D33" s="119"/>
      <c r="E33" s="119"/>
      <c r="F33" s="119"/>
      <c r="G33" s="120">
        <f>SUM(G31:H32)</f>
        <v>10800</v>
      </c>
      <c r="H33" s="119"/>
      <c r="I33" s="120">
        <f>SUM(I31:J32)</f>
        <v>32400</v>
      </c>
      <c r="J33" s="119"/>
    </row>
    <row r="34" spans="1:10" ht="3.75" customHeight="1" x14ac:dyDescent="0.25"/>
    <row r="35" spans="1:10" ht="15.75" x14ac:dyDescent="0.25">
      <c r="A35" s="128" t="s">
        <v>92</v>
      </c>
      <c r="B35" s="128"/>
      <c r="C35" s="128"/>
      <c r="D35" s="128"/>
      <c r="E35" s="128"/>
      <c r="F35" s="128"/>
      <c r="G35" s="120" t="s">
        <v>93</v>
      </c>
      <c r="H35" s="119"/>
    </row>
  </sheetData>
  <mergeCells count="31">
    <mergeCell ref="A19:F19"/>
    <mergeCell ref="A1:K1"/>
    <mergeCell ref="C4:J4"/>
    <mergeCell ref="J6:K6"/>
    <mergeCell ref="A17:F17"/>
    <mergeCell ref="A18:F18"/>
    <mergeCell ref="A31:B31"/>
    <mergeCell ref="C31:F31"/>
    <mergeCell ref="G31:H31"/>
    <mergeCell ref="I31:J31"/>
    <mergeCell ref="A20:F20"/>
    <mergeCell ref="A21:F21"/>
    <mergeCell ref="G22:H22"/>
    <mergeCell ref="A23:E23"/>
    <mergeCell ref="J24:K24"/>
    <mergeCell ref="A25:B25"/>
    <mergeCell ref="C25:F25"/>
    <mergeCell ref="G25:H25"/>
    <mergeCell ref="A26:H26"/>
    <mergeCell ref="A27:H27"/>
    <mergeCell ref="A29:K29"/>
    <mergeCell ref="G30:H30"/>
    <mergeCell ref="I30:J30"/>
    <mergeCell ref="A35:F35"/>
    <mergeCell ref="G35:H35"/>
    <mergeCell ref="A32:F32"/>
    <mergeCell ref="G32:H32"/>
    <mergeCell ref="I32:J32"/>
    <mergeCell ref="A33:F33"/>
    <mergeCell ref="G33:H33"/>
    <mergeCell ref="I33:J33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0" workbookViewId="0">
      <selection activeCell="H11" sqref="H11"/>
    </sheetView>
  </sheetViews>
  <sheetFormatPr baseColWidth="10" defaultRowHeight="15" x14ac:dyDescent="0.25"/>
  <cols>
    <col min="1" max="1" width="3" customWidth="1"/>
    <col min="2" max="2" width="31" customWidth="1"/>
    <col min="3" max="3" width="7.5703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  <col min="13" max="13" width="8.28515625" customWidth="1"/>
  </cols>
  <sheetData>
    <row r="1" spans="1:13" ht="18.75" x14ac:dyDescent="0.25">
      <c r="A1" s="94" t="s">
        <v>75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11.25" customHeight="1" x14ac:dyDescent="0.3">
      <c r="A5" s="36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37" t="s">
        <v>22</v>
      </c>
      <c r="M6" s="37" t="s">
        <v>46</v>
      </c>
    </row>
    <row r="7" spans="1:13" ht="24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27">
        <v>70000</v>
      </c>
      <c r="H7" s="17">
        <v>20000</v>
      </c>
      <c r="I7" s="40">
        <v>30000</v>
      </c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 x14ac:dyDescent="0.25">
      <c r="A8" s="2">
        <v>2</v>
      </c>
      <c r="B8" s="10" t="s">
        <v>23</v>
      </c>
      <c r="C8" s="3" t="s">
        <v>24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90000</v>
      </c>
      <c r="I9" s="40">
        <v>10000</v>
      </c>
      <c r="J9" s="23" t="s">
        <v>28</v>
      </c>
      <c r="K9" s="23"/>
      <c r="L9" s="24" t="s">
        <v>29</v>
      </c>
      <c r="M9" s="25">
        <v>41913</v>
      </c>
    </row>
    <row r="10" spans="1:13" ht="24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50000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 x14ac:dyDescent="0.25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40">
        <v>80000</v>
      </c>
      <c r="H11" s="17">
        <v>80000</v>
      </c>
      <c r="I11" s="3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230000</v>
      </c>
      <c r="I12" s="40">
        <v>20000</v>
      </c>
      <c r="J12" s="23" t="s">
        <v>45</v>
      </c>
      <c r="K12" s="23"/>
      <c r="L12" s="24" t="s">
        <v>43</v>
      </c>
      <c r="M12" s="25">
        <v>41883</v>
      </c>
    </row>
    <row r="13" spans="1:13" ht="24" customHeight="1" x14ac:dyDescent="0.25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/>
      <c r="I13" s="40">
        <v>10000</v>
      </c>
      <c r="J13" s="23" t="s">
        <v>49</v>
      </c>
      <c r="K13" s="23"/>
      <c r="L13" s="24" t="s">
        <v>48</v>
      </c>
      <c r="M13" s="25">
        <v>41913</v>
      </c>
    </row>
    <row r="14" spans="1:13" ht="24" customHeight="1" x14ac:dyDescent="0.25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 x14ac:dyDescent="0.25">
      <c r="A15" s="97" t="s">
        <v>12</v>
      </c>
      <c r="B15" s="98"/>
      <c r="C15" s="98"/>
      <c r="D15" s="98"/>
      <c r="E15" s="98"/>
      <c r="F15" s="99"/>
      <c r="G15" s="12">
        <f>SUM(G7:G14)</f>
        <v>600000</v>
      </c>
      <c r="H15" s="19">
        <f t="shared" ref="H15:I15" si="0">SUM(H7:H14)</f>
        <v>470000</v>
      </c>
      <c r="I15" s="12">
        <f t="shared" si="0"/>
        <v>70000</v>
      </c>
      <c r="J15" s="6"/>
      <c r="K15" s="6"/>
    </row>
    <row r="16" spans="1:13" ht="16.5" customHeight="1" x14ac:dyDescent="0.25">
      <c r="A16" s="100" t="s">
        <v>13</v>
      </c>
      <c r="B16" s="101"/>
      <c r="C16" s="101"/>
      <c r="D16" s="101"/>
      <c r="E16" s="101"/>
      <c r="F16" s="102"/>
      <c r="G16" s="8">
        <v>0</v>
      </c>
      <c r="H16" s="20">
        <v>0</v>
      </c>
      <c r="I16" s="14">
        <v>0</v>
      </c>
      <c r="J16" s="6"/>
      <c r="K16" s="6"/>
    </row>
    <row r="17" spans="1:10" ht="15" customHeight="1" x14ac:dyDescent="0.25">
      <c r="A17" s="103" t="s">
        <v>14</v>
      </c>
      <c r="B17" s="104"/>
      <c r="C17" s="104"/>
      <c r="D17" s="104"/>
      <c r="E17" s="104"/>
      <c r="F17" s="105"/>
      <c r="G17" s="8">
        <f>(G15*0.05)+(280000*0.05)</f>
        <v>44000</v>
      </c>
      <c r="H17" s="20">
        <f t="shared" ref="H17:I17" si="1">H15*0.05</f>
        <v>23500</v>
      </c>
      <c r="I17" s="30">
        <f t="shared" si="1"/>
        <v>3500</v>
      </c>
      <c r="J17" s="31">
        <f>G17+I17</f>
        <v>47500</v>
      </c>
    </row>
    <row r="18" spans="1:10" ht="15" customHeight="1" x14ac:dyDescent="0.25">
      <c r="A18" s="89" t="s">
        <v>74</v>
      </c>
      <c r="B18" s="89"/>
      <c r="C18" s="89"/>
      <c r="D18" s="89"/>
      <c r="E18" s="89"/>
      <c r="F18" s="89"/>
      <c r="G18" s="9">
        <f>G15-G16-G17</f>
        <v>556000</v>
      </c>
      <c r="H18" s="21">
        <f t="shared" ref="H18" si="2">H15-H16-H17</f>
        <v>446500</v>
      </c>
      <c r="I18" s="15">
        <f>I15-I16-I17</f>
        <v>66500</v>
      </c>
    </row>
    <row r="19" spans="1:10" ht="18.75" customHeight="1" x14ac:dyDescent="0.25">
      <c r="A19" s="90"/>
      <c r="B19" s="90"/>
      <c r="C19" s="90"/>
      <c r="D19" s="90"/>
      <c r="E19" s="90"/>
      <c r="F19" s="90"/>
      <c r="G19" s="90"/>
      <c r="H19" s="91"/>
      <c r="I19" s="91"/>
    </row>
    <row r="20" spans="1:10" ht="18.75" customHeight="1" x14ac:dyDescent="0.25">
      <c r="A20" s="92" t="s">
        <v>51</v>
      </c>
      <c r="B20" s="92"/>
      <c r="C20" s="93" t="s">
        <v>52</v>
      </c>
      <c r="D20" s="93"/>
      <c r="E20" s="93"/>
      <c r="F20" s="110"/>
      <c r="G20" s="107" t="s">
        <v>61</v>
      </c>
      <c r="H20" s="107"/>
      <c r="I20" s="40">
        <v>150000</v>
      </c>
    </row>
    <row r="21" spans="1:10" ht="15.75" x14ac:dyDescent="0.25">
      <c r="G21" s="106" t="s">
        <v>62</v>
      </c>
      <c r="H21" s="106"/>
      <c r="I21" s="41">
        <v>-20000</v>
      </c>
    </row>
    <row r="22" spans="1:10" ht="15.75" x14ac:dyDescent="0.25">
      <c r="A22" s="34" t="s">
        <v>59</v>
      </c>
      <c r="B22" s="34"/>
      <c r="G22" s="106" t="s">
        <v>63</v>
      </c>
      <c r="H22" s="106"/>
      <c r="I22" s="41">
        <v>-47500</v>
      </c>
    </row>
    <row r="23" spans="1:10" ht="15.75" x14ac:dyDescent="0.25">
      <c r="D23" t="s">
        <v>42</v>
      </c>
      <c r="E23" t="s">
        <v>60</v>
      </c>
      <c r="F23">
        <v>-10000</v>
      </c>
      <c r="G23" s="108" t="s">
        <v>64</v>
      </c>
      <c r="H23" s="109"/>
      <c r="I23" s="42">
        <f>SUM(I20:I22)</f>
        <v>82500</v>
      </c>
    </row>
    <row r="24" spans="1:10" x14ac:dyDescent="0.25">
      <c r="D24" t="s">
        <v>48</v>
      </c>
      <c r="E24" t="s">
        <v>60</v>
      </c>
      <c r="F24">
        <v>-10000</v>
      </c>
    </row>
  </sheetData>
  <mergeCells count="14">
    <mergeCell ref="A17:F17"/>
    <mergeCell ref="A1:K1"/>
    <mergeCell ref="C4:J4"/>
    <mergeCell ref="J6:K6"/>
    <mergeCell ref="A15:F15"/>
    <mergeCell ref="A16:F16"/>
    <mergeCell ref="G21:H21"/>
    <mergeCell ref="G22:H22"/>
    <mergeCell ref="G20:H20"/>
    <mergeCell ref="G23:H23"/>
    <mergeCell ref="A18:F18"/>
    <mergeCell ref="A19:I19"/>
    <mergeCell ref="A20:B20"/>
    <mergeCell ref="C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2" sqref="B12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94" t="s">
        <v>72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11.25" customHeight="1" x14ac:dyDescent="0.3">
      <c r="A5" s="38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39" t="s">
        <v>22</v>
      </c>
      <c r="M6" s="39" t="s">
        <v>46</v>
      </c>
    </row>
    <row r="7" spans="1:13" ht="24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27">
        <v>70000</v>
      </c>
      <c r="H7" s="17"/>
      <c r="I7" s="40">
        <v>30000</v>
      </c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 x14ac:dyDescent="0.25">
      <c r="A8" s="2">
        <v>2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90000</v>
      </c>
      <c r="I9" s="4"/>
      <c r="J9" s="23" t="s">
        <v>28</v>
      </c>
      <c r="K9" s="23"/>
      <c r="L9" s="24" t="s">
        <v>29</v>
      </c>
      <c r="M9" s="25">
        <v>41913</v>
      </c>
    </row>
    <row r="10" spans="1:13" ht="24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60000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 x14ac:dyDescent="0.25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40">
        <v>80000</v>
      </c>
      <c r="H11" s="17">
        <v>80000</v>
      </c>
      <c r="I11" s="3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220000</v>
      </c>
      <c r="I12" s="40">
        <v>10000</v>
      </c>
      <c r="J12" s="23" t="s">
        <v>45</v>
      </c>
      <c r="K12" s="23"/>
      <c r="L12" s="24" t="s">
        <v>43</v>
      </c>
      <c r="M12" s="25">
        <v>41883</v>
      </c>
    </row>
    <row r="13" spans="1:13" ht="24" customHeight="1" x14ac:dyDescent="0.25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/>
      <c r="I13" s="4"/>
      <c r="J13" s="23" t="s">
        <v>49</v>
      </c>
      <c r="K13" s="23"/>
      <c r="L13" s="24" t="s">
        <v>48</v>
      </c>
      <c r="M13" s="25">
        <v>41913</v>
      </c>
    </row>
    <row r="14" spans="1:13" ht="24" customHeight="1" x14ac:dyDescent="0.25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 x14ac:dyDescent="0.25">
      <c r="A15" s="97" t="s">
        <v>12</v>
      </c>
      <c r="B15" s="98"/>
      <c r="C15" s="98"/>
      <c r="D15" s="98"/>
      <c r="E15" s="98"/>
      <c r="F15" s="99"/>
      <c r="G15" s="12">
        <f>SUM(G7:G14)-G11</f>
        <v>520000</v>
      </c>
      <c r="H15" s="19">
        <f t="shared" ref="H15:I15" si="0">SUM(H7:H14)</f>
        <v>450000</v>
      </c>
      <c r="I15" s="12">
        <f t="shared" si="0"/>
        <v>40000</v>
      </c>
      <c r="J15" s="6"/>
      <c r="K15" s="6"/>
    </row>
    <row r="16" spans="1:13" ht="24" customHeight="1" x14ac:dyDescent="0.25">
      <c r="A16" s="97" t="s">
        <v>67</v>
      </c>
      <c r="B16" s="111"/>
      <c r="C16" s="111"/>
      <c r="D16" s="111"/>
      <c r="E16" s="111"/>
      <c r="F16" s="112"/>
      <c r="G16" s="46">
        <f>G15+G11+I15</f>
        <v>640000</v>
      </c>
      <c r="H16" s="19"/>
      <c r="I16" s="29"/>
      <c r="J16" s="6"/>
      <c r="K16" s="6"/>
    </row>
    <row r="17" spans="1:11" ht="16.5" customHeight="1" x14ac:dyDescent="0.25">
      <c r="A17" s="100" t="s">
        <v>13</v>
      </c>
      <c r="B17" s="101"/>
      <c r="C17" s="101"/>
      <c r="D17" s="101"/>
      <c r="E17" s="101"/>
      <c r="F17" s="102"/>
      <c r="G17" s="8">
        <v>0</v>
      </c>
      <c r="H17" s="51">
        <v>0</v>
      </c>
      <c r="I17" s="47"/>
      <c r="J17" s="6"/>
      <c r="K17" s="6"/>
    </row>
    <row r="18" spans="1:11" ht="15" customHeight="1" x14ac:dyDescent="0.25">
      <c r="A18" s="103" t="s">
        <v>14</v>
      </c>
      <c r="B18" s="104"/>
      <c r="C18" s="104"/>
      <c r="D18" s="104"/>
      <c r="E18" s="104"/>
      <c r="F18" s="105"/>
      <c r="G18" s="8">
        <f>(G16*0.05)</f>
        <v>32000</v>
      </c>
      <c r="H18" s="51">
        <f t="shared" ref="H18" si="1">H15*0.05</f>
        <v>22500</v>
      </c>
      <c r="I18" s="48"/>
      <c r="J18" s="48"/>
    </row>
    <row r="19" spans="1:11" ht="15" customHeight="1" x14ac:dyDescent="0.25">
      <c r="A19" s="100" t="s">
        <v>73</v>
      </c>
      <c r="B19" s="101"/>
      <c r="C19" s="101"/>
      <c r="D19" s="101"/>
      <c r="E19" s="101"/>
      <c r="F19" s="102"/>
      <c r="G19" s="9">
        <f>G15-G17-G18</f>
        <v>488000</v>
      </c>
      <c r="H19" s="52">
        <f t="shared" ref="H19" si="2">H15-H17-H18</f>
        <v>427500</v>
      </c>
      <c r="I19" s="49"/>
      <c r="J19" s="50"/>
    </row>
    <row r="20" spans="1:11" ht="18.75" customHeight="1" x14ac:dyDescent="0.25">
      <c r="A20" s="113"/>
      <c r="B20" s="113"/>
      <c r="C20" s="113"/>
      <c r="D20" s="113"/>
      <c r="E20" s="113"/>
      <c r="F20" s="113"/>
      <c r="G20" s="113"/>
      <c r="H20" s="113"/>
      <c r="I20" s="113"/>
    </row>
    <row r="21" spans="1:11" ht="18.75" customHeight="1" x14ac:dyDescent="0.25">
      <c r="A21" s="114" t="s">
        <v>68</v>
      </c>
      <c r="B21" s="114"/>
      <c r="C21" s="115" t="s">
        <v>69</v>
      </c>
      <c r="D21" s="115"/>
      <c r="E21" s="115"/>
      <c r="F21" s="116"/>
      <c r="G21" s="117" t="s">
        <v>61</v>
      </c>
      <c r="H21" s="118"/>
      <c r="I21" s="40">
        <f>G11+I7+I12</f>
        <v>120000</v>
      </c>
    </row>
    <row r="22" spans="1:11" ht="15.75" x14ac:dyDescent="0.25">
      <c r="G22" s="108" t="s">
        <v>62</v>
      </c>
      <c r="H22" s="109"/>
      <c r="I22" s="41"/>
    </row>
    <row r="23" spans="1:11" ht="15.75" x14ac:dyDescent="0.25">
      <c r="A23" s="34" t="s">
        <v>65</v>
      </c>
      <c r="B23" s="34"/>
      <c r="G23" s="108" t="s">
        <v>63</v>
      </c>
      <c r="H23" s="109"/>
      <c r="I23" s="41">
        <f>G18</f>
        <v>32000</v>
      </c>
    </row>
    <row r="24" spans="1:11" ht="15.75" x14ac:dyDescent="0.25">
      <c r="G24" s="108" t="s">
        <v>64</v>
      </c>
      <c r="H24" s="109"/>
      <c r="I24" s="42">
        <f>I21-I23</f>
        <v>88000</v>
      </c>
    </row>
  </sheetData>
  <mergeCells count="15">
    <mergeCell ref="G23:H23"/>
    <mergeCell ref="G24:H24"/>
    <mergeCell ref="A19:F19"/>
    <mergeCell ref="A20:I20"/>
    <mergeCell ref="A21:B21"/>
    <mergeCell ref="C21:F21"/>
    <mergeCell ref="G21:H21"/>
    <mergeCell ref="G22:H22"/>
    <mergeCell ref="A18:F18"/>
    <mergeCell ref="A1:K1"/>
    <mergeCell ref="C4:J4"/>
    <mergeCell ref="J6:K6"/>
    <mergeCell ref="A15:F15"/>
    <mergeCell ref="A17:F17"/>
    <mergeCell ref="A16:F16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32" sqref="G32:H32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94" t="s">
        <v>71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6.75" customHeight="1" x14ac:dyDescent="0.3">
      <c r="A5" s="44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45" t="s">
        <v>22</v>
      </c>
      <c r="M6" s="45" t="s">
        <v>46</v>
      </c>
    </row>
    <row r="7" spans="1:13" ht="21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>
        <v>100000</v>
      </c>
      <c r="I7" s="59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19.5" customHeight="1" x14ac:dyDescent="0.25">
      <c r="A8" s="2">
        <v>2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63"/>
      <c r="J8" s="23" t="s">
        <v>25</v>
      </c>
      <c r="K8" s="23"/>
      <c r="L8" s="24" t="s">
        <v>26</v>
      </c>
      <c r="M8" s="25">
        <v>41883</v>
      </c>
    </row>
    <row r="9" spans="1:13" ht="20.25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10000</v>
      </c>
      <c r="I9" s="59"/>
      <c r="J9" s="23" t="s">
        <v>28</v>
      </c>
      <c r="K9" s="23"/>
      <c r="L9" s="24" t="s">
        <v>29</v>
      </c>
      <c r="M9" s="25">
        <v>41913</v>
      </c>
    </row>
    <row r="10" spans="1:13" ht="19.5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190000</v>
      </c>
      <c r="I10" s="63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0.25" customHeight="1" x14ac:dyDescent="0.25">
      <c r="A11" s="7">
        <v>5</v>
      </c>
      <c r="B11" s="10" t="s">
        <v>78</v>
      </c>
      <c r="C11" s="3" t="s">
        <v>24</v>
      </c>
      <c r="D11" s="3">
        <v>42472</v>
      </c>
      <c r="E11" s="3" t="s">
        <v>18</v>
      </c>
      <c r="F11" s="35"/>
      <c r="G11" s="40">
        <v>70000</v>
      </c>
      <c r="H11" s="17">
        <v>40000</v>
      </c>
      <c r="I11" s="59"/>
      <c r="J11" s="23">
        <v>41753246</v>
      </c>
      <c r="K11" s="23" t="s">
        <v>79</v>
      </c>
      <c r="L11" s="24" t="s">
        <v>42</v>
      </c>
      <c r="M11" s="25">
        <v>42461</v>
      </c>
    </row>
    <row r="12" spans="1:13" ht="19.5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231000</v>
      </c>
      <c r="I12" s="59"/>
      <c r="J12" s="23" t="s">
        <v>45</v>
      </c>
      <c r="K12" s="23"/>
      <c r="L12" s="24" t="s">
        <v>43</v>
      </c>
      <c r="M12" s="25">
        <v>41883</v>
      </c>
    </row>
    <row r="13" spans="1:13" ht="18.75" customHeight="1" x14ac:dyDescent="0.25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/>
      <c r="H13" s="17">
        <v>20000</v>
      </c>
      <c r="I13" s="4"/>
      <c r="J13" s="23" t="s">
        <v>49</v>
      </c>
      <c r="K13" s="23"/>
      <c r="L13" s="24" t="s">
        <v>48</v>
      </c>
      <c r="M13" s="25">
        <v>41913</v>
      </c>
    </row>
    <row r="14" spans="1:13" ht="18.75" customHeight="1" x14ac:dyDescent="0.25">
      <c r="A14" s="7">
        <v>7</v>
      </c>
      <c r="B14" s="10" t="s">
        <v>70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100000</v>
      </c>
      <c r="I14" s="4"/>
      <c r="J14" s="26"/>
      <c r="K14" s="23"/>
      <c r="L14" s="24" t="s">
        <v>48</v>
      </c>
      <c r="M14" s="25">
        <v>42125</v>
      </c>
    </row>
    <row r="15" spans="1:13" ht="19.5" customHeight="1" x14ac:dyDescent="0.25">
      <c r="A15" s="7">
        <v>8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>
        <v>0</v>
      </c>
      <c r="I15" s="4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24" customHeight="1" x14ac:dyDescent="0.25">
      <c r="A16" s="140" t="s">
        <v>12</v>
      </c>
      <c r="B16" s="141"/>
      <c r="C16" s="141"/>
      <c r="D16" s="141"/>
      <c r="E16" s="141"/>
      <c r="F16" s="142"/>
      <c r="G16" s="53">
        <f>SUM(G7:G15)-G11</f>
        <v>520000</v>
      </c>
      <c r="H16" s="54">
        <f t="shared" ref="H16:I16" si="0">SUM(H7:H15)</f>
        <v>691000</v>
      </c>
      <c r="I16" s="40">
        <f t="shared" si="0"/>
        <v>0</v>
      </c>
      <c r="J16" s="6"/>
      <c r="K16" s="6"/>
    </row>
    <row r="17" spans="1:11" ht="16.5" customHeight="1" x14ac:dyDescent="0.25">
      <c r="A17" s="108" t="s">
        <v>67</v>
      </c>
      <c r="B17" s="130"/>
      <c r="C17" s="130"/>
      <c r="D17" s="130"/>
      <c r="E17" s="130"/>
      <c r="F17" s="109"/>
      <c r="G17" s="42">
        <f>G16+I16</f>
        <v>520000</v>
      </c>
      <c r="H17" s="56"/>
      <c r="I17" s="48"/>
      <c r="J17" s="6"/>
      <c r="K17" s="6"/>
    </row>
    <row r="18" spans="1:11" ht="16.5" customHeight="1" x14ac:dyDescent="0.25">
      <c r="A18" s="108" t="s">
        <v>80</v>
      </c>
      <c r="B18" s="130"/>
      <c r="C18" s="130"/>
      <c r="D18" s="130"/>
      <c r="E18" s="130"/>
      <c r="F18" s="109"/>
      <c r="G18" s="42">
        <f>PRODUCT(G17-G15,0.12)</f>
        <v>52800</v>
      </c>
      <c r="H18" s="56"/>
      <c r="I18" s="48"/>
      <c r="J18" s="6"/>
      <c r="K18" s="6"/>
    </row>
    <row r="19" spans="1:11" ht="16.5" customHeight="1" x14ac:dyDescent="0.25">
      <c r="A19" s="131" t="s">
        <v>81</v>
      </c>
      <c r="B19" s="132"/>
      <c r="C19" s="132"/>
      <c r="D19" s="132"/>
      <c r="E19" s="132"/>
      <c r="F19" s="133"/>
      <c r="G19" s="57">
        <f>G16-G18</f>
        <v>467200</v>
      </c>
      <c r="H19" s="56"/>
      <c r="I19" s="48"/>
      <c r="J19" s="6"/>
      <c r="K19" s="6"/>
    </row>
    <row r="20" spans="1:11" ht="15" customHeight="1" x14ac:dyDescent="0.25">
      <c r="A20" s="137" t="s">
        <v>14</v>
      </c>
      <c r="B20" s="138"/>
      <c r="C20" s="138"/>
      <c r="D20" s="138"/>
      <c r="E20" s="138"/>
      <c r="F20" s="139"/>
      <c r="G20" s="64">
        <f>(G17*0.05)+I20</f>
        <v>26000</v>
      </c>
      <c r="H20" s="56"/>
      <c r="I20" s="55"/>
      <c r="J20" s="48"/>
    </row>
    <row r="21" spans="1:11" ht="15.75" x14ac:dyDescent="0.25">
      <c r="A21" s="34" t="s">
        <v>65</v>
      </c>
      <c r="B21" s="34"/>
      <c r="G21" s="135"/>
      <c r="H21" s="135"/>
      <c r="I21" s="65"/>
    </row>
    <row r="22" spans="1:11" ht="15.75" x14ac:dyDescent="0.25">
      <c r="A22" s="114" t="s">
        <v>68</v>
      </c>
      <c r="B22" s="114"/>
      <c r="C22" s="115" t="s">
        <v>69</v>
      </c>
      <c r="D22" s="115"/>
      <c r="E22" s="115"/>
      <c r="F22" s="115"/>
      <c r="G22" s="136"/>
      <c r="H22" s="136"/>
      <c r="I22" s="66"/>
    </row>
    <row r="23" spans="1:11" ht="15.75" x14ac:dyDescent="0.25">
      <c r="A23" s="134" t="s">
        <v>82</v>
      </c>
      <c r="B23" s="134"/>
      <c r="C23" s="134"/>
      <c r="D23" s="134"/>
      <c r="E23" s="134"/>
      <c r="F23" s="134"/>
      <c r="G23" s="134"/>
      <c r="H23" s="134"/>
    </row>
    <row r="24" spans="1:11" ht="15.75" x14ac:dyDescent="0.25">
      <c r="A24" s="134" t="s">
        <v>83</v>
      </c>
      <c r="B24" s="134"/>
      <c r="C24" s="134"/>
      <c r="D24" s="134"/>
      <c r="E24" s="134"/>
      <c r="F24" s="134"/>
      <c r="G24" s="134"/>
      <c r="H24" s="134"/>
    </row>
    <row r="25" spans="1:11" ht="6" customHeight="1" x14ac:dyDescent="0.25"/>
    <row r="26" spans="1:11" x14ac:dyDescent="0.25">
      <c r="A26" s="127" t="s">
        <v>84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</row>
    <row r="27" spans="1:11" x14ac:dyDescent="0.25">
      <c r="G27" s="128" t="s">
        <v>85</v>
      </c>
      <c r="H27" s="128"/>
      <c r="I27" s="128" t="s">
        <v>86</v>
      </c>
      <c r="J27" s="128"/>
    </row>
    <row r="28" spans="1:11" ht="15.75" x14ac:dyDescent="0.25">
      <c r="A28" s="128" t="s">
        <v>87</v>
      </c>
      <c r="B28" s="128"/>
      <c r="C28" s="129">
        <v>864000</v>
      </c>
      <c r="D28" s="129"/>
      <c r="E28" s="129"/>
      <c r="F28" s="129"/>
      <c r="G28" s="129">
        <f>C28/12</f>
        <v>72000</v>
      </c>
      <c r="H28" s="129"/>
      <c r="I28" s="123">
        <f>PRODUCT(G28:H28)*3</f>
        <v>216000</v>
      </c>
      <c r="J28" s="124"/>
    </row>
    <row r="29" spans="1:11" ht="15.75" x14ac:dyDescent="0.25">
      <c r="A29" s="121" t="s">
        <v>80</v>
      </c>
      <c r="B29" s="121"/>
      <c r="C29" s="121"/>
      <c r="D29" s="121"/>
      <c r="E29" s="121"/>
      <c r="F29" s="122"/>
      <c r="G29" s="123">
        <v>-52800</v>
      </c>
      <c r="H29" s="124"/>
      <c r="I29" s="125">
        <f>PRODUCT(G29:H29)*3</f>
        <v>-158400</v>
      </c>
      <c r="J29" s="126"/>
    </row>
    <row r="30" spans="1:11" ht="15.75" x14ac:dyDescent="0.25">
      <c r="A30" s="119" t="s">
        <v>88</v>
      </c>
      <c r="B30" s="119"/>
      <c r="C30" s="119"/>
      <c r="D30" s="119"/>
      <c r="E30" s="119"/>
      <c r="F30" s="119"/>
      <c r="G30" s="120">
        <f>SUM(G28:H29)</f>
        <v>19200</v>
      </c>
      <c r="H30" s="119"/>
      <c r="I30" s="120">
        <f>SUM(I28:J29)</f>
        <v>57600</v>
      </c>
      <c r="J30" s="119"/>
    </row>
    <row r="31" spans="1:11" ht="6" customHeight="1" x14ac:dyDescent="0.25"/>
    <row r="32" spans="1:11" ht="15.75" x14ac:dyDescent="0.25">
      <c r="A32" s="119" t="s">
        <v>91</v>
      </c>
      <c r="B32" s="119"/>
      <c r="C32" s="119"/>
      <c r="D32" s="119"/>
      <c r="E32" s="119"/>
      <c r="F32" s="119"/>
      <c r="G32" s="120">
        <f>I28+G30</f>
        <v>235200</v>
      </c>
      <c r="H32" s="119"/>
    </row>
  </sheetData>
  <mergeCells count="29">
    <mergeCell ref="A17:F17"/>
    <mergeCell ref="A1:K1"/>
    <mergeCell ref="C4:J4"/>
    <mergeCell ref="J6:K6"/>
    <mergeCell ref="A16:F16"/>
    <mergeCell ref="A18:F18"/>
    <mergeCell ref="A19:F19"/>
    <mergeCell ref="A23:H23"/>
    <mergeCell ref="A24:H24"/>
    <mergeCell ref="G21:H21"/>
    <mergeCell ref="G22:H22"/>
    <mergeCell ref="A20:F20"/>
    <mergeCell ref="A22:B22"/>
    <mergeCell ref="C22:F22"/>
    <mergeCell ref="A26:K26"/>
    <mergeCell ref="G27:H27"/>
    <mergeCell ref="I27:J27"/>
    <mergeCell ref="A28:B28"/>
    <mergeCell ref="C28:F28"/>
    <mergeCell ref="G28:H28"/>
    <mergeCell ref="I28:J28"/>
    <mergeCell ref="A32:F32"/>
    <mergeCell ref="G32:H32"/>
    <mergeCell ref="A29:F29"/>
    <mergeCell ref="G29:H29"/>
    <mergeCell ref="I29:J29"/>
    <mergeCell ref="A30:F30"/>
    <mergeCell ref="G30:H30"/>
    <mergeCell ref="I30:J30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I18" sqref="I18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94" t="s">
        <v>89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6" customHeight="1" x14ac:dyDescent="0.3">
      <c r="A5" s="60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61" t="s">
        <v>22</v>
      </c>
      <c r="M6" s="61" t="s">
        <v>46</v>
      </c>
    </row>
    <row r="7" spans="1:13" ht="15.75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>
        <v>110000</v>
      </c>
      <c r="I7" s="59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12.75" customHeight="1" x14ac:dyDescent="0.25">
      <c r="A8" s="2">
        <v>2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63"/>
      <c r="J8" s="23" t="s">
        <v>25</v>
      </c>
      <c r="K8" s="23"/>
      <c r="L8" s="24" t="s">
        <v>26</v>
      </c>
      <c r="M8" s="25">
        <v>41883</v>
      </c>
    </row>
    <row r="9" spans="1:13" ht="12.75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20000</v>
      </c>
      <c r="I9" s="59"/>
      <c r="J9" s="23" t="s">
        <v>28</v>
      </c>
      <c r="K9" s="23"/>
      <c r="L9" s="24" t="s">
        <v>29</v>
      </c>
      <c r="M9" s="25">
        <v>41913</v>
      </c>
    </row>
    <row r="10" spans="1:13" ht="12.75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200000</v>
      </c>
      <c r="I10" s="63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12.75" customHeight="1" x14ac:dyDescent="0.25">
      <c r="A11" s="7">
        <v>5</v>
      </c>
      <c r="B11" s="10" t="s">
        <v>78</v>
      </c>
      <c r="C11" s="3" t="s">
        <v>24</v>
      </c>
      <c r="D11" s="3">
        <v>42472</v>
      </c>
      <c r="E11" s="3" t="s">
        <v>18</v>
      </c>
      <c r="F11" s="35"/>
      <c r="G11" s="59">
        <v>70000</v>
      </c>
      <c r="H11" s="17">
        <v>50000</v>
      </c>
      <c r="I11" s="59"/>
      <c r="J11" s="23">
        <v>41753246</v>
      </c>
      <c r="K11" s="23" t="s">
        <v>79</v>
      </c>
      <c r="L11" s="24" t="s">
        <v>42</v>
      </c>
      <c r="M11" s="25">
        <v>42461</v>
      </c>
    </row>
    <row r="12" spans="1:13" ht="12.75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241000</v>
      </c>
      <c r="I12" s="59"/>
      <c r="J12" s="23" t="s">
        <v>45</v>
      </c>
      <c r="K12" s="23"/>
      <c r="L12" s="24" t="s">
        <v>43</v>
      </c>
      <c r="M12" s="25">
        <v>41883</v>
      </c>
    </row>
    <row r="13" spans="1:13" ht="12.75" customHeight="1" x14ac:dyDescent="0.25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/>
      <c r="H13" s="17">
        <v>20000</v>
      </c>
      <c r="I13" s="4"/>
      <c r="J13" s="23" t="s">
        <v>49</v>
      </c>
      <c r="K13" s="23"/>
      <c r="L13" s="24" t="s">
        <v>48</v>
      </c>
      <c r="M13" s="25">
        <v>41913</v>
      </c>
    </row>
    <row r="14" spans="1:13" ht="12.75" customHeight="1" x14ac:dyDescent="0.25">
      <c r="A14" s="7">
        <v>7</v>
      </c>
      <c r="B14" s="10" t="s">
        <v>70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110000</v>
      </c>
      <c r="I14" s="4"/>
      <c r="J14" s="26"/>
      <c r="K14" s="23"/>
      <c r="L14" s="24" t="s">
        <v>48</v>
      </c>
      <c r="M14" s="25">
        <v>42125</v>
      </c>
    </row>
    <row r="15" spans="1:13" ht="12.75" customHeight="1" x14ac:dyDescent="0.25">
      <c r="A15" s="7">
        <v>8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/>
      <c r="I15" s="4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13.5" customHeight="1" x14ac:dyDescent="0.25">
      <c r="A16" s="140" t="s">
        <v>12</v>
      </c>
      <c r="B16" s="141"/>
      <c r="C16" s="141"/>
      <c r="D16" s="141"/>
      <c r="E16" s="141"/>
      <c r="F16" s="142"/>
      <c r="G16" s="62">
        <f>SUM(G7:G14)</f>
        <v>510000</v>
      </c>
      <c r="H16" s="54">
        <f t="shared" ref="H16" si="0">SUM(H7:H15)</f>
        <v>751000</v>
      </c>
      <c r="I16" s="40"/>
      <c r="J16" s="6"/>
      <c r="K16" s="6"/>
    </row>
    <row r="17" spans="1:11" ht="16.5" customHeight="1" x14ac:dyDescent="0.25">
      <c r="A17" s="108" t="s">
        <v>67</v>
      </c>
      <c r="B17" s="130"/>
      <c r="C17" s="130"/>
      <c r="D17" s="130"/>
      <c r="E17" s="130"/>
      <c r="F17" s="109"/>
      <c r="G17" s="42">
        <f>G16+G15</f>
        <v>590000</v>
      </c>
      <c r="H17" s="56"/>
      <c r="I17" s="30"/>
      <c r="J17" s="6"/>
      <c r="K17" s="6"/>
    </row>
    <row r="18" spans="1:11" ht="16.5" customHeight="1" x14ac:dyDescent="0.25">
      <c r="A18" s="108" t="s">
        <v>80</v>
      </c>
      <c r="B18" s="130"/>
      <c r="C18" s="130"/>
      <c r="D18" s="130"/>
      <c r="E18" s="130"/>
      <c r="F18" s="109"/>
      <c r="G18" s="42">
        <f>PRODUCT(G16,0.12)</f>
        <v>61200</v>
      </c>
      <c r="H18" s="56"/>
      <c r="I18" s="30"/>
      <c r="J18" s="6"/>
      <c r="K18" s="6"/>
    </row>
    <row r="19" spans="1:11" ht="16.5" customHeight="1" x14ac:dyDescent="0.25">
      <c r="A19" s="131" t="s">
        <v>90</v>
      </c>
      <c r="B19" s="132"/>
      <c r="C19" s="132"/>
      <c r="D19" s="132"/>
      <c r="E19" s="132"/>
      <c r="F19" s="133"/>
      <c r="G19" s="57">
        <f>G17-G18</f>
        <v>528800</v>
      </c>
      <c r="H19" s="56"/>
      <c r="I19" s="30"/>
      <c r="J19" s="6"/>
      <c r="K19" s="6"/>
    </row>
    <row r="20" spans="1:11" ht="15" customHeight="1" x14ac:dyDescent="0.25">
      <c r="A20" s="143" t="s">
        <v>14</v>
      </c>
      <c r="B20" s="144"/>
      <c r="C20" s="144"/>
      <c r="D20" s="144"/>
      <c r="E20" s="144"/>
      <c r="F20" s="145"/>
      <c r="G20" s="58">
        <f>(G17*0.05)+I20</f>
        <v>29500</v>
      </c>
      <c r="H20" s="56"/>
      <c r="I20" s="58"/>
      <c r="J20" s="48"/>
    </row>
    <row r="21" spans="1:11" ht="15.75" x14ac:dyDescent="0.25">
      <c r="A21" s="34" t="s">
        <v>65</v>
      </c>
      <c r="B21" s="34"/>
      <c r="G21" s="135"/>
      <c r="H21" s="135"/>
      <c r="I21" s="65"/>
    </row>
    <row r="22" spans="1:11" ht="15.75" x14ac:dyDescent="0.25">
      <c r="A22" s="114" t="s">
        <v>68</v>
      </c>
      <c r="B22" s="114"/>
      <c r="C22" s="115" t="s">
        <v>69</v>
      </c>
      <c r="D22" s="115"/>
      <c r="E22" s="115"/>
      <c r="F22" s="115"/>
      <c r="G22" s="136"/>
      <c r="H22" s="136"/>
      <c r="I22" s="66"/>
    </row>
    <row r="23" spans="1:11" ht="15.75" x14ac:dyDescent="0.25">
      <c r="A23" s="134" t="s">
        <v>82</v>
      </c>
      <c r="B23" s="134"/>
      <c r="C23" s="134"/>
      <c r="D23" s="134"/>
      <c r="E23" s="134"/>
      <c r="F23" s="134"/>
      <c r="G23" s="134"/>
      <c r="H23" s="134"/>
    </row>
    <row r="24" spans="1:11" ht="15.75" x14ac:dyDescent="0.25">
      <c r="A24" s="134" t="s">
        <v>83</v>
      </c>
      <c r="B24" s="134"/>
      <c r="C24" s="134"/>
      <c r="D24" s="134"/>
      <c r="E24" s="134"/>
      <c r="F24" s="134"/>
      <c r="G24" s="134"/>
      <c r="H24" s="134"/>
    </row>
    <row r="25" spans="1:11" ht="4.5" customHeight="1" x14ac:dyDescent="0.25"/>
    <row r="26" spans="1:11" x14ac:dyDescent="0.25">
      <c r="A26" s="127" t="s">
        <v>84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</row>
    <row r="27" spans="1:11" x14ac:dyDescent="0.25">
      <c r="G27" s="128" t="s">
        <v>85</v>
      </c>
      <c r="H27" s="128"/>
      <c r="I27" s="128" t="s">
        <v>86</v>
      </c>
      <c r="J27" s="128"/>
    </row>
    <row r="28" spans="1:11" ht="15.75" x14ac:dyDescent="0.25">
      <c r="A28" s="128" t="s">
        <v>87</v>
      </c>
      <c r="B28" s="128"/>
      <c r="C28" s="129">
        <v>864000</v>
      </c>
      <c r="D28" s="129"/>
      <c r="E28" s="129"/>
      <c r="F28" s="129"/>
      <c r="G28" s="129">
        <f>C28/12</f>
        <v>72000</v>
      </c>
      <c r="H28" s="129"/>
      <c r="I28" s="123">
        <f>PRODUCT(G28:H28)*3</f>
        <v>216000</v>
      </c>
      <c r="J28" s="124"/>
    </row>
    <row r="29" spans="1:11" ht="15.75" x14ac:dyDescent="0.25">
      <c r="A29" s="121" t="s">
        <v>80</v>
      </c>
      <c r="B29" s="121"/>
      <c r="C29" s="121"/>
      <c r="D29" s="121"/>
      <c r="E29" s="121"/>
      <c r="F29" s="122"/>
      <c r="G29" s="123">
        <v>-61200</v>
      </c>
      <c r="H29" s="124"/>
      <c r="I29" s="125">
        <f>PRODUCT(G29:H29)*3</f>
        <v>-183600</v>
      </c>
      <c r="J29" s="126"/>
    </row>
    <row r="30" spans="1:11" ht="15.75" x14ac:dyDescent="0.25">
      <c r="A30" s="119" t="s">
        <v>88</v>
      </c>
      <c r="B30" s="119"/>
      <c r="C30" s="119"/>
      <c r="D30" s="119"/>
      <c r="E30" s="119"/>
      <c r="F30" s="119"/>
      <c r="G30" s="120">
        <f>SUM(G28:H29)</f>
        <v>10800</v>
      </c>
      <c r="H30" s="119"/>
      <c r="I30" s="120">
        <f>SUM(I28:J29)</f>
        <v>32400</v>
      </c>
      <c r="J30" s="119"/>
    </row>
    <row r="31" spans="1:11" ht="3.75" customHeight="1" x14ac:dyDescent="0.25"/>
    <row r="32" spans="1:11" ht="15.75" x14ac:dyDescent="0.25">
      <c r="A32" s="128" t="s">
        <v>92</v>
      </c>
      <c r="B32" s="128"/>
      <c r="C32" s="128"/>
      <c r="D32" s="128"/>
      <c r="E32" s="128"/>
      <c r="F32" s="128"/>
      <c r="G32" s="120" t="s">
        <v>93</v>
      </c>
      <c r="H32" s="119"/>
    </row>
  </sheetData>
  <mergeCells count="29">
    <mergeCell ref="A18:F18"/>
    <mergeCell ref="A1:K1"/>
    <mergeCell ref="C4:J4"/>
    <mergeCell ref="J6:K6"/>
    <mergeCell ref="A16:F16"/>
    <mergeCell ref="A17:F17"/>
    <mergeCell ref="A19:F19"/>
    <mergeCell ref="A20:F20"/>
    <mergeCell ref="G21:H21"/>
    <mergeCell ref="A22:B22"/>
    <mergeCell ref="C22:F22"/>
    <mergeCell ref="G22:H22"/>
    <mergeCell ref="A23:H23"/>
    <mergeCell ref="A24:H24"/>
    <mergeCell ref="A26:K26"/>
    <mergeCell ref="G27:H27"/>
    <mergeCell ref="I27:J27"/>
    <mergeCell ref="A28:B28"/>
    <mergeCell ref="C28:F28"/>
    <mergeCell ref="G28:H28"/>
    <mergeCell ref="I28:J28"/>
    <mergeCell ref="A29:F29"/>
    <mergeCell ref="G29:H29"/>
    <mergeCell ref="I29:J29"/>
    <mergeCell ref="A32:F32"/>
    <mergeCell ref="G32:H32"/>
    <mergeCell ref="A30:F30"/>
    <mergeCell ref="G30:H30"/>
    <mergeCell ref="I30:J3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J18" sqref="J18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94" t="s">
        <v>96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6" customHeight="1" x14ac:dyDescent="0.3">
      <c r="A5" s="67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68" t="s">
        <v>22</v>
      </c>
      <c r="M6" s="68" t="s">
        <v>46</v>
      </c>
    </row>
    <row r="7" spans="1:13" ht="15.75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>
        <v>120000</v>
      </c>
      <c r="I7" s="59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12.75" customHeight="1" x14ac:dyDescent="0.25">
      <c r="A8" s="2">
        <v>2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63"/>
      <c r="J8" s="23" t="s">
        <v>25</v>
      </c>
      <c r="K8" s="23"/>
      <c r="L8" s="24" t="s">
        <v>26</v>
      </c>
      <c r="M8" s="25">
        <v>41883</v>
      </c>
    </row>
    <row r="9" spans="1:13" ht="12.75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10000</v>
      </c>
      <c r="I9" s="59">
        <v>20000</v>
      </c>
      <c r="J9" s="23" t="s">
        <v>28</v>
      </c>
      <c r="K9" s="23"/>
      <c r="L9" s="24" t="s">
        <v>29</v>
      </c>
      <c r="M9" s="25">
        <v>41913</v>
      </c>
    </row>
    <row r="10" spans="1:13" ht="12.75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210000</v>
      </c>
      <c r="I10" s="63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12.75" customHeight="1" x14ac:dyDescent="0.25">
      <c r="A11" s="7">
        <v>5</v>
      </c>
      <c r="B11" s="10" t="s">
        <v>78</v>
      </c>
      <c r="C11" s="3" t="s">
        <v>24</v>
      </c>
      <c r="D11" s="3">
        <v>42472</v>
      </c>
      <c r="E11" s="3" t="s">
        <v>18</v>
      </c>
      <c r="F11" s="35"/>
      <c r="G11" s="59">
        <v>70000</v>
      </c>
      <c r="H11" s="17">
        <v>10000</v>
      </c>
      <c r="I11" s="59">
        <v>10000</v>
      </c>
      <c r="J11" s="23">
        <v>41753246</v>
      </c>
      <c r="K11" s="23" t="s">
        <v>79</v>
      </c>
      <c r="L11" s="24" t="s">
        <v>42</v>
      </c>
      <c r="M11" s="25">
        <v>42461</v>
      </c>
    </row>
    <row r="12" spans="1:13" ht="12.75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251000</v>
      </c>
      <c r="I12" s="59"/>
      <c r="J12" s="23" t="s">
        <v>45</v>
      </c>
      <c r="K12" s="23"/>
      <c r="L12" s="24" t="s">
        <v>43</v>
      </c>
      <c r="M12" s="25">
        <v>41883</v>
      </c>
    </row>
    <row r="13" spans="1:13" ht="12.75" customHeight="1" x14ac:dyDescent="0.25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/>
      <c r="H13" s="17">
        <v>20000</v>
      </c>
      <c r="I13" s="4"/>
      <c r="J13" s="23" t="s">
        <v>49</v>
      </c>
      <c r="K13" s="23"/>
      <c r="L13" s="24" t="s">
        <v>48</v>
      </c>
      <c r="M13" s="25">
        <v>41913</v>
      </c>
    </row>
    <row r="14" spans="1:13" ht="12.75" customHeight="1" x14ac:dyDescent="0.25">
      <c r="A14" s="7">
        <v>7</v>
      </c>
      <c r="B14" s="10" t="s">
        <v>70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120000</v>
      </c>
      <c r="I14" s="4"/>
      <c r="J14" s="26"/>
      <c r="K14" s="23"/>
      <c r="L14" s="24" t="s">
        <v>48</v>
      </c>
      <c r="M14" s="25">
        <v>42125</v>
      </c>
    </row>
    <row r="15" spans="1:13" ht="12.75" customHeight="1" x14ac:dyDescent="0.25">
      <c r="A15" s="7">
        <v>8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/>
      <c r="I15" s="4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13.5" customHeight="1" x14ac:dyDescent="0.25">
      <c r="A16" s="140" t="s">
        <v>12</v>
      </c>
      <c r="B16" s="141"/>
      <c r="C16" s="141"/>
      <c r="D16" s="141"/>
      <c r="E16" s="141"/>
      <c r="F16" s="142"/>
      <c r="G16" s="69">
        <f>SUM(G7:G14)</f>
        <v>510000</v>
      </c>
      <c r="H16" s="54">
        <f t="shared" ref="H16:I16" si="0">SUM(H7:H15)</f>
        <v>741000</v>
      </c>
      <c r="I16" s="40">
        <f t="shared" si="0"/>
        <v>30000</v>
      </c>
      <c r="J16" s="6"/>
      <c r="K16" s="6"/>
    </row>
    <row r="17" spans="1:11" ht="16.5" customHeight="1" x14ac:dyDescent="0.25">
      <c r="A17" s="108" t="s">
        <v>67</v>
      </c>
      <c r="B17" s="130"/>
      <c r="C17" s="130"/>
      <c r="D17" s="130"/>
      <c r="E17" s="130"/>
      <c r="F17" s="109"/>
      <c r="G17" s="42">
        <f>G16+G15</f>
        <v>590000</v>
      </c>
      <c r="H17" s="56"/>
      <c r="I17" s="30"/>
      <c r="J17" s="6"/>
      <c r="K17" s="6"/>
    </row>
    <row r="18" spans="1:11" ht="16.5" customHeight="1" x14ac:dyDescent="0.25">
      <c r="A18" s="108" t="s">
        <v>80</v>
      </c>
      <c r="B18" s="130"/>
      <c r="C18" s="130"/>
      <c r="D18" s="130"/>
      <c r="E18" s="130"/>
      <c r="F18" s="109"/>
      <c r="G18" s="42">
        <f>PRODUCT(G16,0.12)</f>
        <v>61200</v>
      </c>
      <c r="H18" s="56"/>
      <c r="I18" s="30"/>
      <c r="J18" s="6"/>
      <c r="K18" s="6"/>
    </row>
    <row r="19" spans="1:11" ht="16.5" customHeight="1" x14ac:dyDescent="0.25">
      <c r="A19" s="131" t="s">
        <v>90</v>
      </c>
      <c r="B19" s="132"/>
      <c r="C19" s="132"/>
      <c r="D19" s="132"/>
      <c r="E19" s="132"/>
      <c r="F19" s="133"/>
      <c r="G19" s="57">
        <f>G17-G18</f>
        <v>528800</v>
      </c>
      <c r="H19" s="56"/>
      <c r="I19" s="30"/>
      <c r="J19" s="6"/>
      <c r="K19" s="6"/>
    </row>
    <row r="20" spans="1:11" ht="15" customHeight="1" x14ac:dyDescent="0.25">
      <c r="A20" s="143" t="s">
        <v>14</v>
      </c>
      <c r="B20" s="144"/>
      <c r="C20" s="144"/>
      <c r="D20" s="144"/>
      <c r="E20" s="144"/>
      <c r="F20" s="145"/>
      <c r="G20" s="64">
        <f>(G17*0.05)+I20</f>
        <v>32500</v>
      </c>
      <c r="H20" s="56"/>
      <c r="I20" s="58">
        <f>(I16*0.1)</f>
        <v>3000</v>
      </c>
      <c r="J20" s="48"/>
    </row>
    <row r="21" spans="1:11" ht="15" customHeight="1" x14ac:dyDescent="0.25">
      <c r="A21" s="146" t="s">
        <v>95</v>
      </c>
      <c r="B21" s="146"/>
      <c r="C21" s="146"/>
      <c r="D21" s="146"/>
      <c r="E21" s="146"/>
      <c r="F21" s="146"/>
      <c r="G21" s="146"/>
      <c r="H21" s="147" t="s">
        <v>94</v>
      </c>
      <c r="I21" s="147"/>
      <c r="J21" s="48"/>
    </row>
    <row r="22" spans="1:11" ht="15.75" x14ac:dyDescent="0.25">
      <c r="A22" s="34" t="s">
        <v>65</v>
      </c>
      <c r="B22" s="34"/>
      <c r="G22" s="135"/>
      <c r="H22" s="135"/>
      <c r="I22" s="65"/>
    </row>
    <row r="23" spans="1:11" ht="15.75" x14ac:dyDescent="0.25">
      <c r="A23" s="113" t="s">
        <v>97</v>
      </c>
      <c r="B23" s="113"/>
      <c r="C23" s="113"/>
      <c r="D23" s="113"/>
      <c r="E23" s="113"/>
      <c r="G23" s="70"/>
      <c r="H23" s="70"/>
      <c r="I23" s="65"/>
    </row>
    <row r="24" spans="1:11" ht="15.75" x14ac:dyDescent="0.25">
      <c r="A24" s="114" t="s">
        <v>68</v>
      </c>
      <c r="B24" s="114"/>
      <c r="C24" s="115" t="s">
        <v>69</v>
      </c>
      <c r="D24" s="115"/>
      <c r="E24" s="115"/>
      <c r="F24" s="115"/>
      <c r="G24" s="136"/>
      <c r="H24" s="136"/>
      <c r="I24" s="66"/>
    </row>
    <row r="25" spans="1:11" ht="15.75" x14ac:dyDescent="0.25">
      <c r="A25" s="134" t="s">
        <v>82</v>
      </c>
      <c r="B25" s="134"/>
      <c r="C25" s="134"/>
      <c r="D25" s="134"/>
      <c r="E25" s="134"/>
      <c r="F25" s="134"/>
      <c r="G25" s="134"/>
      <c r="H25" s="134"/>
    </row>
    <row r="26" spans="1:11" ht="15.75" x14ac:dyDescent="0.25">
      <c r="A26" s="134" t="s">
        <v>83</v>
      </c>
      <c r="B26" s="134"/>
      <c r="C26" s="134"/>
      <c r="D26" s="134"/>
      <c r="E26" s="134"/>
      <c r="F26" s="134"/>
      <c r="G26" s="134"/>
      <c r="H26" s="134"/>
    </row>
    <row r="27" spans="1:11" ht="4.5" customHeight="1" x14ac:dyDescent="0.25"/>
    <row r="28" spans="1:11" x14ac:dyDescent="0.25">
      <c r="A28" s="127" t="s">
        <v>84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</row>
    <row r="29" spans="1:11" x14ac:dyDescent="0.25">
      <c r="G29" s="128" t="s">
        <v>85</v>
      </c>
      <c r="H29" s="128"/>
      <c r="I29" s="128" t="s">
        <v>86</v>
      </c>
      <c r="J29" s="128"/>
    </row>
    <row r="30" spans="1:11" ht="15.75" x14ac:dyDescent="0.25">
      <c r="A30" s="128" t="s">
        <v>87</v>
      </c>
      <c r="B30" s="128"/>
      <c r="C30" s="129">
        <v>864000</v>
      </c>
      <c r="D30" s="129"/>
      <c r="E30" s="129"/>
      <c r="F30" s="129"/>
      <c r="G30" s="129">
        <f>C30/12</f>
        <v>72000</v>
      </c>
      <c r="H30" s="129"/>
      <c r="I30" s="123">
        <f>PRODUCT(G30:H30)*3</f>
        <v>216000</v>
      </c>
      <c r="J30" s="124"/>
    </row>
    <row r="31" spans="1:11" ht="15.75" x14ac:dyDescent="0.25">
      <c r="A31" s="121" t="s">
        <v>80</v>
      </c>
      <c r="B31" s="121"/>
      <c r="C31" s="121"/>
      <c r="D31" s="121"/>
      <c r="E31" s="121"/>
      <c r="F31" s="122"/>
      <c r="G31" s="123">
        <v>-61200</v>
      </c>
      <c r="H31" s="124"/>
      <c r="I31" s="125">
        <f>PRODUCT(G31:H31)*3</f>
        <v>-183600</v>
      </c>
      <c r="J31" s="126"/>
    </row>
    <row r="32" spans="1:11" ht="15.75" x14ac:dyDescent="0.25">
      <c r="A32" s="119" t="s">
        <v>88</v>
      </c>
      <c r="B32" s="119"/>
      <c r="C32" s="119"/>
      <c r="D32" s="119"/>
      <c r="E32" s="119"/>
      <c r="F32" s="119"/>
      <c r="G32" s="120">
        <f>SUM(G30:H31)</f>
        <v>10800</v>
      </c>
      <c r="H32" s="119"/>
      <c r="I32" s="120">
        <f>SUM(I30:J31)</f>
        <v>32400</v>
      </c>
      <c r="J32" s="119"/>
    </row>
    <row r="33" spans="1:8" ht="3.75" customHeight="1" x14ac:dyDescent="0.25"/>
    <row r="34" spans="1:8" ht="15.75" x14ac:dyDescent="0.25">
      <c r="A34" s="128" t="s">
        <v>92</v>
      </c>
      <c r="B34" s="128"/>
      <c r="C34" s="128"/>
      <c r="D34" s="128"/>
      <c r="E34" s="128"/>
      <c r="F34" s="128"/>
      <c r="G34" s="120" t="s">
        <v>93</v>
      </c>
      <c r="H34" s="119"/>
    </row>
  </sheetData>
  <mergeCells count="32">
    <mergeCell ref="A18:F18"/>
    <mergeCell ref="A1:K1"/>
    <mergeCell ref="C4:J4"/>
    <mergeCell ref="J6:K6"/>
    <mergeCell ref="A16:F16"/>
    <mergeCell ref="A17:F17"/>
    <mergeCell ref="A19:F19"/>
    <mergeCell ref="A20:F20"/>
    <mergeCell ref="A21:G21"/>
    <mergeCell ref="H21:I21"/>
    <mergeCell ref="G22:H22"/>
    <mergeCell ref="I31:J31"/>
    <mergeCell ref="A32:F32"/>
    <mergeCell ref="G32:H32"/>
    <mergeCell ref="I32:J32"/>
    <mergeCell ref="A25:H25"/>
    <mergeCell ref="A26:H26"/>
    <mergeCell ref="A28:K28"/>
    <mergeCell ref="G29:H29"/>
    <mergeCell ref="I29:J29"/>
    <mergeCell ref="A30:B30"/>
    <mergeCell ref="C30:F30"/>
    <mergeCell ref="G30:H30"/>
    <mergeCell ref="I30:J30"/>
    <mergeCell ref="A34:F34"/>
    <mergeCell ref="G34:H34"/>
    <mergeCell ref="A23:E23"/>
    <mergeCell ref="A31:F31"/>
    <mergeCell ref="G31:H31"/>
    <mergeCell ref="A24:B24"/>
    <mergeCell ref="C24:F24"/>
    <mergeCell ref="G24:H24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L25" sqref="L25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94" t="s">
        <v>99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6" customHeight="1" x14ac:dyDescent="0.3">
      <c r="A5" s="71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72" t="s">
        <v>22</v>
      </c>
      <c r="M6" s="72" t="s">
        <v>46</v>
      </c>
    </row>
    <row r="7" spans="1:13" ht="15.75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>
        <v>130000</v>
      </c>
      <c r="I7" s="59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12.75" customHeight="1" x14ac:dyDescent="0.25">
      <c r="A8" s="2">
        <v>2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63"/>
      <c r="J8" s="23" t="s">
        <v>25</v>
      </c>
      <c r="K8" s="23"/>
      <c r="L8" s="24" t="s">
        <v>26</v>
      </c>
      <c r="M8" s="25">
        <v>41883</v>
      </c>
    </row>
    <row r="9" spans="1:13" ht="12.75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40000</v>
      </c>
      <c r="I9" s="59"/>
      <c r="J9" s="23" t="s">
        <v>28</v>
      </c>
      <c r="K9" s="23"/>
      <c r="L9" s="24" t="s">
        <v>29</v>
      </c>
      <c r="M9" s="25">
        <v>41913</v>
      </c>
    </row>
    <row r="10" spans="1:13" ht="12.75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220000</v>
      </c>
      <c r="I10" s="63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12.75" customHeight="1" x14ac:dyDescent="0.25">
      <c r="A11" s="7">
        <v>5</v>
      </c>
      <c r="B11" s="10" t="s">
        <v>78</v>
      </c>
      <c r="C11" s="3" t="s">
        <v>24</v>
      </c>
      <c r="D11" s="3">
        <v>42472</v>
      </c>
      <c r="E11" s="3" t="s">
        <v>18</v>
      </c>
      <c r="F11" s="35"/>
      <c r="G11" s="59">
        <v>70000</v>
      </c>
      <c r="H11" s="17">
        <v>20000</v>
      </c>
      <c r="I11" s="59"/>
      <c r="J11" s="23">
        <v>41753246</v>
      </c>
      <c r="K11" s="23" t="s">
        <v>79</v>
      </c>
      <c r="L11" s="24" t="s">
        <v>42</v>
      </c>
      <c r="M11" s="25">
        <v>42461</v>
      </c>
    </row>
    <row r="12" spans="1:13" ht="12.75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261000</v>
      </c>
      <c r="I12" s="59"/>
      <c r="J12" s="23" t="s">
        <v>45</v>
      </c>
      <c r="K12" s="23"/>
      <c r="L12" s="24" t="s">
        <v>43</v>
      </c>
      <c r="M12" s="25">
        <v>41883</v>
      </c>
    </row>
    <row r="13" spans="1:13" ht="12.75" customHeight="1" x14ac:dyDescent="0.25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/>
      <c r="H13" s="17">
        <v>20000</v>
      </c>
      <c r="I13" s="4"/>
      <c r="J13" s="23" t="s">
        <v>49</v>
      </c>
      <c r="K13" s="23"/>
      <c r="L13" s="24" t="s">
        <v>48</v>
      </c>
      <c r="M13" s="25">
        <v>41913</v>
      </c>
    </row>
    <row r="14" spans="1:13" ht="12.75" customHeight="1" x14ac:dyDescent="0.25">
      <c r="A14" s="7">
        <v>7</v>
      </c>
      <c r="B14" s="10" t="s">
        <v>70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130000</v>
      </c>
      <c r="I14" s="4"/>
      <c r="J14" s="26"/>
      <c r="K14" s="23"/>
      <c r="L14" s="24" t="s">
        <v>48</v>
      </c>
      <c r="M14" s="25">
        <v>42125</v>
      </c>
    </row>
    <row r="15" spans="1:13" ht="12.75" customHeight="1" x14ac:dyDescent="0.25">
      <c r="A15" s="7">
        <v>8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/>
      <c r="I15" s="4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13.5" customHeight="1" x14ac:dyDescent="0.25">
      <c r="A16" s="140" t="s">
        <v>12</v>
      </c>
      <c r="B16" s="141"/>
      <c r="C16" s="141"/>
      <c r="D16" s="141"/>
      <c r="E16" s="141"/>
      <c r="F16" s="142"/>
      <c r="G16" s="73">
        <f>SUM(G7:G14)</f>
        <v>510000</v>
      </c>
      <c r="H16" s="54">
        <f t="shared" ref="H16:I16" si="0">SUM(H7:H15)</f>
        <v>821000</v>
      </c>
      <c r="I16" s="40">
        <f t="shared" si="0"/>
        <v>0</v>
      </c>
      <c r="J16" s="6"/>
      <c r="K16" s="6"/>
    </row>
    <row r="17" spans="1:11" ht="16.5" customHeight="1" x14ac:dyDescent="0.25">
      <c r="A17" s="108" t="s">
        <v>67</v>
      </c>
      <c r="B17" s="130"/>
      <c r="C17" s="130"/>
      <c r="D17" s="130"/>
      <c r="E17" s="130"/>
      <c r="F17" s="109"/>
      <c r="G17" s="42">
        <f>G16+G15</f>
        <v>590000</v>
      </c>
      <c r="H17" s="56"/>
      <c r="I17" s="30"/>
      <c r="J17" s="6"/>
      <c r="K17" s="6"/>
    </row>
    <row r="18" spans="1:11" ht="16.5" customHeight="1" x14ac:dyDescent="0.25">
      <c r="A18" s="108" t="s">
        <v>80</v>
      </c>
      <c r="B18" s="130"/>
      <c r="C18" s="130"/>
      <c r="D18" s="130"/>
      <c r="E18" s="130"/>
      <c r="F18" s="109"/>
      <c r="G18" s="42">
        <f>PRODUCT(G16,0.12)</f>
        <v>61200</v>
      </c>
      <c r="H18" s="56"/>
      <c r="I18" s="30"/>
      <c r="J18" s="6"/>
      <c r="K18" s="6"/>
    </row>
    <row r="19" spans="1:11" ht="16.5" customHeight="1" x14ac:dyDescent="0.25">
      <c r="A19" s="148" t="s">
        <v>98</v>
      </c>
      <c r="B19" s="149"/>
      <c r="C19" s="149"/>
      <c r="D19" s="149"/>
      <c r="E19" s="149"/>
      <c r="F19" s="150"/>
      <c r="G19" s="79">
        <f>G17-G18</f>
        <v>528800</v>
      </c>
      <c r="H19" s="56"/>
      <c r="I19" s="80"/>
      <c r="J19" s="6"/>
      <c r="K19" s="6"/>
    </row>
    <row r="20" spans="1:11" ht="15" customHeight="1" x14ac:dyDescent="0.25">
      <c r="A20" s="151" t="s">
        <v>14</v>
      </c>
      <c r="B20" s="151"/>
      <c r="C20" s="151"/>
      <c r="D20" s="151"/>
      <c r="E20" s="151"/>
      <c r="F20" s="151"/>
      <c r="G20" s="58">
        <f>(G17*0.05)+I20</f>
        <v>29500</v>
      </c>
      <c r="H20" s="51"/>
      <c r="I20" s="58">
        <f>(I16*0.1)</f>
        <v>0</v>
      </c>
      <c r="J20" s="48"/>
    </row>
    <row r="21" spans="1:11" ht="15.75" x14ac:dyDescent="0.25">
      <c r="A21" s="34" t="s">
        <v>65</v>
      </c>
      <c r="B21" s="34"/>
      <c r="G21" s="135"/>
      <c r="H21" s="135"/>
      <c r="I21" s="65"/>
    </row>
    <row r="22" spans="1:11" ht="15.75" x14ac:dyDescent="0.25">
      <c r="A22" s="113" t="s">
        <v>97</v>
      </c>
      <c r="B22" s="113"/>
      <c r="C22" s="113"/>
      <c r="D22" s="113"/>
      <c r="E22" s="113"/>
      <c r="G22" s="74"/>
      <c r="H22" s="74"/>
      <c r="I22" s="65"/>
    </row>
    <row r="23" spans="1:11" ht="15.75" x14ac:dyDescent="0.25">
      <c r="A23" s="114" t="s">
        <v>68</v>
      </c>
      <c r="B23" s="114"/>
      <c r="C23" s="115" t="s">
        <v>69</v>
      </c>
      <c r="D23" s="115"/>
      <c r="E23" s="115"/>
      <c r="F23" s="115"/>
      <c r="G23" s="136"/>
      <c r="H23" s="136"/>
      <c r="I23" s="66"/>
    </row>
    <row r="24" spans="1:11" ht="15.75" x14ac:dyDescent="0.25">
      <c r="A24" s="134" t="s">
        <v>82</v>
      </c>
      <c r="B24" s="134"/>
      <c r="C24" s="134"/>
      <c r="D24" s="134"/>
      <c r="E24" s="134"/>
      <c r="F24" s="134"/>
      <c r="G24" s="134"/>
      <c r="H24" s="134"/>
    </row>
    <row r="25" spans="1:11" ht="15.75" x14ac:dyDescent="0.25">
      <c r="A25" s="134" t="s">
        <v>83</v>
      </c>
      <c r="B25" s="134"/>
      <c r="C25" s="134"/>
      <c r="D25" s="134"/>
      <c r="E25" s="134"/>
      <c r="F25" s="134"/>
      <c r="G25" s="134"/>
      <c r="H25" s="134"/>
    </row>
    <row r="26" spans="1:11" ht="4.5" customHeight="1" x14ac:dyDescent="0.25"/>
    <row r="27" spans="1:11" x14ac:dyDescent="0.25">
      <c r="A27" s="127" t="s">
        <v>84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</row>
    <row r="28" spans="1:11" x14ac:dyDescent="0.25">
      <c r="G28" s="128" t="s">
        <v>85</v>
      </c>
      <c r="H28" s="128"/>
      <c r="I28" s="128" t="s">
        <v>86</v>
      </c>
      <c r="J28" s="128"/>
    </row>
    <row r="29" spans="1:11" ht="15.75" x14ac:dyDescent="0.25">
      <c r="A29" s="128" t="s">
        <v>87</v>
      </c>
      <c r="B29" s="128"/>
      <c r="C29" s="129">
        <v>864000</v>
      </c>
      <c r="D29" s="129"/>
      <c r="E29" s="129"/>
      <c r="F29" s="129"/>
      <c r="G29" s="129">
        <f>C29/12</f>
        <v>72000</v>
      </c>
      <c r="H29" s="129"/>
      <c r="I29" s="123">
        <f>PRODUCT(G29:H29)*3</f>
        <v>216000</v>
      </c>
      <c r="J29" s="124"/>
    </row>
    <row r="30" spans="1:11" ht="15.75" x14ac:dyDescent="0.25">
      <c r="A30" s="121" t="s">
        <v>80</v>
      </c>
      <c r="B30" s="121"/>
      <c r="C30" s="121"/>
      <c r="D30" s="121"/>
      <c r="E30" s="121"/>
      <c r="F30" s="122"/>
      <c r="G30" s="123">
        <v>-61200</v>
      </c>
      <c r="H30" s="124"/>
      <c r="I30" s="125">
        <f>PRODUCT(G30:H30)*3</f>
        <v>-183600</v>
      </c>
      <c r="J30" s="126"/>
    </row>
    <row r="31" spans="1:11" ht="15.75" x14ac:dyDescent="0.25">
      <c r="A31" s="119" t="s">
        <v>88</v>
      </c>
      <c r="B31" s="119"/>
      <c r="C31" s="119"/>
      <c r="D31" s="119"/>
      <c r="E31" s="119"/>
      <c r="F31" s="119"/>
      <c r="G31" s="120">
        <f>SUM(G29:H30)</f>
        <v>10800</v>
      </c>
      <c r="H31" s="119"/>
      <c r="I31" s="120">
        <f>SUM(I29:J30)</f>
        <v>32400</v>
      </c>
      <c r="J31" s="119"/>
    </row>
    <row r="32" spans="1:11" ht="3.75" customHeight="1" x14ac:dyDescent="0.25"/>
    <row r="33" spans="1:8" ht="15.75" x14ac:dyDescent="0.25">
      <c r="A33" s="128" t="s">
        <v>92</v>
      </c>
      <c r="B33" s="128"/>
      <c r="C33" s="128"/>
      <c r="D33" s="128"/>
      <c r="E33" s="128"/>
      <c r="F33" s="128"/>
      <c r="G33" s="120" t="s">
        <v>93</v>
      </c>
      <c r="H33" s="119"/>
    </row>
  </sheetData>
  <mergeCells count="30">
    <mergeCell ref="A33:F33"/>
    <mergeCell ref="G33:H33"/>
    <mergeCell ref="A30:F30"/>
    <mergeCell ref="G30:H30"/>
    <mergeCell ref="I30:J30"/>
    <mergeCell ref="A31:F31"/>
    <mergeCell ref="G31:H31"/>
    <mergeCell ref="I31:J31"/>
    <mergeCell ref="G28:H28"/>
    <mergeCell ref="I28:J28"/>
    <mergeCell ref="A29:B29"/>
    <mergeCell ref="C29:F29"/>
    <mergeCell ref="G29:H29"/>
    <mergeCell ref="I29:J29"/>
    <mergeCell ref="A27:K27"/>
    <mergeCell ref="A19:F19"/>
    <mergeCell ref="A20:F20"/>
    <mergeCell ref="G21:H21"/>
    <mergeCell ref="A22:E22"/>
    <mergeCell ref="A23:B23"/>
    <mergeCell ref="C23:F23"/>
    <mergeCell ref="G23:H23"/>
    <mergeCell ref="A24:H24"/>
    <mergeCell ref="A25:H25"/>
    <mergeCell ref="A18:F18"/>
    <mergeCell ref="A1:K1"/>
    <mergeCell ref="C4:J4"/>
    <mergeCell ref="J6:K6"/>
    <mergeCell ref="A16:F16"/>
    <mergeCell ref="A17:F17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I17" sqref="I17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94" t="s">
        <v>100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6" customHeight="1" x14ac:dyDescent="0.3">
      <c r="A5" s="75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76" t="s">
        <v>22</v>
      </c>
      <c r="M6" s="76" t="s">
        <v>46</v>
      </c>
    </row>
    <row r="7" spans="1:13" ht="15.75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>
        <v>160000</v>
      </c>
      <c r="I7" s="59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12.75" customHeight="1" x14ac:dyDescent="0.25">
      <c r="A8" s="2">
        <v>2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63"/>
      <c r="J8" s="23" t="s">
        <v>25</v>
      </c>
      <c r="K8" s="23"/>
      <c r="L8" s="24" t="s">
        <v>26</v>
      </c>
      <c r="M8" s="25">
        <v>41883</v>
      </c>
    </row>
    <row r="9" spans="1:13" ht="12.75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60000</v>
      </c>
      <c r="I9" s="59"/>
      <c r="J9" s="23" t="s">
        <v>28</v>
      </c>
      <c r="K9" s="23"/>
      <c r="L9" s="24" t="s">
        <v>29</v>
      </c>
      <c r="M9" s="25">
        <v>41913</v>
      </c>
    </row>
    <row r="10" spans="1:13" ht="12.75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240000</v>
      </c>
      <c r="I10" s="63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12.75" customHeight="1" x14ac:dyDescent="0.25">
      <c r="A11" s="7">
        <v>5</v>
      </c>
      <c r="B11" s="10" t="s">
        <v>78</v>
      </c>
      <c r="C11" s="3" t="s">
        <v>24</v>
      </c>
      <c r="D11" s="3">
        <v>42472</v>
      </c>
      <c r="E11" s="3" t="s">
        <v>18</v>
      </c>
      <c r="F11" s="35"/>
      <c r="G11" s="59">
        <v>70000</v>
      </c>
      <c r="H11" s="17">
        <v>30000</v>
      </c>
      <c r="I11" s="59"/>
      <c r="J11" s="23">
        <v>41753246</v>
      </c>
      <c r="K11" s="23" t="s">
        <v>79</v>
      </c>
      <c r="L11" s="24" t="s">
        <v>42</v>
      </c>
      <c r="M11" s="25">
        <v>42461</v>
      </c>
    </row>
    <row r="12" spans="1:13" ht="12.75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310000</v>
      </c>
      <c r="I12" s="59"/>
      <c r="J12" s="23" t="s">
        <v>45</v>
      </c>
      <c r="K12" s="23"/>
      <c r="L12" s="24" t="s">
        <v>43</v>
      </c>
      <c r="M12" s="25">
        <v>41883</v>
      </c>
    </row>
    <row r="13" spans="1:13" ht="12.75" customHeight="1" x14ac:dyDescent="0.25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/>
      <c r="H13" s="17">
        <v>270000</v>
      </c>
      <c r="I13" s="4"/>
      <c r="J13" s="23" t="s">
        <v>49</v>
      </c>
      <c r="K13" s="23"/>
      <c r="L13" s="24" t="s">
        <v>48</v>
      </c>
      <c r="M13" s="25">
        <v>41913</v>
      </c>
    </row>
    <row r="14" spans="1:13" ht="12.75" customHeight="1" x14ac:dyDescent="0.25">
      <c r="A14" s="7">
        <v>7</v>
      </c>
      <c r="B14" s="10" t="s">
        <v>70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150000</v>
      </c>
      <c r="I14" s="4"/>
      <c r="J14" s="26"/>
      <c r="K14" s="23"/>
      <c r="L14" s="24" t="s">
        <v>48</v>
      </c>
      <c r="M14" s="25">
        <v>42125</v>
      </c>
    </row>
    <row r="15" spans="1:13" ht="12.75" customHeight="1" x14ac:dyDescent="0.25">
      <c r="A15" s="7">
        <v>8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/>
      <c r="I15" s="4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13.5" customHeight="1" x14ac:dyDescent="0.25">
      <c r="A16" s="140" t="s">
        <v>12</v>
      </c>
      <c r="B16" s="141"/>
      <c r="C16" s="141"/>
      <c r="D16" s="141"/>
      <c r="E16" s="141"/>
      <c r="F16" s="142"/>
      <c r="G16" s="77">
        <f>SUM(G7:G14)</f>
        <v>510000</v>
      </c>
      <c r="H16" s="54">
        <f t="shared" ref="H16:I16" si="0">SUM(H7:H15)</f>
        <v>1220000</v>
      </c>
      <c r="I16" s="40">
        <f t="shared" si="0"/>
        <v>0</v>
      </c>
      <c r="J16" s="6"/>
      <c r="K16" s="6"/>
    </row>
    <row r="17" spans="1:11" ht="16.5" customHeight="1" x14ac:dyDescent="0.25">
      <c r="A17" s="108" t="s">
        <v>67</v>
      </c>
      <c r="B17" s="130"/>
      <c r="C17" s="130"/>
      <c r="D17" s="130"/>
      <c r="E17" s="130"/>
      <c r="F17" s="109"/>
      <c r="G17" s="42">
        <f>G16+G15</f>
        <v>590000</v>
      </c>
      <c r="H17" s="56"/>
      <c r="I17" s="30"/>
      <c r="J17" s="6"/>
      <c r="K17" s="6"/>
    </row>
    <row r="18" spans="1:11" ht="16.5" customHeight="1" x14ac:dyDescent="0.25">
      <c r="A18" s="108" t="s">
        <v>80</v>
      </c>
      <c r="B18" s="130"/>
      <c r="C18" s="130"/>
      <c r="D18" s="130"/>
      <c r="E18" s="130"/>
      <c r="F18" s="109"/>
      <c r="G18" s="42">
        <f>PRODUCT(G16,0.12)</f>
        <v>61200</v>
      </c>
      <c r="H18" s="56"/>
      <c r="I18" s="30"/>
      <c r="J18" s="6"/>
      <c r="K18" s="6"/>
    </row>
    <row r="19" spans="1:11" ht="16.5" customHeight="1" x14ac:dyDescent="0.25">
      <c r="A19" s="148" t="s">
        <v>98</v>
      </c>
      <c r="B19" s="149"/>
      <c r="C19" s="149"/>
      <c r="D19" s="149"/>
      <c r="E19" s="149"/>
      <c r="F19" s="150"/>
      <c r="G19" s="79">
        <f>G17-G18</f>
        <v>528800</v>
      </c>
      <c r="H19" s="56"/>
      <c r="I19" s="80"/>
      <c r="J19" s="6"/>
      <c r="K19" s="6"/>
    </row>
    <row r="20" spans="1:11" ht="15" customHeight="1" x14ac:dyDescent="0.25">
      <c r="A20" s="151" t="s">
        <v>14</v>
      </c>
      <c r="B20" s="151"/>
      <c r="C20" s="151"/>
      <c r="D20" s="151"/>
      <c r="E20" s="151"/>
      <c r="F20" s="151"/>
      <c r="G20" s="58">
        <f>(G17*0.05)+I20</f>
        <v>29500</v>
      </c>
      <c r="H20" s="51"/>
      <c r="I20" s="58">
        <f>(I16*0.1)</f>
        <v>0</v>
      </c>
      <c r="J20" s="48"/>
    </row>
    <row r="21" spans="1:11" ht="15.75" x14ac:dyDescent="0.25">
      <c r="A21" s="34" t="s">
        <v>65</v>
      </c>
      <c r="B21" s="34"/>
      <c r="G21" s="135"/>
      <c r="H21" s="135"/>
      <c r="I21" s="65"/>
    </row>
    <row r="22" spans="1:11" ht="15.75" x14ac:dyDescent="0.25">
      <c r="A22" s="113" t="s">
        <v>97</v>
      </c>
      <c r="B22" s="113"/>
      <c r="C22" s="113"/>
      <c r="D22" s="113"/>
      <c r="E22" s="113"/>
      <c r="G22" s="78"/>
      <c r="H22" s="78"/>
      <c r="I22" s="65"/>
    </row>
    <row r="23" spans="1:11" ht="15.75" x14ac:dyDescent="0.25">
      <c r="A23" s="114" t="s">
        <v>68</v>
      </c>
      <c r="B23" s="114"/>
      <c r="C23" s="115" t="s">
        <v>69</v>
      </c>
      <c r="D23" s="115"/>
      <c r="E23" s="115"/>
      <c r="F23" s="115"/>
      <c r="G23" s="136"/>
      <c r="H23" s="136"/>
      <c r="I23" s="66"/>
    </row>
    <row r="24" spans="1:11" ht="15.75" x14ac:dyDescent="0.25">
      <c r="A24" s="134" t="s">
        <v>82</v>
      </c>
      <c r="B24" s="134"/>
      <c r="C24" s="134"/>
      <c r="D24" s="134"/>
      <c r="E24" s="134"/>
      <c r="F24" s="134"/>
      <c r="G24" s="134"/>
      <c r="H24" s="134"/>
    </row>
    <row r="25" spans="1:11" ht="15.75" x14ac:dyDescent="0.25">
      <c r="A25" s="134" t="s">
        <v>83</v>
      </c>
      <c r="B25" s="134"/>
      <c r="C25" s="134"/>
      <c r="D25" s="134"/>
      <c r="E25" s="134"/>
      <c r="F25" s="134"/>
      <c r="G25" s="134"/>
      <c r="H25" s="134"/>
    </row>
    <row r="26" spans="1:11" ht="4.5" customHeight="1" x14ac:dyDescent="0.25"/>
    <row r="27" spans="1:11" x14ac:dyDescent="0.25">
      <c r="A27" s="127" t="s">
        <v>84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</row>
    <row r="28" spans="1:11" x14ac:dyDescent="0.25">
      <c r="G28" s="128" t="s">
        <v>85</v>
      </c>
      <c r="H28" s="128"/>
      <c r="I28" s="128" t="s">
        <v>86</v>
      </c>
      <c r="J28" s="128"/>
    </row>
    <row r="29" spans="1:11" ht="15.75" x14ac:dyDescent="0.25">
      <c r="A29" s="128" t="s">
        <v>87</v>
      </c>
      <c r="B29" s="128"/>
      <c r="C29" s="129">
        <v>864000</v>
      </c>
      <c r="D29" s="129"/>
      <c r="E29" s="129"/>
      <c r="F29" s="129"/>
      <c r="G29" s="129">
        <f>C29/12</f>
        <v>72000</v>
      </c>
      <c r="H29" s="129"/>
      <c r="I29" s="123">
        <f>PRODUCT(G29:H29)*3</f>
        <v>216000</v>
      </c>
      <c r="J29" s="124"/>
    </row>
    <row r="30" spans="1:11" ht="15.75" x14ac:dyDescent="0.25">
      <c r="A30" s="121" t="s">
        <v>80</v>
      </c>
      <c r="B30" s="121"/>
      <c r="C30" s="121"/>
      <c r="D30" s="121"/>
      <c r="E30" s="121"/>
      <c r="F30" s="122"/>
      <c r="G30" s="123">
        <v>-61200</v>
      </c>
      <c r="H30" s="124"/>
      <c r="I30" s="125">
        <f>PRODUCT(G30:H30)*3</f>
        <v>-183600</v>
      </c>
      <c r="J30" s="126"/>
    </row>
    <row r="31" spans="1:11" ht="15.75" x14ac:dyDescent="0.25">
      <c r="A31" s="119" t="s">
        <v>88</v>
      </c>
      <c r="B31" s="119"/>
      <c r="C31" s="119"/>
      <c r="D31" s="119"/>
      <c r="E31" s="119"/>
      <c r="F31" s="119"/>
      <c r="G31" s="120">
        <f>SUM(G29:H30)</f>
        <v>10800</v>
      </c>
      <c r="H31" s="119"/>
      <c r="I31" s="120">
        <f>SUM(I29:J30)</f>
        <v>32400</v>
      </c>
      <c r="J31" s="119"/>
    </row>
    <row r="32" spans="1:11" ht="3.75" customHeight="1" x14ac:dyDescent="0.25"/>
    <row r="33" spans="1:8" ht="15.75" x14ac:dyDescent="0.25">
      <c r="A33" s="128" t="s">
        <v>92</v>
      </c>
      <c r="B33" s="128"/>
      <c r="C33" s="128"/>
      <c r="D33" s="128"/>
      <c r="E33" s="128"/>
      <c r="F33" s="128"/>
      <c r="G33" s="120" t="s">
        <v>93</v>
      </c>
      <c r="H33" s="119"/>
    </row>
  </sheetData>
  <mergeCells count="30">
    <mergeCell ref="A18:F18"/>
    <mergeCell ref="A1:K1"/>
    <mergeCell ref="C4:J4"/>
    <mergeCell ref="J6:K6"/>
    <mergeCell ref="A16:F16"/>
    <mergeCell ref="A17:F17"/>
    <mergeCell ref="A29:B29"/>
    <mergeCell ref="C29:F29"/>
    <mergeCell ref="G29:H29"/>
    <mergeCell ref="I29:J29"/>
    <mergeCell ref="A19:F19"/>
    <mergeCell ref="A20:F20"/>
    <mergeCell ref="G21:H21"/>
    <mergeCell ref="A22:E22"/>
    <mergeCell ref="A23:B23"/>
    <mergeCell ref="C23:F23"/>
    <mergeCell ref="G23:H23"/>
    <mergeCell ref="A24:H24"/>
    <mergeCell ref="A25:H25"/>
    <mergeCell ref="A27:K27"/>
    <mergeCell ref="G28:H28"/>
    <mergeCell ref="I28:J28"/>
    <mergeCell ref="A33:F33"/>
    <mergeCell ref="G33:H33"/>
    <mergeCell ref="A30:F30"/>
    <mergeCell ref="G30:H30"/>
    <mergeCell ref="I30:J30"/>
    <mergeCell ref="A31:F31"/>
    <mergeCell ref="G31:H31"/>
    <mergeCell ref="I31:J31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4" workbookViewId="0">
      <selection activeCell="E13" sqref="E13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94" t="s">
        <v>101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95" t="s">
        <v>10</v>
      </c>
      <c r="D4" s="95"/>
      <c r="E4" s="95"/>
      <c r="F4" s="95"/>
      <c r="G4" s="95"/>
      <c r="H4" s="95"/>
      <c r="I4" s="95"/>
      <c r="J4" s="95"/>
    </row>
    <row r="5" spans="1:13" ht="6" customHeight="1" x14ac:dyDescent="0.3">
      <c r="A5" s="81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96" t="s">
        <v>21</v>
      </c>
      <c r="K6" s="96"/>
      <c r="L6" s="82" t="s">
        <v>22</v>
      </c>
      <c r="M6" s="82" t="s">
        <v>46</v>
      </c>
    </row>
    <row r="7" spans="1:13" ht="15.75" customHeight="1" x14ac:dyDescent="0.25">
      <c r="A7" s="2"/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/>
      <c r="H7" s="17">
        <v>160000</v>
      </c>
      <c r="I7" s="59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12.75" customHeight="1" x14ac:dyDescent="0.25">
      <c r="A8" s="2">
        <v>1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63"/>
      <c r="J8" s="23" t="s">
        <v>25</v>
      </c>
      <c r="K8" s="23"/>
      <c r="L8" s="24" t="s">
        <v>26</v>
      </c>
      <c r="M8" s="25">
        <v>41883</v>
      </c>
    </row>
    <row r="9" spans="1:13" ht="12.75" customHeight="1" x14ac:dyDescent="0.25">
      <c r="A9" s="7">
        <v>2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70000</v>
      </c>
      <c r="I9" s="59"/>
      <c r="J9" s="23" t="s">
        <v>28</v>
      </c>
      <c r="K9" s="23"/>
      <c r="L9" s="24" t="s">
        <v>29</v>
      </c>
      <c r="M9" s="25">
        <v>41913</v>
      </c>
    </row>
    <row r="10" spans="1:13" ht="12.75" customHeight="1" x14ac:dyDescent="0.25">
      <c r="A10" s="7">
        <v>3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250000</v>
      </c>
      <c r="I10" s="63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12.75" customHeight="1" x14ac:dyDescent="0.25">
      <c r="A11" s="7">
        <v>4</v>
      </c>
      <c r="B11" s="10" t="s">
        <v>78</v>
      </c>
      <c r="C11" s="3" t="s">
        <v>24</v>
      </c>
      <c r="D11" s="3">
        <v>42472</v>
      </c>
      <c r="E11" s="3" t="s">
        <v>18</v>
      </c>
      <c r="F11" s="35"/>
      <c r="G11" s="59">
        <v>70000</v>
      </c>
      <c r="H11" s="17">
        <v>40000</v>
      </c>
      <c r="I11" s="59"/>
      <c r="J11" s="23">
        <v>41753246</v>
      </c>
      <c r="K11" s="23" t="s">
        <v>79</v>
      </c>
      <c r="L11" s="24" t="s">
        <v>42</v>
      </c>
      <c r="M11" s="25">
        <v>42461</v>
      </c>
    </row>
    <row r="12" spans="1:13" ht="12.75" customHeight="1" x14ac:dyDescent="0.25">
      <c r="A12" s="7">
        <v>5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320000</v>
      </c>
      <c r="I12" s="59"/>
      <c r="J12" s="23" t="s">
        <v>45</v>
      </c>
      <c r="K12" s="23"/>
      <c r="L12" s="24" t="s">
        <v>43</v>
      </c>
      <c r="M12" s="25">
        <v>41883</v>
      </c>
    </row>
    <row r="13" spans="1:13" ht="12.75" customHeight="1" x14ac:dyDescent="0.25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/>
      <c r="H13" s="17">
        <v>270000</v>
      </c>
      <c r="I13" s="4"/>
      <c r="J13" s="23" t="s">
        <v>49</v>
      </c>
      <c r="K13" s="23"/>
      <c r="L13" s="24" t="s">
        <v>48</v>
      </c>
      <c r="M13" s="25">
        <v>41913</v>
      </c>
    </row>
    <row r="14" spans="1:13" ht="12.75" customHeight="1" x14ac:dyDescent="0.25">
      <c r="A14" s="7">
        <v>6</v>
      </c>
      <c r="B14" s="10" t="s">
        <v>70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160000</v>
      </c>
      <c r="I14" s="4"/>
      <c r="J14" s="26"/>
      <c r="K14" s="23"/>
      <c r="L14" s="24" t="s">
        <v>48</v>
      </c>
      <c r="M14" s="25">
        <v>42125</v>
      </c>
    </row>
    <row r="15" spans="1:13" ht="12.75" customHeight="1" x14ac:dyDescent="0.25">
      <c r="A15" s="7">
        <v>7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/>
      <c r="I15" s="4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13.5" customHeight="1" x14ac:dyDescent="0.25">
      <c r="A16" s="140" t="s">
        <v>12</v>
      </c>
      <c r="B16" s="141"/>
      <c r="C16" s="141"/>
      <c r="D16" s="141"/>
      <c r="E16" s="141"/>
      <c r="F16" s="142"/>
      <c r="G16" s="83">
        <f>SUM(G7:G14)</f>
        <v>440000</v>
      </c>
      <c r="H16" s="54">
        <f t="shared" ref="H16:I16" si="0">SUM(H7:H15)</f>
        <v>1270000</v>
      </c>
      <c r="I16" s="40">
        <f t="shared" si="0"/>
        <v>0</v>
      </c>
      <c r="J16" s="6"/>
      <c r="K16" s="6"/>
    </row>
    <row r="17" spans="1:13" ht="16.5" customHeight="1" x14ac:dyDescent="0.25">
      <c r="A17" s="108" t="s">
        <v>67</v>
      </c>
      <c r="B17" s="130"/>
      <c r="C17" s="130"/>
      <c r="D17" s="130"/>
      <c r="E17" s="130"/>
      <c r="F17" s="109"/>
      <c r="G17" s="42">
        <f>G16+G15</f>
        <v>520000</v>
      </c>
      <c r="H17" s="56"/>
      <c r="I17" s="30"/>
      <c r="J17" s="6"/>
      <c r="K17" s="6"/>
    </row>
    <row r="18" spans="1:13" ht="16.5" customHeight="1" x14ac:dyDescent="0.25">
      <c r="A18" s="108" t="s">
        <v>80</v>
      </c>
      <c r="B18" s="130"/>
      <c r="C18" s="130"/>
      <c r="D18" s="130"/>
      <c r="E18" s="130"/>
      <c r="F18" s="109"/>
      <c r="G18" s="42">
        <f>PRODUCT(G16,0.12)</f>
        <v>52800</v>
      </c>
      <c r="H18" s="56"/>
      <c r="I18" s="30"/>
      <c r="J18" s="6"/>
      <c r="K18" s="6"/>
    </row>
    <row r="19" spans="1:13" ht="16.5" customHeight="1" x14ac:dyDescent="0.25">
      <c r="A19" s="148" t="s">
        <v>104</v>
      </c>
      <c r="B19" s="149"/>
      <c r="C19" s="149"/>
      <c r="D19" s="149"/>
      <c r="E19" s="149"/>
      <c r="F19" s="150"/>
      <c r="G19" s="79">
        <f>G17-G18</f>
        <v>467200</v>
      </c>
      <c r="H19" s="56"/>
      <c r="I19" s="80"/>
      <c r="J19" s="6"/>
      <c r="K19" s="6"/>
    </row>
    <row r="20" spans="1:13" ht="15" customHeight="1" x14ac:dyDescent="0.25">
      <c r="A20" s="151" t="s">
        <v>14</v>
      </c>
      <c r="B20" s="151"/>
      <c r="C20" s="151"/>
      <c r="D20" s="151"/>
      <c r="E20" s="151"/>
      <c r="F20" s="151"/>
      <c r="G20" s="58">
        <f>(G17*0.05)+I20</f>
        <v>26000</v>
      </c>
      <c r="H20" s="51"/>
      <c r="I20" s="58">
        <f>(I16*0.1)</f>
        <v>0</v>
      </c>
      <c r="J20" s="48"/>
    </row>
    <row r="21" spans="1:13" ht="15.75" x14ac:dyDescent="0.25">
      <c r="A21" s="34" t="s">
        <v>65</v>
      </c>
      <c r="B21" s="34"/>
      <c r="G21" s="135"/>
      <c r="H21" s="135"/>
      <c r="I21" s="65"/>
    </row>
    <row r="22" spans="1:13" ht="15.75" x14ac:dyDescent="0.25">
      <c r="A22" s="113" t="s">
        <v>97</v>
      </c>
      <c r="B22" s="113"/>
      <c r="C22" s="113"/>
      <c r="D22" s="113"/>
      <c r="E22" s="113"/>
      <c r="G22" s="84"/>
      <c r="H22" s="84"/>
      <c r="I22" s="65"/>
    </row>
    <row r="23" spans="1:13" ht="15.75" x14ac:dyDescent="0.25">
      <c r="A23" s="2">
        <v>1</v>
      </c>
      <c r="B23" s="10" t="s">
        <v>16</v>
      </c>
      <c r="C23" s="3" t="s">
        <v>17</v>
      </c>
      <c r="D23" s="3">
        <v>25416</v>
      </c>
      <c r="E23" s="3" t="s">
        <v>18</v>
      </c>
      <c r="F23" s="35">
        <v>2014001482</v>
      </c>
      <c r="G23" s="17">
        <v>160000</v>
      </c>
      <c r="H23" s="22" t="s">
        <v>19</v>
      </c>
      <c r="I23" s="23" t="s">
        <v>20</v>
      </c>
      <c r="J23" s="152" t="s">
        <v>102</v>
      </c>
      <c r="K23" s="153"/>
      <c r="L23" s="24" t="s">
        <v>41</v>
      </c>
      <c r="M23" s="25">
        <v>41883</v>
      </c>
    </row>
    <row r="24" spans="1:13" ht="15.75" x14ac:dyDescent="0.25">
      <c r="A24" s="114" t="s">
        <v>68</v>
      </c>
      <c r="B24" s="114"/>
      <c r="C24" s="115" t="s">
        <v>69</v>
      </c>
      <c r="D24" s="115"/>
      <c r="E24" s="115"/>
      <c r="F24" s="115"/>
      <c r="G24" s="136"/>
      <c r="H24" s="136"/>
      <c r="I24" s="66"/>
    </row>
    <row r="25" spans="1:13" ht="15.75" x14ac:dyDescent="0.25">
      <c r="A25" s="134" t="s">
        <v>82</v>
      </c>
      <c r="B25" s="134"/>
      <c r="C25" s="134"/>
      <c r="D25" s="134"/>
      <c r="E25" s="134"/>
      <c r="F25" s="134"/>
      <c r="G25" s="134"/>
      <c r="H25" s="134"/>
    </row>
    <row r="26" spans="1:13" ht="15.75" x14ac:dyDescent="0.25">
      <c r="A26" s="134" t="s">
        <v>83</v>
      </c>
      <c r="B26" s="134"/>
      <c r="C26" s="134"/>
      <c r="D26" s="134"/>
      <c r="E26" s="134"/>
      <c r="F26" s="134"/>
      <c r="G26" s="134"/>
      <c r="H26" s="134"/>
    </row>
    <row r="27" spans="1:13" ht="4.5" customHeight="1" x14ac:dyDescent="0.25"/>
    <row r="28" spans="1:13" x14ac:dyDescent="0.25">
      <c r="A28" s="127" t="s">
        <v>84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</row>
    <row r="29" spans="1:13" x14ac:dyDescent="0.25">
      <c r="G29" s="128" t="s">
        <v>85</v>
      </c>
      <c r="H29" s="128"/>
      <c r="I29" s="128" t="s">
        <v>86</v>
      </c>
      <c r="J29" s="128"/>
    </row>
    <row r="30" spans="1:13" ht="15.75" x14ac:dyDescent="0.25">
      <c r="A30" s="128" t="s">
        <v>87</v>
      </c>
      <c r="B30" s="128"/>
      <c r="C30" s="129">
        <v>864000</v>
      </c>
      <c r="D30" s="129"/>
      <c r="E30" s="129"/>
      <c r="F30" s="129"/>
      <c r="G30" s="129">
        <f>C30/12</f>
        <v>72000</v>
      </c>
      <c r="H30" s="129"/>
      <c r="I30" s="123">
        <f>PRODUCT(G30:H30)*3</f>
        <v>216000</v>
      </c>
      <c r="J30" s="124"/>
    </row>
    <row r="31" spans="1:13" ht="15.75" x14ac:dyDescent="0.25">
      <c r="A31" s="121" t="s">
        <v>80</v>
      </c>
      <c r="B31" s="121"/>
      <c r="C31" s="121"/>
      <c r="D31" s="121"/>
      <c r="E31" s="121"/>
      <c r="F31" s="122"/>
      <c r="G31" s="123">
        <v>-61200</v>
      </c>
      <c r="H31" s="124"/>
      <c r="I31" s="125">
        <f>PRODUCT(G31:H31)*3</f>
        <v>-183600</v>
      </c>
      <c r="J31" s="126"/>
    </row>
    <row r="32" spans="1:13" ht="15.75" x14ac:dyDescent="0.25">
      <c r="A32" s="119" t="s">
        <v>88</v>
      </c>
      <c r="B32" s="119"/>
      <c r="C32" s="119"/>
      <c r="D32" s="119"/>
      <c r="E32" s="119"/>
      <c r="F32" s="119"/>
      <c r="G32" s="120">
        <f>SUM(G30:H31)</f>
        <v>10800</v>
      </c>
      <c r="H32" s="119"/>
      <c r="I32" s="120">
        <f>SUM(I30:J31)</f>
        <v>32400</v>
      </c>
      <c r="J32" s="119"/>
    </row>
    <row r="33" spans="1:8" ht="3.75" customHeight="1" x14ac:dyDescent="0.25"/>
    <row r="34" spans="1:8" ht="15.75" x14ac:dyDescent="0.25">
      <c r="A34" s="128" t="s">
        <v>92</v>
      </c>
      <c r="B34" s="128"/>
      <c r="C34" s="128"/>
      <c r="D34" s="128"/>
      <c r="E34" s="128"/>
      <c r="F34" s="128"/>
      <c r="G34" s="120" t="s">
        <v>93</v>
      </c>
      <c r="H34" s="119"/>
    </row>
  </sheetData>
  <mergeCells count="31">
    <mergeCell ref="A34:F34"/>
    <mergeCell ref="G34:H34"/>
    <mergeCell ref="J23:K23"/>
    <mergeCell ref="A31:F31"/>
    <mergeCell ref="G31:H31"/>
    <mergeCell ref="I31:J31"/>
    <mergeCell ref="A32:F32"/>
    <mergeCell ref="G32:H32"/>
    <mergeCell ref="I32:J32"/>
    <mergeCell ref="A25:H25"/>
    <mergeCell ref="A26:H26"/>
    <mergeCell ref="A28:K28"/>
    <mergeCell ref="G29:H29"/>
    <mergeCell ref="I29:J29"/>
    <mergeCell ref="A30:B30"/>
    <mergeCell ref="C30:F30"/>
    <mergeCell ref="G30:H30"/>
    <mergeCell ref="I30:J30"/>
    <mergeCell ref="A19:F19"/>
    <mergeCell ref="A20:F20"/>
    <mergeCell ref="G21:H21"/>
    <mergeCell ref="A22:E22"/>
    <mergeCell ref="A24:B24"/>
    <mergeCell ref="C24:F24"/>
    <mergeCell ref="G24:H24"/>
    <mergeCell ref="A18:F18"/>
    <mergeCell ref="A1:K1"/>
    <mergeCell ref="C4:J4"/>
    <mergeCell ref="J6:K6"/>
    <mergeCell ref="A16:F16"/>
    <mergeCell ref="A17:F17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JANVIER 16</vt:lpstr>
      <vt:lpstr>FEVRIER 16</vt:lpstr>
      <vt:lpstr>MARS 16</vt:lpstr>
      <vt:lpstr>AVRIL 16</vt:lpstr>
      <vt:lpstr>MAI 16</vt:lpstr>
      <vt:lpstr>JUIN 16</vt:lpstr>
      <vt:lpstr>JUILLET 16 </vt:lpstr>
      <vt:lpstr>AOUT 16</vt:lpstr>
      <vt:lpstr>SEPTEMBRE 16 </vt:lpstr>
      <vt:lpstr>OCTOBRE 16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2016-09-22T16:04:37Z</cp:lastPrinted>
  <dcterms:created xsi:type="dcterms:W3CDTF">2012-07-06T09:59:04Z</dcterms:created>
  <dcterms:modified xsi:type="dcterms:W3CDTF">2016-10-28T20:44:44Z</dcterms:modified>
</cp:coreProperties>
</file>