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SYLLA MASSANDJE\"/>
    </mc:Choice>
  </mc:AlternateContent>
  <bookViews>
    <workbookView xWindow="0" yWindow="135" windowWidth="17715" windowHeight="6150" activeTab="4"/>
  </bookViews>
  <sheets>
    <sheet name="JANVIER 16" sheetId="33" r:id="rId1"/>
    <sheet name="FEVRIER 16" sheetId="34" r:id="rId2"/>
    <sheet name="MARS 16" sheetId="35" r:id="rId3"/>
    <sheet name="AVRIL 16" sheetId="36" r:id="rId4"/>
    <sheet name="MAI 16" sheetId="40" r:id="rId5"/>
  </sheets>
  <calcPr calcId="152511"/>
</workbook>
</file>

<file path=xl/calcChain.xml><?xml version="1.0" encoding="utf-8"?>
<calcChain xmlns="http://schemas.openxmlformats.org/spreadsheetml/2006/main">
  <c r="I20" i="40" l="1"/>
  <c r="G17" i="40"/>
  <c r="G16" i="40"/>
  <c r="G32" i="36" l="1"/>
  <c r="G18" i="40" l="1"/>
  <c r="I29" i="40"/>
  <c r="G28" i="40"/>
  <c r="I28" i="40" s="1"/>
  <c r="I16" i="40"/>
  <c r="H16" i="40"/>
  <c r="I29" i="36"/>
  <c r="G28" i="36"/>
  <c r="G30" i="36" s="1"/>
  <c r="I28" i="36" l="1"/>
  <c r="I30" i="36" s="1"/>
  <c r="G19" i="40"/>
  <c r="G20" i="40"/>
  <c r="G30" i="40"/>
  <c r="I30" i="40"/>
  <c r="I21" i="35" l="1"/>
  <c r="G16" i="36"/>
  <c r="I16" i="36"/>
  <c r="G17" i="36" l="1"/>
  <c r="H16" i="36"/>
  <c r="G15" i="35"/>
  <c r="I15" i="35"/>
  <c r="H15" i="35"/>
  <c r="I23" i="34"/>
  <c r="G20" i="36" l="1"/>
  <c r="G18" i="36"/>
  <c r="G19" i="36" s="1"/>
  <c r="G16" i="35"/>
  <c r="G18" i="35" s="1"/>
  <c r="I23" i="35" s="1"/>
  <c r="I24" i="35" s="1"/>
  <c r="H18" i="35"/>
  <c r="H19" i="35" s="1"/>
  <c r="G19" i="35"/>
  <c r="I15" i="34"/>
  <c r="H15" i="34"/>
  <c r="G15" i="34"/>
  <c r="I15" i="33"/>
  <c r="H15" i="33"/>
  <c r="H17" i="33" s="1"/>
  <c r="H18" i="33" s="1"/>
  <c r="G15" i="33"/>
  <c r="G17" i="33" s="1"/>
  <c r="I17" i="34" l="1"/>
  <c r="I18" i="34" s="1"/>
  <c r="H17" i="34"/>
  <c r="H18" i="34" s="1"/>
  <c r="G17" i="34"/>
  <c r="G18" i="33"/>
  <c r="I17" i="33"/>
  <c r="I18" i="33" s="1"/>
  <c r="J17" i="33" l="1"/>
  <c r="J17" i="34"/>
  <c r="G18" i="34"/>
</calcChain>
</file>

<file path=xl/sharedStrings.xml><?xml version="1.0" encoding="utf-8"?>
<sst xmlns="http://schemas.openxmlformats.org/spreadsheetml/2006/main" count="395" uniqueCount="94">
  <si>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</si>
  <si>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</si>
  <si>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</si>
  <si>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</si>
  <si>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</si>
  <si>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</si>
  <si>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</si>
  <si>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</si>
  <si>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</si>
  <si>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</si>
  <si>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SYLLA BARAKISSA: 06 43 37 99 - 07 52 44 62</t>
  </si>
  <si>
    <t>SYLLA BANGALI CEL. 05 58 83 99 - 42 51 25 03</t>
  </si>
  <si>
    <t>TOTAL DES BAUX</t>
  </si>
  <si>
    <t>IMPOT ABIDJAN</t>
  </si>
  <si>
    <t>COMMISSION CCGIM</t>
  </si>
  <si>
    <t>BENEFICIAIRE: SYLLA MASSANDJE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</si>
  <si>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</si>
  <si>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</si>
  <si>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</si>
  <si>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</si>
  <si>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</si>
  <si>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</si>
  <si>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</si>
  <si>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</si>
  <si>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</si>
  <si>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</si>
  <si>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</si>
  <si>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</si>
  <si>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</si>
  <si>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</si>
  <si>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</si>
  <si>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</si>
  <si>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</si>
  <si>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</si>
  <si>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</si>
  <si>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</si>
  <si>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GIBRIL KOKOH MARC ROMUALD</t>
  </si>
  <si>
    <t>SCH</t>
  </si>
  <si>
    <t>POLICE</t>
  </si>
  <si>
    <t>07 35 83 96</t>
  </si>
  <si>
    <t>03 12 50 37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</si>
  <si>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</si>
  <si>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</si>
  <si>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</si>
  <si>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</si>
  <si>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</si>
  <si>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</si>
  <si>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</si>
  <si>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</si>
  <si>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03 94 24 17</t>
  </si>
  <si>
    <t>A1</t>
  </si>
  <si>
    <t>ECOBANK BARAKISSA</t>
  </si>
  <si>
    <t>01008 831217242501 75</t>
  </si>
  <si>
    <t>COMPLEMENT</t>
  </si>
  <si>
    <t>ARRIERES</t>
  </si>
  <si>
    <t>ABELO LANDRY SIDOINE</t>
  </si>
  <si>
    <t>08 25 45 73</t>
  </si>
  <si>
    <t>02 56 13 82</t>
  </si>
  <si>
    <t>N° CC: 1428934Q</t>
  </si>
  <si>
    <t>DIZO ALAIN MARTIAL doit (2X70 000 F + 30 000 F) 170 000 F au CCGIM</t>
  </si>
  <si>
    <t>2 FACTURES CIE</t>
  </si>
  <si>
    <t>SOMMES RECUES</t>
  </si>
  <si>
    <t>FACTURES CIE</t>
  </si>
  <si>
    <t>CCGIM</t>
  </si>
  <si>
    <t>RESTE</t>
  </si>
  <si>
    <t>DIZO ALAIN MARTIAL doit (2X70 000 F + 30 000 F) =170 000 F au CCGIM</t>
  </si>
  <si>
    <t>ADJUDANT</t>
  </si>
  <si>
    <t>TOTAL DES LOYERS</t>
  </si>
  <si>
    <t>ECOBANK SYLLA MASSANDJE</t>
  </si>
  <si>
    <t>0400811228697701</t>
  </si>
  <si>
    <t>SEHI BI ZOHI DESIRE</t>
  </si>
  <si>
    <t>RELEVE MENSUEL DES BAUX : MOIS D'AVRIL 2016</t>
  </si>
  <si>
    <t>RELEVE MENSUEL DES BAUX : MOIS DE MARS 2016</t>
  </si>
  <si>
    <t>MONTANT VERSE MARS 2016</t>
  </si>
  <si>
    <t>MONTANT VERSE FEVRIER 2016</t>
  </si>
  <si>
    <t>RELEVE MENSUEL DES BAUX : MOIS DE FEVRIER 2016</t>
  </si>
  <si>
    <t>RELEVE MENSUEL DES BAUX : MOIS DE JANVIER 2016</t>
  </si>
  <si>
    <t>MONTANT VERSE JANVIER 2016</t>
  </si>
  <si>
    <t>DJEDJE GAHOUROU GUY EVARD</t>
  </si>
  <si>
    <t>01 38 67 04</t>
  </si>
  <si>
    <t>RETENUES FISCALES</t>
  </si>
  <si>
    <t>MONTANT VIRE AVRIL 2016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</si>
  <si>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</si>
  <si>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</si>
  <si>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</si>
  <si>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</si>
  <si>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</si>
  <si>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</si>
  <si>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IMPOTS A PAYER EN 2016</t>
  </si>
  <si>
    <t>RELEVE MENSUEL DES BAUX : MOIS MAI 2016</t>
  </si>
  <si>
    <t>MONTANT VIRE MAI 2016</t>
  </si>
  <si>
    <t>PAIEMENT D'AVRIL 2016 (JANVIER-FEVRIER-MARS-AVRIL)</t>
  </si>
  <si>
    <t>IMPOT RESTANT 2016</t>
  </si>
  <si>
    <t>108 008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</si>
</sst>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1" fillId="0" borderId="3" xfId="0" applyFont="1" applyBorder="1"/>
    <xf numFmtId="3" fontId="1" fillId="0" borderId="3" xfId="0" applyNumberFormat="1" applyFont="1" applyBorder="1"/>
    <xf numFmtId="3" fontId="3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/>
    </xf>
    <xf numFmtId="0" fontId="10" fillId="0" borderId="3" xfId="0" applyFont="1" applyBorder="1"/>
    <xf numFmtId="3" fontId="10" fillId="0" borderId="3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3" fontId="3" fillId="0" borderId="1" xfId="0" applyNumberFormat="1" applyFont="1" applyBorder="1"/>
    <xf numFmtId="3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right" vertical="center"/>
    </xf>
    <xf numFmtId="0" fontId="1" fillId="0" borderId="0" xfId="0" applyFont="1" applyBorder="1"/>
    <xf numFmtId="0" fontId="1" fillId="2" borderId="0" xfId="0" applyFont="1" applyFill="1" applyBorder="1"/>
    <xf numFmtId="3" fontId="1" fillId="0" borderId="0" xfId="0" applyNumberFormat="1" applyFont="1" applyBorder="1"/>
    <xf numFmtId="0" fontId="0" fillId="0" borderId="0" xfId="0" applyBorder="1"/>
    <xf numFmtId="0" fontId="10" fillId="0" borderId="1" xfId="0" applyFont="1" applyBorder="1"/>
    <xf numFmtId="3" fontId="10" fillId="0" borderId="1" xfId="0" applyNumberFormat="1" applyFont="1" applyBorder="1"/>
    <xf numFmtId="3" fontId="3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3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3" fontId="5" fillId="0" borderId="1" xfId="0" applyNumberFormat="1" applyFont="1" applyBorder="1"/>
    <xf numFmtId="0" fontId="5" fillId="0" borderId="1" xfId="0" applyFont="1" applyBorder="1"/>
    <xf numFmtId="3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8" xfId="0" applyFont="1" applyBorder="1"/>
    <xf numFmtId="0" fontId="3" fillId="0" borderId="0" xfId="0" applyFont="1" applyBorder="1"/>
    <xf numFmtId="3" fontId="5" fillId="0" borderId="0" xfId="0" applyNumberFormat="1" applyFont="1" applyBorder="1"/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3" xfId="0" applyBorder="1" applyAlignment="1">
      <alignment horizontal="right" vertical="top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lef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top"/>
    </xf>
    <xf numFmtId="49" fontId="5" fillId="0" borderId="3" xfId="0" applyNumberFormat="1" applyFont="1" applyBorder="1" applyAlignment="1">
      <alignment horizontal="right" vertical="top"/>
    </xf>
    <xf numFmtId="3" fontId="3" fillId="0" borderId="3" xfId="0" applyNumberFormat="1" applyFont="1" applyBorder="1" applyAlignment="1">
      <alignment horizontal="right" vertical="center"/>
    </xf>
    <xf numFmtId="3" fontId="3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0" workbookViewId="0">
      <selection activeCell="G26" sqref="G26"/>
    </sheetView>
  </sheetViews>
  <sheetFormatPr baseColWidth="10" defaultRowHeight="15" x14ac:dyDescent="0.2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 x14ac:dyDescent="0.25">
      <c r="A1" s="72" t="s">
        <v>76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73" t="s">
        <v>10</v>
      </c>
      <c r="D4" s="73"/>
      <c r="E4" s="73"/>
      <c r="F4" s="73"/>
      <c r="G4" s="73"/>
      <c r="H4" s="73"/>
      <c r="I4" s="73"/>
      <c r="J4" s="73"/>
    </row>
    <row r="5" spans="1:13" ht="11.25" customHeight="1" x14ac:dyDescent="0.3">
      <c r="A5" s="32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4" t="s">
        <v>21</v>
      </c>
      <c r="K6" s="74"/>
      <c r="L6" s="33" t="s">
        <v>22</v>
      </c>
      <c r="M6" s="33" t="s">
        <v>46</v>
      </c>
    </row>
    <row r="7" spans="1:13" ht="24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>
        <v>40000</v>
      </c>
      <c r="I7" s="4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 x14ac:dyDescent="0.25">
      <c r="A8" s="2">
        <v>2</v>
      </c>
      <c r="B8" s="10" t="s">
        <v>23</v>
      </c>
      <c r="C8" s="3" t="s">
        <v>24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80000</v>
      </c>
      <c r="I9" s="4"/>
      <c r="J9" s="23" t="s">
        <v>28</v>
      </c>
      <c r="K9" s="23"/>
      <c r="L9" s="24" t="s">
        <v>29</v>
      </c>
      <c r="M9" s="25">
        <v>41913</v>
      </c>
    </row>
    <row r="10" spans="1:13" ht="24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40000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 x14ac:dyDescent="0.25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3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4"/>
      <c r="J12" s="23" t="s">
        <v>45</v>
      </c>
      <c r="K12" s="23"/>
      <c r="L12" s="24" t="s">
        <v>43</v>
      </c>
      <c r="M12" s="25">
        <v>41883</v>
      </c>
    </row>
    <row r="13" spans="1:13" ht="24" customHeight="1" x14ac:dyDescent="0.25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 x14ac:dyDescent="0.25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 x14ac:dyDescent="0.25">
      <c r="A15" s="75" t="s">
        <v>12</v>
      </c>
      <c r="B15" s="76"/>
      <c r="C15" s="76"/>
      <c r="D15" s="76"/>
      <c r="E15" s="76"/>
      <c r="F15" s="77"/>
      <c r="G15" s="12">
        <f>SUM(G7:G14)</f>
        <v>600000</v>
      </c>
      <c r="H15" s="19">
        <f t="shared" ref="H15:I15" si="0">SUM(H7:H14)</f>
        <v>470000</v>
      </c>
      <c r="I15" s="12">
        <f t="shared" si="0"/>
        <v>0</v>
      </c>
      <c r="J15" s="6"/>
      <c r="K15" s="6"/>
    </row>
    <row r="16" spans="1:13" ht="16.5" customHeight="1" x14ac:dyDescent="0.25">
      <c r="A16" s="78" t="s">
        <v>13</v>
      </c>
      <c r="B16" s="79"/>
      <c r="C16" s="79"/>
      <c r="D16" s="79"/>
      <c r="E16" s="79"/>
      <c r="F16" s="80"/>
      <c r="G16" s="8">
        <v>0</v>
      </c>
      <c r="H16" s="20">
        <v>0</v>
      </c>
      <c r="I16" s="14">
        <v>0</v>
      </c>
      <c r="J16" s="6"/>
      <c r="K16" s="6"/>
    </row>
    <row r="17" spans="1:10" ht="15" customHeight="1" x14ac:dyDescent="0.25">
      <c r="A17" s="81" t="s">
        <v>14</v>
      </c>
      <c r="B17" s="82"/>
      <c r="C17" s="82"/>
      <c r="D17" s="82"/>
      <c r="E17" s="82"/>
      <c r="F17" s="83"/>
      <c r="G17" s="8">
        <f>(G15*0.05)+(280000*0.05)</f>
        <v>44000</v>
      </c>
      <c r="H17" s="20">
        <f t="shared" ref="H17:I17" si="1">H15*0.05</f>
        <v>23500</v>
      </c>
      <c r="I17" s="30">
        <f t="shared" si="1"/>
        <v>0</v>
      </c>
      <c r="J17" s="31">
        <f>G17+I17</f>
        <v>44000</v>
      </c>
    </row>
    <row r="18" spans="1:10" ht="15" customHeight="1" x14ac:dyDescent="0.25">
      <c r="A18" s="67" t="s">
        <v>77</v>
      </c>
      <c r="B18" s="67"/>
      <c r="C18" s="67"/>
      <c r="D18" s="67"/>
      <c r="E18" s="67"/>
      <c r="F18" s="67"/>
      <c r="G18" s="9">
        <f>G15-G16-G17</f>
        <v>556000</v>
      </c>
      <c r="H18" s="21">
        <f t="shared" ref="H18" si="2">H15-H16-H17</f>
        <v>446500</v>
      </c>
      <c r="I18" s="15">
        <f>I15-I16-I17</f>
        <v>0</v>
      </c>
    </row>
    <row r="19" spans="1:10" ht="18.75" customHeight="1" x14ac:dyDescent="0.25">
      <c r="A19" s="68"/>
      <c r="B19" s="68"/>
      <c r="C19" s="68"/>
      <c r="D19" s="68"/>
      <c r="E19" s="68"/>
      <c r="F19" s="68"/>
      <c r="G19" s="68"/>
      <c r="H19" s="69"/>
      <c r="I19" s="69"/>
    </row>
    <row r="20" spans="1:10" ht="18.75" customHeight="1" x14ac:dyDescent="0.25">
      <c r="A20" s="70" t="s">
        <v>51</v>
      </c>
      <c r="B20" s="70"/>
      <c r="C20" s="71" t="s">
        <v>52</v>
      </c>
      <c r="D20" s="71"/>
      <c r="E20" s="71"/>
      <c r="F20" s="71"/>
      <c r="G20" s="28"/>
      <c r="H20" s="28"/>
      <c r="I20" s="29"/>
    </row>
    <row r="22" spans="1:10" x14ac:dyDescent="0.25">
      <c r="A22" s="34" t="s">
        <v>59</v>
      </c>
      <c r="B22" s="34"/>
    </row>
  </sheetData>
  <mergeCells count="10">
    <mergeCell ref="A18:F18"/>
    <mergeCell ref="A19:I19"/>
    <mergeCell ref="A20:B20"/>
    <mergeCell ref="C20:F20"/>
    <mergeCell ref="A1:K1"/>
    <mergeCell ref="C4:J4"/>
    <mergeCell ref="J6:K6"/>
    <mergeCell ref="A15:F15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0" workbookViewId="0">
      <selection activeCell="H11" sqref="H11"/>
    </sheetView>
  </sheetViews>
  <sheetFormatPr baseColWidth="10" defaultRowHeight="15" x14ac:dyDescent="0.2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 x14ac:dyDescent="0.25">
      <c r="A1" s="72" t="s">
        <v>75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73" t="s">
        <v>10</v>
      </c>
      <c r="D4" s="73"/>
      <c r="E4" s="73"/>
      <c r="F4" s="73"/>
      <c r="G4" s="73"/>
      <c r="H4" s="73"/>
      <c r="I4" s="73"/>
      <c r="J4" s="73"/>
    </row>
    <row r="5" spans="1:13" ht="11.25" customHeight="1" x14ac:dyDescent="0.3">
      <c r="A5" s="36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4" t="s">
        <v>21</v>
      </c>
      <c r="K6" s="74"/>
      <c r="L6" s="37" t="s">
        <v>22</v>
      </c>
      <c r="M6" s="37" t="s">
        <v>46</v>
      </c>
    </row>
    <row r="7" spans="1:13" ht="24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>
        <v>20000</v>
      </c>
      <c r="I7" s="40">
        <v>30000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 x14ac:dyDescent="0.25">
      <c r="A8" s="2">
        <v>2</v>
      </c>
      <c r="B8" s="10" t="s">
        <v>23</v>
      </c>
      <c r="C8" s="3" t="s">
        <v>24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0">
        <v>10000</v>
      </c>
      <c r="J9" s="23" t="s">
        <v>28</v>
      </c>
      <c r="K9" s="23"/>
      <c r="L9" s="24" t="s">
        <v>29</v>
      </c>
      <c r="M9" s="25">
        <v>41913</v>
      </c>
    </row>
    <row r="10" spans="1:13" ht="24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50000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 x14ac:dyDescent="0.25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230000</v>
      </c>
      <c r="I12" s="40">
        <v>20000</v>
      </c>
      <c r="J12" s="23" t="s">
        <v>45</v>
      </c>
      <c r="K12" s="23"/>
      <c r="L12" s="24" t="s">
        <v>43</v>
      </c>
      <c r="M12" s="25">
        <v>41883</v>
      </c>
    </row>
    <row r="13" spans="1:13" ht="24" customHeight="1" x14ac:dyDescent="0.25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0">
        <v>10000</v>
      </c>
      <c r="J13" s="23" t="s">
        <v>49</v>
      </c>
      <c r="K13" s="23"/>
      <c r="L13" s="24" t="s">
        <v>48</v>
      </c>
      <c r="M13" s="25">
        <v>41913</v>
      </c>
    </row>
    <row r="14" spans="1:13" ht="24" customHeight="1" x14ac:dyDescent="0.25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 x14ac:dyDescent="0.25">
      <c r="A15" s="75" t="s">
        <v>12</v>
      </c>
      <c r="B15" s="76"/>
      <c r="C15" s="76"/>
      <c r="D15" s="76"/>
      <c r="E15" s="76"/>
      <c r="F15" s="77"/>
      <c r="G15" s="12">
        <f>SUM(G7:G14)</f>
        <v>600000</v>
      </c>
      <c r="H15" s="19">
        <f t="shared" ref="H15:I15" si="0">SUM(H7:H14)</f>
        <v>470000</v>
      </c>
      <c r="I15" s="12">
        <f t="shared" si="0"/>
        <v>70000</v>
      </c>
      <c r="J15" s="6"/>
      <c r="K15" s="6"/>
    </row>
    <row r="16" spans="1:13" ht="16.5" customHeight="1" x14ac:dyDescent="0.25">
      <c r="A16" s="78" t="s">
        <v>13</v>
      </c>
      <c r="B16" s="79"/>
      <c r="C16" s="79"/>
      <c r="D16" s="79"/>
      <c r="E16" s="79"/>
      <c r="F16" s="80"/>
      <c r="G16" s="8">
        <v>0</v>
      </c>
      <c r="H16" s="20">
        <v>0</v>
      </c>
      <c r="I16" s="14">
        <v>0</v>
      </c>
      <c r="J16" s="6"/>
      <c r="K16" s="6"/>
    </row>
    <row r="17" spans="1:10" ht="15" customHeight="1" x14ac:dyDescent="0.25">
      <c r="A17" s="81" t="s">
        <v>14</v>
      </c>
      <c r="B17" s="82"/>
      <c r="C17" s="82"/>
      <c r="D17" s="82"/>
      <c r="E17" s="82"/>
      <c r="F17" s="83"/>
      <c r="G17" s="8">
        <f>(G15*0.05)+(280000*0.05)</f>
        <v>44000</v>
      </c>
      <c r="H17" s="20">
        <f t="shared" ref="H17:I17" si="1">H15*0.05</f>
        <v>23500</v>
      </c>
      <c r="I17" s="30">
        <f t="shared" si="1"/>
        <v>3500</v>
      </c>
      <c r="J17" s="31">
        <f>G17+I17</f>
        <v>47500</v>
      </c>
    </row>
    <row r="18" spans="1:10" ht="15" customHeight="1" x14ac:dyDescent="0.25">
      <c r="A18" s="67" t="s">
        <v>74</v>
      </c>
      <c r="B18" s="67"/>
      <c r="C18" s="67"/>
      <c r="D18" s="67"/>
      <c r="E18" s="67"/>
      <c r="F18" s="67"/>
      <c r="G18" s="9">
        <f>G15-G16-G17</f>
        <v>556000</v>
      </c>
      <c r="H18" s="21">
        <f t="shared" ref="H18" si="2">H15-H16-H17</f>
        <v>446500</v>
      </c>
      <c r="I18" s="15">
        <f>I15-I16-I17</f>
        <v>66500</v>
      </c>
    </row>
    <row r="19" spans="1:10" ht="18.75" customHeight="1" x14ac:dyDescent="0.25">
      <c r="A19" s="68"/>
      <c r="B19" s="68"/>
      <c r="C19" s="68"/>
      <c r="D19" s="68"/>
      <c r="E19" s="68"/>
      <c r="F19" s="68"/>
      <c r="G19" s="68"/>
      <c r="H19" s="69"/>
      <c r="I19" s="69"/>
    </row>
    <row r="20" spans="1:10" ht="18.75" customHeight="1" x14ac:dyDescent="0.25">
      <c r="A20" s="70" t="s">
        <v>51</v>
      </c>
      <c r="B20" s="70"/>
      <c r="C20" s="71" t="s">
        <v>52</v>
      </c>
      <c r="D20" s="71"/>
      <c r="E20" s="71"/>
      <c r="F20" s="88"/>
      <c r="G20" s="85" t="s">
        <v>61</v>
      </c>
      <c r="H20" s="85"/>
      <c r="I20" s="40">
        <v>150000</v>
      </c>
    </row>
    <row r="21" spans="1:10" ht="15.75" x14ac:dyDescent="0.25">
      <c r="G21" s="84" t="s">
        <v>62</v>
      </c>
      <c r="H21" s="84"/>
      <c r="I21" s="41">
        <v>-20000</v>
      </c>
    </row>
    <row r="22" spans="1:10" ht="15.75" x14ac:dyDescent="0.25">
      <c r="A22" s="34" t="s">
        <v>59</v>
      </c>
      <c r="B22" s="34"/>
      <c r="G22" s="84" t="s">
        <v>63</v>
      </c>
      <c r="H22" s="84"/>
      <c r="I22" s="41">
        <v>-47500</v>
      </c>
    </row>
    <row r="23" spans="1:10" ht="15.75" x14ac:dyDescent="0.25">
      <c r="D23" t="s">
        <v>42</v>
      </c>
      <c r="E23" t="s">
        <v>60</v>
      </c>
      <c r="F23">
        <v>-10000</v>
      </c>
      <c r="G23" s="86" t="s">
        <v>64</v>
      </c>
      <c r="H23" s="87"/>
      <c r="I23" s="42">
        <f>SUM(I20:I22)</f>
        <v>82500</v>
      </c>
    </row>
    <row r="24" spans="1:10" x14ac:dyDescent="0.25">
      <c r="D24" t="s">
        <v>48</v>
      </c>
      <c r="E24" t="s">
        <v>60</v>
      </c>
      <c r="F24">
        <v>-10000</v>
      </c>
    </row>
  </sheetData>
  <mergeCells count="14">
    <mergeCell ref="A17:F17"/>
    <mergeCell ref="A1:K1"/>
    <mergeCell ref="C4:J4"/>
    <mergeCell ref="J6:K6"/>
    <mergeCell ref="A15:F15"/>
    <mergeCell ref="A16:F16"/>
    <mergeCell ref="G21:H21"/>
    <mergeCell ref="G22:H22"/>
    <mergeCell ref="G20:H20"/>
    <mergeCell ref="G23:H23"/>
    <mergeCell ref="A18:F18"/>
    <mergeCell ref="A19:I19"/>
    <mergeCell ref="A20:B20"/>
    <mergeCell ref="C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2" sqref="B1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72" t="s">
        <v>72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73" t="s">
        <v>10</v>
      </c>
      <c r="D4" s="73"/>
      <c r="E4" s="73"/>
      <c r="F4" s="73"/>
      <c r="G4" s="73"/>
      <c r="H4" s="73"/>
      <c r="I4" s="73"/>
      <c r="J4" s="73"/>
    </row>
    <row r="5" spans="1:13" ht="11.25" customHeight="1" x14ac:dyDescent="0.3">
      <c r="A5" s="38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4" t="s">
        <v>21</v>
      </c>
      <c r="K6" s="74"/>
      <c r="L6" s="39" t="s">
        <v>22</v>
      </c>
      <c r="M6" s="39" t="s">
        <v>46</v>
      </c>
    </row>
    <row r="7" spans="1:13" ht="24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27">
        <v>70000</v>
      </c>
      <c r="H7" s="17"/>
      <c r="I7" s="40">
        <v>30000</v>
      </c>
      <c r="J7" s="22" t="s">
        <v>19</v>
      </c>
      <c r="K7" s="23" t="s">
        <v>20</v>
      </c>
      <c r="L7" s="24" t="s">
        <v>41</v>
      </c>
      <c r="M7" s="25">
        <v>41883</v>
      </c>
    </row>
    <row r="8" spans="1:13" ht="24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4"/>
      <c r="J8" s="23" t="s">
        <v>25</v>
      </c>
      <c r="K8" s="23"/>
      <c r="L8" s="24" t="s">
        <v>26</v>
      </c>
      <c r="M8" s="25">
        <v>41883</v>
      </c>
    </row>
    <row r="9" spans="1:13" ht="24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90000</v>
      </c>
      <c r="I9" s="4"/>
      <c r="J9" s="23" t="s">
        <v>28</v>
      </c>
      <c r="K9" s="23"/>
      <c r="L9" s="24" t="s">
        <v>29</v>
      </c>
      <c r="M9" s="25">
        <v>41913</v>
      </c>
    </row>
    <row r="10" spans="1:13" ht="24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60000</v>
      </c>
      <c r="I10" s="4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4" customHeight="1" x14ac:dyDescent="0.25">
      <c r="A11" s="7">
        <v>5</v>
      </c>
      <c r="B11" s="10" t="s">
        <v>36</v>
      </c>
      <c r="C11" s="3" t="s">
        <v>37</v>
      </c>
      <c r="D11" s="3">
        <v>13090</v>
      </c>
      <c r="E11" s="3" t="s">
        <v>38</v>
      </c>
      <c r="F11" s="35"/>
      <c r="G11" s="40">
        <v>80000</v>
      </c>
      <c r="H11" s="17">
        <v>80000</v>
      </c>
      <c r="I11" s="3"/>
      <c r="J11" s="23" t="s">
        <v>39</v>
      </c>
      <c r="K11" s="23" t="s">
        <v>40</v>
      </c>
      <c r="L11" s="24" t="s">
        <v>42</v>
      </c>
      <c r="M11" s="25">
        <v>41883</v>
      </c>
    </row>
    <row r="12" spans="1:13" ht="24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220000</v>
      </c>
      <c r="I12" s="40">
        <v>10000</v>
      </c>
      <c r="J12" s="23" t="s">
        <v>45</v>
      </c>
      <c r="K12" s="23"/>
      <c r="L12" s="24" t="s">
        <v>43</v>
      </c>
      <c r="M12" s="25">
        <v>41883</v>
      </c>
    </row>
    <row r="13" spans="1:13" ht="24" customHeight="1" x14ac:dyDescent="0.25">
      <c r="A13" s="7">
        <v>7</v>
      </c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>
        <v>70000</v>
      </c>
      <c r="H13" s="17"/>
      <c r="I13" s="4"/>
      <c r="J13" s="23" t="s">
        <v>49</v>
      </c>
      <c r="K13" s="23"/>
      <c r="L13" s="24" t="s">
        <v>48</v>
      </c>
      <c r="M13" s="25">
        <v>41913</v>
      </c>
    </row>
    <row r="14" spans="1:13" ht="24" customHeight="1" x14ac:dyDescent="0.25">
      <c r="A14" s="7">
        <v>8</v>
      </c>
      <c r="B14" s="10" t="s">
        <v>55</v>
      </c>
      <c r="C14" s="3" t="s">
        <v>37</v>
      </c>
      <c r="D14" s="2"/>
      <c r="E14" s="3" t="s">
        <v>38</v>
      </c>
      <c r="F14" s="35"/>
      <c r="G14" s="3">
        <v>80000</v>
      </c>
      <c r="H14" s="18">
        <v>0</v>
      </c>
      <c r="I14" s="4"/>
      <c r="J14" s="26" t="s">
        <v>56</v>
      </c>
      <c r="K14" s="23" t="s">
        <v>57</v>
      </c>
      <c r="L14" s="24" t="s">
        <v>50</v>
      </c>
      <c r="M14" s="25">
        <v>41913</v>
      </c>
    </row>
    <row r="15" spans="1:13" ht="24" customHeight="1" x14ac:dyDescent="0.25">
      <c r="A15" s="75" t="s">
        <v>12</v>
      </c>
      <c r="B15" s="76"/>
      <c r="C15" s="76"/>
      <c r="D15" s="76"/>
      <c r="E15" s="76"/>
      <c r="F15" s="77"/>
      <c r="G15" s="12">
        <f>SUM(G7:G14)-G11</f>
        <v>520000</v>
      </c>
      <c r="H15" s="19">
        <f t="shared" ref="H15:I15" si="0">SUM(H7:H14)</f>
        <v>450000</v>
      </c>
      <c r="I15" s="12">
        <f t="shared" si="0"/>
        <v>40000</v>
      </c>
      <c r="J15" s="6"/>
      <c r="K15" s="6"/>
    </row>
    <row r="16" spans="1:13" ht="24" customHeight="1" x14ac:dyDescent="0.25">
      <c r="A16" s="75" t="s">
        <v>67</v>
      </c>
      <c r="B16" s="89"/>
      <c r="C16" s="89"/>
      <c r="D16" s="89"/>
      <c r="E16" s="89"/>
      <c r="F16" s="90"/>
      <c r="G16" s="46">
        <f>G15+G11+I15</f>
        <v>640000</v>
      </c>
      <c r="H16" s="19"/>
      <c r="I16" s="29"/>
      <c r="J16" s="6"/>
      <c r="K16" s="6"/>
    </row>
    <row r="17" spans="1:11" ht="16.5" customHeight="1" x14ac:dyDescent="0.25">
      <c r="A17" s="78" t="s">
        <v>13</v>
      </c>
      <c r="B17" s="79"/>
      <c r="C17" s="79"/>
      <c r="D17" s="79"/>
      <c r="E17" s="79"/>
      <c r="F17" s="80"/>
      <c r="G17" s="8">
        <v>0</v>
      </c>
      <c r="H17" s="51">
        <v>0</v>
      </c>
      <c r="I17" s="47"/>
      <c r="J17" s="6"/>
      <c r="K17" s="6"/>
    </row>
    <row r="18" spans="1:11" ht="15" customHeight="1" x14ac:dyDescent="0.25">
      <c r="A18" s="81" t="s">
        <v>14</v>
      </c>
      <c r="B18" s="82"/>
      <c r="C18" s="82"/>
      <c r="D18" s="82"/>
      <c r="E18" s="82"/>
      <c r="F18" s="83"/>
      <c r="G18" s="8">
        <f>(G16*0.05)</f>
        <v>32000</v>
      </c>
      <c r="H18" s="51">
        <f t="shared" ref="H18" si="1">H15*0.05</f>
        <v>22500</v>
      </c>
      <c r="I18" s="48"/>
      <c r="J18" s="48"/>
    </row>
    <row r="19" spans="1:11" ht="15" customHeight="1" x14ac:dyDescent="0.25">
      <c r="A19" s="78" t="s">
        <v>73</v>
      </c>
      <c r="B19" s="79"/>
      <c r="C19" s="79"/>
      <c r="D19" s="79"/>
      <c r="E19" s="79"/>
      <c r="F19" s="80"/>
      <c r="G19" s="9">
        <f>G15-G17-G18</f>
        <v>488000</v>
      </c>
      <c r="H19" s="52">
        <f t="shared" ref="H19" si="2">H15-H17-H18</f>
        <v>427500</v>
      </c>
      <c r="I19" s="49"/>
      <c r="J19" s="50"/>
    </row>
    <row r="20" spans="1:11" ht="18.75" customHeight="1" x14ac:dyDescent="0.25">
      <c r="A20" s="91"/>
      <c r="B20" s="91"/>
      <c r="C20" s="91"/>
      <c r="D20" s="91"/>
      <c r="E20" s="91"/>
      <c r="F20" s="91"/>
      <c r="G20" s="91"/>
      <c r="H20" s="91"/>
      <c r="I20" s="91"/>
    </row>
    <row r="21" spans="1:11" ht="18.75" customHeight="1" x14ac:dyDescent="0.25">
      <c r="A21" s="92" t="s">
        <v>68</v>
      </c>
      <c r="B21" s="92"/>
      <c r="C21" s="93" t="s">
        <v>69</v>
      </c>
      <c r="D21" s="93"/>
      <c r="E21" s="93"/>
      <c r="F21" s="94"/>
      <c r="G21" s="95" t="s">
        <v>61</v>
      </c>
      <c r="H21" s="96"/>
      <c r="I21" s="40">
        <f>G11+I7+I12</f>
        <v>120000</v>
      </c>
    </row>
    <row r="22" spans="1:11" ht="15.75" x14ac:dyDescent="0.25">
      <c r="G22" s="86" t="s">
        <v>62</v>
      </c>
      <c r="H22" s="87"/>
      <c r="I22" s="41"/>
    </row>
    <row r="23" spans="1:11" ht="15.75" x14ac:dyDescent="0.25">
      <c r="A23" s="34" t="s">
        <v>65</v>
      </c>
      <c r="B23" s="34"/>
      <c r="G23" s="86" t="s">
        <v>63</v>
      </c>
      <c r="H23" s="87"/>
      <c r="I23" s="41">
        <f>G18</f>
        <v>32000</v>
      </c>
    </row>
    <row r="24" spans="1:11" ht="15.75" x14ac:dyDescent="0.25">
      <c r="G24" s="86" t="s">
        <v>64</v>
      </c>
      <c r="H24" s="87"/>
      <c r="I24" s="42">
        <f>I21-I23</f>
        <v>88000</v>
      </c>
    </row>
  </sheetData>
  <mergeCells count="15">
    <mergeCell ref="G23:H23"/>
    <mergeCell ref="G24:H24"/>
    <mergeCell ref="A19:F19"/>
    <mergeCell ref="A20:I20"/>
    <mergeCell ref="A21:B21"/>
    <mergeCell ref="C21:F21"/>
    <mergeCell ref="G21:H21"/>
    <mergeCell ref="G22:H22"/>
    <mergeCell ref="A18:F18"/>
    <mergeCell ref="A1:K1"/>
    <mergeCell ref="C4:J4"/>
    <mergeCell ref="J6:K6"/>
    <mergeCell ref="A15:F15"/>
    <mergeCell ref="A17:F17"/>
    <mergeCell ref="A16:F16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32" sqref="G32:H3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73" t="s">
        <v>10</v>
      </c>
      <c r="D4" s="73"/>
      <c r="E4" s="73"/>
      <c r="F4" s="73"/>
      <c r="G4" s="73"/>
      <c r="H4" s="73"/>
      <c r="I4" s="73"/>
      <c r="J4" s="73"/>
    </row>
    <row r="5" spans="1:13" ht="6.75" customHeight="1" x14ac:dyDescent="0.3">
      <c r="A5" s="44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4" t="s">
        <v>21</v>
      </c>
      <c r="K6" s="74"/>
      <c r="L6" s="45" t="s">
        <v>22</v>
      </c>
      <c r="M6" s="45" t="s">
        <v>46</v>
      </c>
    </row>
    <row r="7" spans="1:13" ht="21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100000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9.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20.2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10000</v>
      </c>
      <c r="I9" s="59"/>
      <c r="J9" s="23" t="s">
        <v>28</v>
      </c>
      <c r="K9" s="23"/>
      <c r="L9" s="24" t="s">
        <v>29</v>
      </c>
      <c r="M9" s="25">
        <v>41913</v>
      </c>
    </row>
    <row r="10" spans="1:13" ht="19.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190000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20.2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40">
        <v>70000</v>
      </c>
      <c r="H11" s="17">
        <v>40000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9.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231000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8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8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100000</v>
      </c>
      <c r="I14" s="4"/>
      <c r="J14" s="26"/>
      <c r="K14" s="23"/>
      <c r="L14" s="24" t="s">
        <v>48</v>
      </c>
      <c r="M14" s="25">
        <v>42125</v>
      </c>
    </row>
    <row r="15" spans="1:13" ht="19.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>
        <v>0</v>
      </c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24" customHeight="1" x14ac:dyDescent="0.25">
      <c r="A16" s="118" t="s">
        <v>12</v>
      </c>
      <c r="B16" s="119"/>
      <c r="C16" s="119"/>
      <c r="D16" s="119"/>
      <c r="E16" s="119"/>
      <c r="F16" s="120"/>
      <c r="G16" s="53">
        <f>SUM(G7:G15)-G11</f>
        <v>520000</v>
      </c>
      <c r="H16" s="54">
        <f t="shared" ref="H16:I16" si="0">SUM(H7:H15)</f>
        <v>691000</v>
      </c>
      <c r="I16" s="40">
        <f t="shared" si="0"/>
        <v>0</v>
      </c>
      <c r="J16" s="6"/>
      <c r="K16" s="6"/>
    </row>
    <row r="17" spans="1:11" ht="16.5" customHeight="1" x14ac:dyDescent="0.25">
      <c r="A17" s="86" t="s">
        <v>67</v>
      </c>
      <c r="B17" s="108"/>
      <c r="C17" s="108"/>
      <c r="D17" s="108"/>
      <c r="E17" s="108"/>
      <c r="F17" s="87"/>
      <c r="G17" s="42">
        <f>G16+I16</f>
        <v>520000</v>
      </c>
      <c r="H17" s="56"/>
      <c r="I17" s="48"/>
      <c r="J17" s="6"/>
      <c r="K17" s="6"/>
    </row>
    <row r="18" spans="1:11" ht="16.5" customHeight="1" x14ac:dyDescent="0.25">
      <c r="A18" s="86" t="s">
        <v>80</v>
      </c>
      <c r="B18" s="108"/>
      <c r="C18" s="108"/>
      <c r="D18" s="108"/>
      <c r="E18" s="108"/>
      <c r="F18" s="87"/>
      <c r="G18" s="42">
        <f>PRODUCT(G17-G15,0.12)</f>
        <v>52800</v>
      </c>
      <c r="H18" s="56"/>
      <c r="I18" s="48"/>
      <c r="J18" s="6"/>
      <c r="K18" s="6"/>
    </row>
    <row r="19" spans="1:11" ht="16.5" customHeight="1" x14ac:dyDescent="0.25">
      <c r="A19" s="109" t="s">
        <v>81</v>
      </c>
      <c r="B19" s="110"/>
      <c r="C19" s="110"/>
      <c r="D19" s="110"/>
      <c r="E19" s="110"/>
      <c r="F19" s="111"/>
      <c r="G19" s="57">
        <f>G16-G18</f>
        <v>467200</v>
      </c>
      <c r="H19" s="56"/>
      <c r="I19" s="48"/>
      <c r="J19" s="6"/>
      <c r="K19" s="6"/>
    </row>
    <row r="20" spans="1:11" ht="15" customHeight="1" x14ac:dyDescent="0.25">
      <c r="A20" s="115" t="s">
        <v>14</v>
      </c>
      <c r="B20" s="116"/>
      <c r="C20" s="116"/>
      <c r="D20" s="116"/>
      <c r="E20" s="116"/>
      <c r="F20" s="117"/>
      <c r="G20" s="64">
        <f>(G17*0.05)+I20</f>
        <v>26000</v>
      </c>
      <c r="H20" s="56"/>
      <c r="I20" s="55"/>
      <c r="J20" s="48"/>
    </row>
    <row r="21" spans="1:11" ht="15.75" x14ac:dyDescent="0.25">
      <c r="A21" s="34" t="s">
        <v>65</v>
      </c>
      <c r="B21" s="34"/>
      <c r="G21" s="113"/>
      <c r="H21" s="113"/>
      <c r="I21" s="65"/>
    </row>
    <row r="22" spans="1:11" ht="15.75" x14ac:dyDescent="0.25">
      <c r="A22" s="92" t="s">
        <v>68</v>
      </c>
      <c r="B22" s="92"/>
      <c r="C22" s="93" t="s">
        <v>69</v>
      </c>
      <c r="D22" s="93"/>
      <c r="E22" s="93"/>
      <c r="F22" s="93"/>
      <c r="G22" s="114"/>
      <c r="H22" s="114"/>
      <c r="I22" s="66"/>
    </row>
    <row r="23" spans="1:11" ht="15.75" x14ac:dyDescent="0.25">
      <c r="A23" s="112" t="s">
        <v>82</v>
      </c>
      <c r="B23" s="112"/>
      <c r="C23" s="112"/>
      <c r="D23" s="112"/>
      <c r="E23" s="112"/>
      <c r="F23" s="112"/>
      <c r="G23" s="112"/>
      <c r="H23" s="112"/>
    </row>
    <row r="24" spans="1:11" ht="15.75" x14ac:dyDescent="0.25">
      <c r="A24" s="112" t="s">
        <v>83</v>
      </c>
      <c r="B24" s="112"/>
      <c r="C24" s="112"/>
      <c r="D24" s="112"/>
      <c r="E24" s="112"/>
      <c r="F24" s="112"/>
      <c r="G24" s="112"/>
      <c r="H24" s="112"/>
    </row>
    <row r="25" spans="1:11" ht="6" customHeight="1" x14ac:dyDescent="0.25"/>
    <row r="26" spans="1:11" x14ac:dyDescent="0.25">
      <c r="A26" s="105" t="s">
        <v>84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</row>
    <row r="27" spans="1:11" x14ac:dyDescent="0.25">
      <c r="G27" s="106" t="s">
        <v>85</v>
      </c>
      <c r="H27" s="106"/>
      <c r="I27" s="106" t="s">
        <v>86</v>
      </c>
      <c r="J27" s="106"/>
    </row>
    <row r="28" spans="1:11" ht="15.75" x14ac:dyDescent="0.25">
      <c r="A28" s="106" t="s">
        <v>87</v>
      </c>
      <c r="B28" s="106"/>
      <c r="C28" s="107">
        <v>864000</v>
      </c>
      <c r="D28" s="107"/>
      <c r="E28" s="107"/>
      <c r="F28" s="107"/>
      <c r="G28" s="107">
        <f>C28/12</f>
        <v>72000</v>
      </c>
      <c r="H28" s="107"/>
      <c r="I28" s="101">
        <f>PRODUCT(G28:H28)*3</f>
        <v>216000</v>
      </c>
      <c r="J28" s="102"/>
    </row>
    <row r="29" spans="1:11" ht="15.75" x14ac:dyDescent="0.25">
      <c r="A29" s="99" t="s">
        <v>80</v>
      </c>
      <c r="B29" s="99"/>
      <c r="C29" s="99"/>
      <c r="D29" s="99"/>
      <c r="E29" s="99"/>
      <c r="F29" s="100"/>
      <c r="G29" s="101">
        <v>-52800</v>
      </c>
      <c r="H29" s="102"/>
      <c r="I29" s="103">
        <f>PRODUCT(G29:H29)*3</f>
        <v>-158400</v>
      </c>
      <c r="J29" s="104"/>
    </row>
    <row r="30" spans="1:11" ht="15.75" x14ac:dyDescent="0.25">
      <c r="A30" s="97" t="s">
        <v>88</v>
      </c>
      <c r="B30" s="97"/>
      <c r="C30" s="97"/>
      <c r="D30" s="97"/>
      <c r="E30" s="97"/>
      <c r="F30" s="97"/>
      <c r="G30" s="98">
        <f>SUM(G28:H29)</f>
        <v>19200</v>
      </c>
      <c r="H30" s="97"/>
      <c r="I30" s="98">
        <f>SUM(I28:J29)</f>
        <v>57600</v>
      </c>
      <c r="J30" s="97"/>
    </row>
    <row r="31" spans="1:11" ht="6" customHeight="1" x14ac:dyDescent="0.25"/>
    <row r="32" spans="1:11" ht="15.75" x14ac:dyDescent="0.25">
      <c r="A32" s="97" t="s">
        <v>91</v>
      </c>
      <c r="B32" s="97"/>
      <c r="C32" s="97"/>
      <c r="D32" s="97"/>
      <c r="E32" s="97"/>
      <c r="F32" s="97"/>
      <c r="G32" s="98">
        <f>I28+G30</f>
        <v>235200</v>
      </c>
      <c r="H32" s="97"/>
    </row>
  </sheetData>
  <mergeCells count="29">
    <mergeCell ref="A17:F17"/>
    <mergeCell ref="A1:K1"/>
    <mergeCell ref="C4:J4"/>
    <mergeCell ref="J6:K6"/>
    <mergeCell ref="A16:F16"/>
    <mergeCell ref="A18:F18"/>
    <mergeCell ref="A19:F19"/>
    <mergeCell ref="A23:H23"/>
    <mergeCell ref="A24:H24"/>
    <mergeCell ref="G21:H21"/>
    <mergeCell ref="G22:H22"/>
    <mergeCell ref="A20:F20"/>
    <mergeCell ref="A22:B22"/>
    <mergeCell ref="C22:F22"/>
    <mergeCell ref="A26:K26"/>
    <mergeCell ref="G27:H27"/>
    <mergeCell ref="I27:J27"/>
    <mergeCell ref="A28:B28"/>
    <mergeCell ref="C28:F28"/>
    <mergeCell ref="G28:H28"/>
    <mergeCell ref="I28:J28"/>
    <mergeCell ref="A32:F32"/>
    <mergeCell ref="G32:H32"/>
    <mergeCell ref="A29:F29"/>
    <mergeCell ref="G29:H29"/>
    <mergeCell ref="I29:J29"/>
    <mergeCell ref="A30:F30"/>
    <mergeCell ref="G30:H30"/>
    <mergeCell ref="I30:J3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7" workbookViewId="0">
      <selection activeCell="J20" sqref="J20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72" t="s">
        <v>89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3" ht="18.75" x14ac:dyDescent="0.3">
      <c r="A2" s="1" t="s">
        <v>0</v>
      </c>
      <c r="E2" s="5" t="s">
        <v>15</v>
      </c>
      <c r="F2" s="5"/>
      <c r="I2" s="5"/>
      <c r="J2" s="5" t="s">
        <v>58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73" t="s">
        <v>10</v>
      </c>
      <c r="D4" s="73"/>
      <c r="E4" s="73"/>
      <c r="F4" s="73"/>
      <c r="G4" s="73"/>
      <c r="H4" s="73"/>
      <c r="I4" s="73"/>
      <c r="J4" s="73"/>
    </row>
    <row r="5" spans="1:13" ht="6" customHeight="1" x14ac:dyDescent="0.3">
      <c r="A5" s="60"/>
    </row>
    <row r="6" spans="1:13" ht="22.5" customHeight="1" x14ac:dyDescent="0.25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6" t="s">
        <v>54</v>
      </c>
      <c r="I6" s="13" t="s">
        <v>53</v>
      </c>
      <c r="J6" s="74" t="s">
        <v>21</v>
      </c>
      <c r="K6" s="74"/>
      <c r="L6" s="61" t="s">
        <v>22</v>
      </c>
      <c r="M6" s="61" t="s">
        <v>46</v>
      </c>
    </row>
    <row r="7" spans="1:13" ht="15.75" customHeight="1" x14ac:dyDescent="0.25">
      <c r="A7" s="2">
        <v>1</v>
      </c>
      <c r="B7" s="10" t="s">
        <v>16</v>
      </c>
      <c r="C7" s="3" t="s">
        <v>17</v>
      </c>
      <c r="D7" s="3">
        <v>25416</v>
      </c>
      <c r="E7" s="3" t="s">
        <v>18</v>
      </c>
      <c r="F7" s="35">
        <v>2014001482</v>
      </c>
      <c r="G7" s="3">
        <v>70000</v>
      </c>
      <c r="H7" s="17">
        <v>110000</v>
      </c>
      <c r="I7" s="59"/>
      <c r="J7" s="22" t="s">
        <v>19</v>
      </c>
      <c r="K7" s="23" t="s">
        <v>20</v>
      </c>
      <c r="L7" s="24" t="s">
        <v>41</v>
      </c>
      <c r="M7" s="25">
        <v>41883</v>
      </c>
    </row>
    <row r="8" spans="1:13" ht="12.75" customHeight="1" x14ac:dyDescent="0.25">
      <c r="A8" s="2">
        <v>2</v>
      </c>
      <c r="B8" s="10" t="s">
        <v>23</v>
      </c>
      <c r="C8" s="43" t="s">
        <v>66</v>
      </c>
      <c r="D8" s="3">
        <v>23510</v>
      </c>
      <c r="E8" s="3" t="s">
        <v>18</v>
      </c>
      <c r="F8" s="35">
        <v>2014001388</v>
      </c>
      <c r="G8" s="27">
        <v>90000</v>
      </c>
      <c r="H8" s="17"/>
      <c r="I8" s="63"/>
      <c r="J8" s="23" t="s">
        <v>25</v>
      </c>
      <c r="K8" s="23"/>
      <c r="L8" s="24" t="s">
        <v>26</v>
      </c>
      <c r="M8" s="25">
        <v>41883</v>
      </c>
    </row>
    <row r="9" spans="1:13" ht="12.75" customHeight="1" x14ac:dyDescent="0.25">
      <c r="A9" s="7">
        <v>3</v>
      </c>
      <c r="B9" s="10" t="s">
        <v>27</v>
      </c>
      <c r="C9" s="3" t="s">
        <v>24</v>
      </c>
      <c r="D9" s="3">
        <v>43854</v>
      </c>
      <c r="E9" s="3" t="s">
        <v>18</v>
      </c>
      <c r="F9" s="35">
        <v>2014001387</v>
      </c>
      <c r="G9" s="27">
        <v>70000</v>
      </c>
      <c r="H9" s="17">
        <v>20000</v>
      </c>
      <c r="I9" s="59">
        <v>10000</v>
      </c>
      <c r="J9" s="23" t="s">
        <v>28</v>
      </c>
      <c r="K9" s="23"/>
      <c r="L9" s="24" t="s">
        <v>29</v>
      </c>
      <c r="M9" s="25">
        <v>41913</v>
      </c>
    </row>
    <row r="10" spans="1:13" ht="12.75" customHeight="1" x14ac:dyDescent="0.25">
      <c r="A10" s="7">
        <v>4</v>
      </c>
      <c r="B10" s="10" t="s">
        <v>32</v>
      </c>
      <c r="C10" s="3" t="s">
        <v>33</v>
      </c>
      <c r="D10" s="3">
        <v>57127</v>
      </c>
      <c r="E10" s="3" t="s">
        <v>31</v>
      </c>
      <c r="F10" s="35"/>
      <c r="G10" s="3">
        <v>70000</v>
      </c>
      <c r="H10" s="17">
        <v>200000</v>
      </c>
      <c r="I10" s="63"/>
      <c r="J10" s="23" t="s">
        <v>34</v>
      </c>
      <c r="K10" s="23" t="s">
        <v>35</v>
      </c>
      <c r="L10" s="24" t="s">
        <v>30</v>
      </c>
      <c r="M10" s="25">
        <v>41883</v>
      </c>
    </row>
    <row r="11" spans="1:13" ht="12.75" customHeight="1" x14ac:dyDescent="0.25">
      <c r="A11" s="7">
        <v>5</v>
      </c>
      <c r="B11" s="10" t="s">
        <v>78</v>
      </c>
      <c r="C11" s="3" t="s">
        <v>24</v>
      </c>
      <c r="D11" s="3">
        <v>42472</v>
      </c>
      <c r="E11" s="3" t="s">
        <v>18</v>
      </c>
      <c r="F11" s="35"/>
      <c r="G11" s="59">
        <v>70000</v>
      </c>
      <c r="H11" s="17">
        <v>50000</v>
      </c>
      <c r="I11" s="59"/>
      <c r="J11" s="23">
        <v>41753246</v>
      </c>
      <c r="K11" s="23" t="s">
        <v>79</v>
      </c>
      <c r="L11" s="24" t="s">
        <v>42</v>
      </c>
      <c r="M11" s="25">
        <v>42461</v>
      </c>
    </row>
    <row r="12" spans="1:13" ht="12.75" customHeight="1" x14ac:dyDescent="0.25">
      <c r="A12" s="7">
        <v>6</v>
      </c>
      <c r="B12" s="10" t="s">
        <v>44</v>
      </c>
      <c r="C12" s="2" t="s">
        <v>24</v>
      </c>
      <c r="D12" s="2">
        <v>6787</v>
      </c>
      <c r="E12" s="3" t="s">
        <v>18</v>
      </c>
      <c r="F12" s="35">
        <v>20140011547</v>
      </c>
      <c r="G12" s="27">
        <v>70000</v>
      </c>
      <c r="H12" s="17">
        <v>241000</v>
      </c>
      <c r="I12" s="59"/>
      <c r="J12" s="23" t="s">
        <v>45</v>
      </c>
      <c r="K12" s="23"/>
      <c r="L12" s="24" t="s">
        <v>43</v>
      </c>
      <c r="M12" s="25">
        <v>41883</v>
      </c>
    </row>
    <row r="13" spans="1:13" ht="12.75" customHeight="1" x14ac:dyDescent="0.25">
      <c r="A13" s="7"/>
      <c r="B13" s="10" t="s">
        <v>47</v>
      </c>
      <c r="C13" s="2" t="s">
        <v>24</v>
      </c>
      <c r="D13" s="2">
        <v>42579</v>
      </c>
      <c r="E13" s="3" t="s">
        <v>18</v>
      </c>
      <c r="F13" s="35">
        <v>2014001236</v>
      </c>
      <c r="G13" s="3"/>
      <c r="H13" s="17">
        <v>20000</v>
      </c>
      <c r="I13" s="4"/>
      <c r="J13" s="23" t="s">
        <v>49</v>
      </c>
      <c r="K13" s="23"/>
      <c r="L13" s="24" t="s">
        <v>48</v>
      </c>
      <c r="M13" s="25">
        <v>41913</v>
      </c>
    </row>
    <row r="14" spans="1:13" ht="12.75" customHeight="1" x14ac:dyDescent="0.25">
      <c r="A14" s="7">
        <v>7</v>
      </c>
      <c r="B14" s="10" t="s">
        <v>70</v>
      </c>
      <c r="C14" s="2" t="s">
        <v>24</v>
      </c>
      <c r="D14" s="2">
        <v>43413</v>
      </c>
      <c r="E14" s="3" t="s">
        <v>18</v>
      </c>
      <c r="F14" s="35">
        <v>2014001236</v>
      </c>
      <c r="G14" s="3">
        <v>70000</v>
      </c>
      <c r="H14" s="18">
        <v>110000</v>
      </c>
      <c r="I14" s="4"/>
      <c r="J14" s="26"/>
      <c r="K14" s="23"/>
      <c r="L14" s="24" t="s">
        <v>48</v>
      </c>
      <c r="M14" s="25">
        <v>42125</v>
      </c>
    </row>
    <row r="15" spans="1:13" ht="12.75" customHeight="1" x14ac:dyDescent="0.25">
      <c r="A15" s="7">
        <v>8</v>
      </c>
      <c r="B15" s="10" t="s">
        <v>55</v>
      </c>
      <c r="C15" s="3" t="s">
        <v>37</v>
      </c>
      <c r="D15" s="2"/>
      <c r="E15" s="3" t="s">
        <v>38</v>
      </c>
      <c r="F15" s="35"/>
      <c r="G15" s="3">
        <v>80000</v>
      </c>
      <c r="H15" s="18"/>
      <c r="I15" s="4"/>
      <c r="J15" s="26" t="s">
        <v>56</v>
      </c>
      <c r="K15" s="23" t="s">
        <v>57</v>
      </c>
      <c r="L15" s="24" t="s">
        <v>50</v>
      </c>
      <c r="M15" s="25">
        <v>41913</v>
      </c>
    </row>
    <row r="16" spans="1:13" ht="13.5" customHeight="1" x14ac:dyDescent="0.25">
      <c r="A16" s="118" t="s">
        <v>12</v>
      </c>
      <c r="B16" s="119"/>
      <c r="C16" s="119"/>
      <c r="D16" s="119"/>
      <c r="E16" s="119"/>
      <c r="F16" s="120"/>
      <c r="G16" s="62">
        <f>SUM(G7:G14)</f>
        <v>510000</v>
      </c>
      <c r="H16" s="54">
        <f t="shared" ref="H16:I16" si="0">SUM(H7:H15)</f>
        <v>751000</v>
      </c>
      <c r="I16" s="40">
        <f t="shared" si="0"/>
        <v>10000</v>
      </c>
      <c r="J16" s="6"/>
      <c r="K16" s="6"/>
    </row>
    <row r="17" spans="1:11" ht="16.5" customHeight="1" x14ac:dyDescent="0.25">
      <c r="A17" s="86" t="s">
        <v>67</v>
      </c>
      <c r="B17" s="108"/>
      <c r="C17" s="108"/>
      <c r="D17" s="108"/>
      <c r="E17" s="108"/>
      <c r="F17" s="87"/>
      <c r="G17" s="42">
        <f>G16+G15</f>
        <v>590000</v>
      </c>
      <c r="H17" s="56"/>
      <c r="I17" s="30"/>
      <c r="J17" s="6"/>
      <c r="K17" s="6"/>
    </row>
    <row r="18" spans="1:11" ht="16.5" customHeight="1" x14ac:dyDescent="0.25">
      <c r="A18" s="86" t="s">
        <v>80</v>
      </c>
      <c r="B18" s="108"/>
      <c r="C18" s="108"/>
      <c r="D18" s="108"/>
      <c r="E18" s="108"/>
      <c r="F18" s="87"/>
      <c r="G18" s="42">
        <f>PRODUCT(G16,0.12)</f>
        <v>61200</v>
      </c>
      <c r="H18" s="56"/>
      <c r="I18" s="30"/>
      <c r="J18" s="6"/>
      <c r="K18" s="6"/>
    </row>
    <row r="19" spans="1:11" ht="16.5" customHeight="1" x14ac:dyDescent="0.25">
      <c r="A19" s="109" t="s">
        <v>90</v>
      </c>
      <c r="B19" s="110"/>
      <c r="C19" s="110"/>
      <c r="D19" s="110"/>
      <c r="E19" s="110"/>
      <c r="F19" s="111"/>
      <c r="G19" s="57">
        <f>G17-G18</f>
        <v>528800</v>
      </c>
      <c r="H19" s="56"/>
      <c r="I19" s="30"/>
      <c r="J19" s="6"/>
      <c r="K19" s="6"/>
    </row>
    <row r="20" spans="1:11" ht="15" customHeight="1" x14ac:dyDescent="0.25">
      <c r="A20" s="115" t="s">
        <v>14</v>
      </c>
      <c r="B20" s="116"/>
      <c r="C20" s="116"/>
      <c r="D20" s="116"/>
      <c r="E20" s="116"/>
      <c r="F20" s="117"/>
      <c r="G20" s="58">
        <f>(G17*0.05)+I20</f>
        <v>30500</v>
      </c>
      <c r="H20" s="56"/>
      <c r="I20" s="58">
        <f>(I16*0.1)</f>
        <v>1000</v>
      </c>
      <c r="J20" s="48"/>
    </row>
    <row r="21" spans="1:11" ht="15.75" x14ac:dyDescent="0.25">
      <c r="A21" s="34" t="s">
        <v>65</v>
      </c>
      <c r="B21" s="34"/>
      <c r="G21" s="113"/>
      <c r="H21" s="113"/>
      <c r="I21" s="65"/>
    </row>
    <row r="22" spans="1:11" ht="15.75" x14ac:dyDescent="0.25">
      <c r="A22" s="92" t="s">
        <v>68</v>
      </c>
      <c r="B22" s="92"/>
      <c r="C22" s="93" t="s">
        <v>69</v>
      </c>
      <c r="D22" s="93"/>
      <c r="E22" s="93"/>
      <c r="F22" s="93"/>
      <c r="G22" s="114"/>
      <c r="H22" s="114"/>
      <c r="I22" s="66"/>
    </row>
    <row r="23" spans="1:11" ht="15.75" x14ac:dyDescent="0.25">
      <c r="A23" s="112" t="s">
        <v>82</v>
      </c>
      <c r="B23" s="112"/>
      <c r="C23" s="112"/>
      <c r="D23" s="112"/>
      <c r="E23" s="112"/>
      <c r="F23" s="112"/>
      <c r="G23" s="112"/>
      <c r="H23" s="112"/>
    </row>
    <row r="24" spans="1:11" ht="15.75" x14ac:dyDescent="0.25">
      <c r="A24" s="112" t="s">
        <v>83</v>
      </c>
      <c r="B24" s="112"/>
      <c r="C24" s="112"/>
      <c r="D24" s="112"/>
      <c r="E24" s="112"/>
      <c r="F24" s="112"/>
      <c r="G24" s="112"/>
      <c r="H24" s="112"/>
    </row>
    <row r="25" spans="1:11" ht="4.5" customHeight="1" x14ac:dyDescent="0.25"/>
    <row r="26" spans="1:11" x14ac:dyDescent="0.25">
      <c r="A26" s="105" t="s">
        <v>84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</row>
    <row r="27" spans="1:11" x14ac:dyDescent="0.25">
      <c r="G27" s="106" t="s">
        <v>85</v>
      </c>
      <c r="H27" s="106"/>
      <c r="I27" s="106" t="s">
        <v>86</v>
      </c>
      <c r="J27" s="106"/>
    </row>
    <row r="28" spans="1:11" ht="15.75" x14ac:dyDescent="0.25">
      <c r="A28" s="106" t="s">
        <v>87</v>
      </c>
      <c r="B28" s="106"/>
      <c r="C28" s="107">
        <v>864000</v>
      </c>
      <c r="D28" s="107"/>
      <c r="E28" s="107"/>
      <c r="F28" s="107"/>
      <c r="G28" s="107">
        <f>C28/12</f>
        <v>72000</v>
      </c>
      <c r="H28" s="107"/>
      <c r="I28" s="101">
        <f>PRODUCT(G28:H28)*3</f>
        <v>216000</v>
      </c>
      <c r="J28" s="102"/>
    </row>
    <row r="29" spans="1:11" ht="15.75" x14ac:dyDescent="0.25">
      <c r="A29" s="99" t="s">
        <v>80</v>
      </c>
      <c r="B29" s="99"/>
      <c r="C29" s="99"/>
      <c r="D29" s="99"/>
      <c r="E29" s="99"/>
      <c r="F29" s="100"/>
      <c r="G29" s="101">
        <v>-61200</v>
      </c>
      <c r="H29" s="102"/>
      <c r="I29" s="103">
        <f>PRODUCT(G29:H29)*3</f>
        <v>-183600</v>
      </c>
      <c r="J29" s="104"/>
    </row>
    <row r="30" spans="1:11" ht="15.75" x14ac:dyDescent="0.25">
      <c r="A30" s="97" t="s">
        <v>88</v>
      </c>
      <c r="B30" s="97"/>
      <c r="C30" s="97"/>
      <c r="D30" s="97"/>
      <c r="E30" s="97"/>
      <c r="F30" s="97"/>
      <c r="G30" s="98">
        <f>SUM(G28:H29)</f>
        <v>10800</v>
      </c>
      <c r="H30" s="97"/>
      <c r="I30" s="98">
        <f>SUM(I28:J29)</f>
        <v>32400</v>
      </c>
      <c r="J30" s="97"/>
    </row>
    <row r="31" spans="1:11" ht="3.75" customHeight="1" x14ac:dyDescent="0.25"/>
    <row r="32" spans="1:11" ht="15.75" x14ac:dyDescent="0.25">
      <c r="A32" s="106" t="s">
        <v>92</v>
      </c>
      <c r="B32" s="106"/>
      <c r="C32" s="106"/>
      <c r="D32" s="106"/>
      <c r="E32" s="106"/>
      <c r="F32" s="106"/>
      <c r="G32" s="98" t="s">
        <v>93</v>
      </c>
      <c r="H32" s="97"/>
    </row>
  </sheetData>
  <mergeCells count="29">
    <mergeCell ref="A18:F18"/>
    <mergeCell ref="A1:K1"/>
    <mergeCell ref="C4:J4"/>
    <mergeCell ref="J6:K6"/>
    <mergeCell ref="A16:F16"/>
    <mergeCell ref="A17:F17"/>
    <mergeCell ref="A19:F19"/>
    <mergeCell ref="A20:F20"/>
    <mergeCell ref="G21:H21"/>
    <mergeCell ref="A22:B22"/>
    <mergeCell ref="C22:F22"/>
    <mergeCell ref="G22:H22"/>
    <mergeCell ref="A23:H23"/>
    <mergeCell ref="A24:H24"/>
    <mergeCell ref="A26:K26"/>
    <mergeCell ref="G27:H27"/>
    <mergeCell ref="I27:J27"/>
    <mergeCell ref="A28:B28"/>
    <mergeCell ref="C28:F28"/>
    <mergeCell ref="G28:H28"/>
    <mergeCell ref="I28:J28"/>
    <mergeCell ref="A29:F29"/>
    <mergeCell ref="G29:H29"/>
    <mergeCell ref="I29:J29"/>
    <mergeCell ref="A32:F32"/>
    <mergeCell ref="G32:H32"/>
    <mergeCell ref="A30:F30"/>
    <mergeCell ref="G30:H30"/>
    <mergeCell ref="I30:J3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16</vt:lpstr>
      <vt:lpstr>FEVRIER 16</vt:lpstr>
      <vt:lpstr>MARS 16</vt:lpstr>
      <vt:lpstr>AVRIL 16</vt:lpstr>
      <vt:lpstr>MAI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2016-05-24T14:41:00Z</cp:lastPrinted>
  <dcterms:created xsi:type="dcterms:W3CDTF">2012-07-06T09:59:04Z</dcterms:created>
  <dcterms:modified xsi:type="dcterms:W3CDTF">2016-05-24T14:41:26Z</dcterms:modified>
</cp:coreProperties>
</file>