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AMARA SYLLA\AMARA SYLLA\FICHES D'ENCAISSEMENTS\"/>
    </mc:Choice>
  </mc:AlternateContent>
  <bookViews>
    <workbookView xWindow="240" yWindow="45" windowWidth="19440" windowHeight="7995" firstSheet="6" activeTab="11"/>
  </bookViews>
  <sheets>
    <sheet name="DECEMBRE 17 " sheetId="32" r:id="rId1"/>
    <sheet name="JANVIER 2018" sheetId="33" r:id="rId2"/>
    <sheet name="FEVRIER 2018" sheetId="34" r:id="rId3"/>
    <sheet name="MARS 2018" sheetId="36" r:id="rId4"/>
    <sheet name="AVRIL 2018 " sheetId="35" r:id="rId5"/>
    <sheet name="MAI 2018" sheetId="37" r:id="rId6"/>
    <sheet name="JUIN 2018" sheetId="39" r:id="rId7"/>
    <sheet name="JUILLET 2018" sheetId="40" r:id="rId8"/>
    <sheet name="AOUT 2018" sheetId="41" r:id="rId9"/>
    <sheet name="SEPTEMBRE 2018" sheetId="42" r:id="rId10"/>
    <sheet name="OCTOBRE 2018" sheetId="43" r:id="rId11"/>
    <sheet name="NOVEMBRE 2018" sheetId="44" r:id="rId12"/>
    <sheet name="Feuil1" sheetId="38" r:id="rId13"/>
  </sheets>
  <calcPr calcId="152511"/>
</workbook>
</file>

<file path=xl/calcChain.xml><?xml version="1.0" encoding="utf-8"?>
<calcChain xmlns="http://schemas.openxmlformats.org/spreadsheetml/2006/main">
  <c r="E14" i="44" l="1"/>
  <c r="F14" i="44"/>
  <c r="H14" i="44"/>
  <c r="E13" i="44"/>
  <c r="F13" i="44"/>
  <c r="H13" i="44"/>
  <c r="J16" i="44" l="1"/>
  <c r="I16" i="44"/>
  <c r="C16" i="44"/>
  <c r="B16" i="44"/>
  <c r="H15" i="44"/>
  <c r="G15" i="44"/>
  <c r="G16" i="44" s="1"/>
  <c r="F15" i="44"/>
  <c r="E15" i="44"/>
  <c r="D15" i="44"/>
  <c r="D16" i="44" s="1"/>
  <c r="H12" i="44"/>
  <c r="F12" i="44"/>
  <c r="E12" i="44"/>
  <c r="H11" i="44"/>
  <c r="F11" i="44"/>
  <c r="E11" i="44"/>
  <c r="H10" i="44"/>
  <c r="F10" i="44"/>
  <c r="E10" i="44"/>
  <c r="H9" i="44"/>
  <c r="F9" i="44"/>
  <c r="E9" i="44"/>
  <c r="H8" i="44"/>
  <c r="F8" i="44"/>
  <c r="E8" i="44"/>
  <c r="J15" i="43"/>
  <c r="I15" i="43"/>
  <c r="D15" i="43"/>
  <c r="C15" i="43"/>
  <c r="B15" i="43"/>
  <c r="H14" i="43"/>
  <c r="G14" i="43"/>
  <c r="G15" i="43" s="1"/>
  <c r="F14" i="43"/>
  <c r="E14" i="43"/>
  <c r="D14" i="43"/>
  <c r="H13" i="43"/>
  <c r="F13" i="43"/>
  <c r="E13" i="43"/>
  <c r="H12" i="43"/>
  <c r="F12" i="43"/>
  <c r="E12" i="43"/>
  <c r="H11" i="43"/>
  <c r="F11" i="43"/>
  <c r="E11" i="43"/>
  <c r="H10" i="43"/>
  <c r="F10" i="43"/>
  <c r="E10" i="43"/>
  <c r="H9" i="43"/>
  <c r="F9" i="43"/>
  <c r="E9" i="43"/>
  <c r="H8" i="43"/>
  <c r="F8" i="43"/>
  <c r="E8" i="43"/>
  <c r="J15" i="42"/>
  <c r="I15" i="42"/>
  <c r="D15" i="42"/>
  <c r="C15" i="42"/>
  <c r="B15" i="42"/>
  <c r="H14" i="42"/>
  <c r="G14" i="42"/>
  <c r="G15" i="42" s="1"/>
  <c r="F14" i="42"/>
  <c r="E14" i="42"/>
  <c r="D14" i="42"/>
  <c r="H13" i="42"/>
  <c r="F13" i="42"/>
  <c r="E13" i="42"/>
  <c r="H12" i="42"/>
  <c r="F12" i="42"/>
  <c r="E12" i="42"/>
  <c r="H11" i="42"/>
  <c r="F11" i="42"/>
  <c r="E11" i="42"/>
  <c r="H10" i="42"/>
  <c r="F10" i="42"/>
  <c r="E10" i="42"/>
  <c r="H9" i="42"/>
  <c r="F9" i="42"/>
  <c r="E9" i="42"/>
  <c r="H8" i="42"/>
  <c r="F8" i="42"/>
  <c r="E8" i="42"/>
  <c r="B15" i="40"/>
  <c r="J15" i="41"/>
  <c r="I15" i="41"/>
  <c r="C15" i="41"/>
  <c r="B15" i="41"/>
  <c r="H15" i="41" s="1"/>
  <c r="H14" i="41"/>
  <c r="G14" i="41"/>
  <c r="G15" i="41" s="1"/>
  <c r="F14" i="41"/>
  <c r="E14" i="41"/>
  <c r="D14" i="41"/>
  <c r="D15" i="41" s="1"/>
  <c r="H13" i="41"/>
  <c r="F13" i="41"/>
  <c r="E13" i="41"/>
  <c r="H12" i="41"/>
  <c r="F12" i="41"/>
  <c r="E12" i="41"/>
  <c r="H11" i="41"/>
  <c r="F11" i="41"/>
  <c r="E11" i="41"/>
  <c r="H10" i="41"/>
  <c r="F10" i="41"/>
  <c r="E10" i="41"/>
  <c r="H9" i="41"/>
  <c r="F9" i="41"/>
  <c r="E9" i="41"/>
  <c r="H8" i="41"/>
  <c r="F8" i="41"/>
  <c r="E8" i="41"/>
  <c r="H9" i="40"/>
  <c r="H10" i="40"/>
  <c r="H11" i="40"/>
  <c r="H12" i="40"/>
  <c r="H13" i="40"/>
  <c r="H14" i="40"/>
  <c r="G14" i="40"/>
  <c r="F9" i="40"/>
  <c r="F10" i="40"/>
  <c r="F11" i="40"/>
  <c r="F12" i="40"/>
  <c r="F13" i="40"/>
  <c r="F14" i="40"/>
  <c r="E9" i="40"/>
  <c r="E10" i="40"/>
  <c r="E11" i="40"/>
  <c r="E12" i="40"/>
  <c r="E13" i="40"/>
  <c r="F16" i="44" l="1"/>
  <c r="H16" i="44"/>
  <c r="E16" i="44"/>
  <c r="B18" i="44" s="1"/>
  <c r="B23" i="44" s="1"/>
  <c r="B17" i="44"/>
  <c r="F15" i="43"/>
  <c r="H15" i="43"/>
  <c r="E15" i="43"/>
  <c r="B17" i="43" s="1"/>
  <c r="B20" i="43" s="1"/>
  <c r="B16" i="43"/>
  <c r="B17" i="42"/>
  <c r="B20" i="42" s="1"/>
  <c r="F15" i="42"/>
  <c r="H15" i="42"/>
  <c r="E15" i="42"/>
  <c r="B16" i="42"/>
  <c r="E15" i="41"/>
  <c r="B17" i="41" s="1"/>
  <c r="B20" i="41" s="1"/>
  <c r="B16" i="41"/>
  <c r="F15" i="41"/>
  <c r="J15" i="40"/>
  <c r="I15" i="40"/>
  <c r="C15" i="40"/>
  <c r="G15" i="40"/>
  <c r="E14" i="40"/>
  <c r="D14" i="40"/>
  <c r="D15" i="40" s="1"/>
  <c r="H8" i="40"/>
  <c r="F8" i="40"/>
  <c r="E8" i="40"/>
  <c r="H15" i="40" l="1"/>
  <c r="E15" i="40"/>
  <c r="B17" i="40" s="1"/>
  <c r="B22" i="40" s="1"/>
  <c r="F15" i="40"/>
  <c r="B16" i="40"/>
  <c r="J14" i="39"/>
  <c r="I14" i="39"/>
  <c r="C14" i="39"/>
  <c r="B14" i="39"/>
  <c r="H13" i="39"/>
  <c r="G13" i="39"/>
  <c r="G14" i="39" s="1"/>
  <c r="F13" i="39"/>
  <c r="E13" i="39"/>
  <c r="D13" i="39"/>
  <c r="D14" i="39" s="1"/>
  <c r="H12" i="39"/>
  <c r="F12" i="39"/>
  <c r="E12" i="39"/>
  <c r="H10" i="39"/>
  <c r="F10" i="39"/>
  <c r="E10" i="39"/>
  <c r="H9" i="39"/>
  <c r="F9" i="39"/>
  <c r="E9" i="39"/>
  <c r="H8" i="39"/>
  <c r="F8" i="39"/>
  <c r="E8" i="39"/>
  <c r="F14" i="39" l="1"/>
  <c r="B15" i="39"/>
  <c r="H14" i="39"/>
  <c r="E14" i="39"/>
  <c r="B16" i="39" s="1"/>
  <c r="B19" i="39" s="1"/>
  <c r="J13" i="37"/>
  <c r="I13" i="37"/>
  <c r="C13" i="37"/>
  <c r="B13" i="37"/>
  <c r="H12" i="37"/>
  <c r="G12" i="37"/>
  <c r="G13" i="37" s="1"/>
  <c r="F12" i="37"/>
  <c r="E12" i="37"/>
  <c r="D12" i="37"/>
  <c r="D13" i="37" s="1"/>
  <c r="H11" i="37"/>
  <c r="F11" i="37"/>
  <c r="E11" i="37"/>
  <c r="H10" i="37"/>
  <c r="F10" i="37"/>
  <c r="E10" i="37"/>
  <c r="H9" i="37"/>
  <c r="F9" i="37"/>
  <c r="E9" i="37"/>
  <c r="H8" i="37"/>
  <c r="F8" i="37"/>
  <c r="E8" i="37"/>
  <c r="B14" i="37" l="1"/>
  <c r="F13" i="37"/>
  <c r="H13" i="37"/>
  <c r="E13" i="37"/>
  <c r="B15" i="37" s="1"/>
  <c r="B18" i="37" s="1"/>
  <c r="J13" i="36" l="1"/>
  <c r="I13" i="36"/>
  <c r="C13" i="36"/>
  <c r="B13" i="36"/>
  <c r="E13" i="36" s="1"/>
  <c r="H12" i="36"/>
  <c r="G12" i="36"/>
  <c r="G13" i="36" s="1"/>
  <c r="F12" i="36"/>
  <c r="E12" i="36"/>
  <c r="D12" i="36"/>
  <c r="D13" i="36" s="1"/>
  <c r="H11" i="36"/>
  <c r="F11" i="36"/>
  <c r="E11" i="36"/>
  <c r="H10" i="36"/>
  <c r="F10" i="36"/>
  <c r="E10" i="36"/>
  <c r="H9" i="36"/>
  <c r="F9" i="36"/>
  <c r="E9" i="36"/>
  <c r="H8" i="36"/>
  <c r="F8" i="36"/>
  <c r="E8" i="36"/>
  <c r="B15" i="36" l="1"/>
  <c r="B20" i="36" s="1"/>
  <c r="F13" i="36"/>
  <c r="B14" i="36"/>
  <c r="H13" i="36"/>
  <c r="J13" i="35" l="1"/>
  <c r="I13" i="35"/>
  <c r="C13" i="35"/>
  <c r="B13" i="35"/>
  <c r="H12" i="35"/>
  <c r="G12" i="35"/>
  <c r="G13" i="35" s="1"/>
  <c r="F12" i="35"/>
  <c r="E12" i="35"/>
  <c r="D12" i="35"/>
  <c r="D13" i="35" s="1"/>
  <c r="H11" i="35"/>
  <c r="F11" i="35"/>
  <c r="E11" i="35"/>
  <c r="H10" i="35"/>
  <c r="F10" i="35"/>
  <c r="E10" i="35"/>
  <c r="H9" i="35"/>
  <c r="F9" i="35"/>
  <c r="E9" i="35"/>
  <c r="H8" i="35"/>
  <c r="F8" i="35"/>
  <c r="E8" i="35"/>
  <c r="B14" i="35" l="1"/>
  <c r="H13" i="35"/>
  <c r="F13" i="35"/>
  <c r="E13" i="35"/>
  <c r="B15" i="35" s="1"/>
  <c r="B20" i="35" s="1"/>
  <c r="B13" i="34"/>
  <c r="J13" i="34" l="1"/>
  <c r="I13" i="34"/>
  <c r="C13" i="34"/>
  <c r="H12" i="34"/>
  <c r="G12" i="34"/>
  <c r="G13" i="34" s="1"/>
  <c r="F12" i="34"/>
  <c r="E12" i="34"/>
  <c r="D12" i="34"/>
  <c r="D13" i="34" s="1"/>
  <c r="H11" i="34"/>
  <c r="F11" i="34"/>
  <c r="E11" i="34"/>
  <c r="H10" i="34"/>
  <c r="F10" i="34"/>
  <c r="E10" i="34"/>
  <c r="H9" i="34"/>
  <c r="F9" i="34"/>
  <c r="E9" i="34"/>
  <c r="H8" i="34"/>
  <c r="F8" i="34"/>
  <c r="E8" i="34"/>
  <c r="F13" i="34" l="1"/>
  <c r="B14" i="34"/>
  <c r="H13" i="34"/>
  <c r="E13" i="34"/>
  <c r="B15" i="34" s="1"/>
  <c r="B21" i="34" s="1"/>
  <c r="J13" i="33"/>
  <c r="I13" i="33"/>
  <c r="C13" i="33"/>
  <c r="B13" i="33"/>
  <c r="H12" i="33"/>
  <c r="G12" i="33"/>
  <c r="G13" i="33" s="1"/>
  <c r="F12" i="33"/>
  <c r="E12" i="33"/>
  <c r="D12" i="33"/>
  <c r="D13" i="33" s="1"/>
  <c r="H11" i="33"/>
  <c r="F11" i="33"/>
  <c r="E11" i="33"/>
  <c r="H10" i="33"/>
  <c r="F10" i="33"/>
  <c r="E10" i="33"/>
  <c r="H9" i="33"/>
  <c r="F9" i="33"/>
  <c r="E9" i="33"/>
  <c r="H8" i="33"/>
  <c r="F8" i="33"/>
  <c r="E8" i="33"/>
  <c r="F13" i="33" l="1"/>
  <c r="B14" i="33"/>
  <c r="H13" i="33"/>
  <c r="E13" i="33"/>
  <c r="B15" i="33" s="1"/>
  <c r="B18" i="33" s="1"/>
  <c r="J13" i="32" l="1"/>
  <c r="I13" i="32"/>
  <c r="C13" i="32"/>
  <c r="B13" i="32"/>
  <c r="H12" i="32"/>
  <c r="G12" i="32"/>
  <c r="G13" i="32" s="1"/>
  <c r="F12" i="32"/>
  <c r="E12" i="32"/>
  <c r="D12" i="32"/>
  <c r="D13" i="32" s="1"/>
  <c r="H11" i="32"/>
  <c r="F11" i="32"/>
  <c r="E11" i="32"/>
  <c r="H10" i="32"/>
  <c r="F10" i="32"/>
  <c r="E10" i="32"/>
  <c r="H9" i="32"/>
  <c r="F9" i="32"/>
  <c r="E9" i="32"/>
  <c r="H8" i="32"/>
  <c r="F8" i="32"/>
  <c r="E8" i="32"/>
  <c r="F13" i="32" l="1"/>
  <c r="B18" i="32"/>
  <c r="B14" i="32"/>
  <c r="H13" i="32"/>
  <c r="E13" i="32"/>
  <c r="B15" i="32" s="1"/>
  <c r="B20" i="32" l="1"/>
</calcChain>
</file>

<file path=xl/sharedStrings.xml><?xml version="1.0" encoding="utf-8"?>
<sst xmlns="http://schemas.openxmlformats.org/spreadsheetml/2006/main" count="349" uniqueCount="85">
  <si>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</si>
  <si>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</si>
  <si>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</si>
  <si>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</si>
  <si>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</si>
  <si>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</si>
  <si>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</si>
  <si>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</si>
  <si>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YOPOUGON NIANGON ADJAME</t>
  </si>
  <si>
    <t>BICICI</t>
  </si>
  <si>
    <t>SOMME A VERSER</t>
  </si>
  <si>
    <t>CABINET CONSEILS  ET DE GESTION IMMOBILIERE  (CCGIM) </t>
  </si>
  <si>
    <t>BENEFICIAIRE:AMARA SYLLA</t>
  </si>
  <si>
    <t>N° CC: 7407291W</t>
  </si>
  <si>
    <t>07 85 65 28 - 03 32 59 24 - 04 92 79 51</t>
  </si>
  <si>
    <t>CEL. 05537655 - 59641244</t>
  </si>
  <si>
    <t>Email:amadasta@yahoo.fr</t>
  </si>
  <si>
    <t>YOPOUGON NIANGON MAROC</t>
  </si>
  <si>
    <t xml:space="preserve">YOPOUGON NIANGON BASE CIE </t>
  </si>
  <si>
    <r>
      <t>YOPOUGON NIANGON</t>
    </r>
    <r>
      <rPr>
        <sz val="10"/>
        <color theme="1"/>
        <rFont val="Calibri"/>
        <family val="2"/>
        <scheme val="minor"/>
      </rPr>
      <t xml:space="preserve"> PETRO IVOIRE LAVAGE</t>
    </r>
  </si>
  <si>
    <t xml:space="preserve">BILAN AMARA SYLLA </t>
  </si>
  <si>
    <t>IMPOTS 2016</t>
  </si>
  <si>
    <t>ARRIERES</t>
  </si>
  <si>
    <t>RESTE A VERSER</t>
  </si>
  <si>
    <t>YOPOUGON NIANGON BASE CIE DOMICILE</t>
  </si>
  <si>
    <t>BILAN MENSUEL  : MOIS DE DECEMBRE 2017</t>
  </si>
  <si>
    <t>DÉJÀ VERSE LE 11/01/ 2018</t>
  </si>
  <si>
    <t>TRAVAUX PORTE DOUCHE MAROC FOFANA YOUSSOUF</t>
  </si>
  <si>
    <t>BILAN MENSUEL  : MOIS DE JANVIER 2018</t>
  </si>
  <si>
    <t>VERSEMENT DES LOYERS DE JANVIER ET FEVRIER 2018  PAR M SINDOU YEO AU LAVAGE CHEZ PAPA SYLLA</t>
  </si>
  <si>
    <t>SOMME A VERSER LE 15/02/18</t>
  </si>
  <si>
    <t>BILAN MENSUEL  : MOIS DE FEVRIER 2018</t>
  </si>
  <si>
    <t>YOPOUGON NIANGON MAROC CAUTIONS AMANI</t>
  </si>
  <si>
    <t>YOPOUGON NIANGON MAROC M BAMBA</t>
  </si>
  <si>
    <t>YOPOUGON NIANGON MAROC M FOFANA</t>
  </si>
  <si>
    <t>YOP NIANG PETRO IVOIRE LAVAGE M SINDOU</t>
  </si>
  <si>
    <t>SOMME A VERSER LE 13/03/2018</t>
  </si>
  <si>
    <t>BILAN MENSUEL  : MOIS DE MARS 2018</t>
  </si>
  <si>
    <t>RESTE CAUTION MAROC Mme GAHA</t>
  </si>
  <si>
    <t xml:space="preserve">FACTURES = 20 000 F </t>
  </si>
  <si>
    <t>MAINS D'ŒUVRE = 8 000 F</t>
  </si>
  <si>
    <t>COMMISSION CCGIM = 10 000 F</t>
  </si>
  <si>
    <t>TOTAL = 38 000 F DEDUIT DE LA CAUTION 80 000 F VERSEE PAR Mme GAHA AU MAROC E1</t>
  </si>
  <si>
    <t>BILAN MENSUEL  : MOIS D'AVRIL 2018</t>
  </si>
  <si>
    <t>YOP NIANG PETRO IVOIRE LAVAGE M ADJIBOLA</t>
  </si>
  <si>
    <t>YOP NIANG PETRO IVOIRE LAVAGE M EMMANUEL</t>
  </si>
  <si>
    <t>SOMME A VERSER LE 12/04/2018</t>
  </si>
  <si>
    <t>TROP PERCU MARS 2018</t>
  </si>
  <si>
    <t>CAUTION 2 MOIS M DIABY HAMED</t>
  </si>
  <si>
    <t>SOMME A VERSER LE 14/05/2018</t>
  </si>
  <si>
    <t>CAUTION DE 2 MOIS 100 000 F CFA VERSES LE SAMEDI 12/05/2018</t>
  </si>
  <si>
    <t>BILAN MENSUEL  : MOIS DE MAI 2018</t>
  </si>
  <si>
    <t>YOPOUGON MAROC CUTION M DIABY</t>
  </si>
  <si>
    <t>SOMME A VERSER LE 12/07/2018</t>
  </si>
  <si>
    <t>BILAN MENSUEL  : MOIS DE JUIN 2018</t>
  </si>
  <si>
    <t>YOPOUGON MAROC CAUTION M DIABY</t>
  </si>
  <si>
    <t>NB: MAROC HOTEL  HUDSON M DIABY HAMED VALEYE JACQUES A LIBERE LE STUDIO E2 LE 30 JUIN 2018. UTILISATION DE LA CAUTION DE 2 MOIS POUR 2 MOIS D'ARRIERE.</t>
  </si>
  <si>
    <r>
      <t xml:space="preserve">YOP NIANG </t>
    </r>
    <r>
      <rPr>
        <sz val="10"/>
        <color theme="1"/>
        <rFont val="Calibri"/>
        <family val="2"/>
        <scheme val="minor"/>
      </rPr>
      <t>PETRO IVOIRE LAVAGE JUIN</t>
    </r>
  </si>
  <si>
    <r>
      <t>YOP NIANG</t>
    </r>
    <r>
      <rPr>
        <sz val="10"/>
        <color theme="1"/>
        <rFont val="Calibri"/>
        <family val="2"/>
        <scheme val="minor"/>
      </rPr>
      <t xml:space="preserve"> PETRO IVOIRE LAVAGE JUILLET</t>
    </r>
  </si>
  <si>
    <t>SOMME A VERSER LE 17/07/2018</t>
  </si>
  <si>
    <r>
      <t xml:space="preserve">YOP NIANG </t>
    </r>
    <r>
      <rPr>
        <sz val="10"/>
        <color theme="1"/>
        <rFont val="Calibri"/>
        <family val="2"/>
        <scheme val="minor"/>
      </rPr>
      <t>PETRO IVOIRE LAVAGE AOUT</t>
    </r>
  </si>
  <si>
    <t>NB: MAROC HOTEL  HUDSON M KOUADIO KOUASSI SAINT ANDRE LE STUDIO E2 LE 03 AOUT 2018. UTILISATION DE LA CAUTION DE 2 MOIS ET 2 MOIS D'AVANCE POUR LES IMPAYES CIE ET SODECI</t>
  </si>
  <si>
    <t>ENCAISSEMENT BASE CIE DOMICILE</t>
  </si>
  <si>
    <t>ENCAISSEMENT PETRO IVOIRE LAVAGE</t>
  </si>
  <si>
    <t>YOPOUGON NIANGON MAROC 08/18</t>
  </si>
  <si>
    <t>YOPOUGON NIANGON MAROC 09/18</t>
  </si>
  <si>
    <r>
      <t>YOP NIANG</t>
    </r>
    <r>
      <rPr>
        <sz val="10"/>
        <color theme="1"/>
        <rFont val="Calibri"/>
        <family val="2"/>
        <scheme val="minor"/>
      </rPr>
      <t xml:space="preserve"> PETRO IVOIRE LAVAGE SEPTEMBRE</t>
    </r>
  </si>
  <si>
    <t>SOMME A VERSER LE 13/09/2018</t>
  </si>
  <si>
    <t>BILAN MENSUEL  : MOIS D'AOUT 2018</t>
  </si>
  <si>
    <t>BILAN MENSUEL  : MOIS DE JUILLET 2018</t>
  </si>
  <si>
    <t>YOPOUGON NIANGON MAROC 07/18</t>
  </si>
  <si>
    <t>MUTATION CIE IMPAYES</t>
  </si>
  <si>
    <t>MUTATION SODECI IMPAYES</t>
  </si>
  <si>
    <t>SOMME A VERSER LE 18/08/2018</t>
  </si>
  <si>
    <t>BILAN MENSUEL  : MOIS DE SEPTEMBRE 2018</t>
  </si>
  <si>
    <t>BILAN MENSUEL  : MOIS DE NOVEMBRE 2018</t>
  </si>
  <si>
    <t xml:space="preserve">YOPOUGON NIANGON MAROC </t>
  </si>
  <si>
    <r>
      <t xml:space="preserve">YOP NIANG </t>
    </r>
    <r>
      <rPr>
        <sz val="10"/>
        <color theme="1"/>
        <rFont val="Calibri"/>
        <family val="2"/>
        <scheme val="minor"/>
      </rPr>
      <t>PETRO IVOIRE LAVAGE NOVEMBRE</t>
    </r>
  </si>
  <si>
    <r>
      <t>YOP NIANG</t>
    </r>
    <r>
      <rPr>
        <sz val="10"/>
        <color theme="1"/>
        <rFont val="Calibri"/>
        <family val="2"/>
        <scheme val="minor"/>
      </rPr>
      <t xml:space="preserve"> PETRO IVOIRE LAVAGE DECEMBRE</t>
    </r>
  </si>
  <si>
    <t>MUTATION CIE+SODECI</t>
  </si>
  <si>
    <t>CAUTIONS</t>
  </si>
  <si>
    <t>BAUX GARDE PENITENTIAIRE 3 MOIS</t>
  </si>
  <si>
    <t>BAUX GARDE PENITENTIAIRE 6 MOIS</t>
  </si>
  <si>
    <t>BICICI: 0955810243400129</t>
  </si>
  <si>
    <t>SOMME A VERSER LE 21/12/2018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</si>
</sst>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0" fillId="0" borderId="1" xfId="0" applyFont="1" applyBorder="1"/>
    <xf numFmtId="0" fontId="3" fillId="0" borderId="1" xfId="0" applyFont="1" applyFill="1" applyBorder="1"/>
    <xf numFmtId="0" fontId="6" fillId="0" borderId="0" xfId="0" applyFont="1"/>
    <xf numFmtId="0" fontId="6" fillId="0" borderId="1" xfId="0" applyFont="1" applyBorder="1"/>
    <xf numFmtId="164" fontId="6" fillId="0" borderId="1" xfId="0" applyNumberFormat="1" applyFont="1" applyBorder="1"/>
    <xf numFmtId="0" fontId="6" fillId="2" borderId="1" xfId="0" applyFont="1" applyFill="1" applyBorder="1"/>
    <xf numFmtId="164" fontId="6" fillId="2" borderId="1" xfId="0" applyNumberFormat="1" applyFont="1" applyFill="1" applyBorder="1"/>
    <xf numFmtId="164" fontId="8" fillId="2" borderId="1" xfId="0" applyNumberFormat="1" applyFont="1" applyFill="1" applyBorder="1"/>
    <xf numFmtId="0" fontId="12" fillId="2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10" fillId="2" borderId="1" xfId="0" applyNumberFormat="1" applyFont="1" applyFill="1" applyBorder="1"/>
    <xf numFmtId="164" fontId="5" fillId="2" borderId="1" xfId="0" applyNumberFormat="1" applyFont="1" applyFill="1" applyBorder="1"/>
    <xf numFmtId="0" fontId="11" fillId="0" borderId="0" xfId="0" applyFont="1"/>
    <xf numFmtId="0" fontId="5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Fill="1" applyBorder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13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/>
    <xf numFmtId="164" fontId="6" fillId="2" borderId="0" xfId="0" applyNumberFormat="1" applyFont="1" applyFill="1" applyBorder="1"/>
    <xf numFmtId="0" fontId="11" fillId="0" borderId="0" xfId="0" applyFont="1" applyBorder="1"/>
    <xf numFmtId="0" fontId="14" fillId="0" borderId="1" xfId="0" applyFont="1" applyFill="1" applyBorder="1"/>
    <xf numFmtId="0" fontId="7" fillId="0" borderId="0" xfId="0" applyFont="1" applyAlignment="1">
      <alignment horizontal="center"/>
    </xf>
    <xf numFmtId="0" fontId="11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6" fillId="0" borderId="1" xfId="0" applyFont="1" applyFill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164" fontId="8" fillId="0" borderId="1" xfId="0" applyNumberFormat="1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25" sqref="H16:I25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15.75" x14ac:dyDescent="0.25">
      <c r="A1" s="4" t="s">
        <v>11</v>
      </c>
      <c r="E1" s="7" t="s">
        <v>12</v>
      </c>
      <c r="F1" s="7"/>
      <c r="G1" s="7"/>
      <c r="H1" s="7" t="s">
        <v>13</v>
      </c>
    </row>
    <row r="2" spans="1:10" ht="15.75" x14ac:dyDescent="0.25">
      <c r="A2" s="4" t="s">
        <v>14</v>
      </c>
      <c r="E2" s="59" t="s">
        <v>15</v>
      </c>
      <c r="F2" s="59"/>
      <c r="G2" s="59"/>
      <c r="H2" s="59"/>
      <c r="I2" s="59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18.75" x14ac:dyDescent="0.3">
      <c r="A5" s="60" t="s">
        <v>25</v>
      </c>
      <c r="B5" s="60"/>
      <c r="C5" s="60"/>
      <c r="D5" s="60"/>
      <c r="E5" s="60"/>
      <c r="F5" s="60"/>
      <c r="G5" s="60"/>
      <c r="H5" s="60"/>
    </row>
    <row r="6" spans="1:10" ht="18.75" x14ac:dyDescent="0.3">
      <c r="A6" s="29"/>
      <c r="B6" s="29"/>
      <c r="C6" s="29"/>
      <c r="D6" s="29"/>
      <c r="E6" s="29"/>
      <c r="F6" s="29"/>
      <c r="G6" s="29"/>
      <c r="H6" s="29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>
        <v>100000</v>
      </c>
      <c r="C8" s="8"/>
      <c r="D8" s="10"/>
      <c r="E8" s="9">
        <f>B8*0.1</f>
        <v>10000</v>
      </c>
      <c r="F8" s="9">
        <f>(B8+C8)*0.12</f>
        <v>12000</v>
      </c>
      <c r="G8" s="10"/>
      <c r="H8" s="11">
        <f>B8*0.78</f>
        <v>78000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209000</v>
      </c>
      <c r="C11" s="8"/>
      <c r="D11" s="10"/>
      <c r="E11" s="9">
        <f t="shared" si="0"/>
        <v>20900</v>
      </c>
      <c r="F11" s="9">
        <f t="shared" si="1"/>
        <v>25080</v>
      </c>
      <c r="G11" s="10"/>
      <c r="H11" s="11">
        <f t="shared" si="2"/>
        <v>163020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610000</v>
      </c>
      <c r="D12" s="9">
        <f>C12*0.05</f>
        <v>30500</v>
      </c>
      <c r="E12" s="9">
        <f>B12*0.1</f>
        <v>0</v>
      </c>
      <c r="F12" s="9">
        <f t="shared" si="1"/>
        <v>73200</v>
      </c>
      <c r="G12" s="11">
        <f>C12*0.83</f>
        <v>506300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529000</v>
      </c>
      <c r="C13" s="11">
        <f>SUM(C8:C12)</f>
        <v>610000</v>
      </c>
      <c r="D13" s="11">
        <f>SUM(D8:D12)</f>
        <v>30500</v>
      </c>
      <c r="E13" s="23">
        <f>B13*0.1</f>
        <v>52900</v>
      </c>
      <c r="F13" s="9">
        <f t="shared" si="1"/>
        <v>136680</v>
      </c>
      <c r="G13" s="11">
        <f>SUM(G8:G12)</f>
        <v>506300</v>
      </c>
      <c r="H13" s="11">
        <f>B13*0.78</f>
        <v>412620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1139000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83400</v>
      </c>
      <c r="C15" s="7"/>
      <c r="D15" s="7"/>
      <c r="E15" s="7"/>
      <c r="F15" s="7"/>
      <c r="G15" s="7"/>
      <c r="H15" s="7"/>
      <c r="I15" s="7"/>
    </row>
    <row r="16" spans="1:10" ht="15.75" x14ac:dyDescent="0.25">
      <c r="A16" s="27" t="s">
        <v>24</v>
      </c>
      <c r="B16" s="11">
        <v>220000</v>
      </c>
      <c r="C16" s="7"/>
      <c r="D16" s="7"/>
      <c r="E16" s="7"/>
      <c r="F16" s="7"/>
      <c r="G16" s="7"/>
      <c r="H16" s="7"/>
      <c r="I16" s="7"/>
    </row>
    <row r="17" spans="1:10" ht="15.75" x14ac:dyDescent="0.25">
      <c r="A17" s="28" t="s">
        <v>27</v>
      </c>
      <c r="B17" s="11">
        <v>10000</v>
      </c>
      <c r="C17" s="7"/>
      <c r="D17" s="7"/>
      <c r="E17" s="7"/>
      <c r="F17" s="7"/>
      <c r="G17" s="7"/>
      <c r="H17" s="7"/>
      <c r="I17" s="7"/>
    </row>
    <row r="18" spans="1:10" ht="21" x14ac:dyDescent="0.35">
      <c r="A18" s="3" t="s">
        <v>10</v>
      </c>
      <c r="B18" s="12">
        <f>B13-B15-B16-B17</f>
        <v>215600</v>
      </c>
      <c r="C18" s="21"/>
      <c r="D18" s="21"/>
      <c r="E18" s="21"/>
      <c r="F18" s="21"/>
      <c r="G18" s="21"/>
      <c r="H18" s="21"/>
      <c r="I18" s="21"/>
      <c r="J18" s="21"/>
    </row>
    <row r="19" spans="1:10" ht="15.75" x14ac:dyDescent="0.25">
      <c r="A19" s="24" t="s">
        <v>26</v>
      </c>
      <c r="B19" s="11">
        <v>149100</v>
      </c>
      <c r="C19" s="21"/>
      <c r="D19" s="21"/>
      <c r="E19" s="21"/>
      <c r="F19" s="21"/>
      <c r="G19" s="21"/>
      <c r="H19" s="21"/>
      <c r="I19" s="21"/>
      <c r="J19" s="21"/>
    </row>
    <row r="20" spans="1:10" ht="15.75" x14ac:dyDescent="0.25">
      <c r="A20" s="25" t="s">
        <v>23</v>
      </c>
      <c r="B20" s="26">
        <f>B18-B19</f>
        <v>66500</v>
      </c>
      <c r="H20" s="7"/>
    </row>
  </sheetData>
  <mergeCells count="2">
    <mergeCell ref="E2:I2"/>
    <mergeCell ref="A5:H5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8" sqref="C18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15.75" x14ac:dyDescent="0.25">
      <c r="A1" s="4" t="s">
        <v>11</v>
      </c>
      <c r="E1" s="7" t="s">
        <v>12</v>
      </c>
      <c r="F1" s="7"/>
      <c r="G1" s="7"/>
      <c r="H1" s="7" t="s">
        <v>13</v>
      </c>
    </row>
    <row r="2" spans="1:10" ht="15.75" x14ac:dyDescent="0.25">
      <c r="A2" s="4" t="s">
        <v>14</v>
      </c>
      <c r="E2" s="59" t="s">
        <v>15</v>
      </c>
      <c r="F2" s="59"/>
      <c r="G2" s="59"/>
      <c r="H2" s="59"/>
      <c r="I2" s="59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18.75" x14ac:dyDescent="0.3">
      <c r="A5" s="60" t="s">
        <v>28</v>
      </c>
      <c r="B5" s="60"/>
      <c r="C5" s="60"/>
      <c r="D5" s="60"/>
      <c r="E5" s="60"/>
      <c r="F5" s="60"/>
      <c r="G5" s="60"/>
      <c r="H5" s="60"/>
    </row>
    <row r="6" spans="1:10" ht="18.75" x14ac:dyDescent="0.3">
      <c r="A6" s="30"/>
      <c r="B6" s="30"/>
      <c r="C6" s="30"/>
      <c r="D6" s="30"/>
      <c r="E6" s="30"/>
      <c r="F6" s="30"/>
      <c r="G6" s="30"/>
      <c r="H6" s="30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/>
      <c r="C8" s="8"/>
      <c r="D8" s="10"/>
      <c r="E8" s="9">
        <f>B8*0.1</f>
        <v>0</v>
      </c>
      <c r="F8" s="9">
        <f>(B8+C8)*0.12</f>
        <v>0</v>
      </c>
      <c r="G8" s="10"/>
      <c r="H8" s="11">
        <f>B8*0.78</f>
        <v>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275000</v>
      </c>
      <c r="C11" s="8"/>
      <c r="D11" s="10"/>
      <c r="E11" s="9">
        <f t="shared" si="0"/>
        <v>27500</v>
      </c>
      <c r="F11" s="9">
        <f t="shared" si="1"/>
        <v>33000</v>
      </c>
      <c r="G11" s="10"/>
      <c r="H11" s="11">
        <f t="shared" si="2"/>
        <v>214500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630000</v>
      </c>
      <c r="D12" s="9">
        <f>C12*0.05</f>
        <v>31500</v>
      </c>
      <c r="E12" s="9">
        <f>B12*0.1</f>
        <v>0</v>
      </c>
      <c r="F12" s="9">
        <f t="shared" si="1"/>
        <v>75600</v>
      </c>
      <c r="G12" s="11">
        <f>C12*0.83</f>
        <v>522900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495000</v>
      </c>
      <c r="C13" s="11">
        <f>SUM(C8:C12)</f>
        <v>630000</v>
      </c>
      <c r="D13" s="11">
        <f>SUM(D8:D12)</f>
        <v>31500</v>
      </c>
      <c r="E13" s="23">
        <f>B13*0.1</f>
        <v>49500</v>
      </c>
      <c r="F13" s="9">
        <f t="shared" si="1"/>
        <v>135000</v>
      </c>
      <c r="G13" s="11">
        <f>SUM(G8:G12)</f>
        <v>522900</v>
      </c>
      <c r="H13" s="11">
        <f>B13*0.78</f>
        <v>386100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1125000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81000</v>
      </c>
      <c r="C15" s="7"/>
      <c r="D15" s="7"/>
      <c r="E15" s="7"/>
      <c r="F15" s="7"/>
      <c r="G15" s="7"/>
      <c r="H15" s="7"/>
      <c r="I15" s="7"/>
    </row>
    <row r="16" spans="1:10" ht="15.75" x14ac:dyDescent="0.25">
      <c r="A16" s="27" t="s">
        <v>24</v>
      </c>
      <c r="B16" s="11">
        <v>220000</v>
      </c>
      <c r="C16" s="7"/>
      <c r="D16" s="7"/>
      <c r="E16" s="7"/>
      <c r="F16" s="7"/>
      <c r="G16" s="7"/>
      <c r="H16" s="7"/>
      <c r="I16" s="7"/>
    </row>
    <row r="17" spans="1:10" ht="15.75" x14ac:dyDescent="0.25">
      <c r="A17" s="5" t="s">
        <v>19</v>
      </c>
      <c r="B17" s="11">
        <v>70000</v>
      </c>
      <c r="C17" s="61" t="s">
        <v>29</v>
      </c>
      <c r="D17" s="62"/>
      <c r="E17" s="62"/>
      <c r="F17" s="62"/>
      <c r="G17" s="62"/>
      <c r="H17" s="62"/>
      <c r="I17" s="62"/>
      <c r="J17" s="62"/>
    </row>
    <row r="18" spans="1:10" ht="18.75" x14ac:dyDescent="0.3">
      <c r="A18" s="35" t="s">
        <v>30</v>
      </c>
      <c r="B18" s="12">
        <f>B13-B15-B16-B17</f>
        <v>124000</v>
      </c>
      <c r="C18" s="21"/>
      <c r="D18" s="21"/>
      <c r="E18" s="21"/>
      <c r="F18" s="21"/>
      <c r="G18" s="21"/>
      <c r="H18" s="21"/>
      <c r="I18" s="21"/>
      <c r="J18" s="21"/>
    </row>
    <row r="19" spans="1:10" ht="15.75" x14ac:dyDescent="0.25">
      <c r="A19" s="32"/>
      <c r="B19" s="33"/>
      <c r="C19" s="34"/>
      <c r="D19" s="21"/>
      <c r="E19" s="21"/>
      <c r="F19" s="21"/>
      <c r="G19" s="21"/>
      <c r="H19" s="21"/>
      <c r="I19" s="21"/>
      <c r="J19" s="21"/>
    </row>
  </sheetData>
  <mergeCells count="3">
    <mergeCell ref="E2:I2"/>
    <mergeCell ref="A5:H5"/>
    <mergeCell ref="C17:J17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B9" sqref="B9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E1" s="38" t="s">
        <v>12</v>
      </c>
      <c r="F1" s="38"/>
      <c r="G1" s="38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31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31"/>
      <c r="B6" s="31"/>
      <c r="C6" s="31"/>
      <c r="D6" s="31"/>
      <c r="E6" s="31"/>
      <c r="F6" s="31"/>
      <c r="G6" s="31"/>
      <c r="H6" s="31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>
        <v>250000</v>
      </c>
      <c r="C8" s="8"/>
      <c r="D8" s="10"/>
      <c r="E8" s="9">
        <f>B8*0.1</f>
        <v>25000</v>
      </c>
      <c r="F8" s="9">
        <f>(B8+C8)*0.12</f>
        <v>30000</v>
      </c>
      <c r="G8" s="10"/>
      <c r="H8" s="11">
        <f>B8*0.78</f>
        <v>195000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190000</v>
      </c>
      <c r="C11" s="8"/>
      <c r="D11" s="10"/>
      <c r="E11" s="9">
        <f t="shared" si="0"/>
        <v>19000</v>
      </c>
      <c r="F11" s="9">
        <f t="shared" si="1"/>
        <v>22800</v>
      </c>
      <c r="G11" s="10"/>
      <c r="H11" s="11">
        <f t="shared" si="2"/>
        <v>148200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630000</v>
      </c>
      <c r="D12" s="9">
        <f>C12*0.05</f>
        <v>31500</v>
      </c>
      <c r="E12" s="9">
        <f>B12*0.1</f>
        <v>0</v>
      </c>
      <c r="F12" s="9">
        <f t="shared" si="1"/>
        <v>75600</v>
      </c>
      <c r="G12" s="11">
        <f>C12*0.83</f>
        <v>522900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660000</v>
      </c>
      <c r="C13" s="11">
        <f>SUM(C8:C12)</f>
        <v>630000</v>
      </c>
      <c r="D13" s="11">
        <f>SUM(D8:D12)</f>
        <v>31500</v>
      </c>
      <c r="E13" s="23">
        <f>B13*0.1</f>
        <v>66000</v>
      </c>
      <c r="F13" s="9">
        <f t="shared" si="1"/>
        <v>154800</v>
      </c>
      <c r="G13" s="11">
        <f>SUM(G8:G12)</f>
        <v>522900</v>
      </c>
      <c r="H13" s="11">
        <f>B13*0.78</f>
        <v>514800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1290000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97500</v>
      </c>
      <c r="C15" s="7"/>
      <c r="D15" s="7"/>
      <c r="E15" s="7"/>
      <c r="F15" s="7"/>
      <c r="G15" s="7"/>
      <c r="H15" s="7"/>
      <c r="I15" s="7"/>
    </row>
    <row r="16" spans="1:10" ht="15.75" x14ac:dyDescent="0.25">
      <c r="A16" s="27" t="s">
        <v>24</v>
      </c>
      <c r="B16" s="11">
        <v>220000</v>
      </c>
      <c r="C16" s="7"/>
      <c r="D16" s="7"/>
      <c r="E16" s="7"/>
      <c r="F16" s="7"/>
      <c r="G16" s="7"/>
      <c r="H16" s="7"/>
      <c r="I16" s="7"/>
    </row>
    <row r="17" spans="1:10" ht="15.75" x14ac:dyDescent="0.25">
      <c r="A17" s="37" t="s">
        <v>33</v>
      </c>
      <c r="B17" s="11">
        <v>50000</v>
      </c>
      <c r="C17" s="7"/>
      <c r="D17" s="7"/>
      <c r="E17" s="7"/>
      <c r="F17" s="7"/>
      <c r="G17" s="7"/>
      <c r="H17" s="7"/>
      <c r="I17" s="7"/>
    </row>
    <row r="18" spans="1:10" ht="15.75" x14ac:dyDescent="0.25">
      <c r="A18" s="37" t="s">
        <v>32</v>
      </c>
      <c r="B18" s="11">
        <v>100000</v>
      </c>
      <c r="C18" s="61"/>
      <c r="D18" s="62"/>
      <c r="E18" s="62"/>
      <c r="F18" s="62"/>
      <c r="G18" s="62"/>
      <c r="H18" s="62"/>
      <c r="I18" s="62"/>
      <c r="J18" s="62"/>
    </row>
    <row r="19" spans="1:10" ht="15.75" x14ac:dyDescent="0.25">
      <c r="A19" s="37" t="s">
        <v>34</v>
      </c>
      <c r="B19" s="11">
        <v>50000</v>
      </c>
      <c r="C19" s="40"/>
      <c r="D19" s="36"/>
      <c r="E19" s="36"/>
      <c r="F19" s="36"/>
      <c r="G19" s="36"/>
      <c r="H19" s="36"/>
      <c r="I19" s="36"/>
      <c r="J19" s="36"/>
    </row>
    <row r="20" spans="1:10" ht="15.75" x14ac:dyDescent="0.25">
      <c r="A20" s="37" t="s">
        <v>35</v>
      </c>
      <c r="B20" s="11">
        <v>35000</v>
      </c>
      <c r="C20" s="40"/>
      <c r="D20" s="36"/>
      <c r="E20" s="36"/>
      <c r="F20" s="36"/>
      <c r="G20" s="36"/>
      <c r="H20" s="36"/>
      <c r="I20" s="36"/>
      <c r="J20" s="36"/>
    </row>
    <row r="21" spans="1:10" ht="17.25" x14ac:dyDescent="0.3">
      <c r="A21" s="41" t="s">
        <v>36</v>
      </c>
      <c r="B21" s="12">
        <f>B13-B15-B16-B17-B18-B19-B20</f>
        <v>107500</v>
      </c>
      <c r="C21" s="21"/>
      <c r="D21" s="21"/>
      <c r="E21" s="21"/>
      <c r="F21" s="21"/>
      <c r="G21" s="21"/>
      <c r="H21" s="21"/>
      <c r="I21" s="21"/>
      <c r="J21" s="21"/>
    </row>
    <row r="22" spans="1:10" ht="15.75" x14ac:dyDescent="0.25">
      <c r="A22" s="32"/>
      <c r="B22" s="33"/>
      <c r="C22" s="34"/>
      <c r="D22" s="21"/>
      <c r="E22" s="21"/>
      <c r="F22" s="21"/>
      <c r="G22" s="21"/>
      <c r="H22" s="21"/>
      <c r="I22" s="21"/>
      <c r="J22" s="21"/>
    </row>
  </sheetData>
  <mergeCells count="3">
    <mergeCell ref="E2:I2"/>
    <mergeCell ref="A5:H5"/>
    <mergeCell ref="C18:J18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4" workbookViewId="0">
      <selection activeCell="D17" sqref="D17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E1" s="38" t="s">
        <v>12</v>
      </c>
      <c r="F1" s="38"/>
      <c r="G1" s="38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37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43"/>
      <c r="B6" s="43"/>
      <c r="C6" s="43"/>
      <c r="D6" s="43"/>
      <c r="E6" s="43"/>
      <c r="F6" s="43"/>
      <c r="G6" s="43"/>
      <c r="H6" s="43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/>
      <c r="C8" s="8"/>
      <c r="D8" s="10"/>
      <c r="E8" s="9">
        <f>B8*0.1</f>
        <v>0</v>
      </c>
      <c r="F8" s="9">
        <f>(B8+C8)*0.12</f>
        <v>0</v>
      </c>
      <c r="G8" s="10"/>
      <c r="H8" s="11">
        <f>B8*0.78</f>
        <v>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175000</v>
      </c>
      <c r="C11" s="8"/>
      <c r="D11" s="10"/>
      <c r="E11" s="9">
        <f t="shared" si="0"/>
        <v>17500</v>
      </c>
      <c r="F11" s="9">
        <f t="shared" si="1"/>
        <v>21000</v>
      </c>
      <c r="G11" s="10"/>
      <c r="H11" s="11">
        <f t="shared" si="2"/>
        <v>136500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630000</v>
      </c>
      <c r="D12" s="9">
        <f>C12*0.05</f>
        <v>31500</v>
      </c>
      <c r="E12" s="9">
        <f>B12*0.1</f>
        <v>0</v>
      </c>
      <c r="F12" s="9">
        <f t="shared" si="1"/>
        <v>75600</v>
      </c>
      <c r="G12" s="11">
        <f>C12*0.83</f>
        <v>522900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395000</v>
      </c>
      <c r="C13" s="11">
        <f>SUM(C8:C12)</f>
        <v>630000</v>
      </c>
      <c r="D13" s="11">
        <f>SUM(D8:D12)</f>
        <v>31500</v>
      </c>
      <c r="E13" s="23">
        <f>B13*0.1</f>
        <v>39500</v>
      </c>
      <c r="F13" s="9">
        <f t="shared" si="1"/>
        <v>123000</v>
      </c>
      <c r="G13" s="11">
        <f>SUM(G8:G12)</f>
        <v>522900</v>
      </c>
      <c r="H13" s="11">
        <f>B13*0.78</f>
        <v>308100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1025000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71000</v>
      </c>
      <c r="C15" s="7"/>
      <c r="D15" s="7"/>
      <c r="E15" s="7"/>
      <c r="F15" s="7"/>
      <c r="G15" s="7"/>
      <c r="H15" s="7"/>
      <c r="I15" s="7"/>
    </row>
    <row r="16" spans="1:10" ht="15.75" x14ac:dyDescent="0.25">
      <c r="A16" s="27" t="s">
        <v>24</v>
      </c>
      <c r="B16" s="11">
        <v>220000</v>
      </c>
      <c r="C16" s="7"/>
      <c r="D16" s="7"/>
      <c r="E16" s="7"/>
      <c r="F16" s="7"/>
      <c r="G16" s="7"/>
      <c r="H16" s="7"/>
      <c r="I16" s="7"/>
    </row>
    <row r="17" spans="1:10" ht="15.75" x14ac:dyDescent="0.25">
      <c r="A17" s="37" t="s">
        <v>44</v>
      </c>
      <c r="B17" s="11">
        <v>35000</v>
      </c>
      <c r="C17" s="7"/>
      <c r="D17" s="7"/>
      <c r="E17" s="7"/>
      <c r="F17" s="7"/>
      <c r="G17" s="7"/>
      <c r="H17" s="7"/>
      <c r="I17" s="7"/>
    </row>
    <row r="18" spans="1:10" ht="15.75" x14ac:dyDescent="0.25">
      <c r="A18" s="37" t="s">
        <v>45</v>
      </c>
      <c r="B18" s="11">
        <v>40000</v>
      </c>
      <c r="C18" s="61"/>
      <c r="D18" s="62"/>
      <c r="E18" s="62"/>
      <c r="F18" s="62"/>
      <c r="G18" s="62"/>
      <c r="H18" s="62"/>
      <c r="I18" s="62"/>
      <c r="J18" s="62"/>
    </row>
    <row r="19" spans="1:10" ht="15.75" x14ac:dyDescent="0.25">
      <c r="A19" s="37" t="s">
        <v>35</v>
      </c>
      <c r="B19" s="11">
        <v>35000</v>
      </c>
      <c r="C19" s="40"/>
      <c r="D19" s="44"/>
      <c r="E19" s="44"/>
      <c r="F19" s="44"/>
      <c r="G19" s="44"/>
      <c r="H19" s="44"/>
      <c r="I19" s="44"/>
      <c r="J19" s="44"/>
    </row>
    <row r="20" spans="1:10" ht="17.25" x14ac:dyDescent="0.3">
      <c r="A20" s="41" t="s">
        <v>46</v>
      </c>
      <c r="B20" s="12">
        <f>B13-B15-B16-B17-B18-B19</f>
        <v>-6000</v>
      </c>
      <c r="C20" s="21"/>
      <c r="D20" s="21"/>
      <c r="E20" s="21"/>
      <c r="F20" s="21"/>
      <c r="G20" s="21"/>
      <c r="H20" s="21"/>
      <c r="I20" s="21"/>
      <c r="J20" s="21"/>
    </row>
    <row r="21" spans="1:10" ht="15.75" x14ac:dyDescent="0.25">
      <c r="A21" s="32"/>
      <c r="B21" s="33"/>
      <c r="C21" s="34"/>
      <c r="D21" s="21"/>
      <c r="E21" s="21"/>
      <c r="F21" s="21"/>
      <c r="G21" s="21"/>
      <c r="H21" s="21"/>
      <c r="I21" s="21"/>
      <c r="J21" s="21"/>
    </row>
  </sheetData>
  <mergeCells count="3">
    <mergeCell ref="E2:I2"/>
    <mergeCell ref="A5:H5"/>
    <mergeCell ref="C18:J18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4" workbookViewId="0">
      <selection activeCell="B20" sqref="B20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43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39"/>
      <c r="B6" s="39"/>
      <c r="C6" s="39"/>
      <c r="D6" s="39"/>
      <c r="E6" s="39"/>
      <c r="F6" s="39"/>
      <c r="G6" s="39"/>
      <c r="H6" s="39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>
        <v>80000</v>
      </c>
      <c r="C8" s="8"/>
      <c r="D8" s="10"/>
      <c r="E8" s="9">
        <f>B8*0.1</f>
        <v>8000</v>
      </c>
      <c r="F8" s="9">
        <f>(B8+C8)*0.12</f>
        <v>9600</v>
      </c>
      <c r="G8" s="10"/>
      <c r="H8" s="11">
        <f>B8*0.78</f>
        <v>62400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225000</v>
      </c>
      <c r="C11" s="8"/>
      <c r="D11" s="10"/>
      <c r="E11" s="9">
        <f t="shared" si="0"/>
        <v>22500</v>
      </c>
      <c r="F11" s="9">
        <f t="shared" si="1"/>
        <v>27000</v>
      </c>
      <c r="G11" s="10"/>
      <c r="H11" s="11">
        <f t="shared" si="2"/>
        <v>175500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630000</v>
      </c>
      <c r="D12" s="9">
        <f>C12*0.05</f>
        <v>31500</v>
      </c>
      <c r="E12" s="9">
        <f>B12*0.1</f>
        <v>0</v>
      </c>
      <c r="F12" s="9">
        <f t="shared" si="1"/>
        <v>75600</v>
      </c>
      <c r="G12" s="11">
        <f>C12*0.83</f>
        <v>522900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525000</v>
      </c>
      <c r="C13" s="11">
        <f>SUM(C8:C12)</f>
        <v>630000</v>
      </c>
      <c r="D13" s="11">
        <f>SUM(D8:D12)</f>
        <v>31500</v>
      </c>
      <c r="E13" s="23">
        <f>B13*0.1</f>
        <v>52500</v>
      </c>
      <c r="F13" s="9">
        <f t="shared" si="1"/>
        <v>138600</v>
      </c>
      <c r="G13" s="11">
        <f>SUM(G8:G12)</f>
        <v>522900</v>
      </c>
      <c r="H13" s="11">
        <f>B13*0.78</f>
        <v>409500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1155000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84000</v>
      </c>
      <c r="C15" s="7"/>
      <c r="D15" s="59" t="s">
        <v>39</v>
      </c>
      <c r="E15" s="59"/>
      <c r="F15" s="59"/>
      <c r="G15" s="59"/>
      <c r="H15" s="59"/>
      <c r="I15" s="59"/>
      <c r="J15" s="59"/>
    </row>
    <row r="16" spans="1:10" ht="21" x14ac:dyDescent="0.35">
      <c r="A16" s="6" t="s">
        <v>47</v>
      </c>
      <c r="B16" s="11">
        <v>6000</v>
      </c>
      <c r="C16" s="7"/>
      <c r="D16" s="42"/>
      <c r="E16" s="42"/>
      <c r="F16" s="42"/>
      <c r="G16" s="42"/>
      <c r="H16" s="42"/>
      <c r="I16" s="42"/>
      <c r="J16" s="42"/>
    </row>
    <row r="17" spans="1:10" ht="15.75" x14ac:dyDescent="0.25">
      <c r="A17" s="27" t="s">
        <v>24</v>
      </c>
      <c r="B17" s="11">
        <v>120000</v>
      </c>
      <c r="C17" s="7"/>
      <c r="D17" s="59" t="s">
        <v>40</v>
      </c>
      <c r="E17" s="59"/>
      <c r="F17" s="59"/>
      <c r="G17" s="59"/>
      <c r="H17" s="59"/>
      <c r="I17" s="59"/>
      <c r="J17" s="59"/>
    </row>
    <row r="18" spans="1:10" ht="15.75" x14ac:dyDescent="0.25">
      <c r="A18" s="27" t="s">
        <v>38</v>
      </c>
      <c r="B18" s="11">
        <v>42000</v>
      </c>
      <c r="C18" s="7"/>
      <c r="D18" s="59" t="s">
        <v>41</v>
      </c>
      <c r="E18" s="59"/>
      <c r="F18" s="59"/>
      <c r="G18" s="59"/>
      <c r="H18" s="59"/>
      <c r="I18" s="59"/>
      <c r="J18" s="59"/>
    </row>
    <row r="19" spans="1:10" ht="15.75" x14ac:dyDescent="0.25">
      <c r="A19" s="27" t="s">
        <v>48</v>
      </c>
      <c r="B19" s="11">
        <v>100000</v>
      </c>
      <c r="C19" s="7"/>
      <c r="D19" s="45"/>
      <c r="E19" s="45"/>
      <c r="F19" s="45"/>
      <c r="G19" s="45"/>
      <c r="H19" s="45"/>
      <c r="I19" s="45"/>
      <c r="J19" s="45"/>
    </row>
    <row r="20" spans="1:10" ht="17.25" x14ac:dyDescent="0.3">
      <c r="A20" s="41" t="s">
        <v>49</v>
      </c>
      <c r="B20" s="12">
        <f>B13-B15-B16-B17+B18+B19</f>
        <v>457000</v>
      </c>
      <c r="C20" s="21"/>
      <c r="D20" s="65" t="s">
        <v>42</v>
      </c>
      <c r="E20" s="65"/>
      <c r="F20" s="65"/>
      <c r="G20" s="65"/>
      <c r="H20" s="65"/>
      <c r="I20" s="65"/>
      <c r="J20" s="65"/>
    </row>
    <row r="21" spans="1:10" ht="15.75" x14ac:dyDescent="0.25">
      <c r="A21" s="32"/>
      <c r="B21" s="33"/>
      <c r="C21" s="34"/>
      <c r="D21" s="65" t="s">
        <v>50</v>
      </c>
      <c r="E21" s="65"/>
      <c r="F21" s="65"/>
      <c r="G21" s="65"/>
      <c r="H21" s="65"/>
      <c r="I21" s="65"/>
      <c r="J21" s="65"/>
    </row>
  </sheetData>
  <mergeCells count="8">
    <mergeCell ref="D21:J21"/>
    <mergeCell ref="D1:G1"/>
    <mergeCell ref="D15:J15"/>
    <mergeCell ref="D17:J17"/>
    <mergeCell ref="D18:J18"/>
    <mergeCell ref="D20:J20"/>
    <mergeCell ref="E2:I2"/>
    <mergeCell ref="A5:H5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B18" sqref="B18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51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46"/>
      <c r="B6" s="46"/>
      <c r="C6" s="46"/>
      <c r="D6" s="46"/>
      <c r="E6" s="46"/>
      <c r="F6" s="46"/>
      <c r="G6" s="46"/>
      <c r="H6" s="46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>
        <v>140000</v>
      </c>
      <c r="C8" s="8"/>
      <c r="D8" s="10"/>
      <c r="E8" s="9">
        <f>B8*0.1</f>
        <v>14000</v>
      </c>
      <c r="F8" s="9">
        <f>(B8+C8)*0.12</f>
        <v>16800</v>
      </c>
      <c r="G8" s="10"/>
      <c r="H8" s="11">
        <f>B8*0.78</f>
        <v>109200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1" si="0">B9*0.1</f>
        <v>0</v>
      </c>
      <c r="F9" s="9">
        <f t="shared" ref="F9:F13" si="1">(B9+C9)*0.12</f>
        <v>0</v>
      </c>
      <c r="G9" s="10"/>
      <c r="H9" s="11">
        <f t="shared" ref="H9:H11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19</v>
      </c>
      <c r="B11" s="9">
        <v>140000</v>
      </c>
      <c r="C11" s="8"/>
      <c r="D11" s="10"/>
      <c r="E11" s="9">
        <f t="shared" si="0"/>
        <v>14000</v>
      </c>
      <c r="F11" s="9">
        <f t="shared" si="1"/>
        <v>16800</v>
      </c>
      <c r="G11" s="10"/>
      <c r="H11" s="11">
        <f t="shared" si="2"/>
        <v>109200</v>
      </c>
      <c r="I11" s="18">
        <v>279000</v>
      </c>
      <c r="J11" s="19">
        <v>540000</v>
      </c>
    </row>
    <row r="12" spans="1:10" ht="18.75" x14ac:dyDescent="0.3">
      <c r="A12" s="2" t="s">
        <v>9</v>
      </c>
      <c r="B12" s="9"/>
      <c r="C12" s="9">
        <v>630000</v>
      </c>
      <c r="D12" s="9">
        <f>C12*0.05</f>
        <v>31500</v>
      </c>
      <c r="E12" s="9">
        <f>B12*0.1</f>
        <v>0</v>
      </c>
      <c r="F12" s="9">
        <f t="shared" si="1"/>
        <v>75600</v>
      </c>
      <c r="G12" s="11">
        <f>C12*0.83</f>
        <v>522900</v>
      </c>
      <c r="H12" s="11">
        <f>B12*0.78</f>
        <v>0</v>
      </c>
      <c r="I12" s="18"/>
      <c r="J12" s="19"/>
    </row>
    <row r="13" spans="1:10" ht="18.75" x14ac:dyDescent="0.3">
      <c r="A13" s="1" t="s">
        <v>6</v>
      </c>
      <c r="B13" s="12">
        <f>SUM(B8:B12)</f>
        <v>500000</v>
      </c>
      <c r="C13" s="11">
        <f>SUM(C8:C12)</f>
        <v>630000</v>
      </c>
      <c r="D13" s="11">
        <f>SUM(D8:D12)</f>
        <v>31500</v>
      </c>
      <c r="E13" s="23">
        <f>B13*0.1</f>
        <v>50000</v>
      </c>
      <c r="F13" s="9">
        <f t="shared" si="1"/>
        <v>135600</v>
      </c>
      <c r="G13" s="11">
        <f>SUM(G8:G12)</f>
        <v>522900</v>
      </c>
      <c r="H13" s="11">
        <f>B13*0.78</f>
        <v>390000</v>
      </c>
      <c r="I13" s="20">
        <f>SUM(I8:I12)</f>
        <v>1711800</v>
      </c>
      <c r="J13" s="19">
        <f>SUM(J8:J12)</f>
        <v>5048520</v>
      </c>
    </row>
    <row r="14" spans="1:10" ht="21" x14ac:dyDescent="0.35">
      <c r="A14" s="6" t="s">
        <v>20</v>
      </c>
      <c r="B14" s="11">
        <f>B13+C13</f>
        <v>1130000</v>
      </c>
      <c r="C14" s="7"/>
      <c r="D14" s="7"/>
      <c r="E14" s="7"/>
      <c r="F14" s="7"/>
      <c r="G14" s="7"/>
      <c r="H14" s="7"/>
      <c r="I14" s="7"/>
    </row>
    <row r="15" spans="1:10" ht="21" x14ac:dyDescent="0.35">
      <c r="A15" s="6" t="s">
        <v>7</v>
      </c>
      <c r="B15" s="12">
        <f>D13+E13</f>
        <v>81500</v>
      </c>
      <c r="C15" s="7"/>
      <c r="D15" s="59"/>
      <c r="E15" s="59"/>
      <c r="F15" s="59"/>
      <c r="G15" s="59"/>
      <c r="H15" s="59"/>
      <c r="I15" s="59"/>
      <c r="J15" s="59"/>
    </row>
    <row r="16" spans="1:10" ht="15.75" x14ac:dyDescent="0.25">
      <c r="A16" s="27" t="s">
        <v>52</v>
      </c>
      <c r="B16" s="12">
        <v>100000</v>
      </c>
      <c r="C16" s="7"/>
      <c r="D16" s="47"/>
      <c r="E16" s="47"/>
      <c r="F16" s="47"/>
      <c r="G16" s="47"/>
      <c r="H16" s="47"/>
      <c r="I16" s="47"/>
      <c r="J16" s="47"/>
    </row>
    <row r="17" spans="1:10" ht="15.75" x14ac:dyDescent="0.25">
      <c r="A17" s="27" t="s">
        <v>24</v>
      </c>
      <c r="B17" s="11">
        <v>198000</v>
      </c>
      <c r="C17" s="7"/>
      <c r="D17" s="59"/>
      <c r="E17" s="59"/>
      <c r="F17" s="59"/>
      <c r="G17" s="59"/>
      <c r="H17" s="59"/>
      <c r="I17" s="59"/>
      <c r="J17" s="59"/>
    </row>
    <row r="18" spans="1:10" ht="17.25" x14ac:dyDescent="0.3">
      <c r="A18" s="41" t="s">
        <v>53</v>
      </c>
      <c r="B18" s="12">
        <f>B13-B15-B16-B17</f>
        <v>120500</v>
      </c>
      <c r="C18" s="21"/>
      <c r="D18" s="65"/>
      <c r="E18" s="65"/>
      <c r="F18" s="65"/>
      <c r="G18" s="65"/>
      <c r="H18" s="65"/>
      <c r="I18" s="65"/>
      <c r="J18" s="65"/>
    </row>
    <row r="19" spans="1:10" ht="15.75" x14ac:dyDescent="0.25">
      <c r="A19" s="32"/>
      <c r="B19" s="33"/>
      <c r="C19" s="34"/>
      <c r="D19" s="65"/>
      <c r="E19" s="65"/>
      <c r="F19" s="65"/>
      <c r="G19" s="65"/>
      <c r="H19" s="65"/>
      <c r="I19" s="65"/>
      <c r="J19" s="65"/>
    </row>
  </sheetData>
  <mergeCells count="7">
    <mergeCell ref="D18:J18"/>
    <mergeCell ref="D19:J19"/>
    <mergeCell ref="D1:G1"/>
    <mergeCell ref="E2:I2"/>
    <mergeCell ref="A5:H5"/>
    <mergeCell ref="D15:J15"/>
    <mergeCell ref="D17:J17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0" sqref="A20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54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49"/>
      <c r="B6" s="49"/>
      <c r="C6" s="49"/>
      <c r="D6" s="49"/>
      <c r="E6" s="49"/>
      <c r="F6" s="49"/>
      <c r="G6" s="49"/>
      <c r="H6" s="49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" t="s">
        <v>17</v>
      </c>
      <c r="B8" s="9">
        <v>140000</v>
      </c>
      <c r="C8" s="8"/>
      <c r="D8" s="10"/>
      <c r="E8" s="9">
        <f>B8*0.1</f>
        <v>14000</v>
      </c>
      <c r="F8" s="9">
        <f>(B8+C8)*0.12</f>
        <v>16800</v>
      </c>
      <c r="G8" s="10"/>
      <c r="H8" s="11">
        <f>B8*0.78</f>
        <v>109200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0</v>
      </c>
      <c r="C9" s="8"/>
      <c r="D9" s="10"/>
      <c r="E9" s="9">
        <f t="shared" ref="E9:E12" si="0">B9*0.1</f>
        <v>0</v>
      </c>
      <c r="F9" s="9">
        <f t="shared" ref="F9:F14" si="1">(B9+C9)*0.12</f>
        <v>0</v>
      </c>
      <c r="G9" s="10"/>
      <c r="H9" s="11">
        <f t="shared" ref="H9:H12" si="2">B9*0.78</f>
        <v>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57</v>
      </c>
      <c r="B11" s="9">
        <v>95000</v>
      </c>
      <c r="C11" s="8"/>
      <c r="D11" s="10"/>
      <c r="E11" s="9"/>
      <c r="F11" s="9"/>
      <c r="G11" s="10"/>
      <c r="H11" s="11"/>
      <c r="I11" s="18"/>
      <c r="J11" s="19"/>
    </row>
    <row r="12" spans="1:10" ht="15.75" customHeight="1" x14ac:dyDescent="0.25">
      <c r="A12" s="5" t="s">
        <v>58</v>
      </c>
      <c r="B12" s="9">
        <v>200000</v>
      </c>
      <c r="C12" s="8"/>
      <c r="D12" s="10"/>
      <c r="E12" s="9">
        <f t="shared" si="0"/>
        <v>20000</v>
      </c>
      <c r="F12" s="9">
        <f t="shared" si="1"/>
        <v>24000</v>
      </c>
      <c r="G12" s="10"/>
      <c r="H12" s="11">
        <f t="shared" si="2"/>
        <v>156000</v>
      </c>
      <c r="I12" s="18">
        <v>279000</v>
      </c>
      <c r="J12" s="19">
        <v>540000</v>
      </c>
    </row>
    <row r="13" spans="1:10" ht="18.75" x14ac:dyDescent="0.3">
      <c r="A13" s="2" t="s">
        <v>9</v>
      </c>
      <c r="B13" s="9"/>
      <c r="C13" s="9">
        <v>630000</v>
      </c>
      <c r="D13" s="9">
        <f>C13*0.05</f>
        <v>31500</v>
      </c>
      <c r="E13" s="9">
        <f>B13*0.1</f>
        <v>0</v>
      </c>
      <c r="F13" s="9">
        <f t="shared" si="1"/>
        <v>75600</v>
      </c>
      <c r="G13" s="11">
        <f>C13*0.83</f>
        <v>522900</v>
      </c>
      <c r="H13" s="11">
        <f>B13*0.78</f>
        <v>0</v>
      </c>
      <c r="I13" s="18"/>
      <c r="J13" s="19"/>
    </row>
    <row r="14" spans="1:10" ht="18.75" x14ac:dyDescent="0.3">
      <c r="A14" s="1" t="s">
        <v>6</v>
      </c>
      <c r="B14" s="12">
        <f>SUM(B8:B13)</f>
        <v>655000</v>
      </c>
      <c r="C14" s="11">
        <f>SUM(C8:C13)</f>
        <v>630000</v>
      </c>
      <c r="D14" s="11">
        <f>SUM(D8:D13)</f>
        <v>31500</v>
      </c>
      <c r="E14" s="23">
        <f>B14*0.1</f>
        <v>65500</v>
      </c>
      <c r="F14" s="9">
        <f t="shared" si="1"/>
        <v>154200</v>
      </c>
      <c r="G14" s="11">
        <f>SUM(G8:G13)</f>
        <v>522900</v>
      </c>
      <c r="H14" s="11">
        <f>B14*0.78</f>
        <v>510900</v>
      </c>
      <c r="I14" s="20">
        <f>SUM(I8:I13)</f>
        <v>1711800</v>
      </c>
      <c r="J14" s="19">
        <f>SUM(J8:J13)</f>
        <v>5048520</v>
      </c>
    </row>
    <row r="15" spans="1:10" ht="21" x14ac:dyDescent="0.35">
      <c r="A15" s="6" t="s">
        <v>20</v>
      </c>
      <c r="B15" s="11">
        <f>B14+C14</f>
        <v>1285000</v>
      </c>
      <c r="C15" s="7"/>
      <c r="D15" s="7"/>
      <c r="E15" s="7"/>
      <c r="F15" s="7"/>
      <c r="G15" s="7"/>
      <c r="H15" s="7"/>
      <c r="I15" s="7"/>
    </row>
    <row r="16" spans="1:10" ht="21" x14ac:dyDescent="0.35">
      <c r="A16" s="6" t="s">
        <v>7</v>
      </c>
      <c r="B16" s="12">
        <f>D14+E14</f>
        <v>97000</v>
      </c>
      <c r="C16" s="7"/>
      <c r="D16" s="59"/>
      <c r="E16" s="59"/>
      <c r="F16" s="59"/>
      <c r="G16" s="59"/>
      <c r="H16" s="59"/>
      <c r="I16" s="59"/>
      <c r="J16" s="59"/>
    </row>
    <row r="17" spans="1:10" ht="15.75" x14ac:dyDescent="0.25">
      <c r="A17" s="27" t="s">
        <v>55</v>
      </c>
      <c r="B17" s="11">
        <v>100000</v>
      </c>
      <c r="C17" s="7"/>
      <c r="D17" s="48"/>
      <c r="E17" s="48"/>
      <c r="F17" s="48"/>
      <c r="G17" s="48"/>
      <c r="H17" s="48"/>
      <c r="I17" s="48"/>
      <c r="J17" s="48"/>
    </row>
    <row r="18" spans="1:10" ht="15.75" x14ac:dyDescent="0.25">
      <c r="A18" s="27" t="s">
        <v>24</v>
      </c>
      <c r="B18" s="11">
        <v>198000</v>
      </c>
      <c r="C18" s="7"/>
      <c r="D18" s="59"/>
      <c r="E18" s="59"/>
      <c r="F18" s="59"/>
      <c r="G18" s="59"/>
      <c r="H18" s="59"/>
      <c r="I18" s="59"/>
      <c r="J18" s="59"/>
    </row>
    <row r="19" spans="1:10" ht="17.25" x14ac:dyDescent="0.3">
      <c r="A19" s="41" t="s">
        <v>59</v>
      </c>
      <c r="B19" s="12">
        <f>B14-B16-B17-B18</f>
        <v>260000</v>
      </c>
      <c r="C19" s="21"/>
      <c r="D19" s="65"/>
      <c r="E19" s="65"/>
      <c r="F19" s="65"/>
      <c r="G19" s="65"/>
      <c r="H19" s="65"/>
      <c r="I19" s="65"/>
      <c r="J19" s="65"/>
    </row>
    <row r="20" spans="1:10" ht="15.75" x14ac:dyDescent="0.25">
      <c r="A20" s="32"/>
      <c r="B20" s="33"/>
      <c r="C20" s="34"/>
      <c r="D20" s="65"/>
      <c r="E20" s="65"/>
      <c r="F20" s="65"/>
      <c r="G20" s="65"/>
      <c r="H20" s="65"/>
      <c r="I20" s="65"/>
      <c r="J20" s="65"/>
    </row>
    <row r="21" spans="1:10" x14ac:dyDescent="0.25">
      <c r="A21" s="65" t="s">
        <v>56</v>
      </c>
      <c r="B21" s="65"/>
      <c r="C21" s="65"/>
      <c r="D21" s="65"/>
      <c r="E21" s="65"/>
      <c r="F21" s="65"/>
      <c r="G21" s="65"/>
      <c r="H21" s="65"/>
      <c r="I21" s="65"/>
      <c r="J21" s="65"/>
    </row>
  </sheetData>
  <mergeCells count="8">
    <mergeCell ref="D20:J20"/>
    <mergeCell ref="A21:J21"/>
    <mergeCell ref="D1:G1"/>
    <mergeCell ref="E2:I2"/>
    <mergeCell ref="A5:H5"/>
    <mergeCell ref="D16:J16"/>
    <mergeCell ref="D18:J18"/>
    <mergeCell ref="D19:J19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3" sqref="A23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69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50"/>
      <c r="B6" s="50"/>
      <c r="C6" s="50"/>
      <c r="D6" s="50"/>
      <c r="E6" s="50"/>
      <c r="F6" s="50"/>
      <c r="G6" s="50"/>
      <c r="H6" s="50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5" t="s">
        <v>70</v>
      </c>
      <c r="B8" s="9">
        <v>75000</v>
      </c>
      <c r="C8" s="8"/>
      <c r="D8" s="10"/>
      <c r="E8" s="9">
        <f>B8*0.1</f>
        <v>7500</v>
      </c>
      <c r="F8" s="9">
        <f>(B8+C8)*0.12</f>
        <v>9000</v>
      </c>
      <c r="G8" s="10"/>
      <c r="H8" s="11">
        <f>B8*0.78</f>
        <v>58500</v>
      </c>
      <c r="I8" s="18">
        <v>489600</v>
      </c>
      <c r="J8" s="19">
        <v>1101600</v>
      </c>
    </row>
    <row r="9" spans="1:10" ht="15.75" customHeight="1" x14ac:dyDescent="0.25">
      <c r="A9" s="55" t="s">
        <v>64</v>
      </c>
      <c r="B9" s="9">
        <v>140000</v>
      </c>
      <c r="C9" s="8"/>
      <c r="D9" s="10"/>
      <c r="E9" s="9">
        <f t="shared" ref="E9:E13" si="0">B9*0.1</f>
        <v>14000</v>
      </c>
      <c r="F9" s="9">
        <f t="shared" ref="F9:F14" si="1">(B9+C9)*0.12</f>
        <v>16800</v>
      </c>
      <c r="G9" s="10"/>
      <c r="H9" s="11">
        <f t="shared" ref="H9:H14" si="2">B9*0.78</f>
        <v>109200</v>
      </c>
      <c r="I9" s="18"/>
      <c r="J9" s="19"/>
    </row>
    <row r="10" spans="1:10" ht="15.75" customHeight="1" x14ac:dyDescent="0.25">
      <c r="A10" s="5" t="s">
        <v>8</v>
      </c>
      <c r="B10" s="9">
        <v>0</v>
      </c>
      <c r="C10" s="8"/>
      <c r="D10" s="10"/>
      <c r="E10" s="9">
        <f t="shared" si="0"/>
        <v>0</v>
      </c>
      <c r="F10" s="9">
        <f t="shared" si="1"/>
        <v>0</v>
      </c>
      <c r="G10" s="10"/>
      <c r="H10" s="11">
        <f t="shared" si="2"/>
        <v>0</v>
      </c>
      <c r="I10" s="18">
        <v>720000</v>
      </c>
      <c r="J10" s="19">
        <v>1845000</v>
      </c>
    </row>
    <row r="11" spans="1:10" ht="15.75" customHeight="1" x14ac:dyDescent="0.25">
      <c r="A11" s="5" t="s">
        <v>18</v>
      </c>
      <c r="B11" s="9">
        <v>220000</v>
      </c>
      <c r="C11" s="8"/>
      <c r="D11" s="10"/>
      <c r="E11" s="9">
        <f t="shared" si="0"/>
        <v>22000</v>
      </c>
      <c r="F11" s="9">
        <f t="shared" si="1"/>
        <v>26400</v>
      </c>
      <c r="G11" s="10"/>
      <c r="H11" s="11">
        <f t="shared" si="2"/>
        <v>171600</v>
      </c>
      <c r="I11" s="18">
        <v>223200</v>
      </c>
      <c r="J11" s="19">
        <v>1561920</v>
      </c>
    </row>
    <row r="12" spans="1:10" ht="15.75" customHeight="1" x14ac:dyDescent="0.25">
      <c r="A12" s="5" t="s">
        <v>60</v>
      </c>
      <c r="B12" s="9">
        <v>105000</v>
      </c>
      <c r="C12" s="8"/>
      <c r="D12" s="10"/>
      <c r="E12" s="9">
        <f t="shared" si="0"/>
        <v>10500</v>
      </c>
      <c r="F12" s="9">
        <f t="shared" si="1"/>
        <v>12600</v>
      </c>
      <c r="G12" s="10"/>
      <c r="H12" s="11">
        <f t="shared" si="2"/>
        <v>81900</v>
      </c>
      <c r="I12" s="18"/>
      <c r="J12" s="19"/>
    </row>
    <row r="13" spans="1:10" ht="15.75" customHeight="1" x14ac:dyDescent="0.25">
      <c r="A13" s="55" t="s">
        <v>66</v>
      </c>
      <c r="B13" s="9">
        <v>85000</v>
      </c>
      <c r="C13" s="8"/>
      <c r="D13" s="10"/>
      <c r="E13" s="9">
        <f t="shared" si="0"/>
        <v>8500</v>
      </c>
      <c r="F13" s="9">
        <f t="shared" si="1"/>
        <v>10200</v>
      </c>
      <c r="G13" s="10"/>
      <c r="H13" s="11">
        <f t="shared" si="2"/>
        <v>66300</v>
      </c>
      <c r="I13" s="18">
        <v>279000</v>
      </c>
      <c r="J13" s="19">
        <v>540000</v>
      </c>
    </row>
    <row r="14" spans="1:10" ht="18.75" x14ac:dyDescent="0.3">
      <c r="A14" s="2" t="s">
        <v>9</v>
      </c>
      <c r="B14" s="9"/>
      <c r="C14" s="9">
        <v>630000</v>
      </c>
      <c r="D14" s="9">
        <f>C14*0.05</f>
        <v>31500</v>
      </c>
      <c r="E14" s="9">
        <f>B14*0.1</f>
        <v>0</v>
      </c>
      <c r="F14" s="9">
        <f t="shared" si="1"/>
        <v>75600</v>
      </c>
      <c r="G14" s="11">
        <f>C14*0.83</f>
        <v>522900</v>
      </c>
      <c r="H14" s="11">
        <f t="shared" si="2"/>
        <v>0</v>
      </c>
      <c r="I14" s="18"/>
      <c r="J14" s="19"/>
    </row>
    <row r="15" spans="1:10" ht="18.75" x14ac:dyDescent="0.3">
      <c r="A15" s="1" t="s">
        <v>6</v>
      </c>
      <c r="B15" s="12">
        <f>SUM(B8:B14)</f>
        <v>625000</v>
      </c>
      <c r="C15" s="12">
        <f>SUM(C8:C14)</f>
        <v>630000</v>
      </c>
      <c r="D15" s="12">
        <f>SUM(D8:D14)</f>
        <v>31500</v>
      </c>
      <c r="E15" s="12">
        <f>B15*0.1</f>
        <v>62500</v>
      </c>
      <c r="F15" s="56">
        <f t="shared" ref="F15" si="3">(B15+C15)*0.12</f>
        <v>150600</v>
      </c>
      <c r="G15" s="12">
        <f>SUM(G8:G14)</f>
        <v>522900</v>
      </c>
      <c r="H15" s="12">
        <f>B15*0.78</f>
        <v>487500</v>
      </c>
      <c r="I15" s="20">
        <f>SUM(I8:I14)</f>
        <v>1711800</v>
      </c>
      <c r="J15" s="19">
        <f>SUM(J8:J14)</f>
        <v>5048520</v>
      </c>
    </row>
    <row r="16" spans="1:10" ht="21" x14ac:dyDescent="0.35">
      <c r="A16" s="6" t="s">
        <v>20</v>
      </c>
      <c r="B16" s="11">
        <f>B15+C15</f>
        <v>1255000</v>
      </c>
      <c r="C16" s="7"/>
      <c r="D16" s="7"/>
      <c r="E16" s="7"/>
      <c r="F16" s="7"/>
      <c r="G16" s="7"/>
      <c r="H16" s="7"/>
      <c r="I16" s="7"/>
    </row>
    <row r="17" spans="1:10" ht="21" x14ac:dyDescent="0.35">
      <c r="A17" s="6" t="s">
        <v>7</v>
      </c>
      <c r="B17" s="12">
        <f>D15+E15</f>
        <v>94000</v>
      </c>
      <c r="C17" s="7"/>
      <c r="D17" s="59"/>
      <c r="E17" s="59"/>
      <c r="F17" s="59"/>
      <c r="G17" s="59"/>
      <c r="H17" s="59"/>
      <c r="I17" s="59"/>
      <c r="J17" s="59"/>
    </row>
    <row r="18" spans="1:10" ht="21" x14ac:dyDescent="0.35">
      <c r="A18" s="6" t="s">
        <v>71</v>
      </c>
      <c r="B18" s="12">
        <v>17550</v>
      </c>
      <c r="C18" s="7"/>
      <c r="D18" s="53"/>
      <c r="E18" s="53"/>
      <c r="F18" s="53"/>
      <c r="G18" s="53"/>
      <c r="H18" s="53"/>
      <c r="I18" s="53"/>
      <c r="J18" s="53"/>
    </row>
    <row r="19" spans="1:10" ht="21" x14ac:dyDescent="0.35">
      <c r="A19" s="6" t="s">
        <v>72</v>
      </c>
      <c r="B19" s="12">
        <v>76199</v>
      </c>
      <c r="C19" s="7"/>
      <c r="D19" s="53"/>
      <c r="E19" s="53"/>
      <c r="F19" s="53"/>
      <c r="G19" s="53"/>
      <c r="H19" s="53"/>
      <c r="I19" s="53"/>
      <c r="J19" s="53"/>
    </row>
    <row r="20" spans="1:10" ht="15.75" x14ac:dyDescent="0.25">
      <c r="A20" s="27" t="s">
        <v>62</v>
      </c>
      <c r="B20" s="11">
        <v>220000</v>
      </c>
      <c r="C20" s="7"/>
      <c r="D20" s="51"/>
      <c r="E20" s="51"/>
      <c r="F20" s="51"/>
      <c r="G20" s="51"/>
      <c r="H20" s="51"/>
      <c r="I20" s="51"/>
      <c r="J20" s="51"/>
    </row>
    <row r="21" spans="1:10" ht="15.75" x14ac:dyDescent="0.25">
      <c r="A21" s="27" t="s">
        <v>63</v>
      </c>
      <c r="B21" s="11">
        <v>35000</v>
      </c>
      <c r="C21" s="7"/>
      <c r="D21" s="52"/>
      <c r="E21" s="52"/>
      <c r="F21" s="52"/>
      <c r="G21" s="52"/>
      <c r="H21" s="52"/>
      <c r="I21" s="52"/>
      <c r="J21" s="52"/>
    </row>
    <row r="22" spans="1:10" ht="17.25" x14ac:dyDescent="0.3">
      <c r="A22" s="41" t="s">
        <v>73</v>
      </c>
      <c r="B22" s="12">
        <f>B15-B17-B18-B19-B20-B21</f>
        <v>182251</v>
      </c>
      <c r="C22" s="21"/>
      <c r="D22" s="65"/>
      <c r="E22" s="65"/>
      <c r="F22" s="65"/>
      <c r="G22" s="65"/>
      <c r="H22" s="65"/>
      <c r="I22" s="65"/>
      <c r="J22" s="65"/>
    </row>
    <row r="23" spans="1:10" ht="15.75" x14ac:dyDescent="0.25">
      <c r="A23" s="32"/>
      <c r="B23" s="33"/>
      <c r="C23" s="34"/>
      <c r="D23" s="65"/>
      <c r="E23" s="65"/>
      <c r="F23" s="65"/>
      <c r="G23" s="65"/>
      <c r="H23" s="65"/>
      <c r="I23" s="65"/>
      <c r="J23" s="65"/>
    </row>
    <row r="24" spans="1:10" x14ac:dyDescent="0.25">
      <c r="A24" s="65" t="s">
        <v>61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</row>
  </sheetData>
  <mergeCells count="8">
    <mergeCell ref="D23:J23"/>
    <mergeCell ref="A24:J24"/>
    <mergeCell ref="A25:J25"/>
    <mergeCell ref="D1:G1"/>
    <mergeCell ref="E2:I2"/>
    <mergeCell ref="A5:H5"/>
    <mergeCell ref="D17:J17"/>
    <mergeCell ref="D22:J22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1" sqref="B11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68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54"/>
      <c r="B6" s="54"/>
      <c r="C6" s="54"/>
      <c r="D6" s="54"/>
      <c r="E6" s="54"/>
      <c r="F6" s="54"/>
      <c r="G6" s="54"/>
      <c r="H6" s="54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5" t="s">
        <v>64</v>
      </c>
      <c r="B8" s="9">
        <v>0</v>
      </c>
      <c r="C8" s="8"/>
      <c r="D8" s="10"/>
      <c r="E8" s="9">
        <f>B8*0.1</f>
        <v>0</v>
      </c>
      <c r="F8" s="9">
        <f>(B8+C8)*0.12</f>
        <v>0</v>
      </c>
      <c r="G8" s="10"/>
      <c r="H8" s="11">
        <f>B8*0.78</f>
        <v>0</v>
      </c>
      <c r="I8" s="18">
        <v>489600</v>
      </c>
      <c r="J8" s="19">
        <v>1101600</v>
      </c>
    </row>
    <row r="9" spans="1:10" ht="15.75" customHeight="1" x14ac:dyDescent="0.25">
      <c r="A9" s="55" t="s">
        <v>65</v>
      </c>
      <c r="B9" s="9">
        <v>40000</v>
      </c>
      <c r="C9" s="8"/>
      <c r="D9" s="10"/>
      <c r="E9" s="9">
        <f t="shared" ref="E9:E13" si="0">B9*0.1</f>
        <v>4000</v>
      </c>
      <c r="F9" s="9">
        <f t="shared" ref="F9:F15" si="1">(B9+C9)*0.12</f>
        <v>4800</v>
      </c>
      <c r="G9" s="10"/>
      <c r="H9" s="11">
        <f t="shared" ref="H9:H14" si="2">B9*0.78</f>
        <v>31200</v>
      </c>
      <c r="I9" s="18"/>
      <c r="J9" s="19"/>
    </row>
    <row r="10" spans="1:10" ht="15.75" customHeight="1" x14ac:dyDescent="0.25">
      <c r="A10" s="5" t="s">
        <v>8</v>
      </c>
      <c r="B10" s="9">
        <v>140000</v>
      </c>
      <c r="C10" s="8"/>
      <c r="D10" s="10"/>
      <c r="E10" s="9">
        <f t="shared" si="0"/>
        <v>14000</v>
      </c>
      <c r="F10" s="9">
        <f t="shared" si="1"/>
        <v>16800</v>
      </c>
      <c r="G10" s="10"/>
      <c r="H10" s="11">
        <f t="shared" si="2"/>
        <v>109200</v>
      </c>
      <c r="I10" s="18">
        <v>720000</v>
      </c>
      <c r="J10" s="19">
        <v>1845000</v>
      </c>
    </row>
    <row r="11" spans="1:10" ht="15.75" customHeight="1" x14ac:dyDescent="0.25">
      <c r="A11" s="5" t="s">
        <v>18</v>
      </c>
      <c r="B11" s="9">
        <v>220000</v>
      </c>
      <c r="C11" s="8"/>
      <c r="D11" s="10"/>
      <c r="E11" s="9">
        <f t="shared" si="0"/>
        <v>22000</v>
      </c>
      <c r="F11" s="9">
        <f t="shared" si="1"/>
        <v>26400</v>
      </c>
      <c r="G11" s="10"/>
      <c r="H11" s="11">
        <f t="shared" si="2"/>
        <v>171600</v>
      </c>
      <c r="I11" s="18">
        <v>223200</v>
      </c>
      <c r="J11" s="19">
        <v>1561920</v>
      </c>
    </row>
    <row r="12" spans="1:10" ht="15.75" customHeight="1" x14ac:dyDescent="0.25">
      <c r="A12" s="5" t="s">
        <v>60</v>
      </c>
      <c r="B12" s="9">
        <v>60000</v>
      </c>
      <c r="C12" s="8"/>
      <c r="D12" s="10"/>
      <c r="E12" s="9">
        <f t="shared" si="0"/>
        <v>6000</v>
      </c>
      <c r="F12" s="9">
        <f t="shared" si="1"/>
        <v>7200</v>
      </c>
      <c r="G12" s="10"/>
      <c r="H12" s="11">
        <f t="shared" si="2"/>
        <v>46800</v>
      </c>
      <c r="I12" s="18"/>
      <c r="J12" s="19"/>
    </row>
    <row r="13" spans="1:10" ht="15.75" customHeight="1" x14ac:dyDescent="0.25">
      <c r="A13" s="55" t="s">
        <v>66</v>
      </c>
      <c r="B13" s="9">
        <v>105000</v>
      </c>
      <c r="C13" s="8"/>
      <c r="D13" s="10"/>
      <c r="E13" s="9">
        <f t="shared" si="0"/>
        <v>10500</v>
      </c>
      <c r="F13" s="9">
        <f t="shared" si="1"/>
        <v>12600</v>
      </c>
      <c r="G13" s="10"/>
      <c r="H13" s="11">
        <f t="shared" si="2"/>
        <v>81900</v>
      </c>
      <c r="I13" s="18">
        <v>279000</v>
      </c>
      <c r="J13" s="19">
        <v>540000</v>
      </c>
    </row>
    <row r="14" spans="1:10" ht="18.75" x14ac:dyDescent="0.3">
      <c r="A14" s="2" t="s">
        <v>9</v>
      </c>
      <c r="B14" s="9"/>
      <c r="C14" s="9">
        <v>560000</v>
      </c>
      <c r="D14" s="9">
        <f>C14*0.05</f>
        <v>28000</v>
      </c>
      <c r="E14" s="9">
        <f>B14*0.1</f>
        <v>0</v>
      </c>
      <c r="F14" s="9">
        <f t="shared" si="1"/>
        <v>67200</v>
      </c>
      <c r="G14" s="11">
        <f>C14*0.83</f>
        <v>464800</v>
      </c>
      <c r="H14" s="11">
        <f t="shared" si="2"/>
        <v>0</v>
      </c>
      <c r="I14" s="18"/>
      <c r="J14" s="19"/>
    </row>
    <row r="15" spans="1:10" ht="18.75" x14ac:dyDescent="0.3">
      <c r="A15" s="1" t="s">
        <v>6</v>
      </c>
      <c r="B15" s="12">
        <f>SUM(B8:B14)</f>
        <v>565000</v>
      </c>
      <c r="C15" s="12">
        <f>SUM(C8:C14)</f>
        <v>560000</v>
      </c>
      <c r="D15" s="12">
        <f>SUM(D8:D14)</f>
        <v>28000</v>
      </c>
      <c r="E15" s="12">
        <f>B15*0.1</f>
        <v>56500</v>
      </c>
      <c r="F15" s="56">
        <f t="shared" si="1"/>
        <v>135000</v>
      </c>
      <c r="G15" s="12">
        <f>SUM(G8:G14)</f>
        <v>464800</v>
      </c>
      <c r="H15" s="12">
        <f>B15*0.78</f>
        <v>440700</v>
      </c>
      <c r="I15" s="20">
        <f>SUM(I8:I14)</f>
        <v>1711800</v>
      </c>
      <c r="J15" s="19">
        <f>SUM(J8:J14)</f>
        <v>5048520</v>
      </c>
    </row>
    <row r="16" spans="1:10" ht="21" x14ac:dyDescent="0.35">
      <c r="A16" s="6" t="s">
        <v>20</v>
      </c>
      <c r="B16" s="11">
        <f>B15+C15</f>
        <v>1125000</v>
      </c>
      <c r="C16" s="7"/>
      <c r="D16" s="7"/>
      <c r="E16" s="7"/>
      <c r="F16" s="7"/>
      <c r="G16" s="7"/>
      <c r="H16" s="7"/>
      <c r="I16" s="7"/>
    </row>
    <row r="17" spans="1:10" ht="21" x14ac:dyDescent="0.35">
      <c r="A17" s="6" t="s">
        <v>7</v>
      </c>
      <c r="B17" s="12">
        <f>D15+E15</f>
        <v>84500</v>
      </c>
      <c r="C17" s="7"/>
      <c r="D17" s="59"/>
      <c r="E17" s="59"/>
      <c r="F17" s="59"/>
      <c r="G17" s="59"/>
      <c r="H17" s="59"/>
      <c r="I17" s="59"/>
      <c r="J17" s="59"/>
    </row>
    <row r="18" spans="1:10" ht="15.75" x14ac:dyDescent="0.25">
      <c r="A18" s="27" t="s">
        <v>62</v>
      </c>
      <c r="B18" s="11">
        <v>220000</v>
      </c>
      <c r="C18" s="7"/>
      <c r="D18" s="53"/>
      <c r="E18" s="53"/>
      <c r="F18" s="53"/>
      <c r="G18" s="53"/>
      <c r="H18" s="53"/>
      <c r="I18" s="53"/>
      <c r="J18" s="53"/>
    </row>
    <row r="19" spans="1:10" ht="15.75" x14ac:dyDescent="0.25">
      <c r="A19" s="27" t="s">
        <v>63</v>
      </c>
      <c r="B19" s="11">
        <v>35000</v>
      </c>
      <c r="C19" s="7"/>
      <c r="D19" s="53"/>
      <c r="E19" s="53"/>
      <c r="F19" s="53"/>
      <c r="G19" s="53"/>
      <c r="H19" s="53"/>
      <c r="I19" s="53"/>
      <c r="J19" s="53"/>
    </row>
    <row r="20" spans="1:10" ht="17.25" x14ac:dyDescent="0.3">
      <c r="A20" s="41" t="s">
        <v>67</v>
      </c>
      <c r="B20" s="12">
        <f>B15-B17-B18-B19</f>
        <v>225500</v>
      </c>
      <c r="C20" s="21"/>
      <c r="D20" s="65"/>
      <c r="E20" s="65"/>
      <c r="F20" s="65"/>
      <c r="G20" s="65"/>
      <c r="H20" s="65"/>
      <c r="I20" s="65"/>
      <c r="J20" s="65"/>
    </row>
    <row r="21" spans="1:10" ht="15.75" x14ac:dyDescent="0.25">
      <c r="A21" s="32"/>
      <c r="B21" s="33"/>
      <c r="C21" s="34"/>
      <c r="D21" s="65"/>
      <c r="E21" s="65"/>
      <c r="F21" s="65"/>
      <c r="G21" s="65"/>
      <c r="H21" s="65"/>
      <c r="I21" s="65"/>
      <c r="J21" s="65"/>
    </row>
    <row r="22" spans="1:10" x14ac:dyDescent="0.25">
      <c r="A22" s="65" t="s">
        <v>61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</row>
  </sheetData>
  <mergeCells count="8">
    <mergeCell ref="A22:J22"/>
    <mergeCell ref="A23:J23"/>
    <mergeCell ref="D1:G1"/>
    <mergeCell ref="E2:I2"/>
    <mergeCell ref="A5:H5"/>
    <mergeCell ref="D17:J17"/>
    <mergeCell ref="D20:J20"/>
    <mergeCell ref="D21:J21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5" sqref="A5:H5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74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58"/>
      <c r="B6" s="58"/>
      <c r="C6" s="58"/>
      <c r="D6" s="58"/>
      <c r="E6" s="58"/>
      <c r="F6" s="58"/>
      <c r="G6" s="58"/>
      <c r="H6" s="58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5" t="s">
        <v>64</v>
      </c>
      <c r="B8" s="9">
        <v>0</v>
      </c>
      <c r="C8" s="8"/>
      <c r="D8" s="10"/>
      <c r="E8" s="9">
        <f>B8*0.1</f>
        <v>0</v>
      </c>
      <c r="F8" s="9">
        <f>(B8+C8)*0.12</f>
        <v>0</v>
      </c>
      <c r="G8" s="10"/>
      <c r="H8" s="11">
        <f>B8*0.78</f>
        <v>0</v>
      </c>
      <c r="I8" s="18">
        <v>489600</v>
      </c>
      <c r="J8" s="19">
        <v>1101600</v>
      </c>
    </row>
    <row r="9" spans="1:10" ht="15.75" customHeight="1" x14ac:dyDescent="0.25">
      <c r="A9" s="55" t="s">
        <v>65</v>
      </c>
      <c r="B9" s="9">
        <v>40000</v>
      </c>
      <c r="C9" s="8"/>
      <c r="D9" s="10"/>
      <c r="E9" s="9">
        <f t="shared" ref="E9:E13" si="0">B9*0.1</f>
        <v>4000</v>
      </c>
      <c r="F9" s="9">
        <f t="shared" ref="F9:F15" si="1">(B9+C9)*0.12</f>
        <v>4800</v>
      </c>
      <c r="G9" s="10"/>
      <c r="H9" s="11">
        <f t="shared" ref="H9:H14" si="2">B9*0.78</f>
        <v>31200</v>
      </c>
      <c r="I9" s="18"/>
      <c r="J9" s="19"/>
    </row>
    <row r="10" spans="1:10" ht="15.75" customHeight="1" x14ac:dyDescent="0.25">
      <c r="A10" s="5" t="s">
        <v>8</v>
      </c>
      <c r="B10" s="9">
        <v>140000</v>
      </c>
      <c r="C10" s="8"/>
      <c r="D10" s="10"/>
      <c r="E10" s="9">
        <f t="shared" si="0"/>
        <v>14000</v>
      </c>
      <c r="F10" s="9">
        <f t="shared" si="1"/>
        <v>16800</v>
      </c>
      <c r="G10" s="10"/>
      <c r="H10" s="11">
        <f t="shared" si="2"/>
        <v>109200</v>
      </c>
      <c r="I10" s="18">
        <v>720000</v>
      </c>
      <c r="J10" s="19">
        <v>1845000</v>
      </c>
    </row>
    <row r="11" spans="1:10" ht="15.75" customHeight="1" x14ac:dyDescent="0.25">
      <c r="A11" s="5" t="s">
        <v>18</v>
      </c>
      <c r="B11" s="9">
        <v>220000</v>
      </c>
      <c r="C11" s="8"/>
      <c r="D11" s="10"/>
      <c r="E11" s="9">
        <f t="shared" si="0"/>
        <v>22000</v>
      </c>
      <c r="F11" s="9">
        <f t="shared" si="1"/>
        <v>26400</v>
      </c>
      <c r="G11" s="10"/>
      <c r="H11" s="11">
        <f t="shared" si="2"/>
        <v>171600</v>
      </c>
      <c r="I11" s="18">
        <v>223200</v>
      </c>
      <c r="J11" s="19">
        <v>1561920</v>
      </c>
    </row>
    <row r="12" spans="1:10" ht="15.75" customHeight="1" x14ac:dyDescent="0.25">
      <c r="A12" s="5" t="s">
        <v>60</v>
      </c>
      <c r="B12" s="9">
        <v>60000</v>
      </c>
      <c r="C12" s="8"/>
      <c r="D12" s="10"/>
      <c r="E12" s="9">
        <f t="shared" si="0"/>
        <v>6000</v>
      </c>
      <c r="F12" s="9">
        <f t="shared" si="1"/>
        <v>7200</v>
      </c>
      <c r="G12" s="10"/>
      <c r="H12" s="11">
        <f t="shared" si="2"/>
        <v>46800</v>
      </c>
      <c r="I12" s="18"/>
      <c r="J12" s="19"/>
    </row>
    <row r="13" spans="1:10" ht="15.75" customHeight="1" x14ac:dyDescent="0.25">
      <c r="A13" s="55" t="s">
        <v>66</v>
      </c>
      <c r="B13" s="9">
        <v>105000</v>
      </c>
      <c r="C13" s="8"/>
      <c r="D13" s="10"/>
      <c r="E13" s="9">
        <f t="shared" si="0"/>
        <v>10500</v>
      </c>
      <c r="F13" s="9">
        <f t="shared" si="1"/>
        <v>12600</v>
      </c>
      <c r="G13" s="10"/>
      <c r="H13" s="11">
        <f t="shared" si="2"/>
        <v>81900</v>
      </c>
      <c r="I13" s="18">
        <v>279000</v>
      </c>
      <c r="J13" s="19">
        <v>540000</v>
      </c>
    </row>
    <row r="14" spans="1:10" ht="18.75" x14ac:dyDescent="0.3">
      <c r="A14" s="2" t="s">
        <v>9</v>
      </c>
      <c r="B14" s="9"/>
      <c r="C14" s="9">
        <v>560000</v>
      </c>
      <c r="D14" s="9">
        <f>C14*0.05</f>
        <v>28000</v>
      </c>
      <c r="E14" s="9">
        <f>B14*0.1</f>
        <v>0</v>
      </c>
      <c r="F14" s="9">
        <f t="shared" si="1"/>
        <v>67200</v>
      </c>
      <c r="G14" s="11">
        <f>C14*0.83</f>
        <v>464800</v>
      </c>
      <c r="H14" s="11">
        <f t="shared" si="2"/>
        <v>0</v>
      </c>
      <c r="I14" s="18"/>
      <c r="J14" s="19"/>
    </row>
    <row r="15" spans="1:10" ht="18.75" x14ac:dyDescent="0.3">
      <c r="A15" s="1" t="s">
        <v>6</v>
      </c>
      <c r="B15" s="12">
        <f>SUM(B8:B14)</f>
        <v>565000</v>
      </c>
      <c r="C15" s="12">
        <f>SUM(C8:C14)</f>
        <v>560000</v>
      </c>
      <c r="D15" s="12">
        <f>SUM(D8:D14)</f>
        <v>28000</v>
      </c>
      <c r="E15" s="12">
        <f>B15*0.1</f>
        <v>56500</v>
      </c>
      <c r="F15" s="56">
        <f t="shared" si="1"/>
        <v>135000</v>
      </c>
      <c r="G15" s="12">
        <f>SUM(G8:G14)</f>
        <v>464800</v>
      </c>
      <c r="H15" s="12">
        <f>B15*0.78</f>
        <v>440700</v>
      </c>
      <c r="I15" s="20">
        <f>SUM(I8:I14)</f>
        <v>1711800</v>
      </c>
      <c r="J15" s="19">
        <f>SUM(J8:J14)</f>
        <v>5048520</v>
      </c>
    </row>
    <row r="16" spans="1:10" ht="21" x14ac:dyDescent="0.35">
      <c r="A16" s="6" t="s">
        <v>20</v>
      </c>
      <c r="B16" s="11">
        <f>B15+C15</f>
        <v>1125000</v>
      </c>
      <c r="C16" s="7"/>
      <c r="D16" s="7"/>
      <c r="E16" s="7"/>
      <c r="F16" s="7"/>
      <c r="G16" s="7"/>
      <c r="H16" s="7"/>
      <c r="I16" s="7"/>
    </row>
    <row r="17" spans="1:10" ht="21" x14ac:dyDescent="0.35">
      <c r="A17" s="6" t="s">
        <v>7</v>
      </c>
      <c r="B17" s="12">
        <f>D15+E15</f>
        <v>84500</v>
      </c>
      <c r="C17" s="7"/>
      <c r="D17" s="59"/>
      <c r="E17" s="59"/>
      <c r="F17" s="59"/>
      <c r="G17" s="59"/>
      <c r="H17" s="59"/>
      <c r="I17" s="59"/>
      <c r="J17" s="59"/>
    </row>
    <row r="18" spans="1:10" ht="15.75" x14ac:dyDescent="0.25">
      <c r="A18" s="27" t="s">
        <v>62</v>
      </c>
      <c r="B18" s="11">
        <v>220000</v>
      </c>
      <c r="C18" s="7"/>
      <c r="D18" s="57"/>
      <c r="E18" s="57"/>
      <c r="F18" s="57"/>
      <c r="G18" s="57"/>
      <c r="H18" s="57"/>
      <c r="I18" s="57"/>
      <c r="J18" s="57"/>
    </row>
    <row r="19" spans="1:10" ht="15.75" x14ac:dyDescent="0.25">
      <c r="A19" s="27" t="s">
        <v>63</v>
      </c>
      <c r="B19" s="11">
        <v>35000</v>
      </c>
      <c r="C19" s="7"/>
      <c r="D19" s="57"/>
      <c r="E19" s="57"/>
      <c r="F19" s="57"/>
      <c r="G19" s="57"/>
      <c r="H19" s="57"/>
      <c r="I19" s="57"/>
      <c r="J19" s="57"/>
    </row>
    <row r="20" spans="1:10" ht="17.25" x14ac:dyDescent="0.3">
      <c r="A20" s="41" t="s">
        <v>67</v>
      </c>
      <c r="B20" s="12">
        <f>B15-B17-B18-B19</f>
        <v>225500</v>
      </c>
      <c r="C20" s="21"/>
      <c r="D20" s="65"/>
      <c r="E20" s="65"/>
      <c r="F20" s="65"/>
      <c r="G20" s="65"/>
      <c r="H20" s="65"/>
      <c r="I20" s="65"/>
      <c r="J20" s="65"/>
    </row>
    <row r="21" spans="1:10" ht="15.75" x14ac:dyDescent="0.25">
      <c r="A21" s="32"/>
      <c r="B21" s="33"/>
      <c r="C21" s="34"/>
      <c r="D21" s="65"/>
      <c r="E21" s="65"/>
      <c r="F21" s="65"/>
      <c r="G21" s="65"/>
      <c r="H21" s="65"/>
      <c r="I21" s="65"/>
      <c r="J21" s="65"/>
    </row>
    <row r="22" spans="1:10" x14ac:dyDescent="0.25">
      <c r="A22" s="65" t="s">
        <v>61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</row>
  </sheetData>
  <mergeCells count="8">
    <mergeCell ref="A22:J22"/>
    <mergeCell ref="A23:J23"/>
    <mergeCell ref="D1:G1"/>
    <mergeCell ref="E2:I2"/>
    <mergeCell ref="A5:H5"/>
    <mergeCell ref="D17:J17"/>
    <mergeCell ref="D20:J20"/>
    <mergeCell ref="D21:J21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1" sqref="B11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68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58"/>
      <c r="B6" s="58"/>
      <c r="C6" s="58"/>
      <c r="D6" s="58"/>
      <c r="E6" s="58"/>
      <c r="F6" s="58"/>
      <c r="G6" s="58"/>
      <c r="H6" s="58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5" t="s">
        <v>64</v>
      </c>
      <c r="B8" s="9">
        <v>0</v>
      </c>
      <c r="C8" s="8"/>
      <c r="D8" s="10"/>
      <c r="E8" s="9">
        <f>B8*0.1</f>
        <v>0</v>
      </c>
      <c r="F8" s="9">
        <f>(B8+C8)*0.12</f>
        <v>0</v>
      </c>
      <c r="G8" s="10"/>
      <c r="H8" s="11">
        <f>B8*0.78</f>
        <v>0</v>
      </c>
      <c r="I8" s="18">
        <v>489600</v>
      </c>
      <c r="J8" s="19">
        <v>1101600</v>
      </c>
    </row>
    <row r="9" spans="1:10" ht="15.75" customHeight="1" x14ac:dyDescent="0.25">
      <c r="A9" s="55" t="s">
        <v>65</v>
      </c>
      <c r="B9" s="9">
        <v>40000</v>
      </c>
      <c r="C9" s="8"/>
      <c r="D9" s="10"/>
      <c r="E9" s="9">
        <f t="shared" ref="E9:E13" si="0">B9*0.1</f>
        <v>4000</v>
      </c>
      <c r="F9" s="9">
        <f t="shared" ref="F9:F15" si="1">(B9+C9)*0.12</f>
        <v>4800</v>
      </c>
      <c r="G9" s="10"/>
      <c r="H9" s="11">
        <f t="shared" ref="H9:H14" si="2">B9*0.78</f>
        <v>31200</v>
      </c>
      <c r="I9" s="18"/>
      <c r="J9" s="19"/>
    </row>
    <row r="10" spans="1:10" ht="15.75" customHeight="1" x14ac:dyDescent="0.25">
      <c r="A10" s="5" t="s">
        <v>8</v>
      </c>
      <c r="B10" s="9">
        <v>140000</v>
      </c>
      <c r="C10" s="8"/>
      <c r="D10" s="10"/>
      <c r="E10" s="9">
        <f t="shared" si="0"/>
        <v>14000</v>
      </c>
      <c r="F10" s="9">
        <f t="shared" si="1"/>
        <v>16800</v>
      </c>
      <c r="G10" s="10"/>
      <c r="H10" s="11">
        <f t="shared" si="2"/>
        <v>109200</v>
      </c>
      <c r="I10" s="18">
        <v>720000</v>
      </c>
      <c r="J10" s="19">
        <v>1845000</v>
      </c>
    </row>
    <row r="11" spans="1:10" ht="15.75" customHeight="1" x14ac:dyDescent="0.25">
      <c r="A11" s="5" t="s">
        <v>18</v>
      </c>
      <c r="B11" s="9">
        <v>220000</v>
      </c>
      <c r="C11" s="8"/>
      <c r="D11" s="10"/>
      <c r="E11" s="9">
        <f t="shared" si="0"/>
        <v>22000</v>
      </c>
      <c r="F11" s="9">
        <f t="shared" si="1"/>
        <v>26400</v>
      </c>
      <c r="G11" s="10"/>
      <c r="H11" s="11">
        <f t="shared" si="2"/>
        <v>171600</v>
      </c>
      <c r="I11" s="18">
        <v>223200</v>
      </c>
      <c r="J11" s="19">
        <v>1561920</v>
      </c>
    </row>
    <row r="12" spans="1:10" ht="15.75" customHeight="1" x14ac:dyDescent="0.25">
      <c r="A12" s="5" t="s">
        <v>60</v>
      </c>
      <c r="B12" s="9">
        <v>60000</v>
      </c>
      <c r="C12" s="8"/>
      <c r="D12" s="10"/>
      <c r="E12" s="9">
        <f t="shared" si="0"/>
        <v>6000</v>
      </c>
      <c r="F12" s="9">
        <f t="shared" si="1"/>
        <v>7200</v>
      </c>
      <c r="G12" s="10"/>
      <c r="H12" s="11">
        <f t="shared" si="2"/>
        <v>46800</v>
      </c>
      <c r="I12" s="18"/>
      <c r="J12" s="19"/>
    </row>
    <row r="13" spans="1:10" ht="15.75" customHeight="1" x14ac:dyDescent="0.25">
      <c r="A13" s="55" t="s">
        <v>66</v>
      </c>
      <c r="B13" s="9">
        <v>105000</v>
      </c>
      <c r="C13" s="8"/>
      <c r="D13" s="10"/>
      <c r="E13" s="9">
        <f t="shared" si="0"/>
        <v>10500</v>
      </c>
      <c r="F13" s="9">
        <f t="shared" si="1"/>
        <v>12600</v>
      </c>
      <c r="G13" s="10"/>
      <c r="H13" s="11">
        <f t="shared" si="2"/>
        <v>81900</v>
      </c>
      <c r="I13" s="18">
        <v>279000</v>
      </c>
      <c r="J13" s="19">
        <v>540000</v>
      </c>
    </row>
    <row r="14" spans="1:10" ht="18.75" x14ac:dyDescent="0.3">
      <c r="A14" s="2" t="s">
        <v>9</v>
      </c>
      <c r="B14" s="9"/>
      <c r="C14" s="9">
        <v>560000</v>
      </c>
      <c r="D14" s="9">
        <f>C14*0.05</f>
        <v>28000</v>
      </c>
      <c r="E14" s="9">
        <f>B14*0.1</f>
        <v>0</v>
      </c>
      <c r="F14" s="9">
        <f t="shared" si="1"/>
        <v>67200</v>
      </c>
      <c r="G14" s="11">
        <f>C14*0.83</f>
        <v>464800</v>
      </c>
      <c r="H14" s="11">
        <f t="shared" si="2"/>
        <v>0</v>
      </c>
      <c r="I14" s="18"/>
      <c r="J14" s="19"/>
    </row>
    <row r="15" spans="1:10" ht="18.75" x14ac:dyDescent="0.3">
      <c r="A15" s="1" t="s">
        <v>6</v>
      </c>
      <c r="B15" s="12">
        <f>SUM(B8:B14)</f>
        <v>565000</v>
      </c>
      <c r="C15" s="12">
        <f>SUM(C8:C14)</f>
        <v>560000</v>
      </c>
      <c r="D15" s="12">
        <f>SUM(D8:D14)</f>
        <v>28000</v>
      </c>
      <c r="E15" s="12">
        <f>B15*0.1</f>
        <v>56500</v>
      </c>
      <c r="F15" s="56">
        <f t="shared" si="1"/>
        <v>135000</v>
      </c>
      <c r="G15" s="12">
        <f>SUM(G8:G14)</f>
        <v>464800</v>
      </c>
      <c r="H15" s="12">
        <f>B15*0.78</f>
        <v>440700</v>
      </c>
      <c r="I15" s="20">
        <f>SUM(I8:I14)</f>
        <v>1711800</v>
      </c>
      <c r="J15" s="19">
        <f>SUM(J8:J14)</f>
        <v>5048520</v>
      </c>
    </row>
    <row r="16" spans="1:10" ht="21" x14ac:dyDescent="0.35">
      <c r="A16" s="6" t="s">
        <v>20</v>
      </c>
      <c r="B16" s="11">
        <f>B15+C15</f>
        <v>1125000</v>
      </c>
      <c r="C16" s="7"/>
      <c r="D16" s="7"/>
      <c r="E16" s="7"/>
      <c r="F16" s="7"/>
      <c r="G16" s="7"/>
      <c r="H16" s="7"/>
      <c r="I16" s="7"/>
    </row>
    <row r="17" spans="1:10" ht="21" x14ac:dyDescent="0.35">
      <c r="A17" s="6" t="s">
        <v>7</v>
      </c>
      <c r="B17" s="12">
        <f>D15+E15</f>
        <v>84500</v>
      </c>
      <c r="C17" s="7"/>
      <c r="D17" s="59"/>
      <c r="E17" s="59"/>
      <c r="F17" s="59"/>
      <c r="G17" s="59"/>
      <c r="H17" s="59"/>
      <c r="I17" s="59"/>
      <c r="J17" s="59"/>
    </row>
    <row r="18" spans="1:10" ht="15.75" x14ac:dyDescent="0.25">
      <c r="A18" s="27" t="s">
        <v>62</v>
      </c>
      <c r="B18" s="11">
        <v>220000</v>
      </c>
      <c r="C18" s="7"/>
      <c r="D18" s="57"/>
      <c r="E18" s="57"/>
      <c r="F18" s="57"/>
      <c r="G18" s="57"/>
      <c r="H18" s="57"/>
      <c r="I18" s="57"/>
      <c r="J18" s="57"/>
    </row>
    <row r="19" spans="1:10" ht="15.75" x14ac:dyDescent="0.25">
      <c r="A19" s="27" t="s">
        <v>63</v>
      </c>
      <c r="B19" s="11">
        <v>35000</v>
      </c>
      <c r="C19" s="7"/>
      <c r="D19" s="57"/>
      <c r="E19" s="57"/>
      <c r="F19" s="57"/>
      <c r="G19" s="57"/>
      <c r="H19" s="57"/>
      <c r="I19" s="57"/>
      <c r="J19" s="57"/>
    </row>
    <row r="20" spans="1:10" ht="17.25" x14ac:dyDescent="0.3">
      <c r="A20" s="41" t="s">
        <v>67</v>
      </c>
      <c r="B20" s="12">
        <f>B15-B17-B18-B19</f>
        <v>225500</v>
      </c>
      <c r="C20" s="21"/>
      <c r="D20" s="65"/>
      <c r="E20" s="65"/>
      <c r="F20" s="65"/>
      <c r="G20" s="65"/>
      <c r="H20" s="65"/>
      <c r="I20" s="65"/>
      <c r="J20" s="65"/>
    </row>
    <row r="21" spans="1:10" ht="15.75" x14ac:dyDescent="0.25">
      <c r="A21" s="32"/>
      <c r="B21" s="33"/>
      <c r="C21" s="34"/>
      <c r="D21" s="65"/>
      <c r="E21" s="65"/>
      <c r="F21" s="65"/>
      <c r="G21" s="65"/>
      <c r="H21" s="65"/>
      <c r="I21" s="65"/>
      <c r="J21" s="65"/>
    </row>
    <row r="22" spans="1:10" x14ac:dyDescent="0.25">
      <c r="A22" s="65" t="s">
        <v>61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</row>
  </sheetData>
  <mergeCells count="8">
    <mergeCell ref="A22:J22"/>
    <mergeCell ref="A23:J23"/>
    <mergeCell ref="D1:G1"/>
    <mergeCell ref="E2:I2"/>
    <mergeCell ref="A5:H5"/>
    <mergeCell ref="D17:J17"/>
    <mergeCell ref="D20:J20"/>
    <mergeCell ref="D21:J21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9" sqref="B9"/>
    </sheetView>
  </sheetViews>
  <sheetFormatPr baseColWidth="10" defaultRowHeight="15" x14ac:dyDescent="0.25"/>
  <cols>
    <col min="1" max="1" width="38" customWidth="1"/>
    <col min="2" max="2" width="17.140625" customWidth="1"/>
    <col min="3" max="3" width="9.85546875" customWidth="1"/>
    <col min="4" max="4" width="8.7109375" customWidth="1"/>
    <col min="5" max="5" width="9" customWidth="1"/>
    <col min="6" max="6" width="10.7109375" customWidth="1"/>
    <col min="7" max="7" width="13" customWidth="1"/>
    <col min="8" max="8" width="14" customWidth="1"/>
    <col min="9" max="9" width="12" customWidth="1"/>
    <col min="10" max="10" width="10.5703125" customWidth="1"/>
  </cols>
  <sheetData>
    <row r="1" spans="1:10" ht="21" x14ac:dyDescent="0.35">
      <c r="A1" s="4" t="s">
        <v>11</v>
      </c>
      <c r="D1" s="66" t="s">
        <v>12</v>
      </c>
      <c r="E1" s="66"/>
      <c r="F1" s="66"/>
      <c r="G1" s="66"/>
      <c r="H1" s="38" t="s">
        <v>13</v>
      </c>
      <c r="I1" s="38"/>
    </row>
    <row r="2" spans="1:10" ht="21" x14ac:dyDescent="0.35">
      <c r="A2" s="4" t="s">
        <v>14</v>
      </c>
      <c r="E2" s="63" t="s">
        <v>15</v>
      </c>
      <c r="F2" s="63"/>
      <c r="G2" s="63"/>
      <c r="H2" s="63"/>
      <c r="I2" s="63"/>
    </row>
    <row r="3" spans="1:10" ht="15.75" x14ac:dyDescent="0.25">
      <c r="A3" s="4" t="s">
        <v>16</v>
      </c>
      <c r="E3" s="7"/>
      <c r="F3" s="7"/>
      <c r="G3" s="7"/>
      <c r="H3" s="7"/>
    </row>
    <row r="4" spans="1:10" ht="15.75" x14ac:dyDescent="0.25">
      <c r="A4" s="4"/>
      <c r="E4" s="7"/>
      <c r="F4" s="7"/>
      <c r="G4" s="7"/>
      <c r="H4" s="7"/>
    </row>
    <row r="5" spans="1:10" ht="23.25" x14ac:dyDescent="0.35">
      <c r="A5" s="64" t="s">
        <v>75</v>
      </c>
      <c r="B5" s="64"/>
      <c r="C5" s="64"/>
      <c r="D5" s="64"/>
      <c r="E5" s="64"/>
      <c r="F5" s="64"/>
      <c r="G5" s="64"/>
      <c r="H5" s="64"/>
    </row>
    <row r="6" spans="1:10" ht="18.75" x14ac:dyDescent="0.3">
      <c r="A6" s="58"/>
      <c r="B6" s="58"/>
      <c r="C6" s="58"/>
      <c r="D6" s="58"/>
      <c r="E6" s="58"/>
      <c r="F6" s="58"/>
      <c r="G6" s="58"/>
      <c r="H6" s="58"/>
    </row>
    <row r="7" spans="1:10" ht="18.75" x14ac:dyDescent="0.3">
      <c r="A7" s="1" t="s">
        <v>0</v>
      </c>
      <c r="B7" s="22" t="s">
        <v>1</v>
      </c>
      <c r="C7" s="22" t="s">
        <v>2</v>
      </c>
      <c r="D7" s="17">
        <v>0.05</v>
      </c>
      <c r="E7" s="17">
        <v>0.1</v>
      </c>
      <c r="F7" s="15" t="s">
        <v>3</v>
      </c>
      <c r="G7" s="15" t="s">
        <v>4</v>
      </c>
      <c r="H7" s="13" t="s">
        <v>5</v>
      </c>
      <c r="I7" s="14" t="s">
        <v>21</v>
      </c>
      <c r="J7" s="16" t="s">
        <v>22</v>
      </c>
    </row>
    <row r="8" spans="1:10" ht="15.75" customHeight="1" x14ac:dyDescent="0.25">
      <c r="A8" s="55" t="s">
        <v>76</v>
      </c>
      <c r="B8" s="9">
        <v>165000</v>
      </c>
      <c r="C8" s="8"/>
      <c r="D8" s="10"/>
      <c r="E8" s="9">
        <f>B8*0.1</f>
        <v>16500</v>
      </c>
      <c r="F8" s="9">
        <f>(B8+C8)*0.12</f>
        <v>19800</v>
      </c>
      <c r="G8" s="10"/>
      <c r="H8" s="11">
        <f>B8*0.78</f>
        <v>128700</v>
      </c>
      <c r="I8" s="18">
        <v>489600</v>
      </c>
      <c r="J8" s="19">
        <v>1101600</v>
      </c>
    </row>
    <row r="9" spans="1:10" ht="15.75" customHeight="1" x14ac:dyDescent="0.25">
      <c r="A9" s="5" t="s">
        <v>8</v>
      </c>
      <c r="B9" s="9">
        <v>970000</v>
      </c>
      <c r="C9" s="8"/>
      <c r="D9" s="10"/>
      <c r="E9" s="9">
        <f t="shared" ref="E9:E14" si="0">B9*0.1</f>
        <v>97000</v>
      </c>
      <c r="F9" s="9">
        <f t="shared" ref="F9:F16" si="1">(B9+C9)*0.12</f>
        <v>116400</v>
      </c>
      <c r="G9" s="10"/>
      <c r="H9" s="11">
        <f t="shared" ref="H9:H15" si="2">B9*0.78</f>
        <v>756600</v>
      </c>
      <c r="I9" s="18">
        <v>720000</v>
      </c>
      <c r="J9" s="19">
        <v>1845000</v>
      </c>
    </row>
    <row r="10" spans="1:10" ht="15.75" customHeight="1" x14ac:dyDescent="0.25">
      <c r="A10" s="5" t="s">
        <v>18</v>
      </c>
      <c r="B10" s="9">
        <v>220000</v>
      </c>
      <c r="C10" s="8"/>
      <c r="D10" s="10"/>
      <c r="E10" s="9">
        <f t="shared" si="0"/>
        <v>22000</v>
      </c>
      <c r="F10" s="9">
        <f t="shared" si="1"/>
        <v>26400</v>
      </c>
      <c r="G10" s="10"/>
      <c r="H10" s="11">
        <f t="shared" si="2"/>
        <v>171600</v>
      </c>
      <c r="I10" s="18">
        <v>223200</v>
      </c>
      <c r="J10" s="19">
        <v>1561920</v>
      </c>
    </row>
    <row r="11" spans="1:10" ht="15.75" customHeight="1" x14ac:dyDescent="0.25">
      <c r="A11" s="5" t="s">
        <v>77</v>
      </c>
      <c r="B11" s="9">
        <v>70000</v>
      </c>
      <c r="C11" s="8"/>
      <c r="D11" s="10"/>
      <c r="E11" s="9">
        <f t="shared" si="0"/>
        <v>7000</v>
      </c>
      <c r="F11" s="9">
        <f t="shared" si="1"/>
        <v>8400</v>
      </c>
      <c r="G11" s="10"/>
      <c r="H11" s="11">
        <f t="shared" si="2"/>
        <v>54600</v>
      </c>
      <c r="I11" s="18"/>
      <c r="J11" s="19"/>
    </row>
    <row r="12" spans="1:10" ht="15.75" customHeight="1" x14ac:dyDescent="0.25">
      <c r="A12" s="55" t="s">
        <v>78</v>
      </c>
      <c r="B12" s="9">
        <v>180600</v>
      </c>
      <c r="C12" s="8"/>
      <c r="D12" s="10"/>
      <c r="E12" s="9">
        <f t="shared" si="0"/>
        <v>18060</v>
      </c>
      <c r="F12" s="9">
        <f t="shared" si="1"/>
        <v>21672</v>
      </c>
      <c r="G12" s="10"/>
      <c r="H12" s="11">
        <f t="shared" si="2"/>
        <v>140868</v>
      </c>
      <c r="I12" s="18">
        <v>279000</v>
      </c>
      <c r="J12" s="19">
        <v>540000</v>
      </c>
    </row>
    <row r="13" spans="1:10" ht="15.75" customHeight="1" x14ac:dyDescent="0.25">
      <c r="A13" s="55" t="s">
        <v>81</v>
      </c>
      <c r="B13" s="9">
        <v>210000</v>
      </c>
      <c r="C13" s="8"/>
      <c r="D13" s="10"/>
      <c r="E13" s="9">
        <f t="shared" si="0"/>
        <v>21000</v>
      </c>
      <c r="F13" s="9">
        <f t="shared" si="1"/>
        <v>25200</v>
      </c>
      <c r="G13" s="10"/>
      <c r="H13" s="11">
        <f t="shared" si="2"/>
        <v>163800</v>
      </c>
      <c r="I13" s="18"/>
      <c r="J13" s="19"/>
    </row>
    <row r="14" spans="1:10" ht="15.75" customHeight="1" x14ac:dyDescent="0.25">
      <c r="A14" s="55" t="s">
        <v>82</v>
      </c>
      <c r="B14" s="9">
        <v>420000</v>
      </c>
      <c r="C14" s="8"/>
      <c r="D14" s="10"/>
      <c r="E14" s="9">
        <f t="shared" si="0"/>
        <v>42000</v>
      </c>
      <c r="F14" s="9">
        <f t="shared" si="1"/>
        <v>50400</v>
      </c>
      <c r="G14" s="10"/>
      <c r="H14" s="11">
        <f t="shared" si="2"/>
        <v>327600</v>
      </c>
      <c r="I14" s="18"/>
      <c r="J14" s="19"/>
    </row>
    <row r="15" spans="1:10" ht="18.75" x14ac:dyDescent="0.3">
      <c r="A15" s="2" t="s">
        <v>9</v>
      </c>
      <c r="B15" s="9"/>
      <c r="C15" s="9">
        <v>560000</v>
      </c>
      <c r="D15" s="9">
        <f>C15*0.05</f>
        <v>28000</v>
      </c>
      <c r="E15" s="9">
        <f>B15*0.1</f>
        <v>0</v>
      </c>
      <c r="F15" s="9">
        <f t="shared" si="1"/>
        <v>67200</v>
      </c>
      <c r="G15" s="11">
        <f>C15*0.83</f>
        <v>464800</v>
      </c>
      <c r="H15" s="11">
        <f t="shared" si="2"/>
        <v>0</v>
      </c>
      <c r="I15" s="18"/>
      <c r="J15" s="19"/>
    </row>
    <row r="16" spans="1:10" ht="18.75" x14ac:dyDescent="0.3">
      <c r="A16" s="1" t="s">
        <v>6</v>
      </c>
      <c r="B16" s="12">
        <f>SUM(B8:B15)</f>
        <v>2235600</v>
      </c>
      <c r="C16" s="12">
        <f>SUM(C8:C15)</f>
        <v>560000</v>
      </c>
      <c r="D16" s="12">
        <f>SUM(D8:D15)</f>
        <v>28000</v>
      </c>
      <c r="E16" s="20">
        <f>B16*0.1</f>
        <v>223560</v>
      </c>
      <c r="F16" s="56">
        <f t="shared" si="1"/>
        <v>335472</v>
      </c>
      <c r="G16" s="12">
        <f>SUM(G8:G15)</f>
        <v>464800</v>
      </c>
      <c r="H16" s="12">
        <f>B16*0.78</f>
        <v>1743768</v>
      </c>
      <c r="I16" s="20">
        <f>SUM(I8:I15)</f>
        <v>1711800</v>
      </c>
      <c r="J16" s="19">
        <f>SUM(J8:J15)</f>
        <v>5048520</v>
      </c>
    </row>
    <row r="17" spans="1:10" ht="21" x14ac:dyDescent="0.35">
      <c r="A17" s="6" t="s">
        <v>20</v>
      </c>
      <c r="B17" s="11">
        <f>B16+C16</f>
        <v>2795600</v>
      </c>
      <c r="C17" s="7"/>
      <c r="D17" s="7"/>
      <c r="E17" s="7"/>
      <c r="F17" s="7"/>
      <c r="G17" s="7"/>
      <c r="H17" s="7"/>
      <c r="I17" s="7"/>
    </row>
    <row r="18" spans="1:10" ht="21" x14ac:dyDescent="0.35">
      <c r="A18" s="6" t="s">
        <v>7</v>
      </c>
      <c r="B18" s="12">
        <f>-(D16+E16)</f>
        <v>-251560</v>
      </c>
      <c r="C18" s="7"/>
      <c r="D18" s="59"/>
      <c r="E18" s="59"/>
      <c r="F18" s="59"/>
      <c r="G18" s="59"/>
      <c r="H18" s="59"/>
      <c r="I18" s="59"/>
      <c r="J18" s="59"/>
    </row>
    <row r="19" spans="1:10" ht="15.75" x14ac:dyDescent="0.25">
      <c r="A19" s="27" t="s">
        <v>62</v>
      </c>
      <c r="B19" s="11">
        <v>-220000</v>
      </c>
      <c r="C19" s="7"/>
      <c r="D19" s="57"/>
      <c r="E19" s="57"/>
      <c r="F19" s="57"/>
      <c r="G19" s="57"/>
      <c r="H19" s="57"/>
      <c r="I19" s="57"/>
      <c r="J19" s="57"/>
    </row>
    <row r="20" spans="1:10" ht="15.75" x14ac:dyDescent="0.25">
      <c r="A20" s="27" t="s">
        <v>63</v>
      </c>
      <c r="B20" s="11">
        <v>-35000</v>
      </c>
      <c r="C20" s="7"/>
      <c r="D20" s="57"/>
      <c r="E20" s="57"/>
      <c r="F20" s="57"/>
      <c r="G20" s="57"/>
      <c r="H20" s="57"/>
      <c r="I20" s="57"/>
      <c r="J20" s="57"/>
    </row>
    <row r="21" spans="1:10" ht="15.75" x14ac:dyDescent="0.25">
      <c r="A21" s="27" t="s">
        <v>80</v>
      </c>
      <c r="B21" s="11">
        <v>900000</v>
      </c>
      <c r="C21" s="7"/>
      <c r="D21" s="57"/>
      <c r="E21" s="57"/>
      <c r="F21" s="57"/>
      <c r="G21" s="57"/>
      <c r="H21" s="57"/>
      <c r="I21" s="57"/>
      <c r="J21" s="57"/>
    </row>
    <row r="22" spans="1:10" ht="15.75" x14ac:dyDescent="0.25">
      <c r="A22" s="27" t="s">
        <v>79</v>
      </c>
      <c r="B22" s="11">
        <v>315000</v>
      </c>
      <c r="C22" s="7"/>
      <c r="D22" s="57"/>
      <c r="E22" s="57"/>
      <c r="F22" s="57"/>
      <c r="G22" s="57"/>
      <c r="H22" s="57"/>
      <c r="I22" s="57"/>
      <c r="J22" s="57"/>
    </row>
    <row r="23" spans="1:10" ht="17.25" x14ac:dyDescent="0.3">
      <c r="A23" s="41" t="s">
        <v>84</v>
      </c>
      <c r="B23" s="12">
        <f>B16+B18+B19+B20+B21+B22</f>
        <v>2944040</v>
      </c>
      <c r="C23" s="21"/>
      <c r="D23" s="65"/>
      <c r="E23" s="65"/>
      <c r="F23" s="65"/>
      <c r="G23" s="65"/>
      <c r="H23" s="65"/>
      <c r="I23" s="65"/>
      <c r="J23" s="65"/>
    </row>
    <row r="24" spans="1:10" ht="15.75" x14ac:dyDescent="0.25">
      <c r="A24" s="32"/>
      <c r="B24" s="33"/>
      <c r="C24" s="34"/>
      <c r="D24" s="65"/>
      <c r="E24" s="65"/>
      <c r="F24" s="65"/>
      <c r="G24" s="65"/>
      <c r="H24" s="65"/>
      <c r="I24" s="65"/>
      <c r="J24" s="65"/>
    </row>
    <row r="25" spans="1:10" ht="15.75" x14ac:dyDescent="0.25">
      <c r="A25" s="59" t="s">
        <v>83</v>
      </c>
      <c r="B25" s="59"/>
      <c r="C25" s="59"/>
      <c r="D25" s="59"/>
      <c r="E25" s="59"/>
      <c r="F25" s="59"/>
      <c r="G25" s="59"/>
      <c r="H25" s="59"/>
      <c r="I25" s="59"/>
      <c r="J25" s="59"/>
    </row>
    <row r="26" spans="1:10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</row>
  </sheetData>
  <mergeCells count="8">
    <mergeCell ref="A25:J25"/>
    <mergeCell ref="A26:J26"/>
    <mergeCell ref="D1:G1"/>
    <mergeCell ref="E2:I2"/>
    <mergeCell ref="A5:H5"/>
    <mergeCell ref="D18:J18"/>
    <mergeCell ref="D23:J23"/>
    <mergeCell ref="D24:J2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DECEMBRE 17 </vt:lpstr>
      <vt:lpstr>JANVIER 2018</vt:lpstr>
      <vt:lpstr>FEVRIER 2018</vt:lpstr>
      <vt:lpstr>MARS 2018</vt:lpstr>
      <vt:lpstr>AVRIL 2018 </vt:lpstr>
      <vt:lpstr>MAI 2018</vt:lpstr>
      <vt:lpstr>JUIN 2018</vt:lpstr>
      <vt:lpstr>JUILLET 2018</vt:lpstr>
      <vt:lpstr>AOUT 2018</vt:lpstr>
      <vt:lpstr>SEPTEMBRE 2018</vt:lpstr>
      <vt:lpstr>OCTOBRE 2018</vt:lpstr>
      <vt:lpstr>NOVEMBRE 2018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2018-12-20T18:15:48Z</cp:lastPrinted>
  <dcterms:created xsi:type="dcterms:W3CDTF">2012-09-05T15:56:32Z</dcterms:created>
  <dcterms:modified xsi:type="dcterms:W3CDTF">2018-12-20T18:19:50Z</dcterms:modified>
</cp:coreProperties>
</file>