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N'GUESSAN AYA\"/>
    </mc:Choice>
  </mc:AlternateContent>
  <bookViews>
    <workbookView xWindow="240" yWindow="45" windowWidth="19440" windowHeight="7995" firstSheet="7" activeTab="15"/>
  </bookViews>
  <sheets>
    <sheet name="AOUT 2019 (2)" sheetId="64" r:id="rId1"/>
    <sheet name="IMPOT 2017" sheetId="24" r:id="rId2"/>
    <sheet name="IMPOT 2018" sheetId="43" r:id="rId3"/>
    <sheet name="DECEMBRE 18 " sheetId="54" r:id="rId4"/>
    <sheet name="JANVIER 19" sheetId="55" r:id="rId5"/>
    <sheet name="FEVRIER 2019" sheetId="56" r:id="rId6"/>
    <sheet name="MARS 2019" sheetId="57" r:id="rId7"/>
    <sheet name="AVRIL 2019" sheetId="58" r:id="rId8"/>
    <sheet name="MAI 2019" sheetId="59" r:id="rId9"/>
    <sheet name="JUIN 2019 " sheetId="60" r:id="rId10"/>
    <sheet name="JUILLET 2019" sheetId="62" r:id="rId11"/>
    <sheet name="AOUT 2019" sheetId="63" r:id="rId12"/>
    <sheet name="SEPTEMBRE 2019" sheetId="65" r:id="rId13"/>
    <sheet name="OCTOBRE 2019" sheetId="66" r:id="rId14"/>
    <sheet name="NOVEMBRE 2019" sheetId="67" r:id="rId15"/>
    <sheet name="DECEMBRE 2019" sheetId="68" r:id="rId16"/>
  </sheets>
  <calcPr calcId="152511"/>
</workbook>
</file>

<file path=xl/calcChain.xml><?xml version="1.0" encoding="utf-8"?>
<calcChain xmlns="http://schemas.openxmlformats.org/spreadsheetml/2006/main">
  <c r="J12" i="68" l="1"/>
  <c r="G14" i="68" l="1"/>
  <c r="F14" i="68"/>
  <c r="E14" i="68"/>
  <c r="H14" i="67"/>
  <c r="I14" i="67"/>
  <c r="J6" i="67"/>
  <c r="J7" i="67"/>
  <c r="J8" i="67"/>
  <c r="J9" i="67"/>
  <c r="J10" i="67"/>
  <c r="J11" i="67"/>
  <c r="J12" i="67"/>
  <c r="J13" i="67"/>
  <c r="J5" i="67"/>
  <c r="J14" i="67" l="1"/>
  <c r="J15" i="67"/>
  <c r="J16" i="67" s="1"/>
  <c r="G14" i="67"/>
  <c r="F14" i="67"/>
  <c r="E14" i="67"/>
  <c r="J10" i="66" l="1"/>
  <c r="J11" i="66"/>
  <c r="J12" i="66"/>
  <c r="J13" i="66"/>
  <c r="J6" i="66"/>
  <c r="J7" i="66"/>
  <c r="J8" i="66"/>
  <c r="J9" i="66"/>
  <c r="J5" i="66"/>
  <c r="I14" i="66" l="1"/>
  <c r="H14" i="66"/>
  <c r="G14" i="66"/>
  <c r="F14" i="66"/>
  <c r="E14" i="66"/>
  <c r="J14" i="66"/>
  <c r="H14" i="65"/>
  <c r="I14" i="65"/>
  <c r="J6" i="65"/>
  <c r="J7" i="65"/>
  <c r="J8" i="65"/>
  <c r="J9" i="65"/>
  <c r="J10" i="65"/>
  <c r="J11" i="65"/>
  <c r="J12" i="65"/>
  <c r="J13" i="65"/>
  <c r="J5" i="65"/>
  <c r="J15" i="66" l="1"/>
  <c r="J16" i="66" s="1"/>
  <c r="J14" i="65"/>
  <c r="J17" i="65" l="1"/>
  <c r="J15" i="65"/>
  <c r="G14" i="65"/>
  <c r="F14" i="65"/>
  <c r="E14" i="65"/>
  <c r="J14" i="64"/>
  <c r="I14" i="64"/>
  <c r="H14" i="64"/>
  <c r="G14" i="64"/>
  <c r="F14" i="64"/>
  <c r="E14" i="64"/>
  <c r="J13" i="64"/>
  <c r="J12" i="64"/>
  <c r="J10" i="64"/>
  <c r="J7" i="64"/>
  <c r="J6" i="64"/>
  <c r="J5" i="64"/>
  <c r="J15" i="64" l="1"/>
  <c r="J16" i="64" s="1"/>
  <c r="J19" i="64" s="1"/>
  <c r="H14" i="59"/>
  <c r="I14" i="59"/>
  <c r="J14" i="59"/>
  <c r="J18" i="58"/>
  <c r="H14" i="58"/>
  <c r="I14" i="58"/>
  <c r="J14" i="58"/>
  <c r="J6" i="58"/>
  <c r="J7" i="58"/>
  <c r="J8" i="58"/>
  <c r="J9" i="58"/>
  <c r="J10" i="58"/>
  <c r="J11" i="58"/>
  <c r="J12" i="58"/>
  <c r="J13" i="58"/>
  <c r="J5" i="58"/>
  <c r="J6" i="57"/>
  <c r="J7" i="57"/>
  <c r="J8" i="57"/>
  <c r="J9" i="57"/>
  <c r="J10" i="57"/>
  <c r="J11" i="57"/>
  <c r="J12" i="57"/>
  <c r="J13" i="57"/>
  <c r="I14" i="63"/>
  <c r="H14" i="63"/>
  <c r="G14" i="63"/>
  <c r="F14" i="63"/>
  <c r="E14" i="63"/>
  <c r="J13" i="63"/>
  <c r="J12" i="63"/>
  <c r="J10" i="63"/>
  <c r="J7" i="63"/>
  <c r="J6" i="63"/>
  <c r="J5" i="63"/>
  <c r="J14" i="63" l="1"/>
  <c r="J14" i="57"/>
  <c r="J18" i="62"/>
  <c r="I14" i="62"/>
  <c r="H14" i="62"/>
  <c r="G14" i="62"/>
  <c r="F14" i="62"/>
  <c r="E14" i="62"/>
  <c r="J13" i="62"/>
  <c r="J12" i="62"/>
  <c r="J11" i="62"/>
  <c r="J10" i="62"/>
  <c r="J9" i="62"/>
  <c r="J7" i="62"/>
  <c r="J6" i="62"/>
  <c r="J5" i="62"/>
  <c r="H14" i="60"/>
  <c r="I14" i="60"/>
  <c r="J6" i="60"/>
  <c r="J7" i="60"/>
  <c r="J8" i="60"/>
  <c r="J9" i="60"/>
  <c r="J10" i="60"/>
  <c r="J11" i="60"/>
  <c r="J12" i="60"/>
  <c r="J13" i="60"/>
  <c r="J5" i="60"/>
  <c r="J15" i="63" l="1"/>
  <c r="J16" i="63" s="1"/>
  <c r="J19" i="63" s="1"/>
  <c r="J14" i="62"/>
  <c r="J15" i="62" s="1"/>
  <c r="J16" i="62" s="1"/>
  <c r="J14" i="60"/>
  <c r="G14" i="60"/>
  <c r="F14" i="60"/>
  <c r="E14" i="60"/>
  <c r="J15" i="60" l="1"/>
  <c r="J16" i="60" s="1"/>
  <c r="J15" i="59"/>
  <c r="J16" i="59" s="1"/>
  <c r="J18" i="59" s="1"/>
  <c r="G14" i="59" l="1"/>
  <c r="F14" i="59"/>
  <c r="E14" i="59"/>
  <c r="J15" i="58" l="1"/>
  <c r="J16" i="58" s="1"/>
  <c r="F14" i="58" l="1"/>
  <c r="G14" i="58"/>
  <c r="E14" i="58"/>
  <c r="I14" i="57" l="1"/>
  <c r="H14" i="57"/>
  <c r="J15" i="57" l="1"/>
  <c r="J16" i="57" s="1"/>
  <c r="J5" i="57"/>
  <c r="G14" i="57" l="1"/>
  <c r="F14" i="57"/>
  <c r="E14" i="57"/>
  <c r="J11" i="56" l="1"/>
  <c r="H15" i="56" l="1"/>
  <c r="I15" i="56"/>
  <c r="J14" i="56"/>
  <c r="J15" i="56" s="1"/>
  <c r="J13" i="56"/>
  <c r="J12" i="56"/>
  <c r="J10" i="56"/>
  <c r="J16" i="56" l="1"/>
  <c r="J17" i="56" s="1"/>
  <c r="J9" i="56"/>
  <c r="J8" i="56"/>
  <c r="J6" i="56"/>
  <c r="J5" i="56"/>
  <c r="F20" i="55" l="1"/>
  <c r="G15" i="56" l="1"/>
  <c r="F15" i="56"/>
  <c r="E15" i="56"/>
  <c r="I15" i="55" l="1"/>
  <c r="H15" i="55"/>
  <c r="G15" i="55"/>
  <c r="F15" i="55"/>
  <c r="E15" i="55"/>
  <c r="J13" i="55"/>
  <c r="J12" i="55"/>
  <c r="J11" i="55"/>
  <c r="J10" i="55"/>
  <c r="J9" i="55"/>
  <c r="J8" i="55"/>
  <c r="J6" i="55"/>
  <c r="J5" i="55"/>
  <c r="J15" i="55" l="1"/>
  <c r="J16" i="55" s="1"/>
  <c r="J17" i="55" s="1"/>
  <c r="I15" i="54"/>
  <c r="H15" i="54"/>
  <c r="G15" i="54"/>
  <c r="F15" i="54"/>
  <c r="E15" i="54"/>
  <c r="J14" i="54"/>
  <c r="J13" i="54"/>
  <c r="J12" i="54"/>
  <c r="J11" i="54"/>
  <c r="J10" i="54"/>
  <c r="J9" i="54"/>
  <c r="J8" i="54"/>
  <c r="J6" i="54"/>
  <c r="J5" i="54"/>
  <c r="J15" i="54" s="1"/>
  <c r="J16" i="54" l="1"/>
  <c r="J17" i="54" s="1"/>
  <c r="F23" i="43" l="1"/>
  <c r="F24" i="43"/>
  <c r="F23" i="24" l="1"/>
  <c r="F24" i="24" s="1"/>
</calcChain>
</file>

<file path=xl/sharedStrings.xml><?xml version="1.0" encoding="utf-8"?>
<sst xmlns="http://schemas.openxmlformats.org/spreadsheetml/2006/main" count="981" uniqueCount="204">
  <si>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</si>
  <si>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</si>
  <si>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</si>
  <si>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</si>
  <si>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</si>
  <si>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</si>
  <si>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</si>
  <si>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</si>
  <si>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</si>
  <si>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</si>
  <si>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</si>
  <si>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</si>
  <si>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</si>
  <si>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</si>
  <si>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</si>
  <si>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</si>
  <si>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</si>
  <si>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</si>
  <si>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</si>
  <si>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</si>
  <si>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</si>
  <si>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</si>
  <si>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</si>
  <si>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</si>
  <si>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</si>
  <si>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</si>
  <si>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</si>
  <si>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</si>
  <si>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</si>
  <si>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</si>
  <si>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</si>
  <si>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</si>
  <si>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</si>
  <si>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</si>
  <si>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</si>
  <si>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</si>
  <si>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</si>
  <si>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</si>
  <si>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</si>
  <si>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</si>
  <si>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</si>
  <si>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</si>
  <si>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</si>
  <si>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ZOUMANA OUARRO</t>
  </si>
  <si>
    <t>03 04 05 06 - 48 26 06 05</t>
  </si>
  <si>
    <t>COMMISSION CCGIM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</si>
  <si>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</si>
  <si>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</si>
  <si>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</si>
  <si>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</si>
  <si>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</si>
  <si>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</si>
  <si>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</si>
  <si>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</si>
  <si>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</si>
  <si>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</si>
  <si>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</si>
  <si>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</si>
  <si>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</si>
  <si>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</si>
  <si>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</si>
  <si>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</si>
  <si>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</si>
  <si>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</si>
  <si>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</si>
  <si>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</si>
  <si>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</si>
  <si>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N'GUESSAN MADELEINE: 03 50 08 15</t>
  </si>
  <si>
    <t>N'GUESSAN AHOU STEPHANIE FLORE : 47 22 13 82</t>
  </si>
  <si>
    <t>ESPECES</t>
  </si>
  <si>
    <t>CCGIM</t>
  </si>
  <si>
    <t>ORANGE MONEY</t>
  </si>
  <si>
    <t>DECLARATION IMPOT FONCIER 2018</t>
  </si>
  <si>
    <t>NB: ARRIERES BAIL GARDE PENITENTIAIRE : 18 MOIS DE 70 000 = 1 260 000 F CFA ( AOUT 2016 A JANVIER 2018)</t>
  </si>
  <si>
    <t>CENTRE D'IMPOSITION: YOP III</t>
  </si>
  <si>
    <t>BHCI</t>
  </si>
  <si>
    <t>MTN</t>
  </si>
  <si>
    <t>MOIS DE DECEMBRE 2018</t>
  </si>
  <si>
    <t>MONTANT  VERSE LE ……../01/ 2019</t>
  </si>
  <si>
    <t>09/01/19</t>
  </si>
  <si>
    <t>21/12/18</t>
  </si>
  <si>
    <t>12/01/19</t>
  </si>
  <si>
    <t>29/12/18</t>
  </si>
  <si>
    <t>MOIS DE JANVIER 2019</t>
  </si>
  <si>
    <t>11/02/19</t>
  </si>
  <si>
    <t>30/01/19</t>
  </si>
  <si>
    <t>14/01/19 OM</t>
  </si>
  <si>
    <t>12/02/19</t>
  </si>
  <si>
    <t>16/01/19 ESPECES</t>
  </si>
  <si>
    <t>13/02/19</t>
  </si>
  <si>
    <t>MONTANT  VERSE LE 13/02/ 2019</t>
  </si>
  <si>
    <t>MOIS DE FEVRIER 2019</t>
  </si>
  <si>
    <t>14/02/19 OM</t>
  </si>
  <si>
    <t>13/02/19 OM</t>
  </si>
  <si>
    <t>15/02/19 OM</t>
  </si>
  <si>
    <t>MOOV MONEY</t>
  </si>
  <si>
    <t>57 61 29 25-54 14 11 18</t>
  </si>
  <si>
    <t>08/03/19</t>
  </si>
  <si>
    <t>27/02/19</t>
  </si>
  <si>
    <t>11/03/19</t>
  </si>
  <si>
    <t xml:space="preserve">ESPECES </t>
  </si>
  <si>
    <t>23/02/19</t>
  </si>
  <si>
    <t>MOOV</t>
  </si>
  <si>
    <t>12/03/19 OM</t>
  </si>
  <si>
    <t>10/03/19</t>
  </si>
  <si>
    <t>12/03/19</t>
  </si>
  <si>
    <t>13/03/19</t>
  </si>
  <si>
    <t>MONTANT  VERSE LE 13/03/ 2019</t>
  </si>
  <si>
    <t>MOIS DE MARS 2019</t>
  </si>
  <si>
    <t>19/03/2019 OM</t>
  </si>
  <si>
    <t>06/04/19</t>
  </si>
  <si>
    <t>09/04/19</t>
  </si>
  <si>
    <t>22/03/19</t>
  </si>
  <si>
    <t>13/03/19 OM</t>
  </si>
  <si>
    <t>SORO PEHENAN</t>
  </si>
  <si>
    <t>10/04/19</t>
  </si>
  <si>
    <t>MONTANT  VERSE LE   13 /04/ 2019</t>
  </si>
  <si>
    <t>13/04/19</t>
  </si>
  <si>
    <t xml:space="preserve"> </t>
  </si>
  <si>
    <t>02/05/19</t>
  </si>
  <si>
    <t>05/05/19</t>
  </si>
  <si>
    <t>07/05/19</t>
  </si>
  <si>
    <t>10/05/19</t>
  </si>
  <si>
    <t>13/05/19</t>
  </si>
  <si>
    <t>11/05/19</t>
  </si>
  <si>
    <t>MONTANT TOTAL A VERSER</t>
  </si>
  <si>
    <t>MONTANT  VERSE LE  14 /05/ 2019</t>
  </si>
  <si>
    <t>RESTE A VERSER</t>
  </si>
  <si>
    <t>14/05/19</t>
  </si>
  <si>
    <t>MOIS DE MAI 2019</t>
  </si>
  <si>
    <t>18/05/19</t>
  </si>
  <si>
    <t>MTN MONEY</t>
  </si>
  <si>
    <t>RESTE A VERSER 05/19</t>
  </si>
  <si>
    <t>30/05/19</t>
  </si>
  <si>
    <t>06/06/19</t>
  </si>
  <si>
    <t>11/06/19</t>
  </si>
  <si>
    <t>23/05/19</t>
  </si>
  <si>
    <t xml:space="preserve">MONTANT  VERSE </t>
  </si>
  <si>
    <t>MONTANT VERSE LE 12/06/1906/19</t>
  </si>
  <si>
    <t>12/06/19</t>
  </si>
  <si>
    <t>MOIS DE JUIN 2019</t>
  </si>
  <si>
    <t>14/06/19</t>
  </si>
  <si>
    <t>MOIS DE JUILLET 2019</t>
  </si>
  <si>
    <t>05/08/19</t>
  </si>
  <si>
    <t>23/07/19</t>
  </si>
  <si>
    <t>01/08/19</t>
  </si>
  <si>
    <t>13/08/19</t>
  </si>
  <si>
    <t>12/07/19</t>
  </si>
  <si>
    <t>02/08/19</t>
  </si>
  <si>
    <t>25/06/19</t>
  </si>
  <si>
    <t>26/06/19</t>
  </si>
  <si>
    <t>21/06/19</t>
  </si>
  <si>
    <t>29/06/19</t>
  </si>
  <si>
    <t>26/07/19 MTN</t>
  </si>
  <si>
    <t>12/08/19</t>
  </si>
  <si>
    <t xml:space="preserve">MONTANT  AVERSER </t>
  </si>
  <si>
    <t>SOMME VERSEE LE 13/08/2019</t>
  </si>
  <si>
    <t>AVOIR CCGIM</t>
  </si>
  <si>
    <t>MOIS D'AOUT 2019</t>
  </si>
  <si>
    <t>10/09/19</t>
  </si>
  <si>
    <t>09/09/19</t>
  </si>
  <si>
    <t>13/04/19 MTN</t>
  </si>
  <si>
    <t>15/04/19 OM</t>
  </si>
  <si>
    <t>MOIS D'AVRIL 2019 CORRIGE</t>
  </si>
  <si>
    <t>17/08/19 OM</t>
  </si>
  <si>
    <t>16/08/19 OM</t>
  </si>
  <si>
    <t>31/08/19</t>
  </si>
  <si>
    <t>RELIQUAT 04/19</t>
  </si>
  <si>
    <t>AVOIR CCGIM 07/19</t>
  </si>
  <si>
    <t>11/09/19</t>
  </si>
  <si>
    <t>MOIS DE SEPTEMBRE 2019</t>
  </si>
  <si>
    <t>13/09/19 ESP</t>
  </si>
  <si>
    <t>NB: REGULARISATION : DEUX D'AVANCE NON CONSOMMEES (2*30000) A DEDUIRE DES IMPAYES (165 000 F - 60 000 )+94 000 F PENALITES=  199 000 F CFA</t>
  </si>
  <si>
    <t>16/09/19 OM</t>
  </si>
  <si>
    <t>NB: REGULARISATION : DEUX MOIS D'AVANCE NON CONSOMMEES (2*30000) A DEDUIRE DES IMPAYES (165 000 F - 60 000 )+94 000 F PENALITES=  199 000 F CFA</t>
  </si>
  <si>
    <t>REGULARISATION PENALITES SOLDEES</t>
  </si>
  <si>
    <t>PENALITES SOLDEES LE 16/09/2019</t>
  </si>
  <si>
    <t>MOIS D'OCTOBRE 2019</t>
  </si>
  <si>
    <t>24/10/19</t>
  </si>
  <si>
    <t>10/10/19</t>
  </si>
  <si>
    <t>24/09/19</t>
  </si>
  <si>
    <t>18/09/19</t>
  </si>
  <si>
    <t>16/09/19 MOOV</t>
  </si>
  <si>
    <t>16+20/09/19 OM</t>
  </si>
  <si>
    <t>02/10/19</t>
  </si>
  <si>
    <t>12/10/19</t>
  </si>
  <si>
    <t>MONTANT  AVERSER LE 12/10/82019 A M N'GUESSAN</t>
  </si>
  <si>
    <t>MONTANT  AVERSER LE 12/11/82019 A M N'GUESSAN</t>
  </si>
  <si>
    <t>11/11/19</t>
  </si>
  <si>
    <t>12/11/19</t>
  </si>
  <si>
    <t>17/10/19 OM</t>
  </si>
  <si>
    <t>02/11/19 ESPECES</t>
  </si>
  <si>
    <t>14/10/19 ESPECES</t>
  </si>
  <si>
    <t>MOIS NOVEMBRE 2019</t>
  </si>
  <si>
    <t>MONTANT  AVERSER LE 12/12/2019 A M N'GUESSAN</t>
  </si>
  <si>
    <t>10/12/19</t>
  </si>
  <si>
    <t>09/12/19</t>
  </si>
  <si>
    <t>30/11/19</t>
  </si>
  <si>
    <t>07/12/19</t>
  </si>
  <si>
    <t>19/11/19</t>
  </si>
  <si>
    <t>12/12/19</t>
  </si>
  <si>
    <t>MOIS DECEMBRE 2019</t>
  </si>
  <si>
    <t>MONTANT  AVERSER LE 12/01/2020 A M N'GUESSAN</t>
  </si>
  <si>
    <t>13/12/19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</si>
</sst>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1" xfId="0" applyNumberFormat="1" applyFont="1" applyBorder="1" applyAlignment="1">
      <alignment horizontal="right"/>
    </xf>
    <xf numFmtId="164" fontId="0" fillId="0" borderId="0" xfId="0" applyNumberFormat="1" applyAlignment="1"/>
    <xf numFmtId="164" fontId="1" fillId="0" borderId="1" xfId="0" applyNumberFormat="1" applyFont="1" applyBorder="1" applyAlignment="1">
      <alignment horizontal="right"/>
    </xf>
    <xf numFmtId="14" fontId="14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3" fillId="0" borderId="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Layout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158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1510500</v>
      </c>
      <c r="G14" s="33">
        <f t="shared" si="1"/>
        <v>297000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-18500</v>
      </c>
    </row>
    <row r="16" spans="1:13" x14ac:dyDescent="0.25">
      <c r="A16" s="58" t="s">
        <v>155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166500</v>
      </c>
    </row>
    <row r="17" spans="1:12" x14ac:dyDescent="0.25">
      <c r="A17" s="61" t="s">
        <v>167</v>
      </c>
      <c r="B17" s="61"/>
      <c r="C17" s="61"/>
      <c r="D17" s="61"/>
      <c r="E17" s="61"/>
      <c r="F17" s="61"/>
      <c r="G17" s="61"/>
      <c r="H17" s="61"/>
      <c r="I17" s="61"/>
      <c r="J17" s="51">
        <v>63000</v>
      </c>
    </row>
    <row r="18" spans="1:12" x14ac:dyDescent="0.25">
      <c r="A18" s="55" t="s">
        <v>168</v>
      </c>
      <c r="B18" s="56"/>
      <c r="C18" s="56"/>
      <c r="D18" s="56"/>
      <c r="E18" s="56"/>
      <c r="F18" s="56"/>
      <c r="G18" s="56"/>
      <c r="H18" s="56"/>
      <c r="I18" s="57"/>
      <c r="J18" s="51">
        <v>-1500</v>
      </c>
    </row>
    <row r="19" spans="1:12" x14ac:dyDescent="0.25">
      <c r="A19" s="58" t="s">
        <v>157</v>
      </c>
      <c r="B19" s="58"/>
      <c r="C19" s="58"/>
      <c r="D19" s="58"/>
      <c r="E19" s="58"/>
      <c r="F19" s="58"/>
      <c r="G19" s="58"/>
      <c r="H19" s="58"/>
      <c r="I19" s="58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F22" s="35"/>
    </row>
    <row r="23" spans="1:12" x14ac:dyDescent="0.25">
      <c r="B23" s="50" t="s">
        <v>118</v>
      </c>
      <c r="C23" s="50"/>
      <c r="D23" s="50"/>
      <c r="E23" s="50"/>
      <c r="F23" s="50"/>
      <c r="G23" s="50"/>
      <c r="H23" s="50"/>
      <c r="I23" s="50"/>
      <c r="J23" s="50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</sheetData>
  <mergeCells count="8">
    <mergeCell ref="A18:I18"/>
    <mergeCell ref="A19:I19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Layout" workbookViewId="0">
      <selection activeCell="J6" sqref="J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150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88000</v>
      </c>
      <c r="G7" s="9">
        <v>25000</v>
      </c>
      <c r="H7" s="49"/>
      <c r="I7" s="9">
        <v>35000</v>
      </c>
      <c r="J7" s="9">
        <f t="shared" si="0"/>
        <v>35000</v>
      </c>
      <c r="K7" s="43" t="s">
        <v>141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426000</v>
      </c>
      <c r="G8" s="9">
        <v>92000</v>
      </c>
      <c r="H8" s="49">
        <v>40000</v>
      </c>
      <c r="I8" s="9">
        <v>60000</v>
      </c>
      <c r="J8" s="9">
        <f t="shared" si="0"/>
        <v>100000</v>
      </c>
      <c r="K8" s="43" t="s">
        <v>147</v>
      </c>
      <c r="L8" s="2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148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38000</v>
      </c>
      <c r="H10" s="49"/>
      <c r="I10" s="9"/>
      <c r="J10" s="9">
        <f t="shared" si="0"/>
        <v>0</v>
      </c>
      <c r="K10" s="43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41000</v>
      </c>
      <c r="H11" s="49">
        <v>20000</v>
      </c>
      <c r="I11" s="9"/>
      <c r="J11" s="9">
        <f t="shared" si="0"/>
        <v>20000</v>
      </c>
      <c r="K11" s="43" t="s">
        <v>151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46000</v>
      </c>
      <c r="G12" s="32">
        <v>14000</v>
      </c>
      <c r="H12" s="49">
        <v>35000</v>
      </c>
      <c r="I12" s="9">
        <v>5000</v>
      </c>
      <c r="J12" s="9">
        <f t="shared" si="0"/>
        <v>40000</v>
      </c>
      <c r="K12" s="43" t="s">
        <v>147</v>
      </c>
      <c r="L12" s="6" t="s">
        <v>71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152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1410500</v>
      </c>
      <c r="G14" s="33">
        <f t="shared" si="1"/>
        <v>274500</v>
      </c>
      <c r="H14" s="33">
        <f t="shared" si="1"/>
        <v>205000</v>
      </c>
      <c r="I14" s="33">
        <f t="shared" si="1"/>
        <v>100000</v>
      </c>
      <c r="J14" s="33">
        <f t="shared" si="1"/>
        <v>305000</v>
      </c>
      <c r="K14" s="44" t="s">
        <v>147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-30500</v>
      </c>
    </row>
    <row r="16" spans="1:13" x14ac:dyDescent="0.25">
      <c r="A16" s="58" t="s">
        <v>137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274500</v>
      </c>
    </row>
    <row r="17" spans="1:12" ht="18" customHeight="1" x14ac:dyDescent="0.25">
      <c r="A17" t="s">
        <v>67</v>
      </c>
    </row>
    <row r="18" spans="1:12" ht="18" customHeight="1" x14ac:dyDescent="0.25">
      <c r="A18" t="s">
        <v>68</v>
      </c>
      <c r="J18" s="35"/>
    </row>
    <row r="20" spans="1:12" x14ac:dyDescent="0.25">
      <c r="B20" s="50" t="s">
        <v>118</v>
      </c>
      <c r="C20" s="50"/>
      <c r="D20" s="50"/>
      <c r="E20" s="50"/>
      <c r="F20" s="50"/>
      <c r="G20" s="50"/>
      <c r="H20" s="52"/>
      <c r="I20" s="50"/>
      <c r="J20" s="50"/>
    </row>
    <row r="21" spans="1:12" ht="7.5" customHeight="1" x14ac:dyDescent="0.25">
      <c r="F21" s="35"/>
      <c r="G21" s="35"/>
      <c r="H21" s="35"/>
    </row>
    <row r="22" spans="1:12" x14ac:dyDescent="0.25">
      <c r="B22" s="35"/>
      <c r="K22" s="50"/>
      <c r="L22" s="50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H20" sqref="H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144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91500</v>
      </c>
      <c r="G7" s="9">
        <v>25000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366000</v>
      </c>
      <c r="G8" s="9">
        <v>96000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145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153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43000</v>
      </c>
      <c r="H11" s="49">
        <v>20000</v>
      </c>
      <c r="I11" s="9"/>
      <c r="J11" s="9">
        <f t="shared" si="0"/>
        <v>20000</v>
      </c>
      <c r="K11" s="43" t="s">
        <v>154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41000</v>
      </c>
      <c r="G12" s="32">
        <v>14000</v>
      </c>
      <c r="H12" s="49"/>
      <c r="I12" s="9"/>
      <c r="J12" s="9">
        <f t="shared" si="0"/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145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1387500</v>
      </c>
      <c r="G14" s="33">
        <f t="shared" si="1"/>
        <v>284000</v>
      </c>
      <c r="H14" s="33">
        <f t="shared" si="1"/>
        <v>130000</v>
      </c>
      <c r="I14" s="33">
        <f t="shared" si="1"/>
        <v>35000</v>
      </c>
      <c r="J14" s="33">
        <f t="shared" si="1"/>
        <v>165000</v>
      </c>
      <c r="K14" s="44" t="s">
        <v>146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-16500</v>
      </c>
    </row>
    <row r="16" spans="1:13" x14ac:dyDescent="0.25">
      <c r="A16" s="58" t="s">
        <v>155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148500</v>
      </c>
    </row>
    <row r="17" spans="1:12" x14ac:dyDescent="0.25">
      <c r="A17" s="61" t="s">
        <v>156</v>
      </c>
      <c r="B17" s="61"/>
      <c r="C17" s="61"/>
      <c r="D17" s="61"/>
      <c r="E17" s="61"/>
      <c r="F17" s="61"/>
      <c r="G17" s="61"/>
      <c r="H17" s="61"/>
      <c r="I17" s="61"/>
      <c r="J17" s="51">
        <v>150000</v>
      </c>
    </row>
    <row r="18" spans="1:12" x14ac:dyDescent="0.25">
      <c r="A18" s="61" t="s">
        <v>157</v>
      </c>
      <c r="B18" s="61"/>
      <c r="C18" s="61"/>
      <c r="D18" s="61"/>
      <c r="E18" s="61"/>
      <c r="F18" s="61"/>
      <c r="G18" s="61"/>
      <c r="H18" s="61"/>
      <c r="I18" s="61"/>
      <c r="J18" s="51">
        <f>J17-J16</f>
        <v>1500</v>
      </c>
    </row>
    <row r="19" spans="1:12" ht="18" customHeight="1" x14ac:dyDescent="0.25">
      <c r="A19" t="s">
        <v>67</v>
      </c>
    </row>
    <row r="20" spans="1:12" ht="18" customHeight="1" x14ac:dyDescent="0.25">
      <c r="A20" t="s">
        <v>68</v>
      </c>
      <c r="H20" s="35"/>
      <c r="J20" s="35"/>
    </row>
    <row r="21" spans="1:12" x14ac:dyDescent="0.25">
      <c r="F21" s="35"/>
      <c r="H21" s="35"/>
    </row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</row>
    <row r="23" spans="1:12" ht="7.5" customHeight="1" x14ac:dyDescent="0.25">
      <c r="F23" s="35"/>
      <c r="G23" s="35"/>
      <c r="H23" s="35"/>
    </row>
    <row r="24" spans="1:12" x14ac:dyDescent="0.25">
      <c r="B24" s="35"/>
      <c r="K24" s="50"/>
      <c r="L24" s="50"/>
    </row>
  </sheetData>
  <mergeCells count="7"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G12" sqref="G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158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199000</v>
      </c>
      <c r="G10" s="9">
        <v>94000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1496500</v>
      </c>
      <c r="G14" s="33">
        <f t="shared" si="1"/>
        <v>349500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/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-18500</v>
      </c>
    </row>
    <row r="16" spans="1:13" x14ac:dyDescent="0.25">
      <c r="A16" s="58" t="s">
        <v>155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166500</v>
      </c>
    </row>
    <row r="17" spans="1:12" x14ac:dyDescent="0.25">
      <c r="A17" s="61" t="s">
        <v>167</v>
      </c>
      <c r="B17" s="61"/>
      <c r="C17" s="61"/>
      <c r="D17" s="61"/>
      <c r="E17" s="61"/>
      <c r="F17" s="61"/>
      <c r="G17" s="61"/>
      <c r="H17" s="61"/>
      <c r="I17" s="61"/>
      <c r="J17" s="51">
        <v>63000</v>
      </c>
    </row>
    <row r="18" spans="1:12" x14ac:dyDescent="0.25">
      <c r="A18" s="55" t="s">
        <v>168</v>
      </c>
      <c r="B18" s="56"/>
      <c r="C18" s="56"/>
      <c r="D18" s="56"/>
      <c r="E18" s="56"/>
      <c r="F18" s="56"/>
      <c r="G18" s="56"/>
      <c r="H18" s="56"/>
      <c r="I18" s="57"/>
      <c r="J18" s="51">
        <v>-1500</v>
      </c>
    </row>
    <row r="19" spans="1:12" x14ac:dyDescent="0.25">
      <c r="A19" s="58" t="s">
        <v>157</v>
      </c>
      <c r="B19" s="58"/>
      <c r="C19" s="58"/>
      <c r="D19" s="58"/>
      <c r="E19" s="58"/>
      <c r="F19" s="58"/>
      <c r="G19" s="58"/>
      <c r="H19" s="58"/>
      <c r="I19" s="58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A22" s="86" t="s">
        <v>172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4" spans="1:12" x14ac:dyDescent="0.25">
      <c r="H24" s="35"/>
    </row>
    <row r="25" spans="1:12" x14ac:dyDescent="0.25">
      <c r="H25" s="35"/>
    </row>
  </sheetData>
  <mergeCells count="9">
    <mergeCell ref="A22:L22"/>
    <mergeCell ref="A19:I19"/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170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30000</v>
      </c>
      <c r="I5" s="9"/>
      <c r="J5" s="9">
        <f>SUM(H5:I5)</f>
        <v>30000</v>
      </c>
      <c r="K5" s="43" t="s">
        <v>179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180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168000</v>
      </c>
      <c r="G7" s="9">
        <v>32000</v>
      </c>
      <c r="H7" s="49">
        <v>35000</v>
      </c>
      <c r="I7" s="9">
        <v>70000</v>
      </c>
      <c r="J7" s="9">
        <f t="shared" si="0"/>
        <v>105000</v>
      </c>
      <c r="K7" s="43" t="s">
        <v>181</v>
      </c>
      <c r="L7" s="2" t="s">
        <v>69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454000</v>
      </c>
      <c r="G8" s="49">
        <v>104000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33000</v>
      </c>
      <c r="G9" s="9">
        <v>3000</v>
      </c>
      <c r="H9" s="49"/>
      <c r="I9" s="49">
        <v>30000</v>
      </c>
      <c r="J9" s="9">
        <f t="shared" si="0"/>
        <v>30000</v>
      </c>
      <c r="K9" s="43"/>
      <c r="L9" s="6" t="s">
        <v>182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202500</v>
      </c>
      <c r="G10" s="9">
        <v>97500</v>
      </c>
      <c r="H10" s="49">
        <v>35000</v>
      </c>
      <c r="I10" s="9">
        <v>35000</v>
      </c>
      <c r="J10" s="9">
        <f t="shared" si="0"/>
        <v>70000</v>
      </c>
      <c r="K10" s="43" t="s">
        <v>185</v>
      </c>
      <c r="L10" s="42" t="s">
        <v>171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87000</v>
      </c>
      <c r="G11" s="9">
        <v>47000</v>
      </c>
      <c r="H11" s="49">
        <v>20000</v>
      </c>
      <c r="I11" s="9">
        <v>40000</v>
      </c>
      <c r="J11" s="9">
        <f t="shared" si="0"/>
        <v>60000</v>
      </c>
      <c r="K11" s="43" t="s">
        <v>179</v>
      </c>
      <c r="L11" s="6" t="s">
        <v>183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68000</v>
      </c>
      <c r="G12" s="32">
        <v>21000</v>
      </c>
      <c r="H12" s="49"/>
      <c r="I12" s="9">
        <v>60000</v>
      </c>
      <c r="J12" s="9">
        <f t="shared" si="0"/>
        <v>60000</v>
      </c>
      <c r="K12" s="43"/>
      <c r="L12" s="6" t="s">
        <v>173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184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1605500</v>
      </c>
      <c r="G14" s="33">
        <f t="shared" si="1"/>
        <v>369000</v>
      </c>
      <c r="H14" s="33">
        <f t="shared" si="1"/>
        <v>165000</v>
      </c>
      <c r="I14" s="33">
        <f t="shared" si="1"/>
        <v>235000</v>
      </c>
      <c r="J14" s="33">
        <f t="shared" si="1"/>
        <v>400000</v>
      </c>
      <c r="K14" s="44" t="s">
        <v>185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-40000</v>
      </c>
    </row>
    <row r="16" spans="1:13" ht="15.75" x14ac:dyDescent="0.25">
      <c r="A16" s="83" t="s">
        <v>176</v>
      </c>
      <c r="B16" s="84"/>
      <c r="C16" s="84"/>
      <c r="D16" s="84"/>
      <c r="E16" s="84"/>
      <c r="F16" s="84"/>
      <c r="G16" s="84"/>
      <c r="H16" s="84"/>
      <c r="I16" s="85"/>
      <c r="J16" s="9">
        <v>-13000</v>
      </c>
    </row>
    <row r="17" spans="1:12" x14ac:dyDescent="0.25">
      <c r="A17" s="58" t="s">
        <v>186</v>
      </c>
      <c r="B17" s="58"/>
      <c r="C17" s="58"/>
      <c r="D17" s="58"/>
      <c r="E17" s="58"/>
      <c r="F17" s="58"/>
      <c r="G17" s="58"/>
      <c r="H17" s="58"/>
      <c r="I17" s="58"/>
      <c r="J17" s="31">
        <f>SUM(J14:J16)</f>
        <v>347000</v>
      </c>
      <c r="L17" s="35"/>
    </row>
    <row r="18" spans="1:12" x14ac:dyDescent="0.25">
      <c r="A18" s="58" t="s">
        <v>157</v>
      </c>
      <c r="B18" s="58"/>
      <c r="C18" s="58"/>
      <c r="D18" s="58"/>
      <c r="E18" s="58"/>
      <c r="F18" s="58"/>
      <c r="G18" s="58"/>
      <c r="H18" s="58"/>
      <c r="I18" s="58"/>
      <c r="J18" s="53"/>
    </row>
    <row r="19" spans="1:12" ht="18" customHeight="1" x14ac:dyDescent="0.25">
      <c r="A19" t="s">
        <v>67</v>
      </c>
      <c r="L19" s="35"/>
    </row>
    <row r="20" spans="1:12" ht="18" customHeight="1" x14ac:dyDescent="0.25">
      <c r="A20" t="s">
        <v>68</v>
      </c>
      <c r="J20" s="35"/>
    </row>
    <row r="21" spans="1:12" ht="15.75" x14ac:dyDescent="0.25">
      <c r="B21" s="10" t="s">
        <v>14</v>
      </c>
      <c r="C21" s="2" t="s">
        <v>30</v>
      </c>
      <c r="D21" s="5" t="s">
        <v>17</v>
      </c>
      <c r="E21" s="49">
        <v>35000</v>
      </c>
      <c r="F21" s="9">
        <v>259000</v>
      </c>
      <c r="G21" s="9">
        <v>94000</v>
      </c>
      <c r="H21" s="49"/>
      <c r="I21" s="9">
        <v>35000</v>
      </c>
      <c r="J21" s="9"/>
      <c r="K21" s="43"/>
      <c r="L21" s="42" t="s">
        <v>171</v>
      </c>
    </row>
    <row r="22" spans="1:12" x14ac:dyDescent="0.25">
      <c r="A22" s="86" t="s">
        <v>174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 ht="15.75" x14ac:dyDescent="0.25">
      <c r="A23" s="6">
        <v>8</v>
      </c>
      <c r="B23" s="10" t="s">
        <v>43</v>
      </c>
      <c r="C23" s="2" t="s">
        <v>32</v>
      </c>
      <c r="D23" s="5" t="s">
        <v>44</v>
      </c>
      <c r="E23" s="49">
        <v>35000</v>
      </c>
      <c r="F23" s="9">
        <v>68000</v>
      </c>
      <c r="G23" s="32">
        <v>21000</v>
      </c>
      <c r="H23" s="49"/>
      <c r="I23" s="9">
        <v>60000</v>
      </c>
      <c r="J23" s="87" t="s">
        <v>175</v>
      </c>
      <c r="K23" s="88"/>
      <c r="L23" s="89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  <row r="26" spans="1:12" x14ac:dyDescent="0.25">
      <c r="H26" s="35"/>
    </row>
  </sheetData>
  <mergeCells count="9">
    <mergeCell ref="J23:L23"/>
    <mergeCell ref="A16:I16"/>
    <mergeCell ref="A22:L22"/>
    <mergeCell ref="A18:I18"/>
    <mergeCell ref="A1:L1"/>
    <mergeCell ref="A2:L2"/>
    <mergeCell ref="A14:D14"/>
    <mergeCell ref="A15:I15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F24" sqref="F23:F24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177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9">
        <v>35000</v>
      </c>
      <c r="I5" s="9"/>
      <c r="J5" s="9">
        <f>SUM(H5:I5)</f>
        <v>35000</v>
      </c>
      <c r="K5" s="43" t="s">
        <v>188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178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98000</v>
      </c>
      <c r="G7" s="9">
        <v>32000</v>
      </c>
      <c r="H7" s="9"/>
      <c r="I7" s="9">
        <v>35000</v>
      </c>
      <c r="J7" s="9">
        <f t="shared" si="0"/>
        <v>35000</v>
      </c>
      <c r="K7" s="43"/>
      <c r="L7" s="2" t="s">
        <v>190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498000</v>
      </c>
      <c r="G8" s="49">
        <v>108000</v>
      </c>
      <c r="H8" s="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9">
        <v>30000</v>
      </c>
      <c r="I9" s="49"/>
      <c r="J9" s="9">
        <f t="shared" si="0"/>
        <v>30000</v>
      </c>
      <c r="K9" s="43" t="s">
        <v>189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10100</v>
      </c>
      <c r="H10" s="9"/>
      <c r="I10" s="9">
        <v>35000</v>
      </c>
      <c r="J10" s="9">
        <f t="shared" si="0"/>
        <v>35000</v>
      </c>
      <c r="K10" s="43"/>
      <c r="L10" s="54" t="s">
        <v>191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47000</v>
      </c>
      <c r="G11" s="9">
        <v>47000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9"/>
      <c r="I12" s="9">
        <v>35000</v>
      </c>
      <c r="J12" s="9">
        <f t="shared" si="0"/>
        <v>35000</v>
      </c>
      <c r="K12" s="43"/>
      <c r="L12" s="54" t="s">
        <v>192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9"/>
      <c r="I13" s="9"/>
      <c r="J13" s="9">
        <f t="shared" si="0"/>
        <v>0</v>
      </c>
      <c r="K13" s="43"/>
      <c r="L13" s="6"/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1448000</v>
      </c>
      <c r="G14" s="33">
        <f t="shared" si="1"/>
        <v>267600</v>
      </c>
      <c r="H14" s="34">
        <f t="shared" si="1"/>
        <v>90000</v>
      </c>
      <c r="I14" s="33">
        <f t="shared" si="1"/>
        <v>105000</v>
      </c>
      <c r="J14" s="33">
        <f t="shared" si="1"/>
        <v>195000</v>
      </c>
      <c r="K14" s="44" t="s">
        <v>189</v>
      </c>
      <c r="L14" s="1"/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-19500</v>
      </c>
    </row>
    <row r="16" spans="1:13" x14ac:dyDescent="0.25">
      <c r="A16" s="58" t="s">
        <v>187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175500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15.75" x14ac:dyDescent="0.25">
      <c r="B19" s="10" t="s">
        <v>14</v>
      </c>
      <c r="C19" s="2" t="s">
        <v>30</v>
      </c>
      <c r="D19" s="5" t="s">
        <v>17</v>
      </c>
      <c r="E19" s="49">
        <v>35000</v>
      </c>
      <c r="F19" s="9">
        <v>259000</v>
      </c>
      <c r="G19" s="9">
        <v>94000</v>
      </c>
      <c r="H19" s="49"/>
      <c r="I19" s="9">
        <v>35000</v>
      </c>
      <c r="J19" s="9"/>
      <c r="K19" s="43"/>
      <c r="L19" s="42" t="s">
        <v>171</v>
      </c>
    </row>
    <row r="20" spans="1:12" x14ac:dyDescent="0.25">
      <c r="A20" s="86" t="s">
        <v>174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ht="15.75" x14ac:dyDescent="0.25">
      <c r="A21" s="6">
        <v>8</v>
      </c>
      <c r="B21" s="10" t="s">
        <v>43</v>
      </c>
      <c r="C21" s="2" t="s">
        <v>32</v>
      </c>
      <c r="D21" s="5" t="s">
        <v>44</v>
      </c>
      <c r="E21" s="49">
        <v>35000</v>
      </c>
      <c r="F21" s="9">
        <v>68000</v>
      </c>
      <c r="G21" s="32">
        <v>21000</v>
      </c>
      <c r="H21" s="49"/>
      <c r="I21" s="9">
        <v>60000</v>
      </c>
      <c r="J21" s="87" t="s">
        <v>175</v>
      </c>
      <c r="K21" s="88"/>
      <c r="L21" s="89"/>
    </row>
    <row r="22" spans="1:12" ht="7.5" customHeight="1" x14ac:dyDescent="0.25">
      <c r="F22" s="35"/>
      <c r="G22" s="35"/>
      <c r="H22" s="35"/>
    </row>
    <row r="23" spans="1:12" x14ac:dyDescent="0.25">
      <c r="B23" s="35"/>
      <c r="F23" s="35"/>
      <c r="K23" s="50"/>
      <c r="L23" s="50"/>
    </row>
    <row r="24" spans="1:12" x14ac:dyDescent="0.25">
      <c r="F24" s="35"/>
      <c r="H24" s="35"/>
    </row>
  </sheetData>
  <mergeCells count="7">
    <mergeCell ref="A20:L20"/>
    <mergeCell ref="J21:L21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193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195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196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101500</v>
      </c>
      <c r="G7" s="9">
        <v>35500</v>
      </c>
      <c r="H7" s="49"/>
      <c r="I7" s="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542000</v>
      </c>
      <c r="G8" s="49">
        <v>112000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>
        <v>30000</v>
      </c>
      <c r="I9" s="49"/>
      <c r="J9" s="9">
        <f t="shared" si="0"/>
        <v>30000</v>
      </c>
      <c r="K9" s="43" t="s">
        <v>197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10100</v>
      </c>
      <c r="H10" s="49">
        <v>35000</v>
      </c>
      <c r="I10" s="9"/>
      <c r="J10" s="9">
        <f t="shared" si="0"/>
        <v>35000</v>
      </c>
      <c r="K10" s="43" t="s">
        <v>198</v>
      </c>
      <c r="L10" s="54" t="s">
        <v>76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>
        <v>20000</v>
      </c>
      <c r="I11" s="9"/>
      <c r="J11" s="9">
        <f t="shared" si="0"/>
        <v>20000</v>
      </c>
      <c r="K11" s="43" t="s">
        <v>199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54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>
        <v>20000</v>
      </c>
      <c r="I13" s="9"/>
      <c r="J13" s="9">
        <f t="shared" si="0"/>
        <v>20000</v>
      </c>
      <c r="K13" s="43" t="s">
        <v>197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1539500</v>
      </c>
      <c r="G14" s="33">
        <f t="shared" si="1"/>
        <v>279100</v>
      </c>
      <c r="H14" s="33">
        <f t="shared" si="1"/>
        <v>165000</v>
      </c>
      <c r="I14" s="33">
        <f t="shared" si="1"/>
        <v>0</v>
      </c>
      <c r="J14" s="33">
        <f t="shared" si="1"/>
        <v>165000</v>
      </c>
      <c r="K14" s="43" t="s">
        <v>200</v>
      </c>
      <c r="L14" s="1"/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-16500</v>
      </c>
    </row>
    <row r="16" spans="1:13" x14ac:dyDescent="0.25">
      <c r="A16" s="58" t="s">
        <v>194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148500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showWhiteSpace="0" view="pageLayout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201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/>
      <c r="I5" s="9"/>
      <c r="J5" s="9"/>
      <c r="K5" s="43"/>
      <c r="L5" s="2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/>
      <c r="I6" s="9"/>
      <c r="J6" s="9"/>
      <c r="K6" s="43"/>
      <c r="L6" s="6"/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140000</v>
      </c>
      <c r="G7" s="9">
        <v>39000</v>
      </c>
      <c r="H7" s="49"/>
      <c r="I7" s="9"/>
      <c r="J7" s="9"/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586000</v>
      </c>
      <c r="G8" s="49">
        <v>116000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/>
      <c r="I9" s="49"/>
      <c r="J9" s="9"/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10100</v>
      </c>
      <c r="H10" s="49"/>
      <c r="I10" s="9"/>
      <c r="J10" s="9"/>
      <c r="K10" s="43"/>
      <c r="L10" s="54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>
        <v>35000</v>
      </c>
      <c r="I12" s="9">
        <v>35000</v>
      </c>
      <c r="J12" s="9">
        <f>SUM(H12:I12)</f>
        <v>70000</v>
      </c>
      <c r="K12" s="43" t="s">
        <v>203</v>
      </c>
      <c r="L12" s="54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/>
      <c r="I13" s="9"/>
      <c r="J13" s="9"/>
      <c r="K13" s="43"/>
      <c r="L13" s="6"/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G14" si="0">SUM(E5:E13)</f>
        <v>275000</v>
      </c>
      <c r="F14" s="34">
        <f>SUM(F5:F13)</f>
        <v>1660500</v>
      </c>
      <c r="G14" s="33">
        <f t="shared" si="0"/>
        <v>290100</v>
      </c>
      <c r="H14" s="33"/>
      <c r="I14" s="33"/>
      <c r="J14" s="33"/>
      <c r="K14" s="43"/>
      <c r="L14" s="1"/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/>
    </row>
    <row r="16" spans="1:13" x14ac:dyDescent="0.25">
      <c r="A16" s="58" t="s">
        <v>202</v>
      </c>
      <c r="B16" s="58"/>
      <c r="C16" s="58"/>
      <c r="D16" s="58"/>
      <c r="E16" s="58"/>
      <c r="F16" s="58"/>
      <c r="G16" s="58"/>
      <c r="H16" s="58"/>
      <c r="I16" s="58"/>
      <c r="J16" s="31"/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63" t="s">
        <v>48</v>
      </c>
      <c r="B1" s="63"/>
      <c r="C1" s="63"/>
      <c r="D1" s="63"/>
      <c r="E1" s="63"/>
      <c r="F1" s="63"/>
      <c r="G1" s="63"/>
      <c r="H1" s="63"/>
      <c r="I1" s="63"/>
    </row>
    <row r="2" spans="1:9" ht="18.75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9" ht="18.75" x14ac:dyDescent="0.3">
      <c r="A3" s="64" t="s">
        <v>49</v>
      </c>
      <c r="B3" s="64"/>
      <c r="C3" s="64"/>
      <c r="D3" s="64"/>
      <c r="E3" s="64"/>
      <c r="F3" s="64"/>
      <c r="G3" s="64"/>
      <c r="H3" s="64"/>
      <c r="I3" s="64"/>
    </row>
    <row r="4" spans="1:9" ht="18.75" x14ac:dyDescent="0.3">
      <c r="A4" s="64" t="s">
        <v>50</v>
      </c>
      <c r="B4" s="64"/>
      <c r="C4" s="64"/>
      <c r="D4" s="64"/>
      <c r="E4" s="64"/>
      <c r="F4" s="64"/>
      <c r="G4" s="64"/>
      <c r="H4" s="64"/>
      <c r="I4" s="64"/>
    </row>
    <row r="5" spans="1:9" ht="14.25" customHeight="1" x14ac:dyDescent="0.3">
      <c r="A5" s="64" t="s">
        <v>51</v>
      </c>
      <c r="B5" s="64"/>
      <c r="C5" s="64"/>
      <c r="D5" s="64"/>
      <c r="E5" s="64"/>
      <c r="F5" s="64"/>
      <c r="G5" s="64"/>
      <c r="H5" s="64"/>
      <c r="I5" s="64"/>
    </row>
    <row r="6" spans="1:9" ht="14.25" customHeight="1" x14ac:dyDescent="0.25">
      <c r="A6" s="65" t="s">
        <v>47</v>
      </c>
      <c r="B6" s="65"/>
      <c r="C6" s="65"/>
      <c r="D6" s="65"/>
      <c r="E6" s="65"/>
      <c r="F6" s="65"/>
      <c r="G6" s="65"/>
      <c r="H6" s="65"/>
      <c r="I6" s="65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20">
        <v>3</v>
      </c>
      <c r="B11" s="26" t="s">
        <v>61</v>
      </c>
      <c r="C11" s="17" t="s">
        <v>24</v>
      </c>
      <c r="D11" s="17">
        <v>2</v>
      </c>
      <c r="E11" s="27" t="s">
        <v>64</v>
      </c>
      <c r="F11" s="19"/>
    </row>
    <row r="12" spans="1:9" ht="21" customHeight="1" x14ac:dyDescent="0.25">
      <c r="A12" s="21">
        <v>4</v>
      </c>
      <c r="B12" s="22" t="s">
        <v>27</v>
      </c>
      <c r="C12" s="23" t="s">
        <v>26</v>
      </c>
      <c r="D12" s="23">
        <v>3</v>
      </c>
      <c r="E12" s="24" t="s">
        <v>65</v>
      </c>
      <c r="F12" s="25">
        <v>70000</v>
      </c>
    </row>
    <row r="13" spans="1:9" ht="21" customHeight="1" x14ac:dyDescent="0.25">
      <c r="A13" s="20">
        <v>5</v>
      </c>
      <c r="B13" s="26" t="s">
        <v>61</v>
      </c>
      <c r="C13" s="17" t="s">
        <v>53</v>
      </c>
      <c r="D13" s="17">
        <v>2</v>
      </c>
      <c r="E13" s="27" t="s">
        <v>64</v>
      </c>
      <c r="F13" s="19"/>
    </row>
    <row r="14" spans="1:9" ht="21" customHeight="1" x14ac:dyDescent="0.25">
      <c r="A14" s="20">
        <v>6</v>
      </c>
      <c r="B14" s="26" t="s">
        <v>61</v>
      </c>
      <c r="C14" s="17" t="s">
        <v>54</v>
      </c>
      <c r="D14" s="17">
        <v>2</v>
      </c>
      <c r="E14" s="27" t="s">
        <v>64</v>
      </c>
      <c r="F14" s="19"/>
    </row>
    <row r="15" spans="1:9" ht="21" customHeight="1" x14ac:dyDescent="0.25">
      <c r="A15" s="20">
        <v>7</v>
      </c>
      <c r="B15" s="26" t="s">
        <v>61</v>
      </c>
      <c r="C15" s="17" t="s">
        <v>55</v>
      </c>
      <c r="D15" s="17">
        <v>3</v>
      </c>
      <c r="E15" s="27" t="s">
        <v>64</v>
      </c>
      <c r="F15" s="19"/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25000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66" t="s">
        <v>62</v>
      </c>
      <c r="B23" s="66"/>
      <c r="C23" s="66"/>
      <c r="D23" s="66"/>
      <c r="E23" s="66"/>
      <c r="F23" s="28">
        <f>SUM(F9:F22)</f>
        <v>335000</v>
      </c>
    </row>
    <row r="24" spans="1:7" ht="18.75" x14ac:dyDescent="0.25">
      <c r="A24" s="60" t="s">
        <v>63</v>
      </c>
      <c r="B24" s="60"/>
      <c r="C24" s="60"/>
      <c r="D24" s="60"/>
      <c r="E24" s="60"/>
      <c r="F24" s="29">
        <f>PRODUCT(F23,12)</f>
        <v>4020000</v>
      </c>
    </row>
    <row r="26" spans="1:7" x14ac:dyDescent="0.25">
      <c r="A26" s="62" t="s">
        <v>66</v>
      </c>
      <c r="B26" s="62"/>
      <c r="C26" s="62"/>
      <c r="D26" s="62"/>
      <c r="E26" s="62"/>
      <c r="F26" s="62"/>
      <c r="G26" s="62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63" t="s">
        <v>72</v>
      </c>
      <c r="B1" s="63"/>
      <c r="C1" s="63"/>
      <c r="D1" s="63"/>
      <c r="E1" s="63"/>
      <c r="F1" s="63"/>
      <c r="G1" s="63"/>
      <c r="H1" s="63"/>
      <c r="I1" s="63"/>
    </row>
    <row r="2" spans="1:9" ht="18.75" x14ac:dyDescent="0.3">
      <c r="A2" s="36"/>
      <c r="B2" s="36"/>
      <c r="C2" s="36"/>
      <c r="D2" s="36"/>
      <c r="E2" s="36"/>
      <c r="F2" s="36"/>
      <c r="G2" s="36"/>
      <c r="H2" s="36"/>
      <c r="I2" s="36"/>
    </row>
    <row r="3" spans="1:9" ht="18.75" x14ac:dyDescent="0.3">
      <c r="A3" s="64" t="s">
        <v>49</v>
      </c>
      <c r="B3" s="64"/>
      <c r="C3" s="64"/>
      <c r="D3" s="64"/>
      <c r="E3" s="64"/>
      <c r="F3" s="64"/>
      <c r="G3" s="64"/>
      <c r="H3" s="64"/>
      <c r="I3" s="64"/>
    </row>
    <row r="4" spans="1:9" ht="18.75" x14ac:dyDescent="0.3">
      <c r="A4" s="64" t="s">
        <v>50</v>
      </c>
      <c r="B4" s="64"/>
      <c r="C4" s="64"/>
      <c r="D4" s="64"/>
      <c r="E4" s="64"/>
      <c r="F4" s="64"/>
      <c r="G4" s="64"/>
      <c r="H4" s="64"/>
      <c r="I4" s="64"/>
    </row>
    <row r="5" spans="1:9" ht="14.25" customHeight="1" x14ac:dyDescent="0.3">
      <c r="A5" s="64" t="s">
        <v>51</v>
      </c>
      <c r="B5" s="64"/>
      <c r="C5" s="64"/>
      <c r="D5" s="64"/>
      <c r="E5" s="64"/>
      <c r="F5" s="64"/>
      <c r="G5" s="64"/>
      <c r="H5" s="64"/>
      <c r="I5" s="64"/>
    </row>
    <row r="6" spans="1:9" ht="14.25" customHeight="1" x14ac:dyDescent="0.25">
      <c r="A6" s="65" t="s">
        <v>47</v>
      </c>
      <c r="B6" s="65"/>
      <c r="C6" s="65"/>
      <c r="D6" s="65"/>
      <c r="E6" s="65"/>
      <c r="F6" s="65"/>
      <c r="G6" s="65"/>
      <c r="H6" s="65"/>
      <c r="I6" s="65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76">
        <v>3</v>
      </c>
      <c r="B11" s="67" t="s">
        <v>61</v>
      </c>
      <c r="C11" s="17" t="s">
        <v>24</v>
      </c>
      <c r="D11" s="70">
        <v>9</v>
      </c>
      <c r="E11" s="27" t="s">
        <v>64</v>
      </c>
      <c r="F11" s="73">
        <v>270000</v>
      </c>
    </row>
    <row r="12" spans="1:9" ht="21" customHeight="1" x14ac:dyDescent="0.25">
      <c r="A12" s="77"/>
      <c r="B12" s="68"/>
      <c r="C12" s="17" t="s">
        <v>53</v>
      </c>
      <c r="D12" s="71"/>
      <c r="E12" s="27" t="s">
        <v>64</v>
      </c>
      <c r="F12" s="74"/>
    </row>
    <row r="13" spans="1:9" ht="21" customHeight="1" x14ac:dyDescent="0.25">
      <c r="A13" s="77"/>
      <c r="B13" s="68"/>
      <c r="C13" s="17" t="s">
        <v>54</v>
      </c>
      <c r="D13" s="71"/>
      <c r="E13" s="27" t="s">
        <v>64</v>
      </c>
      <c r="F13" s="74"/>
    </row>
    <row r="14" spans="1:9" ht="21" customHeight="1" x14ac:dyDescent="0.25">
      <c r="A14" s="78"/>
      <c r="B14" s="69"/>
      <c r="C14" s="17" t="s">
        <v>55</v>
      </c>
      <c r="D14" s="72"/>
      <c r="E14" s="27" t="s">
        <v>64</v>
      </c>
      <c r="F14" s="75"/>
    </row>
    <row r="15" spans="1:9" ht="21" customHeight="1" x14ac:dyDescent="0.25">
      <c r="A15" s="37">
        <v>4</v>
      </c>
      <c r="B15" s="38" t="s">
        <v>27</v>
      </c>
      <c r="C15" s="39" t="s">
        <v>26</v>
      </c>
      <c r="D15" s="39">
        <v>3</v>
      </c>
      <c r="E15" s="40" t="s">
        <v>65</v>
      </c>
      <c r="F15" s="41">
        <v>70000</v>
      </c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35000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66" t="s">
        <v>62</v>
      </c>
      <c r="B23" s="66"/>
      <c r="C23" s="66"/>
      <c r="D23" s="66"/>
      <c r="E23" s="66"/>
      <c r="F23" s="28">
        <f>SUM(F9:F22)-F11</f>
        <v>345000</v>
      </c>
    </row>
    <row r="24" spans="1:7" ht="18.75" x14ac:dyDescent="0.25">
      <c r="A24" s="60" t="s">
        <v>63</v>
      </c>
      <c r="B24" s="60"/>
      <c r="C24" s="60"/>
      <c r="D24" s="60"/>
      <c r="E24" s="60"/>
      <c r="F24" s="29">
        <f>PRODUCT(F23,12)</f>
        <v>4140000</v>
      </c>
    </row>
    <row r="26" spans="1:7" x14ac:dyDescent="0.25">
      <c r="A26" s="62" t="s">
        <v>73</v>
      </c>
      <c r="B26" s="62"/>
      <c r="C26" s="62"/>
      <c r="D26" s="62"/>
      <c r="E26" s="62"/>
      <c r="F26" s="62"/>
      <c r="G26" s="62"/>
    </row>
  </sheetData>
  <mergeCells count="12">
    <mergeCell ref="A1:I1"/>
    <mergeCell ref="A3:I3"/>
    <mergeCell ref="A4:I4"/>
    <mergeCell ref="A5:I5"/>
    <mergeCell ref="A6:I6"/>
    <mergeCell ref="A24:E24"/>
    <mergeCell ref="A26:G26"/>
    <mergeCell ref="B11:B14"/>
    <mergeCell ref="D11:D14"/>
    <mergeCell ref="F11:F14"/>
    <mergeCell ref="A11:A14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59" t="s">
        <v>77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300000</v>
      </c>
      <c r="G5" s="9">
        <v>7500</v>
      </c>
      <c r="H5" s="9">
        <v>35000</v>
      </c>
      <c r="I5" s="9"/>
      <c r="J5" s="9">
        <f>SUM(H5:I5)</f>
        <v>35000</v>
      </c>
      <c r="K5" s="43" t="s">
        <v>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80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79" t="s">
        <v>28</v>
      </c>
      <c r="J7" s="80"/>
      <c r="K7" s="81" t="s">
        <v>38</v>
      </c>
      <c r="L7" s="8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/>
      <c r="G8" s="9">
        <v>3500</v>
      </c>
      <c r="H8" s="9"/>
      <c r="I8" s="9"/>
      <c r="J8" s="9">
        <f t="shared" ref="J8:J14" si="0">SUM(H8:I8)</f>
        <v>0</v>
      </c>
      <c r="K8" s="11"/>
      <c r="L8" s="6"/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464000</v>
      </c>
      <c r="G9" s="9">
        <v>80000</v>
      </c>
      <c r="H9" s="9">
        <v>40000</v>
      </c>
      <c r="I9" s="9">
        <v>50000</v>
      </c>
      <c r="J9" s="9">
        <f t="shared" si="0"/>
        <v>90000</v>
      </c>
      <c r="K9" s="11" t="s">
        <v>81</v>
      </c>
      <c r="L9" s="42">
        <v>43451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15000</v>
      </c>
      <c r="G10" s="9"/>
      <c r="H10" s="9"/>
      <c r="I10" s="9"/>
      <c r="J10" s="9">
        <f t="shared" si="0"/>
        <v>0</v>
      </c>
      <c r="K10" s="11"/>
      <c r="L10" s="45"/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81</v>
      </c>
      <c r="L11" s="2" t="s">
        <v>69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/>
      <c r="J13" s="9">
        <f t="shared" si="0"/>
        <v>0</v>
      </c>
      <c r="K13" s="11"/>
      <c r="L13" s="6"/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82</v>
      </c>
      <c r="L14" s="6" t="s">
        <v>69</v>
      </c>
    </row>
    <row r="15" spans="1:13" ht="30" customHeight="1" x14ac:dyDescent="0.25">
      <c r="A15" s="60" t="s">
        <v>7</v>
      </c>
      <c r="B15" s="60"/>
      <c r="C15" s="60"/>
      <c r="D15" s="60"/>
      <c r="E15" s="33">
        <f t="shared" ref="E15:J15" si="1">SUM(E5:E14)</f>
        <v>345000</v>
      </c>
      <c r="F15" s="34">
        <f t="shared" si="1"/>
        <v>1226500</v>
      </c>
      <c r="G15" s="33">
        <f t="shared" si="1"/>
        <v>195500</v>
      </c>
      <c r="H15" s="34">
        <f t="shared" si="1"/>
        <v>155000</v>
      </c>
      <c r="I15" s="34">
        <f t="shared" si="1"/>
        <v>50000</v>
      </c>
      <c r="J15" s="34">
        <f t="shared" si="1"/>
        <v>205000</v>
      </c>
      <c r="K15" s="44"/>
      <c r="L15" s="1"/>
    </row>
    <row r="16" spans="1:13" ht="15.75" x14ac:dyDescent="0.25">
      <c r="A16" s="58" t="s">
        <v>45</v>
      </c>
      <c r="B16" s="58"/>
      <c r="C16" s="58"/>
      <c r="D16" s="58"/>
      <c r="E16" s="58"/>
      <c r="F16" s="58"/>
      <c r="G16" s="58"/>
      <c r="H16" s="58"/>
      <c r="I16" s="58"/>
      <c r="J16" s="9">
        <f>-J15*0.1</f>
        <v>-20500</v>
      </c>
    </row>
    <row r="17" spans="1:10" x14ac:dyDescent="0.25">
      <c r="A17" s="58" t="s">
        <v>78</v>
      </c>
      <c r="B17" s="58"/>
      <c r="C17" s="58"/>
      <c r="D17" s="58"/>
      <c r="E17" s="58"/>
      <c r="F17" s="58"/>
      <c r="G17" s="58"/>
      <c r="H17" s="58"/>
      <c r="I17" s="58"/>
      <c r="J17" s="31">
        <f>SUM(J15:J16)</f>
        <v>184500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59" t="s">
        <v>83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307500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43" t="s">
        <v>84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85</v>
      </c>
      <c r="L6" s="6" t="s">
        <v>95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79" t="s">
        <v>28</v>
      </c>
      <c r="J7" s="80"/>
      <c r="K7" s="81" t="s">
        <v>38</v>
      </c>
      <c r="L7" s="8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42000</v>
      </c>
      <c r="G8" s="9">
        <v>7000</v>
      </c>
      <c r="H8" s="9"/>
      <c r="I8" s="9">
        <v>35000</v>
      </c>
      <c r="J8" s="9">
        <f t="shared" ref="J8:J13" si="0">SUM(H8:I8)</f>
        <v>35000</v>
      </c>
      <c r="K8" s="11"/>
      <c r="L8" s="6" t="s">
        <v>86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414000</v>
      </c>
      <c r="G9" s="9">
        <v>80000</v>
      </c>
      <c r="H9" s="9">
        <v>40000</v>
      </c>
      <c r="I9" s="9">
        <v>10000</v>
      </c>
      <c r="J9" s="9">
        <f t="shared" si="0"/>
        <v>50000</v>
      </c>
      <c r="K9" s="11" t="s">
        <v>87</v>
      </c>
      <c r="L9" s="46" t="s">
        <v>71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30000</v>
      </c>
      <c r="G10" s="9"/>
      <c r="H10" s="9">
        <v>30000</v>
      </c>
      <c r="I10" s="9">
        <v>30000</v>
      </c>
      <c r="J10" s="9">
        <f t="shared" si="0"/>
        <v>60000</v>
      </c>
      <c r="K10" s="11" t="s">
        <v>85</v>
      </c>
      <c r="L10" s="45" t="s">
        <v>86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84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22000</v>
      </c>
      <c r="G12" s="9">
        <v>33000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77000</v>
      </c>
      <c r="G13" s="32">
        <v>7000</v>
      </c>
      <c r="H13" s="9"/>
      <c r="I13" s="9">
        <v>70000</v>
      </c>
      <c r="J13" s="9">
        <f t="shared" si="0"/>
        <v>70000</v>
      </c>
      <c r="K13" s="11"/>
      <c r="L13" s="6" t="s">
        <v>88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/>
      <c r="I14" s="9"/>
      <c r="J14" s="9"/>
      <c r="K14" s="11"/>
      <c r="L14" s="6"/>
    </row>
    <row r="15" spans="1:13" ht="30" customHeight="1" x14ac:dyDescent="0.25">
      <c r="A15" s="60" t="s">
        <v>7</v>
      </c>
      <c r="B15" s="60"/>
      <c r="C15" s="60"/>
      <c r="D15" s="60"/>
      <c r="E15" s="33">
        <f t="shared" ref="E15:J15" si="1">SUM(E5:E14)</f>
        <v>345000</v>
      </c>
      <c r="F15" s="34">
        <f t="shared" si="1"/>
        <v>1338000</v>
      </c>
      <c r="G15" s="33">
        <f t="shared" si="1"/>
        <v>204500</v>
      </c>
      <c r="H15" s="34">
        <f t="shared" si="1"/>
        <v>165000</v>
      </c>
      <c r="I15" s="34">
        <f t="shared" si="1"/>
        <v>150000</v>
      </c>
      <c r="J15" s="34">
        <f t="shared" si="1"/>
        <v>315000</v>
      </c>
      <c r="K15" s="44" t="s">
        <v>89</v>
      </c>
      <c r="L15" s="1" t="s">
        <v>70</v>
      </c>
    </row>
    <row r="16" spans="1:13" ht="15.75" x14ac:dyDescent="0.25">
      <c r="A16" s="58" t="s">
        <v>45</v>
      </c>
      <c r="B16" s="58"/>
      <c r="C16" s="58"/>
      <c r="D16" s="58"/>
      <c r="E16" s="58"/>
      <c r="F16" s="58"/>
      <c r="G16" s="58"/>
      <c r="H16" s="58"/>
      <c r="I16" s="58"/>
      <c r="J16" s="9">
        <f>-J15*0.1</f>
        <v>-31500</v>
      </c>
    </row>
    <row r="17" spans="1:10" x14ac:dyDescent="0.25">
      <c r="A17" s="58" t="s">
        <v>90</v>
      </c>
      <c r="B17" s="58"/>
      <c r="C17" s="58"/>
      <c r="D17" s="58"/>
      <c r="E17" s="58"/>
      <c r="F17" s="58"/>
      <c r="G17" s="58"/>
      <c r="H17" s="58"/>
      <c r="I17" s="58"/>
      <c r="J17" s="31">
        <f>SUM(J15:J16)</f>
        <v>283500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F20">
        <f>44000+33000</f>
        <v>77000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A17" sqref="A17:I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59" t="s">
        <v>91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302500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3" t="s">
        <v>97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98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79" t="s">
        <v>28</v>
      </c>
      <c r="J7" s="80"/>
      <c r="K7" s="81" t="s">
        <v>38</v>
      </c>
      <c r="L7" s="8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45500</v>
      </c>
      <c r="G8" s="9">
        <v>10500</v>
      </c>
      <c r="H8" s="9"/>
      <c r="I8" s="9">
        <v>35000</v>
      </c>
      <c r="J8" s="9">
        <f>SUM(I8)</f>
        <v>35000</v>
      </c>
      <c r="K8" s="11"/>
      <c r="L8" s="6" t="s">
        <v>92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408000</v>
      </c>
      <c r="G9" s="9">
        <v>84000</v>
      </c>
      <c r="H9" s="9"/>
      <c r="I9" s="9">
        <v>50000</v>
      </c>
      <c r="J9" s="9">
        <f>SUM(I9)</f>
        <v>50000</v>
      </c>
      <c r="K9" s="11" t="s">
        <v>99</v>
      </c>
      <c r="L9" s="46" t="s">
        <v>100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/>
      <c r="G10" s="9"/>
      <c r="H10" s="9">
        <v>30000</v>
      </c>
      <c r="I10" s="9"/>
      <c r="J10" s="9">
        <f>SUM(H10:I10)</f>
        <v>30000</v>
      </c>
      <c r="K10" s="11" t="s">
        <v>101</v>
      </c>
      <c r="L10" s="45" t="s">
        <v>102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>SUM(H11:I11)</f>
        <v>35000</v>
      </c>
      <c r="K11" s="11" t="s">
        <v>105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96</v>
      </c>
      <c r="E12" s="9">
        <v>20000</v>
      </c>
      <c r="F12" s="9">
        <v>77000</v>
      </c>
      <c r="G12" s="9">
        <v>35000</v>
      </c>
      <c r="H12" s="9">
        <v>20000</v>
      </c>
      <c r="I12" s="9">
        <v>20000</v>
      </c>
      <c r="J12" s="9">
        <f>SUM(H12:I12)</f>
        <v>40000</v>
      </c>
      <c r="K12" s="47" t="s">
        <v>103</v>
      </c>
      <c r="L12" s="6" t="s">
        <v>93</v>
      </c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>
        <v>35000</v>
      </c>
      <c r="J13" s="9">
        <f>SUM(I13)</f>
        <v>35000</v>
      </c>
      <c r="K13" s="11"/>
      <c r="L13" s="6" t="s">
        <v>94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301000</v>
      </c>
      <c r="G14" s="9">
        <v>35500</v>
      </c>
      <c r="H14" s="9">
        <v>20000</v>
      </c>
      <c r="I14" s="9">
        <v>20000</v>
      </c>
      <c r="J14" s="9">
        <f>SUM(H14:I14)</f>
        <v>40000</v>
      </c>
      <c r="K14" s="11" t="s">
        <v>104</v>
      </c>
      <c r="L14" s="6" t="s">
        <v>71</v>
      </c>
    </row>
    <row r="15" spans="1:13" ht="30" customHeight="1" x14ac:dyDescent="0.25">
      <c r="A15" s="60" t="s">
        <v>7</v>
      </c>
      <c r="B15" s="60"/>
      <c r="C15" s="60"/>
      <c r="D15" s="60"/>
      <c r="E15" s="33">
        <f t="shared" ref="E15:G15" si="0">SUM(E5:E14)</f>
        <v>345000</v>
      </c>
      <c r="F15" s="34">
        <f t="shared" si="0"/>
        <v>1339000</v>
      </c>
      <c r="G15" s="33">
        <f t="shared" si="0"/>
        <v>216000</v>
      </c>
      <c r="H15" s="34">
        <f>SUM(H5:H14)</f>
        <v>165000</v>
      </c>
      <c r="I15" s="34">
        <f>SUM(I5+I6+I8+I9+I10+I11+I12+I13+I14)</f>
        <v>165000</v>
      </c>
      <c r="J15" s="34">
        <f>SUM(J5+J6+J8+J9+J10+J11+J12+J13+J14)</f>
        <v>330000</v>
      </c>
      <c r="K15" s="44" t="s">
        <v>106</v>
      </c>
      <c r="L15" s="1" t="s">
        <v>70</v>
      </c>
    </row>
    <row r="16" spans="1:13" ht="15.75" x14ac:dyDescent="0.25">
      <c r="A16" s="58" t="s">
        <v>45</v>
      </c>
      <c r="B16" s="58"/>
      <c r="C16" s="58"/>
      <c r="D16" s="58"/>
      <c r="E16" s="58"/>
      <c r="F16" s="58"/>
      <c r="G16" s="58"/>
      <c r="H16" s="58"/>
      <c r="I16" s="58"/>
      <c r="J16" s="9">
        <f>SUM(J15*0.1)</f>
        <v>33000</v>
      </c>
    </row>
    <row r="17" spans="1:10" x14ac:dyDescent="0.25">
      <c r="A17" s="58" t="s">
        <v>107</v>
      </c>
      <c r="B17" s="58"/>
      <c r="C17" s="58"/>
      <c r="D17" s="58"/>
      <c r="E17" s="58"/>
      <c r="F17" s="58"/>
      <c r="G17" s="58"/>
      <c r="H17" s="58"/>
      <c r="I17" s="58"/>
      <c r="J17" s="31">
        <f>SUM(J15-J16)</f>
        <v>297000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view="pageLayout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59" t="s">
        <v>108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297500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8" t="s">
        <v>111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8" t="s">
        <v>112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>
        <v>49500</v>
      </c>
      <c r="G7" s="9">
        <v>14500</v>
      </c>
      <c r="H7" s="9"/>
      <c r="I7" s="9">
        <v>35000</v>
      </c>
      <c r="J7" s="9">
        <f t="shared" si="0"/>
        <v>35000</v>
      </c>
      <c r="K7" s="11"/>
      <c r="L7" s="6" t="s">
        <v>113</v>
      </c>
    </row>
    <row r="8" spans="1:13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402000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8" t="s">
        <v>117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9">
        <v>30000</v>
      </c>
      <c r="F9" s="9"/>
      <c r="G9" s="9"/>
      <c r="H9" s="9">
        <v>30000</v>
      </c>
      <c r="I9" s="9"/>
      <c r="J9" s="9">
        <f t="shared" si="0"/>
        <v>30000</v>
      </c>
      <c r="K9" s="48" t="s">
        <v>110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132500</v>
      </c>
      <c r="G10" s="9">
        <v>27500</v>
      </c>
      <c r="H10" s="9"/>
      <c r="I10" s="9"/>
      <c r="J10" s="9">
        <f t="shared" si="0"/>
        <v>0</v>
      </c>
      <c r="K10" s="11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9">
        <v>20000</v>
      </c>
      <c r="F11" s="9">
        <v>59000</v>
      </c>
      <c r="G11" s="9">
        <v>37000</v>
      </c>
      <c r="H11" s="9">
        <v>20000</v>
      </c>
      <c r="I11" s="9">
        <v>20000</v>
      </c>
      <c r="J11" s="9">
        <f t="shared" si="0"/>
        <v>40000</v>
      </c>
      <c r="K11" s="48" t="s">
        <v>115</v>
      </c>
      <c r="L11" s="6" t="s">
        <v>113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42000</v>
      </c>
      <c r="G12" s="32">
        <v>7000</v>
      </c>
      <c r="H12" s="9"/>
      <c r="I12" s="9">
        <v>35000</v>
      </c>
      <c r="J12" s="9">
        <f t="shared" si="0"/>
        <v>35000</v>
      </c>
      <c r="K12" s="11"/>
      <c r="L12" s="46" t="s">
        <v>109</v>
      </c>
    </row>
    <row r="13" spans="1:13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281000</v>
      </c>
      <c r="G13" s="9">
        <v>35500</v>
      </c>
      <c r="H13" s="9"/>
      <c r="I13" s="9"/>
      <c r="J13" s="9">
        <f t="shared" si="0"/>
        <v>0</v>
      </c>
      <c r="K13" s="11"/>
      <c r="L13" s="6"/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G14" si="1">SUM(E5:E13)</f>
        <v>275000</v>
      </c>
      <c r="F14" s="34">
        <f t="shared" si="1"/>
        <v>1301000</v>
      </c>
      <c r="G14" s="33">
        <f t="shared" si="1"/>
        <v>233000</v>
      </c>
      <c r="H14" s="34">
        <f>SUM(H5:H13)</f>
        <v>150000</v>
      </c>
      <c r="I14" s="34">
        <f>SUM(I5:I13)</f>
        <v>105000</v>
      </c>
      <c r="J14" s="34">
        <f>SUM(J5:J13)</f>
        <v>255000</v>
      </c>
      <c r="K14" s="44"/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-25500</v>
      </c>
    </row>
    <row r="16" spans="1:13" x14ac:dyDescent="0.25">
      <c r="A16" s="58" t="s">
        <v>116</v>
      </c>
      <c r="B16" s="58"/>
      <c r="C16" s="58"/>
      <c r="D16" s="58"/>
      <c r="E16" s="58"/>
      <c r="F16" s="58"/>
      <c r="G16" s="58"/>
      <c r="H16" s="58"/>
      <c r="I16" s="58"/>
      <c r="J16" s="31">
        <f>SUM(J14:J15)</f>
        <v>229500</v>
      </c>
    </row>
    <row r="17" spans="1:12" ht="6.75" customHeight="1" x14ac:dyDescent="0.25"/>
    <row r="18" spans="1:12" x14ac:dyDescent="0.25">
      <c r="A18" t="s">
        <v>67</v>
      </c>
    </row>
    <row r="19" spans="1:12" x14ac:dyDescent="0.25">
      <c r="A19" t="s">
        <v>68</v>
      </c>
      <c r="J19" s="35"/>
    </row>
    <row r="20" spans="1:12" ht="7.5" customHeight="1" x14ac:dyDescent="0.25"/>
    <row r="21" spans="1:12" x14ac:dyDescent="0.25">
      <c r="B21" s="62" t="s">
        <v>118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 x14ac:dyDescent="0.25">
      <c r="H22" s="35"/>
    </row>
    <row r="23" spans="1:12" x14ac:dyDescent="0.25">
      <c r="B23" s="35"/>
    </row>
  </sheetData>
  <mergeCells count="6">
    <mergeCell ref="A16:I16"/>
    <mergeCell ref="B21:L21"/>
    <mergeCell ref="A1:L1"/>
    <mergeCell ref="A2:L2"/>
    <mergeCell ref="A14:D14"/>
    <mergeCell ref="A15:I15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163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11000</v>
      </c>
      <c r="H5" s="9">
        <v>35000</v>
      </c>
      <c r="I5" s="9"/>
      <c r="J5" s="9">
        <f>SUM(H5:I5)</f>
        <v>35000</v>
      </c>
      <c r="K5" s="43" t="s">
        <v>123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120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18000</v>
      </c>
      <c r="H7" s="9">
        <v>35000</v>
      </c>
      <c r="I7" s="9"/>
      <c r="J7" s="9">
        <f t="shared" si="0"/>
        <v>35000</v>
      </c>
      <c r="K7" s="43" t="s">
        <v>123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392000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3" t="s">
        <v>124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f t="shared" si="0"/>
        <v>30000</v>
      </c>
      <c r="K9" s="43" t="s">
        <v>121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31000</v>
      </c>
      <c r="H10" s="9"/>
      <c r="I10" s="9">
        <v>35000</v>
      </c>
      <c r="J10" s="9">
        <f t="shared" si="0"/>
        <v>35000</v>
      </c>
      <c r="K10" s="43"/>
      <c r="L10" s="2" t="s">
        <v>161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39000</v>
      </c>
      <c r="G11" s="9">
        <v>37000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45500</v>
      </c>
      <c r="G12" s="32">
        <v>10500</v>
      </c>
      <c r="H12" s="9">
        <v>35000</v>
      </c>
      <c r="I12" s="9">
        <v>35000</v>
      </c>
      <c r="J12" s="9">
        <f t="shared" si="0"/>
        <v>70000</v>
      </c>
      <c r="K12" s="43" t="s">
        <v>122</v>
      </c>
      <c r="L12" s="6" t="s">
        <v>162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303000</v>
      </c>
      <c r="G13" s="9">
        <v>37500</v>
      </c>
      <c r="H13" s="9">
        <v>20000</v>
      </c>
      <c r="I13" s="9">
        <v>20000</v>
      </c>
      <c r="J13" s="9">
        <f t="shared" si="0"/>
        <v>40000</v>
      </c>
      <c r="K13" s="43" t="s">
        <v>119</v>
      </c>
      <c r="L13" s="6" t="s">
        <v>71</v>
      </c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1">SUM(E5:E13)</f>
        <v>275000</v>
      </c>
      <c r="F14" s="34">
        <f>SUM(F5:F13)</f>
        <v>1330000</v>
      </c>
      <c r="G14" s="33">
        <f t="shared" si="1"/>
        <v>245500</v>
      </c>
      <c r="H14" s="33">
        <f t="shared" si="1"/>
        <v>220000</v>
      </c>
      <c r="I14" s="33">
        <f t="shared" si="1"/>
        <v>100000</v>
      </c>
      <c r="J14" s="33">
        <f t="shared" si="1"/>
        <v>320000</v>
      </c>
      <c r="K14" s="44" t="s">
        <v>128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J14*-0.1</f>
        <v>-32000</v>
      </c>
    </row>
    <row r="16" spans="1:13" ht="15.75" x14ac:dyDescent="0.25">
      <c r="A16" s="83" t="s">
        <v>125</v>
      </c>
      <c r="B16" s="84"/>
      <c r="C16" s="84"/>
      <c r="D16" s="84"/>
      <c r="E16" s="84"/>
      <c r="F16" s="84"/>
      <c r="G16" s="84"/>
      <c r="H16" s="84"/>
      <c r="I16" s="85"/>
      <c r="J16" s="9">
        <f>SUM(J14:J15)</f>
        <v>288000</v>
      </c>
    </row>
    <row r="17" spans="1:12" x14ac:dyDescent="0.25">
      <c r="A17" s="58" t="s">
        <v>126</v>
      </c>
      <c r="B17" s="58"/>
      <c r="C17" s="58"/>
      <c r="D17" s="58"/>
      <c r="E17" s="58"/>
      <c r="F17" s="58"/>
      <c r="G17" s="58"/>
      <c r="H17" s="58"/>
      <c r="I17" s="58"/>
      <c r="J17" s="31">
        <v>225000</v>
      </c>
    </row>
    <row r="18" spans="1:12" ht="18" customHeight="1" x14ac:dyDescent="0.25">
      <c r="A18" s="58" t="s">
        <v>127</v>
      </c>
      <c r="B18" s="58"/>
      <c r="C18" s="58"/>
      <c r="D18" s="58"/>
      <c r="E18" s="58"/>
      <c r="F18" s="58"/>
      <c r="G18" s="58"/>
      <c r="H18" s="58"/>
      <c r="I18" s="58"/>
      <c r="J18" s="31">
        <f>J16-J17</f>
        <v>63000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62" t="s">
        <v>118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</row>
    <row r="23" spans="1:12" x14ac:dyDescent="0.25">
      <c r="F23" s="35"/>
      <c r="H23" s="35"/>
    </row>
    <row r="24" spans="1:12" x14ac:dyDescent="0.25">
      <c r="B24" s="35"/>
    </row>
  </sheetData>
  <mergeCells count="8">
    <mergeCell ref="B22:L22"/>
    <mergeCell ref="A1:L1"/>
    <mergeCell ref="A2:L2"/>
    <mergeCell ref="A14:D14"/>
    <mergeCell ref="A15:I15"/>
    <mergeCell ref="A17:I17"/>
    <mergeCell ref="A16:I16"/>
    <mergeCell ref="A18:I18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59" t="s">
        <v>129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21" x14ac:dyDescent="0.35">
      <c r="A2" s="59" t="s">
        <v>74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9">
        <v>35000</v>
      </c>
      <c r="I5" s="9"/>
      <c r="J5" s="9">
        <v>35000</v>
      </c>
      <c r="K5" s="43" t="s">
        <v>134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v>25000</v>
      </c>
      <c r="K6" s="43" t="s">
        <v>136</v>
      </c>
      <c r="L6" s="6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21500</v>
      </c>
      <c r="H7" s="9"/>
      <c r="I7" s="9"/>
      <c r="J7" s="9"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382000</v>
      </c>
      <c r="G8" s="9">
        <v>88000</v>
      </c>
      <c r="H8" s="9"/>
      <c r="I8" s="9"/>
      <c r="J8" s="9">
        <v>0</v>
      </c>
      <c r="K8" s="43"/>
      <c r="L8" s="46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v>30000</v>
      </c>
      <c r="K9" s="43" t="s">
        <v>133</v>
      </c>
      <c r="L9" s="45" t="s">
        <v>95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34500</v>
      </c>
      <c r="H10" s="9">
        <v>35000</v>
      </c>
      <c r="I10" s="9"/>
      <c r="J10" s="9">
        <v>35000</v>
      </c>
      <c r="K10" s="43" t="s">
        <v>130</v>
      </c>
      <c r="L10" s="2" t="s">
        <v>131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61000</v>
      </c>
      <c r="G11" s="9">
        <v>39000</v>
      </c>
      <c r="H11" s="9">
        <v>20000</v>
      </c>
      <c r="I11" s="9"/>
      <c r="J11" s="9">
        <v>20000</v>
      </c>
      <c r="K11" s="43" t="s">
        <v>135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10500</v>
      </c>
      <c r="G12" s="32">
        <v>10500</v>
      </c>
      <c r="H12" s="9"/>
      <c r="I12" s="9"/>
      <c r="J12" s="9"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9"/>
      <c r="I13" s="9"/>
      <c r="J13" s="9">
        <v>0</v>
      </c>
      <c r="K13" s="43"/>
      <c r="L13" s="6"/>
    </row>
    <row r="14" spans="1:13" ht="30" customHeight="1" x14ac:dyDescent="0.25">
      <c r="A14" s="60" t="s">
        <v>7</v>
      </c>
      <c r="B14" s="60"/>
      <c r="C14" s="60"/>
      <c r="D14" s="60"/>
      <c r="E14" s="33">
        <f t="shared" ref="E14:J14" si="0">SUM(E5:E13)</f>
        <v>275000</v>
      </c>
      <c r="F14" s="34">
        <f>SUM(F5:F13)</f>
        <v>1290500</v>
      </c>
      <c r="G14" s="33">
        <f t="shared" si="0"/>
        <v>258000</v>
      </c>
      <c r="H14" s="33">
        <f t="shared" si="0"/>
        <v>145000</v>
      </c>
      <c r="I14" s="33">
        <f t="shared" si="0"/>
        <v>0</v>
      </c>
      <c r="J14" s="33">
        <f t="shared" si="0"/>
        <v>145000</v>
      </c>
      <c r="K14" s="44" t="s">
        <v>139</v>
      </c>
      <c r="L14" s="1" t="s">
        <v>70</v>
      </c>
    </row>
    <row r="15" spans="1:13" ht="15.75" x14ac:dyDescent="0.25">
      <c r="A15" s="58" t="s">
        <v>45</v>
      </c>
      <c r="B15" s="58"/>
      <c r="C15" s="58"/>
      <c r="D15" s="58"/>
      <c r="E15" s="58"/>
      <c r="F15" s="58"/>
      <c r="G15" s="58"/>
      <c r="H15" s="58"/>
      <c r="I15" s="58"/>
      <c r="J15" s="9">
        <f>-J14*0.1</f>
        <v>-14500</v>
      </c>
    </row>
    <row r="16" spans="1:13" x14ac:dyDescent="0.25">
      <c r="A16" s="58" t="s">
        <v>137</v>
      </c>
      <c r="B16" s="58"/>
      <c r="C16" s="58"/>
      <c r="D16" s="58"/>
      <c r="E16" s="58"/>
      <c r="F16" s="58"/>
      <c r="G16" s="58"/>
      <c r="H16" s="58"/>
      <c r="I16" s="58"/>
      <c r="J16" s="31">
        <f>J14+J15</f>
        <v>130500</v>
      </c>
    </row>
    <row r="17" spans="1:12" ht="18" customHeight="1" x14ac:dyDescent="0.25">
      <c r="A17" s="58" t="s">
        <v>132</v>
      </c>
      <c r="B17" s="58"/>
      <c r="C17" s="58"/>
      <c r="D17" s="58"/>
      <c r="E17" s="58"/>
      <c r="F17" s="58"/>
      <c r="G17" s="58"/>
      <c r="H17" s="58"/>
      <c r="I17" s="58"/>
      <c r="J17" s="14">
        <v>5000</v>
      </c>
    </row>
    <row r="18" spans="1:12" ht="18" customHeight="1" x14ac:dyDescent="0.25">
      <c r="A18" s="83" t="s">
        <v>138</v>
      </c>
      <c r="B18" s="84"/>
      <c r="C18" s="84"/>
      <c r="D18" s="84"/>
      <c r="E18" s="84"/>
      <c r="F18" s="84"/>
      <c r="G18" s="84"/>
      <c r="H18" s="84"/>
      <c r="I18" s="85"/>
      <c r="J18" s="31">
        <f>J16+J17</f>
        <v>135500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</row>
    <row r="23" spans="1:12" x14ac:dyDescent="0.25">
      <c r="F23" s="35"/>
      <c r="H23" s="35"/>
    </row>
    <row r="24" spans="1:12" x14ac:dyDescent="0.25">
      <c r="B24" s="35"/>
    </row>
  </sheetData>
  <mergeCells count="7">
    <mergeCell ref="A18:I18"/>
    <mergeCell ref="A17:I17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AOUT 2019 (2)</vt:lpstr>
      <vt:lpstr>IMPOT 2017</vt:lpstr>
      <vt:lpstr>IMPOT 2018</vt:lpstr>
      <vt:lpstr>DECEMBRE 18 </vt:lpstr>
      <vt:lpstr>JANVIER 19</vt:lpstr>
      <vt:lpstr>FEVRIER 2019</vt:lpstr>
      <vt:lpstr>MARS 2019</vt:lpstr>
      <vt:lpstr>AVRIL 2019</vt:lpstr>
      <vt:lpstr>MAI 2019</vt:lpstr>
      <vt:lpstr>JUIN 2019 </vt:lpstr>
      <vt:lpstr>JUILLET 2019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2019-12-12T15:58:27Z</cp:lastPrinted>
  <dcterms:created xsi:type="dcterms:W3CDTF">2013-02-10T07:37:00Z</dcterms:created>
  <dcterms:modified xsi:type="dcterms:W3CDTF">2019-12-13T16:50:27Z</dcterms:modified>
</cp:coreProperties>
</file>