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SYLLA MASSANDJE\"/>
    </mc:Choice>
  </mc:AlternateContent>
  <bookViews>
    <workbookView xWindow="0" yWindow="135" windowWidth="15600" windowHeight="6150" firstSheet="33" activeTab="40"/>
  </bookViews>
  <sheets>
    <sheet name="IMPOT 2017" sheetId="48" r:id="rId1"/>
    <sheet name="DECEMBRE 16" sheetId="47" r:id="rId2"/>
    <sheet name="JANVIER 2017" sheetId="49" r:id="rId3"/>
    <sheet name="FEVRIER 2017" sheetId="50" r:id="rId4"/>
    <sheet name="MARS 17" sheetId="51" r:id="rId5"/>
    <sheet name="AVRIL 17 " sheetId="52" r:id="rId6"/>
    <sheet name="MAI 17 " sheetId="53" r:id="rId7"/>
    <sheet name="JUIN 17" sheetId="54" r:id="rId8"/>
    <sheet name="JUILLET 17 " sheetId="55" r:id="rId9"/>
    <sheet name="AOUT 17" sheetId="56" r:id="rId10"/>
    <sheet name="SEPTEMBRE 17" sheetId="57" r:id="rId11"/>
    <sheet name="OCTOBRE 17" sheetId="58" r:id="rId12"/>
    <sheet name="NOVEMBRE 17 " sheetId="60" r:id="rId13"/>
    <sheet name="DECEMBRE 17 " sheetId="61" r:id="rId14"/>
    <sheet name="JANVIER 18" sheetId="62" r:id="rId15"/>
    <sheet name="FEVRIER 18 " sheetId="64" r:id="rId16"/>
    <sheet name="MARS 18" sheetId="66" r:id="rId17"/>
    <sheet name="AVRIL 18" sheetId="67" r:id="rId18"/>
    <sheet name="AVRIL 18 (2)" sheetId="69" r:id="rId19"/>
    <sheet name="MAI 18 " sheetId="68" r:id="rId20"/>
    <sheet name="JUIN 18" sheetId="70" r:id="rId21"/>
    <sheet name="CONTROLE BAUX" sheetId="59" r:id="rId22"/>
    <sheet name="JUILLET 18" sheetId="71" r:id="rId23"/>
    <sheet name="AOUT 18" sheetId="72" r:id="rId24"/>
    <sheet name="SEPTEMBRE 18" sheetId="73" r:id="rId25"/>
    <sheet name="OCTOBRE 18 " sheetId="74" r:id="rId26"/>
    <sheet name="NOVEMBRE 18" sheetId="75" r:id="rId27"/>
    <sheet name="DECEMBRE 18" sheetId="76" r:id="rId28"/>
    <sheet name="JANVIER 19" sheetId="77" r:id="rId29"/>
    <sheet name="FEVRIER 2019" sheetId="80" r:id="rId30"/>
    <sheet name="MARS  2019" sheetId="79" r:id="rId31"/>
    <sheet name="AVRIL 2019" sheetId="81" r:id="rId32"/>
    <sheet name="MAI 2019" sheetId="82" r:id="rId33"/>
    <sheet name="JUIN 2019" sheetId="83" r:id="rId34"/>
    <sheet name="JUILLET 2019" sheetId="84" r:id="rId35"/>
    <sheet name="AOUT 2019" sheetId="85" r:id="rId36"/>
    <sheet name="AOUT 2019 (2)" sheetId="89" r:id="rId37"/>
    <sheet name="SEPTEMBRE 2019" sheetId="90" r:id="rId38"/>
    <sheet name="OCTOBRE 2019" sheetId="88" r:id="rId39"/>
    <sheet name="NOVEMBRE 2019" sheetId="91" r:id="rId40"/>
    <sheet name="DECEMBRE 2019" sheetId="92" r:id="rId41"/>
  </sheets>
  <calcPr calcId="152511"/>
</workbook>
</file>

<file path=xl/calcChain.xml><?xml version="1.0" encoding="utf-8"?>
<calcChain xmlns="http://schemas.openxmlformats.org/spreadsheetml/2006/main">
  <c r="G32" i="91" l="1"/>
  <c r="G27" i="92" l="1"/>
  <c r="G26" i="92"/>
  <c r="G21" i="92"/>
  <c r="H20" i="92"/>
  <c r="G20" i="92"/>
  <c r="G22" i="92" s="1"/>
  <c r="G28" i="92" l="1"/>
  <c r="G23" i="92"/>
  <c r="G26" i="91"/>
  <c r="G27" i="91" s="1"/>
  <c r="G21" i="91"/>
  <c r="H20" i="91"/>
  <c r="G20" i="91"/>
  <c r="G22" i="91" s="1"/>
  <c r="G27" i="88"/>
  <c r="G26" i="88"/>
  <c r="G21" i="88"/>
  <c r="H20" i="88"/>
  <c r="G20" i="88"/>
  <c r="G22" i="88" s="1"/>
  <c r="G26" i="90"/>
  <c r="G27" i="90" s="1"/>
  <c r="G21" i="90"/>
  <c r="H20" i="90"/>
  <c r="G20" i="90"/>
  <c r="G22" i="90" s="1"/>
  <c r="G22" i="89"/>
  <c r="G27" i="89"/>
  <c r="G26" i="89"/>
  <c r="G21" i="89"/>
  <c r="H20" i="89"/>
  <c r="G20" i="89"/>
  <c r="G28" i="91" l="1"/>
  <c r="G23" i="91"/>
  <c r="G23" i="88"/>
  <c r="G28" i="88"/>
  <c r="G28" i="90"/>
  <c r="G23" i="90"/>
  <c r="G28" i="89"/>
  <c r="G23" i="89"/>
  <c r="G25" i="85" l="1"/>
  <c r="G23" i="85"/>
  <c r="G22" i="85"/>
  <c r="G27" i="85" s="1"/>
  <c r="G21" i="85"/>
  <c r="H20" i="85"/>
  <c r="G20" i="85"/>
  <c r="G24" i="85" s="1"/>
  <c r="G26" i="85" s="1"/>
  <c r="G25" i="84"/>
  <c r="G23" i="84"/>
  <c r="G24" i="84" s="1"/>
  <c r="G26" i="84" s="1"/>
  <c r="G22" i="84"/>
  <c r="G27" i="84" s="1"/>
  <c r="G21" i="84"/>
  <c r="H20" i="84"/>
  <c r="G20" i="84"/>
  <c r="G25" i="83"/>
  <c r="G23" i="83"/>
  <c r="G22" i="83"/>
  <c r="G27" i="83" s="1"/>
  <c r="G21" i="83"/>
  <c r="H20" i="83"/>
  <c r="G20" i="83"/>
  <c r="G24" i="83" s="1"/>
  <c r="G26" i="83" s="1"/>
  <c r="G25" i="82" l="1"/>
  <c r="G22" i="82"/>
  <c r="G27" i="82" s="1"/>
  <c r="G21" i="82"/>
  <c r="H20" i="82"/>
  <c r="G20" i="82"/>
  <c r="G23" i="82" l="1"/>
  <c r="G24" i="82" s="1"/>
  <c r="G26" i="82" s="1"/>
  <c r="G25" i="81"/>
  <c r="G21" i="81"/>
  <c r="H20" i="81"/>
  <c r="G20" i="81"/>
  <c r="G22" i="81" l="1"/>
  <c r="G26" i="80"/>
  <c r="H19" i="80"/>
  <c r="G19" i="80"/>
  <c r="G21" i="80" s="1"/>
  <c r="H20" i="79"/>
  <c r="G20" i="79"/>
  <c r="G21" i="79"/>
  <c r="G25" i="79"/>
  <c r="G27" i="81" l="1"/>
  <c r="G23" i="81"/>
  <c r="G24" i="81" s="1"/>
  <c r="G26" i="81" s="1"/>
  <c r="G20" i="80"/>
  <c r="G22" i="80"/>
  <c r="G24" i="80" s="1"/>
  <c r="G25" i="80"/>
  <c r="G27" i="80" s="1"/>
  <c r="G22" i="79"/>
  <c r="G23" i="79" l="1"/>
  <c r="G24" i="79" s="1"/>
  <c r="G26" i="79" s="1"/>
  <c r="G27" i="79"/>
  <c r="G26" i="77"/>
  <c r="H19" i="77"/>
  <c r="G19" i="77"/>
  <c r="G20" i="77" s="1"/>
  <c r="G21" i="77" l="1"/>
  <c r="G22" i="77"/>
  <c r="G24" i="77" s="1"/>
  <c r="G25" i="77"/>
  <c r="G27" i="77" s="1"/>
  <c r="G26" i="76"/>
  <c r="G23" i="76"/>
  <c r="H19" i="76"/>
  <c r="G19" i="76"/>
  <c r="G25" i="76" s="1"/>
  <c r="G26" i="75"/>
  <c r="G23" i="75"/>
  <c r="H19" i="75"/>
  <c r="G19" i="75"/>
  <c r="G25" i="75" s="1"/>
  <c r="G27" i="76" l="1"/>
  <c r="G27" i="75"/>
  <c r="G21" i="75"/>
  <c r="G22" i="75" s="1"/>
  <c r="G24" i="75" s="1"/>
  <c r="G20" i="76"/>
  <c r="G21" i="76"/>
  <c r="G22" i="76" s="1"/>
  <c r="G24" i="76" s="1"/>
  <c r="G20" i="75"/>
  <c r="G26" i="74"/>
  <c r="G23" i="74"/>
  <c r="H19" i="74"/>
  <c r="G19" i="74"/>
  <c r="G25" i="74" s="1"/>
  <c r="G26" i="73"/>
  <c r="G23" i="73"/>
  <c r="H19" i="73"/>
  <c r="G19" i="73"/>
  <c r="G26" i="72"/>
  <c r="G23" i="72"/>
  <c r="H19" i="72"/>
  <c r="G19" i="72"/>
  <c r="G20" i="74" l="1"/>
  <c r="G21" i="74"/>
  <c r="G22" i="74" s="1"/>
  <c r="G24" i="74" s="1"/>
  <c r="G21" i="73"/>
  <c r="G22" i="73" s="1"/>
  <c r="G24" i="73" s="1"/>
  <c r="G25" i="73"/>
  <c r="G27" i="73" s="1"/>
  <c r="G20" i="73"/>
  <c r="G21" i="72"/>
  <c r="G22" i="72" s="1"/>
  <c r="G24" i="72" s="1"/>
  <c r="G25" i="72"/>
  <c r="G27" i="72" s="1"/>
  <c r="G20" i="72"/>
  <c r="G26" i="71"/>
  <c r="G23" i="71"/>
  <c r="H19" i="71"/>
  <c r="G19" i="71"/>
  <c r="G21" i="71" s="1"/>
  <c r="G20" i="71" l="1"/>
  <c r="G22" i="71"/>
  <c r="G24" i="71" s="1"/>
  <c r="G25" i="71"/>
  <c r="G27" i="71" s="1"/>
  <c r="G26" i="70"/>
  <c r="G23" i="70"/>
  <c r="H19" i="70"/>
  <c r="G19" i="70"/>
  <c r="G20" i="70" s="1"/>
  <c r="G21" i="70" l="1"/>
  <c r="G22" i="70" s="1"/>
  <c r="G24" i="70" s="1"/>
  <c r="G25" i="70"/>
  <c r="G27" i="70" s="1"/>
  <c r="G26" i="69"/>
  <c r="G23" i="69"/>
  <c r="H19" i="69"/>
  <c r="G19" i="69"/>
  <c r="G21" i="69" s="1"/>
  <c r="G26" i="68"/>
  <c r="G23" i="68"/>
  <c r="H19" i="68"/>
  <c r="G19" i="68"/>
  <c r="G25" i="68" s="1"/>
  <c r="G28" i="68" s="1"/>
  <c r="G25" i="69" l="1"/>
  <c r="G27" i="69" s="1"/>
  <c r="G20" i="69"/>
  <c r="G22" i="69"/>
  <c r="G24" i="69" s="1"/>
  <c r="G21" i="68"/>
  <c r="G22" i="68" s="1"/>
  <c r="G24" i="68" s="1"/>
  <c r="G20" i="68"/>
  <c r="O26" i="66"/>
  <c r="G26" i="67" l="1"/>
  <c r="G23" i="67"/>
  <c r="G28" i="67" s="1"/>
  <c r="H19" i="67"/>
  <c r="G19" i="67"/>
  <c r="G20" i="67" s="1"/>
  <c r="G27" i="66"/>
  <c r="G24" i="66"/>
  <c r="G31" i="66" s="1"/>
  <c r="I31" i="66" s="1"/>
  <c r="H20" i="66"/>
  <c r="G20" i="66"/>
  <c r="G26" i="66" s="1"/>
  <c r="G21" i="67" l="1"/>
  <c r="G22" i="67" s="1"/>
  <c r="G24" i="67" s="1"/>
  <c r="G25" i="67"/>
  <c r="G27" i="67" s="1"/>
  <c r="G28" i="66"/>
  <c r="G21" i="66"/>
  <c r="G22" i="66"/>
  <c r="G23" i="66" s="1"/>
  <c r="G25" i="66" s="1"/>
  <c r="G24" i="64"/>
  <c r="G29" i="64" s="1"/>
  <c r="G32" i="64" s="1"/>
  <c r="G27" i="64" l="1"/>
  <c r="H20" i="64"/>
  <c r="G20" i="64"/>
  <c r="G21" i="64" s="1"/>
  <c r="G26" i="64" l="1"/>
  <c r="G22" i="64"/>
  <c r="G23" i="64" s="1"/>
  <c r="G25" i="64" s="1"/>
  <c r="G28" i="64"/>
  <c r="I35" i="62" l="1"/>
  <c r="G27" i="62"/>
  <c r="G24" i="62"/>
  <c r="H20" i="62"/>
  <c r="G20" i="62"/>
  <c r="G26" i="62" s="1"/>
  <c r="I36" i="61"/>
  <c r="I38" i="61" s="1"/>
  <c r="G28" i="62" l="1"/>
  <c r="G21" i="62"/>
  <c r="G22" i="62"/>
  <c r="G23" i="62" s="1"/>
  <c r="G25" i="62" s="1"/>
  <c r="G27" i="61"/>
  <c r="G24" i="61"/>
  <c r="H20" i="61"/>
  <c r="G20" i="61"/>
  <c r="G26" i="61" s="1"/>
  <c r="I35" i="60"/>
  <c r="G27" i="60"/>
  <c r="G24" i="60"/>
  <c r="H20" i="60"/>
  <c r="G20" i="60"/>
  <c r="G26" i="60" s="1"/>
  <c r="G21" i="61" l="1"/>
  <c r="G22" i="61"/>
  <c r="G23" i="61" s="1"/>
  <c r="G25" i="61" s="1"/>
  <c r="G28" i="61"/>
  <c r="G28" i="60"/>
  <c r="G22" i="60"/>
  <c r="G23" i="60" s="1"/>
  <c r="G25" i="60" s="1"/>
  <c r="G21" i="60"/>
  <c r="G12" i="59"/>
  <c r="G13" i="59" s="1"/>
  <c r="G29" i="56"/>
  <c r="I40" i="58" l="1"/>
  <c r="G28" i="58" l="1"/>
  <c r="G25" i="58"/>
  <c r="H21" i="58" l="1"/>
  <c r="G21" i="58"/>
  <c r="G22" i="58" l="1"/>
  <c r="G27" i="58"/>
  <c r="G31" i="58" s="1"/>
  <c r="G23" i="58"/>
  <c r="G24" i="58" s="1"/>
  <c r="I33" i="57"/>
  <c r="H21" i="57"/>
  <c r="G21" i="57"/>
  <c r="G23" i="57" s="1"/>
  <c r="G26" i="58" l="1"/>
  <c r="G22" i="57"/>
  <c r="G27" i="57" s="1"/>
  <c r="G24" i="57"/>
  <c r="G26" i="57" s="1"/>
  <c r="I24" i="56" l="1"/>
  <c r="I29" i="56" s="1"/>
  <c r="G30" i="56" s="1"/>
  <c r="H21" i="56"/>
  <c r="G21" i="56"/>
  <c r="G22" i="56" s="1"/>
  <c r="G23" i="56" l="1"/>
  <c r="G24" i="56" s="1"/>
  <c r="G26" i="56" s="1"/>
  <c r="I23" i="55"/>
  <c r="I26" i="55" s="1"/>
  <c r="H20" i="55"/>
  <c r="G20" i="55"/>
  <c r="G21" i="55" l="1"/>
  <c r="G26" i="55" s="1"/>
  <c r="G22" i="55"/>
  <c r="G23" i="55" s="1"/>
  <c r="G25" i="55" s="1"/>
  <c r="I23" i="54"/>
  <c r="I24" i="54" s="1"/>
  <c r="H20" i="54"/>
  <c r="G20" i="54"/>
  <c r="G21" i="54" s="1"/>
  <c r="G22" i="54" l="1"/>
  <c r="G23" i="54" s="1"/>
  <c r="G24" i="54"/>
  <c r="H20" i="53"/>
  <c r="G20" i="53"/>
  <c r="G22" i="53" s="1"/>
  <c r="G21" i="53" l="1"/>
  <c r="G24" i="53" s="1"/>
  <c r="H18" i="52"/>
  <c r="G18" i="52"/>
  <c r="G20" i="52" s="1"/>
  <c r="G23" i="53" l="1"/>
  <c r="G19" i="52"/>
  <c r="G22" i="52" s="1"/>
  <c r="H18" i="51"/>
  <c r="G18" i="51"/>
  <c r="G19" i="51" s="1"/>
  <c r="G20" i="51" l="1"/>
  <c r="G21" i="52"/>
  <c r="G21" i="51"/>
  <c r="G22" i="51"/>
  <c r="I18" i="50"/>
  <c r="I22" i="50" s="1"/>
  <c r="H18" i="50"/>
  <c r="G18" i="50"/>
  <c r="G19" i="50" s="1"/>
  <c r="G20" i="50" l="1"/>
  <c r="G21" i="50" s="1"/>
  <c r="G22" i="50"/>
  <c r="I18" i="49"/>
  <c r="I22" i="49" s="1"/>
  <c r="H18" i="49"/>
  <c r="G18" i="49"/>
  <c r="G20" i="49" s="1"/>
  <c r="G19" i="49" l="1"/>
  <c r="G21" i="49" s="1"/>
  <c r="G22" i="49" l="1"/>
  <c r="F22" i="48"/>
  <c r="F23" i="48" s="1"/>
  <c r="I33" i="47"/>
  <c r="G32" i="47"/>
  <c r="I32" i="47" s="1"/>
  <c r="G23" i="47"/>
  <c r="I18" i="47"/>
  <c r="I22" i="47" s="1"/>
  <c r="H18" i="47"/>
  <c r="G18" i="47"/>
  <c r="G19" i="47" s="1"/>
  <c r="G34" i="47" l="1"/>
  <c r="I34" i="47"/>
  <c r="G22" i="47"/>
  <c r="G20" i="47"/>
  <c r="G21" i="47" s="1"/>
</calcChain>
</file>

<file path=xl/sharedStrings.xml><?xml version="1.0" encoding="utf-8"?>
<sst xmlns="http://schemas.openxmlformats.org/spreadsheetml/2006/main" count="4009" uniqueCount="249">
  <si>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</si>
  <si>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</si>
  <si>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</si>
  <si>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</si>
  <si>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</si>
  <si>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</si>
  <si>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</si>
  <si>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</si>
  <si>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</si>
  <si>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</si>
  <si>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SYLLA BARAKISSA: 06 43 37 99 - 07 52 44 62</t>
  </si>
  <si>
    <t>SYLLA BANGALI CEL. 05 58 83 99 - 42 51 25 03</t>
  </si>
  <si>
    <t>TOTAL DES BAUX</t>
  </si>
  <si>
    <t>COMMISSION CCGIM</t>
  </si>
  <si>
    <t>BENEFICIAIRE: SYLLA MASSANDJE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</si>
  <si>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</si>
  <si>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</si>
  <si>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</si>
  <si>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</si>
  <si>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</si>
  <si>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</si>
  <si>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</si>
  <si>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</si>
  <si>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</si>
  <si>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</si>
  <si>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</si>
  <si>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ETTIEN KOUAME</t>
  </si>
  <si>
    <t>09 69 75 48</t>
  </si>
  <si>
    <t>B3</t>
  </si>
  <si>
    <t>A3</t>
  </si>
  <si>
    <t>MARINE</t>
  </si>
  <si>
    <t>DIZO ALAIN MARTIAL</t>
  </si>
  <si>
    <t>QM1</t>
  </si>
  <si>
    <t>03 65 43 54</t>
  </si>
  <si>
    <t>48 26 50 20</t>
  </si>
  <si>
    <t>SCH</t>
  </si>
  <si>
    <t>POLICE</t>
  </si>
  <si>
    <t>A2</t>
  </si>
  <si>
    <t>A4</t>
  </si>
  <si>
    <t>B4</t>
  </si>
  <si>
    <t>GNEPA YROPLO ANDRE</t>
  </si>
  <si>
    <t>41 29  95 20</t>
  </si>
  <si>
    <t>ENTREE</t>
  </si>
  <si>
    <t>GNOLEBA YAKOU ROGER</t>
  </si>
  <si>
    <t>B1</t>
  </si>
  <si>
    <t>03 94 24 17</t>
  </si>
  <si>
    <t>A1</t>
  </si>
  <si>
    <t>COMPLEMENT</t>
  </si>
  <si>
    <t>ARRIERES</t>
  </si>
  <si>
    <t>ABELO LANDRY SIDOINE</t>
  </si>
  <si>
    <t>08 25 45 73</t>
  </si>
  <si>
    <t>02 56 13 82</t>
  </si>
  <si>
    <t>N° CC: 1428934Q</t>
  </si>
  <si>
    <t>DIZO ALAIN MARTIAL doit (2X70 000 F + 30 000 F) =170 000 F au CCGIM</t>
  </si>
  <si>
    <t>ADJUDANT</t>
  </si>
  <si>
    <t>TOTAL DES LOYERS</t>
  </si>
  <si>
    <t>ECOBANK SYLLA MASSANDJE</t>
  </si>
  <si>
    <t>0400811228697701</t>
  </si>
  <si>
    <t>SEHI BI ZOHI DESIRE</t>
  </si>
  <si>
    <t>DJEDJE GAHOUROU GUY EVARD</t>
  </si>
  <si>
    <t>01 38 67 04</t>
  </si>
  <si>
    <t>RETENUES FISCALES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</si>
  <si>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</si>
  <si>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</si>
  <si>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</si>
  <si>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</si>
  <si>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</si>
  <si>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</si>
  <si>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IMPOTS A PAYER EN 2016</t>
  </si>
  <si>
    <t>IMPOT RESTANT 2016</t>
  </si>
  <si>
    <t>108 008 F CFA</t>
  </si>
  <si>
    <t>DJEDJE GAHOUROU GUY EVARD doit 40 000 F au CCGIM</t>
  </si>
  <si>
    <t>LIBERE FIN AOUT 16</t>
  </si>
  <si>
    <t>GIBRIL KOKHO MARC ROMUALD</t>
  </si>
  <si>
    <t>SGT /C</t>
  </si>
  <si>
    <t>MONTANT VIRE DECEMBRE 2016</t>
  </si>
  <si>
    <t>RELEVE MENSUEL DES BAUX : MOIS DE DECEMBRE 2016</t>
  </si>
  <si>
    <t>Nbre de Pièces</t>
  </si>
  <si>
    <t>ETAGE</t>
  </si>
  <si>
    <t>RDC</t>
  </si>
  <si>
    <t>1er</t>
  </si>
  <si>
    <t>2ième</t>
  </si>
  <si>
    <t>3ième</t>
  </si>
  <si>
    <t>BAÏ MATHIEU</t>
  </si>
  <si>
    <t>04 34 61 34</t>
  </si>
  <si>
    <t>07 34 34 52</t>
  </si>
  <si>
    <t>VACANT</t>
  </si>
  <si>
    <t>MONTANT MENSUEL DES LOYERS</t>
  </si>
  <si>
    <t>MONTANT ANNUEL DES LOYERS</t>
  </si>
  <si>
    <t>DECLARATION IMPOT FONCIER 2017</t>
  </si>
  <si>
    <t>PROPRIETAIRE: SYLLA MASSANDJE - N° CC 1428934Q</t>
  </si>
  <si>
    <t>S/C DE M SYLLA BANGALI CEL. 05 58 83 99 - 42 51 25 03</t>
  </si>
  <si>
    <t>YOPOUGON BK VATICAN - LOT N° 1604 - ÎLOT 127</t>
  </si>
  <si>
    <t>LE GERANT: BAGAYOGO AMADOU - 07 85 65 28</t>
  </si>
  <si>
    <t>DEC 16</t>
  </si>
  <si>
    <t>RELEVE MENSUEL DES BAUX : MOIS DE JANVIER 2017</t>
  </si>
  <si>
    <t xml:space="preserve">MONTANT VIRE </t>
  </si>
  <si>
    <t>RELEVE MENSUEL DES BAUX : MOIS DE FEVRIER 2017</t>
  </si>
  <si>
    <t>RELEVE MENSUEL DES BAUX : MOIS DE MARS 2017</t>
  </si>
  <si>
    <t>RELEVE MENSUEL DES BAUX : MOIS D'AVRIL 2017</t>
  </si>
  <si>
    <t>RELEVE MENSUEL DES BAUX : MOIS DE MAI 2017</t>
  </si>
  <si>
    <t>KONE NAMAZEMIN</t>
  </si>
  <si>
    <t>MILITAIRE</t>
  </si>
  <si>
    <t>08 09 33 60</t>
  </si>
  <si>
    <t>03 95 44 52</t>
  </si>
  <si>
    <t>OUEHI MAKADOU OSCAR PATRICK</t>
  </si>
  <si>
    <t>GR</t>
  </si>
  <si>
    <t>58 43 14 87</t>
  </si>
  <si>
    <t>40 84 12 53</t>
  </si>
  <si>
    <t>RELEVE MENSUEL DES BAUX : MOIS DE JUIN 2017</t>
  </si>
  <si>
    <t>RELEVE MENSUEL DES BAUX : MOIS DE JUILLET 2017</t>
  </si>
  <si>
    <t>MONTANT VIRE A ECOBANK</t>
  </si>
  <si>
    <t>MONTANT VIRE A LA BHCI</t>
  </si>
  <si>
    <t>RELEVE MENSUEL DES BAUX : MOIS DE AOUT 2017</t>
  </si>
  <si>
    <t>ARMEL MICHAEL TIESSE</t>
  </si>
  <si>
    <t>SM</t>
  </si>
  <si>
    <t>07 47 78 54</t>
  </si>
  <si>
    <t>TOTAL PERCU</t>
  </si>
  <si>
    <t>COMMISSION CCGIM RELIQUAT 07/2017</t>
  </si>
  <si>
    <t>BAIL DU MARIN ARMEL MICHAEL TIESSE A REMBOURSER A SON ANCIEN PROPRIETAIRE PAR LA MARINE. IL N'A PAS PU DEMENAGER</t>
  </si>
  <si>
    <t>REMBOURSEMENT FRAIS DE DOSSIER  BAIL MARINE</t>
  </si>
  <si>
    <t>COMMISSION  COMPLEMENT BAIL 08/17 DE M OUEHI A4</t>
  </si>
  <si>
    <t>LOYERS DE 3 MOIS DE M BAÏ  A2 VIRES A LA BHCI 01/09/2017</t>
  </si>
  <si>
    <t>COMPLEMENTS BAIL 07/17 + 08/17</t>
  </si>
  <si>
    <t>REMBOURSEMENT TROP PERCU BAIL MARINE 08/2017</t>
  </si>
  <si>
    <t>SYLLA BANGALY CEL. 05 58 83 99 - 42 51 25 03</t>
  </si>
  <si>
    <t>BENEFICIAIRE: SYLLA MASSANDJE : 45 66 85 56</t>
  </si>
  <si>
    <t>SYLLA FANTA : 45 44 86 71</t>
  </si>
  <si>
    <t>BAIL DU MARIN ARMEL MICHAEL TIESSE SERA PAYE EN OCTOBRE 2017</t>
  </si>
  <si>
    <t>RELEVE MENSUEL DES BAUX : MOIS DE SEPTEMBRE 2017</t>
  </si>
  <si>
    <t>RELEVE MENSUEL DES BAUX : MOIS D'OCTOBRE 2017</t>
  </si>
  <si>
    <t>MONTANT VERSE PAR LE CCGIM A DAME SYLLA FANTA LE 18/09/2017</t>
  </si>
  <si>
    <t>LOYER DE 09/17 DE M BAÏ  A2 VIRES A LA BHCI 02/10/2017</t>
  </si>
  <si>
    <t>LOYER DE 09/17 DE M ABELO  A1 VIRES A LA BHCI 02/10/2017</t>
  </si>
  <si>
    <t>COMPLEMENTS BAIL A4  09/17</t>
  </si>
  <si>
    <t>SOLDE LE 03/10/2017</t>
  </si>
  <si>
    <t>COMMISSION CCGIM BAUX</t>
  </si>
  <si>
    <t>COMMISSION CCGIM LOYERS POLICIERS</t>
  </si>
  <si>
    <t>TOTAL COMMISSIONS CCGIM</t>
  </si>
  <si>
    <t xml:space="preserve">COMMISSION  10% COMPLEMENTS BAUX B3 ET A4 08/17+ 09/17 </t>
  </si>
  <si>
    <t>COMPLEMENTS BAIL B3 08/17 + 09/17 LE 03/10/2017 BHCI</t>
  </si>
  <si>
    <t>COMMISSION CONTIEUX CIE</t>
  </si>
  <si>
    <t>COMMISSION MUTATION CIE</t>
  </si>
  <si>
    <t>COMMISSION SODECI</t>
  </si>
  <si>
    <t>MONTANT VERSE PAR LE CCGIM 11/10/2017 A ECOBANK</t>
  </si>
  <si>
    <t>AVIS DE MUTATION CIE ET SODECI  AU 31/10/2017 - RESILIATION AU 1er NOVEMBRE 2017 SANS PREAVIS</t>
  </si>
  <si>
    <t>COMMISSION 10% A2</t>
  </si>
  <si>
    <t>COMMISSION CCGIM VIREMENT ECOBANK</t>
  </si>
  <si>
    <t>COMMISSIONS FACTUREES</t>
  </si>
  <si>
    <t>COMMISSION CCGIM RELIQUAT 08/2017</t>
  </si>
  <si>
    <t>RELIQUAT COMMISSIONS 08/2017</t>
  </si>
  <si>
    <t xml:space="preserve"> </t>
  </si>
  <si>
    <t>RELIQUAT COMMISSIONS 09/2017</t>
  </si>
  <si>
    <t>41 75 32 46</t>
  </si>
  <si>
    <t>40 57 58 78</t>
  </si>
  <si>
    <t>RELEVE MENSUEL DES BAUX : MOIS DE NOVEMBRE 2017</t>
  </si>
  <si>
    <t>4 0 0 8 1 1 2 2 8 6 9 7 7 0 1</t>
  </si>
  <si>
    <t>LOYER DE 10/17 DE M BAÏ  A2 VIRES A LA BHCI 02/11/2017</t>
  </si>
  <si>
    <t>COMPLEMENTS BAIL B3 10/17 LE 30/10/2017 BHCI</t>
  </si>
  <si>
    <t>COMPLEMENTS BAIL A4  10/17</t>
  </si>
  <si>
    <t xml:space="preserve">COMMISSION  10% COMPLEMENTS BAUX B3 ET A4  10/17 </t>
  </si>
  <si>
    <t>REMBOURSEMENT DES RETENUES FISCALES DE M ABELOT A1</t>
  </si>
  <si>
    <t>LOYER DE 10/17 DE M ABELOT  A1 VIRES A LA BHCI 30/10/2017</t>
  </si>
  <si>
    <t>ABELOT LANDRY SIDOINE</t>
  </si>
  <si>
    <t>MONTANT VERSE PAR LE CCGIM 18/11/2017 A ECOBANK</t>
  </si>
  <si>
    <t>RELEVE MENSUEL DES BAUX : MOIS DE DECEMBRE 2017</t>
  </si>
  <si>
    <t>LOYER DE 11/17 DE M BAÏ  A2 VIRES A LA BHCI 30/11/2017</t>
  </si>
  <si>
    <t>REMBOURSEMENT CONTENTIEUX CIE  A4 M OSCAR</t>
  </si>
  <si>
    <t>REMBOURSEMENT COMMISSION  10% COMPLEMENTS BAUX A4  10/17  NON PARVENU</t>
  </si>
  <si>
    <t>MONTANT VERSE PAR LE CCGIM ……./12/2017 A ECOBANK</t>
  </si>
  <si>
    <t>COMPLEMENTS BAIL B3 11/17 LE 05/12/2017 ORANGE MONEY</t>
  </si>
  <si>
    <t>COMPLEMENTS BAIL A4  11/17  VIRE A LA BHCI LE 04/12/2017</t>
  </si>
  <si>
    <t>LOYER DE 11/17 DE M ABELOT  A1 VIRES A LA BHCI 30/11/2017</t>
  </si>
  <si>
    <t xml:space="preserve">REMBOURSEMENT COMMISSION  10% COMPLEMENTS BAUX B3 + A4  11/17 </t>
  </si>
  <si>
    <t>DOIT A LA CIE POUR SOLDER CONTENTIEUX A4</t>
  </si>
  <si>
    <t>RESTANT A PAYER AFIN DE SOLDER LE CONTENTIEUX CIE A4</t>
  </si>
  <si>
    <t>COMPLEMENTS BAIL B3 12/17 LE 02/01/2017 BHCI</t>
  </si>
  <si>
    <t>COMPLEMENTS BAIL A4 12/17 LE 02/01/2017 BHCI</t>
  </si>
  <si>
    <t>LOYER DE 12/17 DE M BAÏ  A2 VIRES A LA BHCI 02/01/2018</t>
  </si>
  <si>
    <t>LOYER DE 12/17 DE M ABELOT  A1 VIRES A LA BHCI 02/01/2018</t>
  </si>
  <si>
    <t>RELEVE MENSUEL DES BAUX : MOIS DE JANVIER 2018</t>
  </si>
  <si>
    <t>COMMISSION AUGMENTATION A 90 000 F CFA 5 BAUX</t>
  </si>
  <si>
    <t>MONTANT VERSE PAR LE CCGIM A ECOBANK</t>
  </si>
  <si>
    <t>RELEVE MENSUEL DES BAUX : MOIS DE FEVRIER 2018</t>
  </si>
  <si>
    <t>WANDA VALERY FABRICE</t>
  </si>
  <si>
    <t>RELIQUAT DE JANVIER 2018</t>
  </si>
  <si>
    <t>MONTANT TOTAL A VERSER PAR LE CCGIM A ECOBANK</t>
  </si>
  <si>
    <t>45 58 34 37</t>
  </si>
  <si>
    <t>71 44 23 14</t>
  </si>
  <si>
    <t>REMBOURSEMENT COMPLEMNT BAIL OSCAR</t>
  </si>
  <si>
    <t>NB: TOUS LES BAUX ONT ÉTÉ PAYES A 90 000 F CFA DONC FIN DES VIREMENTS BANCAIRES. OSCAR A4 A ÉTÉ PRELEVE ET VIRE A LA BHI CCGIM 10 000 F CFA</t>
  </si>
  <si>
    <t>RELEVE MENSUEL DES BAUX : MOIS DE MARS 2018</t>
  </si>
  <si>
    <t>TROP PERCU COMMISSION CCGIM FEVRIER 2018</t>
  </si>
  <si>
    <t>REMBOURSEMENT IMPAYES CIE DE DIZO</t>
  </si>
  <si>
    <t>NB: LE BAIL DE A4 A ÉTÉ SUSPENDU SUR PLEINTE DU LOCATAIRE M OUEHI MAKADOU OSCAR PATRICK</t>
  </si>
  <si>
    <t>LE BAIL DE DIZO A ÉTÉ SUSPENDU EN FEVRIER 2018, UN RAPPEL A ÉTÉ FAIT 140 000 F CFA PAR LA MARINE POUR LES TRAVAUX ET FACTURES IMPAYEES</t>
  </si>
  <si>
    <t>NB: LE BAIL DE A4 A ÉTÉ SUSPENDU SUR PLEINTE DU LOCATAIRE M OUEHI MAKADOU OSCAR PATRICK FIN FEVRIER 2108, UN RAPPEL DE 180 000 F A ÉTÉ FAIT</t>
  </si>
  <si>
    <t>DEUX FACTURES DE CIE IMPAYEES A ÉTÉ PAYEES PAR LE CCGIM LE 15 MARS 2018 . 25 000 F CFA PAR TRANSFERT SUR LE 45 58 34 37 DE M WANDA VALERY FABRICE</t>
  </si>
  <si>
    <t>RELEVE MENSUEL DES BAUX : MOIS D'AVRIL 2018</t>
  </si>
  <si>
    <t>RELEVE MENSUEL DES BAUX : MOIS DE MAI 2018</t>
  </si>
  <si>
    <t>TROP PERCU COMMISION BAIL DU MARIN WANDA VALERY FABRICE AVRIL 2018</t>
  </si>
  <si>
    <t>CE BAIL CORRESPOND A CELUI DE DIZO. CE BAIL A ÉTÉ RESILIE FIN MARS 2018. SUITE A LA MUTATION AVEC WANDA, LE BAIL DEVAIT ETRE PAYE A COMPTER D'AVRIL 2018</t>
  </si>
  <si>
    <t>LES DEMARCHES SONT EN COURS AFIN DE PAYER LES BAUX D'AVRIL ET DE MAI 2018</t>
  </si>
  <si>
    <t>MONTANT TOTAL A VERSER PAR LE CCGIM A ECOBANK LE 25 MAI 2018</t>
  </si>
  <si>
    <t>RELEVE MENSUEL DES BAUX : MOIS D'AVRIL 2018 - DUPLICATA CORRIGE</t>
  </si>
  <si>
    <t>RELEVE MENSUEL DES BAUX : MOIS DE JUIN 2018</t>
  </si>
  <si>
    <t>LES DEMARCHES ONT ABOUTI LES BAUX D'AVRIL ET DE MAI 2018 ONT ÉTÉ PAYES AUX TAUX DE 90 000 F CFA</t>
  </si>
  <si>
    <t>FACTURE SODECI</t>
  </si>
  <si>
    <t>RELEVE MENSUEL DES BAUX : MOIS DE JUILLET 2018</t>
  </si>
  <si>
    <t>RELEVE MENSUEL DES BAUX : MOIS D'AOUT 2018</t>
  </si>
  <si>
    <t>BAIL RESILIE LE 31 JUILLET 2018  MIS A LA RETRAITE ANTICIPEE</t>
  </si>
  <si>
    <t>MONTANT LOYERS POICIERS VIRES A ECOBANK</t>
  </si>
  <si>
    <t>RELEVE MENSUEL DES BAUX : MOIS DE SEPTEMBRE 2018</t>
  </si>
  <si>
    <t>RELEVE MENSUEL DES BAUX : MOIS D'OCTOBRE 2018</t>
  </si>
  <si>
    <t>KOUADIO KOFFI MATHIEU</t>
  </si>
  <si>
    <t>SGT</t>
  </si>
  <si>
    <t>RELEVE MENSUEL DES BAUX : MOIS DE NOVEMBRE 2018</t>
  </si>
  <si>
    <t>RELEVE MENSUEL DES BAUX : MOIS DE DECEMBRE 2018</t>
  </si>
  <si>
    <t>RESILIE FIN 31/10/2018</t>
  </si>
  <si>
    <t xml:space="preserve">KONE NAMAZEMIN </t>
  </si>
  <si>
    <t>SGT/C</t>
  </si>
  <si>
    <t>BAIL RESILIER LE 31 OCTOBRE 2018</t>
  </si>
  <si>
    <t xml:space="preserve">COMMISSION CCGIM LOYERS POLICIERS </t>
  </si>
  <si>
    <t>REGULATION COMMISSION CCGIM BAIL POLICIER 09/18</t>
  </si>
  <si>
    <t>RELEVE MENSUEL DES BAUX : MOIS DE JANVIER 2019</t>
  </si>
  <si>
    <t>RELEVE MENSUEL DES BAUX : MOIS DE  MARS  2019</t>
  </si>
  <si>
    <t>TOTAL BAUX POLICIERS</t>
  </si>
  <si>
    <t>VIDE</t>
  </si>
  <si>
    <t>RELEVE MENSUEL DES BAUX : MOIS DE  FEVRIER  2019</t>
  </si>
  <si>
    <t>RELEVE MENSUEL DES BAUX : MOIS D'AVRIL  2019</t>
  </si>
  <si>
    <t>RELEVE MENSUEL DES BAUX : MOIS DE MAI  2019</t>
  </si>
  <si>
    <t>RELEVE MENSUEL DES BAUX : MOIS DE JUIN  2019</t>
  </si>
  <si>
    <t>RELEVE MENSUEL DES BAUX : MOIS DE JUILLET  2019</t>
  </si>
  <si>
    <t>RELEVE MENSUEL DES BAUX : MOIS D'AOUT  2019</t>
  </si>
  <si>
    <t>RELEVE MENSUEL DES BAUX : MOIS D'OCTOBRE 2019</t>
  </si>
  <si>
    <t>RELEVE MENSUEL DES BAUX : MOIS D'AOUT  2019 CORRIGE</t>
  </si>
  <si>
    <t>BAIL DE 110 000 F VIRE A ECOBANK  N° CPTE: CI059 - 30040 - 811228697701 - 41        DEPUIS AOUT 2019</t>
  </si>
  <si>
    <t>MONTANT VIRE A ECOBANK BAUX FACI</t>
  </si>
  <si>
    <t>TOTAL DES BAUX FACI</t>
  </si>
  <si>
    <t xml:space="preserve">RELEVE MENSUEL DES BAUX : MOIS DE SEPTEMBRE  2019 </t>
  </si>
  <si>
    <t>RELEVE MENSUEL DES BAUX : MOIS DE NOVEMBRE 2019</t>
  </si>
  <si>
    <t>ARRIERE DE COMMISSIONS CCGIM  3 MOIS</t>
  </si>
  <si>
    <t>TOTAL DÛ AU CCGIM</t>
  </si>
  <si>
    <t>RELEVE MENSUEL DES BAUX : MOIS DE DECEMBRE 2019</t>
  </si>
  <si>
    <t xml:space="preserve">ARRIERE DE COMMISSIONS CCGIM  </t>
  </si>
  <si>
    <t>BAIL DE 110 000 F VIRE A ECOBANK  N° CPTE: CI059 - 30040 - 811228697701 - 41        DEPUIS AOUT 2019 JUSQU'EN JANVIER 2020</t>
  </si>
  <si>
    <t>MONTANT VIRE A ECOBANK BAUX POLICE</t>
  </si>
  <si>
    <t>COMMISSION CCGIM BAUX PAYES</t>
  </si>
  <si>
    <t>RESTE COMMISSIONS A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</si>
</sst>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6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0" xfId="0" applyAlignment="1"/>
    <xf numFmtId="3" fontId="11" fillId="0" borderId="1" xfId="0" applyNumberFormat="1" applyFont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/>
    <xf numFmtId="3" fontId="12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Border="1"/>
    <xf numFmtId="0" fontId="10" fillId="0" borderId="1" xfId="0" applyFont="1" applyBorder="1"/>
    <xf numFmtId="3" fontId="8" fillId="0" borderId="1" xfId="0" applyNumberFormat="1" applyFont="1" applyBorder="1" applyAlignment="1">
      <alignment horizontal="right" vertical="center"/>
    </xf>
    <xf numFmtId="0" fontId="10" fillId="0" borderId="0" xfId="0" applyFont="1" applyBorder="1"/>
    <xf numFmtId="0" fontId="5" fillId="0" borderId="1" xfId="0" applyFont="1" applyBorder="1"/>
    <xf numFmtId="3" fontId="3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3" fontId="5" fillId="0" borderId="0" xfId="0" applyNumberFormat="1" applyFont="1" applyBorder="1"/>
    <xf numFmtId="3" fontId="5" fillId="0" borderId="8" xfId="0" applyNumberFormat="1" applyFont="1" applyBorder="1"/>
    <xf numFmtId="0" fontId="1" fillId="2" borderId="8" xfId="0" applyFont="1" applyFill="1" applyBorder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3" fontId="7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3" fontId="3" fillId="0" borderId="14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9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/>
    <xf numFmtId="3" fontId="3" fillId="4" borderId="1" xfId="0" applyNumberFormat="1" applyFont="1" applyFill="1" applyBorder="1" applyAlignment="1">
      <alignment horizontal="center" vertical="top" wrapText="1"/>
    </xf>
    <xf numFmtId="3" fontId="3" fillId="4" borderId="1" xfId="0" applyNumberFormat="1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 applyBorder="1"/>
    <xf numFmtId="3" fontId="5" fillId="2" borderId="0" xfId="0" applyNumberFormat="1" applyFont="1" applyFill="1" applyBorder="1"/>
    <xf numFmtId="0" fontId="5" fillId="2" borderId="0" xfId="0" applyFont="1" applyFill="1" applyBorder="1"/>
    <xf numFmtId="0" fontId="5" fillId="3" borderId="8" xfId="0" applyFont="1" applyFill="1" applyBorder="1"/>
    <xf numFmtId="165" fontId="3" fillId="0" borderId="3" xfId="0" applyNumberFormat="1" applyFont="1" applyBorder="1"/>
    <xf numFmtId="165" fontId="14" fillId="0" borderId="4" xfId="0" applyNumberFormat="1" applyFont="1" applyBorder="1" applyAlignment="1">
      <alignment horizontal="center"/>
    </xf>
    <xf numFmtId="165" fontId="3" fillId="0" borderId="5" xfId="0" applyNumberFormat="1" applyFont="1" applyBorder="1"/>
    <xf numFmtId="165" fontId="3" fillId="0" borderId="15" xfId="0" applyNumberFormat="1" applyFont="1" applyBorder="1"/>
    <xf numFmtId="165" fontId="14" fillId="0" borderId="6" xfId="0" applyNumberFormat="1" applyFont="1" applyBorder="1"/>
    <xf numFmtId="165" fontId="3" fillId="0" borderId="7" xfId="0" applyNumberFormat="1" applyFont="1" applyBorder="1"/>
    <xf numFmtId="165" fontId="14" fillId="0" borderId="4" xfId="0" applyNumberFormat="1" applyFont="1" applyBorder="1"/>
    <xf numFmtId="165" fontId="3" fillId="0" borderId="5" xfId="0" applyNumberFormat="1" applyFont="1" applyBorder="1" applyAlignment="1">
      <alignment horizontal="right"/>
    </xf>
    <xf numFmtId="165" fontId="1" fillId="0" borderId="3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0" fontId="10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165" fontId="15" fillId="0" borderId="3" xfId="0" applyNumberFormat="1" applyFont="1" applyBorder="1"/>
    <xf numFmtId="165" fontId="16" fillId="0" borderId="4" xfId="0" applyNumberFormat="1" applyFont="1" applyBorder="1" applyAlignment="1">
      <alignment horizontal="center"/>
    </xf>
    <xf numFmtId="165" fontId="15" fillId="0" borderId="5" xfId="0" applyNumberFormat="1" applyFont="1" applyBorder="1"/>
    <xf numFmtId="0" fontId="17" fillId="2" borderId="0" xfId="0" applyFont="1" applyFill="1" applyBorder="1"/>
    <xf numFmtId="0" fontId="15" fillId="0" borderId="0" xfId="0" applyFont="1"/>
    <xf numFmtId="165" fontId="15" fillId="0" borderId="15" xfId="0" applyNumberFormat="1" applyFont="1" applyBorder="1"/>
    <xf numFmtId="165" fontId="16" fillId="0" borderId="6" xfId="0" applyNumberFormat="1" applyFont="1" applyBorder="1"/>
    <xf numFmtId="165" fontId="15" fillId="0" borderId="7" xfId="0" applyNumberFormat="1" applyFont="1" applyBorder="1"/>
    <xf numFmtId="165" fontId="16" fillId="0" borderId="4" xfId="0" applyNumberFormat="1" applyFont="1" applyBorder="1"/>
    <xf numFmtId="165" fontId="15" fillId="0" borderId="5" xfId="0" applyNumberFormat="1" applyFont="1" applyBorder="1" applyAlignment="1">
      <alignment horizontal="right"/>
    </xf>
    <xf numFmtId="165" fontId="17" fillId="0" borderId="3" xfId="0" applyNumberFormat="1" applyFont="1" applyBorder="1"/>
    <xf numFmtId="165" fontId="17" fillId="0" borderId="4" xfId="0" applyNumberFormat="1" applyFont="1" applyBorder="1"/>
    <xf numFmtId="165" fontId="17" fillId="0" borderId="5" xfId="0" applyNumberFormat="1" applyFont="1" applyBorder="1"/>
    <xf numFmtId="3" fontId="18" fillId="0" borderId="1" xfId="0" applyNumberFormat="1" applyFont="1" applyBorder="1"/>
    <xf numFmtId="0" fontId="7" fillId="2" borderId="8" xfId="0" applyFont="1" applyFill="1" applyBorder="1"/>
    <xf numFmtId="0" fontId="7" fillId="3" borderId="1" xfId="0" applyFont="1" applyFill="1" applyBorder="1"/>
    <xf numFmtId="3" fontId="0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/>
    <xf numFmtId="3" fontId="17" fillId="0" borderId="1" xfId="0" applyNumberFormat="1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center" vertical="center" wrapText="1"/>
    </xf>
    <xf numFmtId="3" fontId="15" fillId="4" borderId="1" xfId="0" applyNumberFormat="1" applyFont="1" applyFill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3" fontId="0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left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14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" fontId="0" fillId="4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top" wrapText="1"/>
    </xf>
    <xf numFmtId="3" fontId="20" fillId="0" borderId="1" xfId="0" applyNumberFormat="1" applyFont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3" fontId="0" fillId="4" borderId="3" xfId="0" applyNumberFormat="1" applyFont="1" applyFill="1" applyBorder="1" applyAlignment="1">
      <alignment horizontal="center" vertical="top" wrapText="1"/>
    </xf>
    <xf numFmtId="3" fontId="0" fillId="0" borderId="3" xfId="0" applyNumberFormat="1" applyFont="1" applyBorder="1" applyAlignment="1">
      <alignment horizontal="center" vertical="top" wrapText="1"/>
    </xf>
    <xf numFmtId="3" fontId="0" fillId="2" borderId="3" xfId="0" applyNumberFormat="1" applyFont="1" applyFill="1" applyBorder="1" applyAlignment="1">
      <alignment horizontal="center" vertical="top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3" fontId="20" fillId="4" borderId="1" xfId="0" applyNumberFormat="1" applyFont="1" applyFill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/>
    <xf numFmtId="3" fontId="3" fillId="2" borderId="1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21" fillId="0" borderId="1" xfId="0" applyFont="1" applyBorder="1" applyAlignment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165" fontId="15" fillId="0" borderId="1" xfId="0" applyNumberFormat="1" applyFont="1" applyBorder="1"/>
    <xf numFmtId="165" fontId="15" fillId="0" borderId="1" xfId="0" applyNumberFormat="1" applyFont="1" applyBorder="1" applyAlignment="1">
      <alignment horizontal="right"/>
    </xf>
    <xf numFmtId="165" fontId="17" fillId="0" borderId="1" xfId="0" applyNumberFormat="1" applyFont="1" applyBorder="1"/>
    <xf numFmtId="0" fontId="7" fillId="3" borderId="8" xfId="0" applyFont="1" applyFill="1" applyBorder="1"/>
    <xf numFmtId="165" fontId="16" fillId="0" borderId="1" xfId="0" applyNumberFormat="1" applyFont="1" applyBorder="1" applyAlignment="1">
      <alignment horizontal="center"/>
    </xf>
    <xf numFmtId="0" fontId="15" fillId="0" borderId="1" xfId="0" applyFont="1" applyBorder="1"/>
    <xf numFmtId="165" fontId="16" fillId="0" borderId="1" xfId="0" applyNumberFormat="1" applyFont="1" applyBorder="1"/>
    <xf numFmtId="3" fontId="22" fillId="4" borderId="1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/>
    <xf numFmtId="165" fontId="17" fillId="2" borderId="0" xfId="0" applyNumberFormat="1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3" fontId="1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5" fontId="17" fillId="0" borderId="0" xfId="0" applyNumberFormat="1" applyFont="1" applyBorder="1"/>
    <xf numFmtId="3" fontId="0" fillId="0" borderId="0" xfId="0" applyNumberFormat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3" fontId="0" fillId="2" borderId="11" xfId="0" applyNumberFormat="1" applyFont="1" applyFill="1" applyBorder="1" applyAlignment="1">
      <alignment horizontal="center" vertical="top" wrapText="1"/>
    </xf>
    <xf numFmtId="3" fontId="0" fillId="2" borderId="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3" fontId="1" fillId="0" borderId="1" xfId="0" applyNumberFormat="1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left" vertical="center" wrapText="1"/>
    </xf>
    <xf numFmtId="3" fontId="4" fillId="2" borderId="4" xfId="0" applyNumberFormat="1" applyFont="1" applyFill="1" applyBorder="1" applyAlignment="1">
      <alignment horizontal="left" vertical="center" wrapText="1"/>
    </xf>
    <xf numFmtId="3" fontId="4" fillId="2" borderId="5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3" fontId="0" fillId="0" borderId="14" xfId="0" applyNumberFormat="1" applyFont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14" fillId="4" borderId="1" xfId="0" applyNumberFormat="1" applyFont="1" applyFill="1" applyBorder="1" applyAlignment="1">
      <alignment horizontal="center" wrapText="1"/>
    </xf>
    <xf numFmtId="3" fontId="23" fillId="4" borderId="1" xfId="0" applyNumberFormat="1" applyFont="1" applyFill="1" applyBorder="1" applyAlignment="1">
      <alignment horizontal="center" wrapText="1"/>
    </xf>
    <xf numFmtId="3" fontId="18" fillId="0" borderId="0" xfId="0" applyNumberFormat="1" applyFont="1" applyBorder="1" applyAlignment="1">
      <alignment horizontal="right" vertical="center"/>
    </xf>
    <xf numFmtId="3" fontId="3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3" fontId="7" fillId="0" borderId="1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165" fontId="3" fillId="0" borderId="11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12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0" xfId="0" applyFont="1" applyAlignment="1">
      <alignment horizontal="left"/>
    </xf>
    <xf numFmtId="3" fontId="3" fillId="4" borderId="3" xfId="0" applyNumberFormat="1" applyFont="1" applyFill="1" applyBorder="1" applyAlignment="1">
      <alignment horizontal="center" vertical="center" wrapText="1"/>
    </xf>
    <xf numFmtId="3" fontId="3" fillId="4" borderId="4" xfId="0" applyNumberFormat="1" applyFont="1" applyFill="1" applyBorder="1" applyAlignment="1">
      <alignment horizontal="center" vertical="center" wrapText="1"/>
    </xf>
    <xf numFmtId="3" fontId="3" fillId="4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3" fontId="14" fillId="4" borderId="3" xfId="0" applyNumberFormat="1" applyFont="1" applyFill="1" applyBorder="1" applyAlignment="1">
      <alignment horizontal="center" vertical="center"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14" fillId="4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5" fillId="2" borderId="3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19" fillId="0" borderId="3" xfId="0" applyFont="1" applyBorder="1" applyAlignment="1">
      <alignment horizontal="right"/>
    </xf>
    <xf numFmtId="0" fontId="19" fillId="0" borderId="4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165" fontId="15" fillId="0" borderId="11" xfId="0" applyNumberFormat="1" applyFont="1" applyBorder="1" applyAlignment="1">
      <alignment horizontal="right"/>
    </xf>
    <xf numFmtId="165" fontId="15" fillId="0" borderId="0" xfId="0" applyNumberFormat="1" applyFont="1" applyBorder="1" applyAlignment="1">
      <alignment horizontal="right"/>
    </xf>
    <xf numFmtId="165" fontId="15" fillId="0" borderId="12" xfId="0" applyNumberFormat="1" applyFont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15" fillId="2" borderId="5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10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49" fontId="21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3" fontId="4" fillId="2" borderId="3" xfId="0" applyNumberFormat="1" applyFont="1" applyFill="1" applyBorder="1" applyAlignment="1">
      <alignment horizontal="left" vertical="center" wrapText="1"/>
    </xf>
    <xf numFmtId="3" fontId="4" fillId="2" borderId="4" xfId="0" applyNumberFormat="1" applyFont="1" applyFill="1" applyBorder="1" applyAlignment="1">
      <alignment horizontal="left" vertical="center" wrapText="1"/>
    </xf>
    <xf numFmtId="3" fontId="4" fillId="2" borderId="5" xfId="0" applyNumberFormat="1" applyFont="1" applyFill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left" vertical="center" wrapText="1"/>
    </xf>
    <xf numFmtId="3" fontId="4" fillId="0" borderId="4" xfId="0" applyNumberFormat="1" applyFont="1" applyBorder="1" applyAlignment="1">
      <alignment horizontal="left" vertical="center" wrapText="1"/>
    </xf>
    <xf numFmtId="3" fontId="4" fillId="0" borderId="5" xfId="0" applyNumberFormat="1" applyFont="1" applyBorder="1" applyAlignment="1">
      <alignment horizontal="left" vertical="center" wrapText="1"/>
    </xf>
    <xf numFmtId="0" fontId="0" fillId="0" borderId="4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7" fillId="0" borderId="9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3" fontId="0" fillId="0" borderId="8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23" sqref="F23"/>
    </sheetView>
  </sheetViews>
  <sheetFormatPr baseColWidth="10" defaultRowHeight="15" x14ac:dyDescent="0.25"/>
  <cols>
    <col min="1" max="1" width="3" customWidth="1"/>
    <col min="2" max="2" width="24.28515625" customWidth="1"/>
    <col min="3" max="3" width="7.42578125" customWidth="1"/>
    <col min="4" max="4" width="15" customWidth="1"/>
    <col min="5" max="5" width="8.7109375" customWidth="1"/>
    <col min="6" max="6" width="11.140625" customWidth="1"/>
    <col min="7" max="7" width="10.140625" customWidth="1"/>
    <col min="8" max="8" width="10" customWidth="1"/>
    <col min="9" max="9" width="7.28515625" customWidth="1"/>
  </cols>
  <sheetData>
    <row r="1" spans="1:9" ht="18.75" x14ac:dyDescent="0.25">
      <c r="A1" s="271" t="s">
        <v>89</v>
      </c>
      <c r="B1" s="271"/>
      <c r="C1" s="271"/>
      <c r="D1" s="271"/>
      <c r="E1" s="271"/>
      <c r="F1" s="271"/>
      <c r="G1" s="271"/>
      <c r="H1" s="271"/>
    </row>
    <row r="2" spans="1:9" ht="9" customHeight="1" x14ac:dyDescent="0.25">
      <c r="A2" s="37"/>
      <c r="B2" s="37"/>
      <c r="C2" s="37"/>
      <c r="D2" s="37"/>
      <c r="E2" s="37"/>
      <c r="F2" s="37"/>
      <c r="G2" s="37"/>
      <c r="H2" s="37"/>
    </row>
    <row r="3" spans="1:9" ht="18.75" x14ac:dyDescent="0.3">
      <c r="A3" s="1" t="s">
        <v>0</v>
      </c>
      <c r="D3" s="5"/>
      <c r="E3" s="5"/>
      <c r="G3" s="5"/>
    </row>
    <row r="4" spans="1:9" ht="18.75" x14ac:dyDescent="0.3">
      <c r="A4" s="1" t="s">
        <v>1</v>
      </c>
      <c r="E4" s="5"/>
      <c r="F4" s="5"/>
    </row>
    <row r="5" spans="1:9" ht="15" customHeight="1" x14ac:dyDescent="0.3">
      <c r="A5" s="1" t="s">
        <v>2</v>
      </c>
      <c r="C5" s="269"/>
      <c r="D5" s="269"/>
      <c r="E5" s="269"/>
      <c r="F5" s="269"/>
      <c r="G5" s="269"/>
    </row>
    <row r="6" spans="1:9" ht="13.5" customHeight="1" x14ac:dyDescent="0.3">
      <c r="A6" s="38"/>
    </row>
    <row r="7" spans="1:9" ht="13.5" customHeight="1" x14ac:dyDescent="0.3">
      <c r="A7" s="269" t="s">
        <v>90</v>
      </c>
      <c r="B7" s="269"/>
      <c r="C7" s="269"/>
      <c r="D7" s="269"/>
      <c r="E7" s="269"/>
      <c r="F7" s="269"/>
      <c r="G7" s="269"/>
      <c r="H7" s="269"/>
      <c r="I7" s="269"/>
    </row>
    <row r="8" spans="1:9" ht="8.25" customHeight="1" x14ac:dyDescent="0.3">
      <c r="A8" s="38"/>
    </row>
    <row r="9" spans="1:9" ht="17.25" customHeight="1" x14ac:dyDescent="0.3">
      <c r="A9" s="5" t="s">
        <v>91</v>
      </c>
      <c r="B9" s="38"/>
      <c r="C9" s="38"/>
      <c r="D9" s="38"/>
      <c r="E9" s="38"/>
      <c r="F9" s="38"/>
      <c r="G9" s="38"/>
      <c r="H9" s="38"/>
      <c r="I9" s="38"/>
    </row>
    <row r="10" spans="1:9" ht="8.25" customHeight="1" x14ac:dyDescent="0.3">
      <c r="A10" s="38"/>
    </row>
    <row r="11" spans="1:9" ht="18.75" customHeight="1" x14ac:dyDescent="0.3">
      <c r="A11" s="269" t="s">
        <v>92</v>
      </c>
      <c r="B11" s="269"/>
      <c r="C11" s="269"/>
      <c r="D11" s="269"/>
      <c r="E11" s="269"/>
      <c r="F11" s="269"/>
      <c r="G11" s="269"/>
      <c r="H11" s="269"/>
      <c r="I11" s="269"/>
    </row>
    <row r="12" spans="1:9" ht="13.5" customHeight="1" x14ac:dyDescent="0.3">
      <c r="A12" s="38"/>
    </row>
    <row r="13" spans="1:9" ht="30" customHeight="1" x14ac:dyDescent="0.25">
      <c r="A13" s="9" t="s">
        <v>3</v>
      </c>
      <c r="B13" s="9" t="s">
        <v>4</v>
      </c>
      <c r="C13" s="9" t="s">
        <v>78</v>
      </c>
      <c r="D13" s="9" t="s">
        <v>7</v>
      </c>
      <c r="E13" s="9" t="s">
        <v>77</v>
      </c>
      <c r="F13" s="9" t="s">
        <v>9</v>
      </c>
      <c r="G13" s="272" t="s">
        <v>20</v>
      </c>
      <c r="H13" s="272"/>
      <c r="I13" s="39" t="s">
        <v>21</v>
      </c>
    </row>
    <row r="14" spans="1:9" ht="17.25" customHeight="1" x14ac:dyDescent="0.25">
      <c r="A14" s="2">
        <v>1</v>
      </c>
      <c r="B14" s="8" t="s">
        <v>49</v>
      </c>
      <c r="C14" s="3" t="s">
        <v>79</v>
      </c>
      <c r="D14" s="3" t="s">
        <v>36</v>
      </c>
      <c r="E14" s="22"/>
      <c r="F14" s="3">
        <v>80000</v>
      </c>
      <c r="G14" s="18" t="s">
        <v>50</v>
      </c>
      <c r="H14" s="15" t="s">
        <v>51</v>
      </c>
      <c r="I14" s="16" t="s">
        <v>46</v>
      </c>
    </row>
    <row r="15" spans="1:9" ht="17.25" customHeight="1" x14ac:dyDescent="0.25">
      <c r="A15" s="2">
        <v>2</v>
      </c>
      <c r="B15" s="8" t="s">
        <v>58</v>
      </c>
      <c r="C15" s="2" t="s">
        <v>79</v>
      </c>
      <c r="D15" s="3" t="s">
        <v>17</v>
      </c>
      <c r="E15" s="22">
        <v>2014001236</v>
      </c>
      <c r="F15" s="3">
        <v>70000</v>
      </c>
      <c r="G15" s="18"/>
      <c r="H15" s="15"/>
      <c r="I15" s="16" t="s">
        <v>44</v>
      </c>
    </row>
    <row r="16" spans="1:9" ht="17.25" customHeight="1" x14ac:dyDescent="0.25">
      <c r="A16" s="2">
        <v>3</v>
      </c>
      <c r="B16" s="8" t="s">
        <v>83</v>
      </c>
      <c r="C16" s="2" t="s">
        <v>80</v>
      </c>
      <c r="D16" s="3" t="s">
        <v>36</v>
      </c>
      <c r="E16" s="22"/>
      <c r="F16" s="3">
        <v>80000</v>
      </c>
      <c r="G16" s="18" t="s">
        <v>84</v>
      </c>
      <c r="H16" s="15" t="s">
        <v>85</v>
      </c>
      <c r="I16" s="16" t="s">
        <v>37</v>
      </c>
    </row>
    <row r="17" spans="1:9" ht="17.25" customHeight="1" x14ac:dyDescent="0.25">
      <c r="A17" s="2">
        <v>4</v>
      </c>
      <c r="B17" s="8" t="s">
        <v>22</v>
      </c>
      <c r="C17" s="2" t="s">
        <v>80</v>
      </c>
      <c r="D17" s="3" t="s">
        <v>17</v>
      </c>
      <c r="E17" s="22">
        <v>2014001388</v>
      </c>
      <c r="F17" s="19">
        <v>90000</v>
      </c>
      <c r="G17" s="15" t="s">
        <v>24</v>
      </c>
      <c r="H17" s="15"/>
      <c r="I17" s="16" t="s">
        <v>25</v>
      </c>
    </row>
    <row r="18" spans="1:9" ht="17.25" customHeight="1" x14ac:dyDescent="0.25">
      <c r="A18" s="2">
        <v>5</v>
      </c>
      <c r="B18" s="8" t="s">
        <v>31</v>
      </c>
      <c r="C18" s="3" t="s">
        <v>81</v>
      </c>
      <c r="D18" s="3" t="s">
        <v>30</v>
      </c>
      <c r="E18" s="22"/>
      <c r="F18" s="3">
        <v>70000</v>
      </c>
      <c r="G18" s="15" t="s">
        <v>33</v>
      </c>
      <c r="H18" s="15" t="s">
        <v>34</v>
      </c>
      <c r="I18" s="16" t="s">
        <v>29</v>
      </c>
    </row>
    <row r="19" spans="1:9" ht="17.25" customHeight="1" x14ac:dyDescent="0.25">
      <c r="A19" s="2">
        <v>6</v>
      </c>
      <c r="B19" s="8" t="s">
        <v>26</v>
      </c>
      <c r="C19" s="3" t="s">
        <v>81</v>
      </c>
      <c r="D19" s="3" t="s">
        <v>17</v>
      </c>
      <c r="E19" s="22">
        <v>2014001387</v>
      </c>
      <c r="F19" s="19">
        <v>70000</v>
      </c>
      <c r="G19" s="15" t="s">
        <v>27</v>
      </c>
      <c r="H19" s="15"/>
      <c r="I19" s="16" t="s">
        <v>28</v>
      </c>
    </row>
    <row r="20" spans="1:9" ht="18" customHeight="1" x14ac:dyDescent="0.25">
      <c r="A20" s="2">
        <v>7</v>
      </c>
      <c r="B20" s="44" t="s">
        <v>86</v>
      </c>
      <c r="C20" s="45" t="s">
        <v>82</v>
      </c>
      <c r="D20" s="46"/>
      <c r="E20" s="46"/>
      <c r="F20" s="46"/>
      <c r="G20" s="46"/>
      <c r="H20" s="46"/>
      <c r="I20" s="43" t="s">
        <v>38</v>
      </c>
    </row>
    <row r="21" spans="1:9" ht="19.5" customHeight="1" x14ac:dyDescent="0.25">
      <c r="A21" s="2">
        <v>8</v>
      </c>
      <c r="B21" s="8" t="s">
        <v>40</v>
      </c>
      <c r="C21" s="45" t="s">
        <v>82</v>
      </c>
      <c r="D21" s="3" t="s">
        <v>17</v>
      </c>
      <c r="E21" s="22">
        <v>20140011547</v>
      </c>
      <c r="F21" s="19">
        <v>70000</v>
      </c>
      <c r="G21" s="15" t="s">
        <v>41</v>
      </c>
      <c r="H21" s="15"/>
      <c r="I21" s="16" t="s">
        <v>39</v>
      </c>
    </row>
    <row r="22" spans="1:9" ht="13.5" customHeight="1" x14ac:dyDescent="0.25">
      <c r="A22" s="273" t="s">
        <v>87</v>
      </c>
      <c r="B22" s="274"/>
      <c r="C22" s="274"/>
      <c r="D22" s="274"/>
      <c r="E22" s="275"/>
      <c r="F22" s="47">
        <f>SUM(F14:F21)</f>
        <v>530000</v>
      </c>
      <c r="G22" s="6"/>
      <c r="H22" s="6"/>
    </row>
    <row r="23" spans="1:9" ht="15.75" x14ac:dyDescent="0.25">
      <c r="A23" s="268" t="s">
        <v>88</v>
      </c>
      <c r="B23" s="268"/>
      <c r="C23" s="268"/>
      <c r="D23" s="268"/>
      <c r="E23" s="268"/>
      <c r="F23" s="48">
        <f>PRODUCT(F22,12)</f>
        <v>6360000</v>
      </c>
    </row>
    <row r="24" spans="1:9" ht="8.25" customHeight="1" x14ac:dyDescent="0.25"/>
    <row r="25" spans="1:9" x14ac:dyDescent="0.25">
      <c r="A25" s="270" t="s">
        <v>93</v>
      </c>
      <c r="B25" s="270"/>
      <c r="C25" s="270"/>
      <c r="D25" s="270"/>
      <c r="E25" s="270"/>
      <c r="F25" s="270"/>
      <c r="G25" s="270"/>
      <c r="H25" s="270"/>
      <c r="I25" s="270"/>
    </row>
  </sheetData>
  <mergeCells count="8">
    <mergeCell ref="A23:E23"/>
    <mergeCell ref="A7:I7"/>
    <mergeCell ref="A11:I11"/>
    <mergeCell ref="A25:I25"/>
    <mergeCell ref="A1:H1"/>
    <mergeCell ref="C5:G5"/>
    <mergeCell ref="G13:H13"/>
    <mergeCell ref="A22:E22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G17" sqref="G17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113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6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70" t="s">
        <v>21</v>
      </c>
      <c r="M6" s="7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183200</v>
      </c>
      <c r="I7" s="10"/>
      <c r="J7" s="14" t="s">
        <v>84</v>
      </c>
      <c r="K7" s="14" t="s">
        <v>85</v>
      </c>
      <c r="L7" s="70" t="s">
        <v>37</v>
      </c>
      <c r="M7" s="70" t="s">
        <v>94</v>
      </c>
    </row>
    <row r="8" spans="1:13" ht="18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8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/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8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70000</v>
      </c>
      <c r="H11" s="64"/>
      <c r="I11" s="31">
        <v>10000</v>
      </c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360000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>
        <v>6</v>
      </c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>
        <v>70000</v>
      </c>
      <c r="H13" s="12">
        <v>140000</v>
      </c>
      <c r="I13" s="32">
        <v>10000</v>
      </c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8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8" customHeight="1" x14ac:dyDescent="0.25">
      <c r="A16" s="82">
        <v>7</v>
      </c>
      <c r="B16" s="83" t="s">
        <v>114</v>
      </c>
      <c r="C16" s="31" t="s">
        <v>115</v>
      </c>
      <c r="D16" s="31">
        <v>57094</v>
      </c>
      <c r="E16" s="3" t="s">
        <v>30</v>
      </c>
      <c r="F16" s="84"/>
      <c r="G16" s="31">
        <v>70000</v>
      </c>
      <c r="H16" s="85"/>
      <c r="I16" s="31">
        <v>50000</v>
      </c>
      <c r="J16" s="86" t="s">
        <v>116</v>
      </c>
      <c r="K16" s="86"/>
      <c r="L16" s="77" t="s">
        <v>39</v>
      </c>
      <c r="M16" s="87">
        <v>42948</v>
      </c>
    </row>
    <row r="17" spans="1:13" ht="18" customHeight="1" x14ac:dyDescent="0.25">
      <c r="A17" s="79"/>
      <c r="B17" s="73" t="s">
        <v>40</v>
      </c>
      <c r="C17" s="72" t="s">
        <v>23</v>
      </c>
      <c r="D17" s="72">
        <v>6787</v>
      </c>
      <c r="E17" s="74" t="s">
        <v>17</v>
      </c>
      <c r="F17" s="63">
        <v>20140011547</v>
      </c>
      <c r="G17" s="80"/>
      <c r="H17" s="58">
        <v>420000</v>
      </c>
      <c r="I17" s="74"/>
      <c r="J17" s="76" t="s">
        <v>41</v>
      </c>
      <c r="K17" s="76"/>
      <c r="L17" s="77" t="s">
        <v>39</v>
      </c>
      <c r="M17" s="78">
        <v>41883</v>
      </c>
    </row>
    <row r="18" spans="1:13" ht="18" customHeight="1" x14ac:dyDescent="0.25">
      <c r="A18" s="79"/>
      <c r="B18" s="73" t="s">
        <v>43</v>
      </c>
      <c r="C18" s="72" t="s">
        <v>23</v>
      </c>
      <c r="D18" s="72">
        <v>42579</v>
      </c>
      <c r="E18" s="74" t="s">
        <v>17</v>
      </c>
      <c r="F18" s="63">
        <v>2014001236</v>
      </c>
      <c r="G18" s="74"/>
      <c r="H18" s="58">
        <v>270000</v>
      </c>
      <c r="I18" s="81"/>
      <c r="J18" s="76" t="s">
        <v>45</v>
      </c>
      <c r="K18" s="76"/>
      <c r="L18" s="77" t="s">
        <v>44</v>
      </c>
      <c r="M18" s="78">
        <v>41913</v>
      </c>
    </row>
    <row r="19" spans="1:13" ht="18" customHeight="1" x14ac:dyDescent="0.25">
      <c r="A19" s="7">
        <v>8</v>
      </c>
      <c r="B19" s="8" t="s">
        <v>58</v>
      </c>
      <c r="C19" s="2" t="s">
        <v>23</v>
      </c>
      <c r="D19" s="2">
        <v>43413</v>
      </c>
      <c r="E19" s="3" t="s">
        <v>17</v>
      </c>
      <c r="F19" s="22">
        <v>2014001236</v>
      </c>
      <c r="G19" s="3">
        <v>70000</v>
      </c>
      <c r="H19" s="13">
        <v>270000</v>
      </c>
      <c r="I19" s="4"/>
      <c r="J19" s="18">
        <v>40575878</v>
      </c>
      <c r="K19" s="15"/>
      <c r="L19" s="16" t="s">
        <v>44</v>
      </c>
      <c r="M19" s="17">
        <v>42125</v>
      </c>
    </row>
    <row r="20" spans="1:13" ht="18" customHeight="1" x14ac:dyDescent="0.25">
      <c r="A20" s="7">
        <v>9</v>
      </c>
      <c r="B20" s="8" t="s">
        <v>49</v>
      </c>
      <c r="C20" s="3" t="s">
        <v>35</v>
      </c>
      <c r="D20" s="2"/>
      <c r="E20" s="3" t="s">
        <v>36</v>
      </c>
      <c r="F20" s="22"/>
      <c r="G20" s="3">
        <v>80000</v>
      </c>
      <c r="H20" s="13">
        <v>80000</v>
      </c>
      <c r="I20" s="4"/>
      <c r="J20" s="18" t="s">
        <v>50</v>
      </c>
      <c r="K20" s="15" t="s">
        <v>51</v>
      </c>
      <c r="L20" s="16" t="s">
        <v>46</v>
      </c>
      <c r="M20" s="17">
        <v>41913</v>
      </c>
    </row>
    <row r="21" spans="1:13" ht="13.5" customHeight="1" x14ac:dyDescent="0.25">
      <c r="A21" s="280" t="s">
        <v>12</v>
      </c>
      <c r="B21" s="274"/>
      <c r="C21" s="274"/>
      <c r="D21" s="274"/>
      <c r="E21" s="274"/>
      <c r="F21" s="275"/>
      <c r="G21" s="51">
        <f>SUM(G8:G19)</f>
        <v>440000</v>
      </c>
      <c r="H21" s="28">
        <f t="shared" ref="H21" si="0">SUM(H8:H20)</f>
        <v>2060000</v>
      </c>
      <c r="I21" s="23"/>
      <c r="J21" s="6"/>
      <c r="K21" s="6"/>
    </row>
    <row r="22" spans="1:13" ht="13.5" customHeight="1" x14ac:dyDescent="0.25">
      <c r="A22" s="277" t="s">
        <v>55</v>
      </c>
      <c r="B22" s="278"/>
      <c r="C22" s="278"/>
      <c r="D22" s="278"/>
      <c r="E22" s="278"/>
      <c r="F22" s="279"/>
      <c r="G22" s="24">
        <f>G21+G20+G7</f>
        <v>620000</v>
      </c>
      <c r="H22" s="29"/>
      <c r="I22" s="20"/>
      <c r="J22" s="6"/>
      <c r="K22" s="6"/>
    </row>
    <row r="23" spans="1:13" ht="13.5" customHeight="1" x14ac:dyDescent="0.25">
      <c r="A23" s="277" t="s">
        <v>61</v>
      </c>
      <c r="B23" s="278"/>
      <c r="C23" s="278"/>
      <c r="D23" s="278"/>
      <c r="E23" s="278"/>
      <c r="F23" s="279"/>
      <c r="G23" s="24">
        <f>PRODUCT(G21,0.12)</f>
        <v>52800</v>
      </c>
      <c r="H23" s="29"/>
      <c r="I23" s="20"/>
      <c r="J23" s="6"/>
      <c r="K23" s="6"/>
    </row>
    <row r="24" spans="1:13" ht="13.5" customHeight="1" x14ac:dyDescent="0.25">
      <c r="A24" s="283" t="s">
        <v>111</v>
      </c>
      <c r="B24" s="284"/>
      <c r="C24" s="284"/>
      <c r="D24" s="284"/>
      <c r="E24" s="284"/>
      <c r="F24" s="285"/>
      <c r="G24" s="71">
        <f>G21-G23+G20</f>
        <v>467200</v>
      </c>
      <c r="H24" s="29"/>
      <c r="I24" s="68">
        <f>SUM(I7:I23)</f>
        <v>70000</v>
      </c>
      <c r="J24" s="6"/>
      <c r="K24" s="6"/>
    </row>
    <row r="25" spans="1:13" ht="13.5" customHeight="1" x14ac:dyDescent="0.25">
      <c r="A25" s="302" t="s">
        <v>112</v>
      </c>
      <c r="B25" s="303"/>
      <c r="C25" s="303"/>
      <c r="D25" s="303"/>
      <c r="E25" s="303"/>
      <c r="F25" s="304"/>
      <c r="G25" s="71"/>
      <c r="H25" s="29"/>
      <c r="I25" s="91"/>
      <c r="J25" s="6"/>
      <c r="K25" s="6"/>
    </row>
    <row r="26" spans="1:13" ht="13.5" customHeight="1" x14ac:dyDescent="0.25">
      <c r="A26" s="305" t="s">
        <v>117</v>
      </c>
      <c r="B26" s="306"/>
      <c r="C26" s="306"/>
      <c r="D26" s="306"/>
      <c r="E26" s="306"/>
      <c r="F26" s="307"/>
      <c r="G26" s="71">
        <f>SUM(G24:G25)</f>
        <v>467200</v>
      </c>
      <c r="H26" s="29"/>
      <c r="I26" s="91"/>
      <c r="J26" s="6"/>
      <c r="K26" s="6"/>
    </row>
    <row r="27" spans="1:13" ht="13.5" customHeight="1" x14ac:dyDescent="0.25">
      <c r="A27" s="286" t="s">
        <v>118</v>
      </c>
      <c r="B27" s="286"/>
      <c r="C27" s="286"/>
      <c r="D27" s="286"/>
      <c r="E27" s="286"/>
      <c r="F27" s="286"/>
      <c r="G27" s="71">
        <v>3500</v>
      </c>
      <c r="H27" s="29"/>
      <c r="I27" s="91"/>
      <c r="J27" s="6"/>
      <c r="K27" s="6"/>
    </row>
    <row r="28" spans="1:13" ht="13.5" customHeight="1" x14ac:dyDescent="0.25">
      <c r="A28" s="309" t="s">
        <v>146</v>
      </c>
      <c r="B28" s="310"/>
      <c r="C28" s="310"/>
      <c r="D28" s="310"/>
      <c r="E28" s="310"/>
      <c r="F28" s="311"/>
      <c r="G28" s="71">
        <v>10000</v>
      </c>
      <c r="H28" s="29"/>
      <c r="I28" s="91"/>
      <c r="J28" s="6"/>
      <c r="K28" s="6"/>
    </row>
    <row r="29" spans="1:13" ht="12.75" customHeight="1" x14ac:dyDescent="0.25">
      <c r="A29" s="286" t="s">
        <v>147</v>
      </c>
      <c r="B29" s="286"/>
      <c r="C29" s="286"/>
      <c r="D29" s="286"/>
      <c r="E29" s="286"/>
      <c r="F29" s="286"/>
      <c r="G29" s="24">
        <f>590000*0.05</f>
        <v>29500</v>
      </c>
      <c r="H29" s="29"/>
      <c r="I29" s="30">
        <f>I24*0.1</f>
        <v>7000</v>
      </c>
      <c r="J29" s="26"/>
    </row>
    <row r="30" spans="1:13" ht="12.75" customHeight="1" x14ac:dyDescent="0.25">
      <c r="A30" s="312" t="s">
        <v>138</v>
      </c>
      <c r="B30" s="313"/>
      <c r="C30" s="313"/>
      <c r="D30" s="313"/>
      <c r="E30" s="313"/>
      <c r="F30" s="314"/>
      <c r="G30" s="24">
        <f>SUM(G27:G29:I29)</f>
        <v>50000</v>
      </c>
      <c r="H30" s="29"/>
      <c r="I30" s="93"/>
      <c r="J30" s="26"/>
    </row>
    <row r="31" spans="1:13" x14ac:dyDescent="0.25">
      <c r="A31" s="292" t="s">
        <v>148</v>
      </c>
      <c r="B31" s="292"/>
      <c r="C31" s="292"/>
      <c r="D31" s="292"/>
      <c r="E31" s="292"/>
      <c r="F31" s="292"/>
      <c r="G31" s="88">
        <v>41500</v>
      </c>
    </row>
    <row r="32" spans="1:13" ht="15.75" x14ac:dyDescent="0.25">
      <c r="A32" s="286" t="s">
        <v>149</v>
      </c>
      <c r="B32" s="286"/>
      <c r="C32" s="286"/>
      <c r="D32" s="286"/>
      <c r="E32" s="286"/>
      <c r="F32" s="286"/>
      <c r="G32" s="111">
        <v>8500</v>
      </c>
    </row>
    <row r="33" spans="1:13" x14ac:dyDescent="0.25">
      <c r="A33" s="308" t="s">
        <v>119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</row>
  </sheetData>
  <mergeCells count="16">
    <mergeCell ref="A23:F23"/>
    <mergeCell ref="A1:K1"/>
    <mergeCell ref="C4:J4"/>
    <mergeCell ref="J6:K6"/>
    <mergeCell ref="A21:F21"/>
    <mergeCell ref="A22:F22"/>
    <mergeCell ref="A33:M33"/>
    <mergeCell ref="A31:F31"/>
    <mergeCell ref="A24:F24"/>
    <mergeCell ref="A25:F25"/>
    <mergeCell ref="A26:F26"/>
    <mergeCell ref="A29:F29"/>
    <mergeCell ref="A27:F27"/>
    <mergeCell ref="A28:F28"/>
    <mergeCell ref="A30:F30"/>
    <mergeCell ref="A32:F32"/>
  </mergeCells>
  <pageMargins left="0.11811023622047245" right="0.11811023622047245" top="0.74803149606299213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4" workbookViewId="0">
      <selection activeCell="G11" sqref="G11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129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3" ht="16.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8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90" t="s">
        <v>21</v>
      </c>
      <c r="M6" s="9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2">
        <v>91600</v>
      </c>
      <c r="I7" s="9"/>
      <c r="J7" s="14" t="s">
        <v>84</v>
      </c>
      <c r="K7" s="14" t="s">
        <v>85</v>
      </c>
      <c r="L7" s="90" t="s">
        <v>37</v>
      </c>
      <c r="M7" s="90" t="s">
        <v>94</v>
      </c>
    </row>
    <row r="8" spans="1:13" ht="18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8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1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>
        <v>70000</v>
      </c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8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70000</v>
      </c>
      <c r="H11" s="12">
        <v>10000</v>
      </c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370000</v>
      </c>
      <c r="I12" s="31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/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>
        <v>70000</v>
      </c>
      <c r="H13" s="12">
        <v>210000</v>
      </c>
      <c r="I13" s="31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8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8" customHeight="1" x14ac:dyDescent="0.25">
      <c r="A16" s="82">
        <v>6</v>
      </c>
      <c r="B16" s="83" t="s">
        <v>114</v>
      </c>
      <c r="C16" s="31" t="s">
        <v>115</v>
      </c>
      <c r="D16" s="31">
        <v>57094</v>
      </c>
      <c r="E16" s="3" t="s">
        <v>30</v>
      </c>
      <c r="F16" s="84"/>
      <c r="G16" s="31"/>
      <c r="H16" s="85"/>
      <c r="I16" s="31"/>
      <c r="J16" s="86" t="s">
        <v>116</v>
      </c>
      <c r="K16" s="86"/>
      <c r="L16" s="77" t="s">
        <v>39</v>
      </c>
      <c r="M16" s="87">
        <v>42948</v>
      </c>
    </row>
    <row r="17" spans="1:13" ht="18" customHeight="1" x14ac:dyDescent="0.25">
      <c r="A17" s="79"/>
      <c r="B17" s="73" t="s">
        <v>40</v>
      </c>
      <c r="C17" s="72" t="s">
        <v>23</v>
      </c>
      <c r="D17" s="72">
        <v>6787</v>
      </c>
      <c r="E17" s="74" t="s">
        <v>17</v>
      </c>
      <c r="F17" s="63">
        <v>20140011547</v>
      </c>
      <c r="G17" s="80"/>
      <c r="H17" s="58">
        <v>420000</v>
      </c>
      <c r="I17" s="74"/>
      <c r="J17" s="76" t="s">
        <v>41</v>
      </c>
      <c r="K17" s="76"/>
      <c r="L17" s="77" t="s">
        <v>39</v>
      </c>
      <c r="M17" s="78">
        <v>41883</v>
      </c>
    </row>
    <row r="18" spans="1:13" ht="18" customHeight="1" x14ac:dyDescent="0.25">
      <c r="A18" s="79"/>
      <c r="B18" s="73" t="s">
        <v>43</v>
      </c>
      <c r="C18" s="72" t="s">
        <v>23</v>
      </c>
      <c r="D18" s="72">
        <v>42579</v>
      </c>
      <c r="E18" s="74" t="s">
        <v>17</v>
      </c>
      <c r="F18" s="63">
        <v>2014001236</v>
      </c>
      <c r="G18" s="325" t="s">
        <v>135</v>
      </c>
      <c r="H18" s="326"/>
      <c r="I18" s="327"/>
      <c r="J18" s="76" t="s">
        <v>45</v>
      </c>
      <c r="K18" s="76"/>
      <c r="L18" s="77" t="s">
        <v>44</v>
      </c>
      <c r="M18" s="78">
        <v>41913</v>
      </c>
    </row>
    <row r="19" spans="1:13" ht="18" customHeight="1" x14ac:dyDescent="0.25">
      <c r="A19" s="7">
        <v>7</v>
      </c>
      <c r="B19" s="8" t="s">
        <v>58</v>
      </c>
      <c r="C19" s="2" t="s">
        <v>23</v>
      </c>
      <c r="D19" s="2">
        <v>43413</v>
      </c>
      <c r="E19" s="3" t="s">
        <v>17</v>
      </c>
      <c r="F19" s="22">
        <v>2014001236</v>
      </c>
      <c r="G19" s="3">
        <v>70000</v>
      </c>
      <c r="H19" s="13">
        <v>280000</v>
      </c>
      <c r="I19" s="3"/>
      <c r="J19" s="18">
        <v>40575878</v>
      </c>
      <c r="K19" s="15"/>
      <c r="L19" s="16" t="s">
        <v>44</v>
      </c>
      <c r="M19" s="17">
        <v>42125</v>
      </c>
    </row>
    <row r="20" spans="1:13" ht="18" customHeight="1" x14ac:dyDescent="0.25">
      <c r="A20" s="7">
        <v>8</v>
      </c>
      <c r="B20" s="8" t="s">
        <v>49</v>
      </c>
      <c r="C20" s="3" t="s">
        <v>35</v>
      </c>
      <c r="D20" s="2"/>
      <c r="E20" s="3" t="s">
        <v>36</v>
      </c>
      <c r="F20" s="22"/>
      <c r="G20" s="3">
        <v>80000</v>
      </c>
      <c r="H20" s="12">
        <v>80000</v>
      </c>
      <c r="I20" s="3"/>
      <c r="J20" s="18" t="s">
        <v>50</v>
      </c>
      <c r="K20" s="15" t="s">
        <v>51</v>
      </c>
      <c r="L20" s="16" t="s">
        <v>46</v>
      </c>
      <c r="M20" s="17">
        <v>41913</v>
      </c>
    </row>
    <row r="21" spans="1:13" ht="13.5" customHeight="1" x14ac:dyDescent="0.25">
      <c r="A21" s="280" t="s">
        <v>12</v>
      </c>
      <c r="B21" s="274"/>
      <c r="C21" s="274"/>
      <c r="D21" s="274"/>
      <c r="E21" s="274"/>
      <c r="F21" s="275"/>
      <c r="G21" s="51">
        <f>SUM(G8:G19)</f>
        <v>440000</v>
      </c>
      <c r="H21" s="28">
        <f t="shared" ref="H21" si="0">SUM(H8:H20)</f>
        <v>1890000</v>
      </c>
      <c r="I21" s="23"/>
      <c r="J21" s="6"/>
      <c r="K21" s="6"/>
    </row>
    <row r="22" spans="1:13" ht="13.5" customHeight="1" x14ac:dyDescent="0.25">
      <c r="A22" s="277" t="s">
        <v>55</v>
      </c>
      <c r="B22" s="278"/>
      <c r="C22" s="278"/>
      <c r="D22" s="278"/>
      <c r="E22" s="278"/>
      <c r="F22" s="279"/>
      <c r="G22" s="24">
        <f>G21+G20+G7</f>
        <v>620000</v>
      </c>
      <c r="H22" s="322"/>
      <c r="I22" s="95"/>
      <c r="J22" s="6"/>
      <c r="K22" s="6"/>
    </row>
    <row r="23" spans="1:13" ht="13.5" customHeight="1" x14ac:dyDescent="0.25">
      <c r="A23" s="277" t="s">
        <v>61</v>
      </c>
      <c r="B23" s="278"/>
      <c r="C23" s="278"/>
      <c r="D23" s="278"/>
      <c r="E23" s="278"/>
      <c r="F23" s="279"/>
      <c r="G23" s="24">
        <f>PRODUCT(G21,0.12)</f>
        <v>52800</v>
      </c>
      <c r="H23" s="323"/>
      <c r="I23" s="95"/>
      <c r="J23" s="6"/>
      <c r="K23" s="6"/>
    </row>
    <row r="24" spans="1:13" ht="13.5" customHeight="1" x14ac:dyDescent="0.25">
      <c r="A24" s="283" t="s">
        <v>111</v>
      </c>
      <c r="B24" s="284"/>
      <c r="C24" s="284"/>
      <c r="D24" s="284"/>
      <c r="E24" s="284"/>
      <c r="F24" s="285"/>
      <c r="G24" s="71">
        <f>G21-G23+G20</f>
        <v>467200</v>
      </c>
      <c r="H24" s="323"/>
      <c r="I24" s="94"/>
      <c r="J24" s="6"/>
      <c r="K24" s="6"/>
    </row>
    <row r="25" spans="1:13" ht="13.5" customHeight="1" x14ac:dyDescent="0.25">
      <c r="A25" s="302" t="s">
        <v>112</v>
      </c>
      <c r="B25" s="303"/>
      <c r="C25" s="303"/>
      <c r="D25" s="303"/>
      <c r="E25" s="303"/>
      <c r="F25" s="304"/>
      <c r="G25" s="71">
        <v>91600</v>
      </c>
      <c r="H25" s="323"/>
      <c r="I25" s="94"/>
      <c r="J25" s="6"/>
      <c r="K25" s="6"/>
    </row>
    <row r="26" spans="1:13" ht="13.5" customHeight="1" x14ac:dyDescent="0.25">
      <c r="A26" s="305" t="s">
        <v>117</v>
      </c>
      <c r="B26" s="306"/>
      <c r="C26" s="306"/>
      <c r="D26" s="306"/>
      <c r="E26" s="306"/>
      <c r="F26" s="307"/>
      <c r="G26" s="71">
        <f>SUM(G24:G25)</f>
        <v>558800</v>
      </c>
      <c r="H26" s="323"/>
      <c r="I26" s="94"/>
      <c r="J26" s="6"/>
      <c r="K26" s="6"/>
    </row>
    <row r="27" spans="1:13" ht="12.75" customHeight="1" x14ac:dyDescent="0.25">
      <c r="A27" s="286" t="s">
        <v>13</v>
      </c>
      <c r="B27" s="286"/>
      <c r="C27" s="286"/>
      <c r="D27" s="286"/>
      <c r="E27" s="286"/>
      <c r="F27" s="286"/>
      <c r="G27" s="96">
        <f>((G22-G7)*0.05)+(G7*0.1)</f>
        <v>36000</v>
      </c>
      <c r="H27" s="323"/>
      <c r="I27" s="93"/>
      <c r="J27" s="26"/>
    </row>
    <row r="28" spans="1:13" ht="12.75" customHeight="1" x14ac:dyDescent="0.25">
      <c r="A28" s="317" t="s">
        <v>123</v>
      </c>
      <c r="B28" s="318"/>
      <c r="C28" s="318"/>
      <c r="D28" s="318"/>
      <c r="E28" s="318"/>
      <c r="F28" s="318"/>
      <c r="G28" s="97"/>
      <c r="H28" s="98"/>
      <c r="I28" s="99">
        <v>80000</v>
      </c>
      <c r="J28" s="26"/>
    </row>
    <row r="29" spans="1:13" ht="12.75" customHeight="1" x14ac:dyDescent="0.25">
      <c r="A29" s="317" t="s">
        <v>122</v>
      </c>
      <c r="B29" s="318"/>
      <c r="C29" s="318"/>
      <c r="D29" s="318"/>
      <c r="E29" s="318"/>
      <c r="F29" s="318"/>
      <c r="G29" s="319">
        <v>274800</v>
      </c>
      <c r="H29" s="320"/>
      <c r="I29" s="321"/>
      <c r="J29" s="26"/>
    </row>
    <row r="30" spans="1:13" ht="12.75" customHeight="1" x14ac:dyDescent="0.25">
      <c r="A30" s="317" t="s">
        <v>124</v>
      </c>
      <c r="B30" s="318"/>
      <c r="C30" s="318"/>
      <c r="D30" s="318"/>
      <c r="E30" s="318"/>
      <c r="F30" s="318"/>
      <c r="G30" s="100"/>
      <c r="H30" s="101"/>
      <c r="I30" s="102">
        <v>-70000</v>
      </c>
      <c r="J30" s="26"/>
    </row>
    <row r="31" spans="1:13" ht="12.75" customHeight="1" x14ac:dyDescent="0.25">
      <c r="A31" s="317" t="s">
        <v>120</v>
      </c>
      <c r="B31" s="318"/>
      <c r="C31" s="318"/>
      <c r="D31" s="318"/>
      <c r="E31" s="318"/>
      <c r="F31" s="318"/>
      <c r="G31" s="97"/>
      <c r="H31" s="103"/>
      <c r="I31" s="99">
        <v>-40000</v>
      </c>
      <c r="J31" s="26"/>
    </row>
    <row r="32" spans="1:13" ht="12.75" customHeight="1" x14ac:dyDescent="0.25">
      <c r="A32" s="317" t="s">
        <v>121</v>
      </c>
      <c r="B32" s="318"/>
      <c r="C32" s="318"/>
      <c r="D32" s="318"/>
      <c r="E32" s="318"/>
      <c r="F32" s="318"/>
      <c r="G32" s="97"/>
      <c r="H32" s="103"/>
      <c r="I32" s="104">
        <v>-1000</v>
      </c>
      <c r="J32" s="26"/>
    </row>
    <row r="33" spans="1:13" x14ac:dyDescent="0.25">
      <c r="A33" s="315" t="s">
        <v>131</v>
      </c>
      <c r="B33" s="315"/>
      <c r="C33" s="315"/>
      <c r="D33" s="315"/>
      <c r="E33" s="315"/>
      <c r="F33" s="316"/>
      <c r="G33" s="105"/>
      <c r="H33" s="106"/>
      <c r="I33" s="107">
        <f>SUM(G28:I32)</f>
        <v>243800</v>
      </c>
    </row>
    <row r="34" spans="1:13" x14ac:dyDescent="0.25">
      <c r="A34" s="308" t="s">
        <v>128</v>
      </c>
      <c r="B34" s="308"/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</row>
  </sheetData>
  <mergeCells count="21">
    <mergeCell ref="A23:F23"/>
    <mergeCell ref="H22:H27"/>
    <mergeCell ref="E2:I2"/>
    <mergeCell ref="A1:K1"/>
    <mergeCell ref="C4:J4"/>
    <mergeCell ref="J6:K6"/>
    <mergeCell ref="A21:F21"/>
    <mergeCell ref="A22:F22"/>
    <mergeCell ref="A24:F24"/>
    <mergeCell ref="A25:F25"/>
    <mergeCell ref="A26:F26"/>
    <mergeCell ref="A27:F27"/>
    <mergeCell ref="G18:I18"/>
    <mergeCell ref="A33:F33"/>
    <mergeCell ref="A28:F28"/>
    <mergeCell ref="A34:M34"/>
    <mergeCell ref="A30:F30"/>
    <mergeCell ref="G29:I29"/>
    <mergeCell ref="A31:F31"/>
    <mergeCell ref="A29:F29"/>
    <mergeCell ref="A32:F32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130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4.2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92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110" t="s">
        <v>21</v>
      </c>
      <c r="M6" s="110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39" t="s">
        <v>37</v>
      </c>
      <c r="M7" s="139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7">
        <v>3</v>
      </c>
      <c r="B10" s="144" t="s">
        <v>151</v>
      </c>
      <c r="C10" s="81" t="s">
        <v>23</v>
      </c>
      <c r="D10" s="145">
        <v>43854</v>
      </c>
      <c r="E10" s="145" t="s">
        <v>17</v>
      </c>
      <c r="F10" s="133">
        <v>2014001387</v>
      </c>
      <c r="G10" s="187"/>
      <c r="H10" s="146"/>
      <c r="I10" s="145"/>
      <c r="J10" s="148" t="s">
        <v>27</v>
      </c>
      <c r="K10" s="148"/>
      <c r="L10" s="149" t="s">
        <v>28</v>
      </c>
      <c r="M10" s="150">
        <v>41913</v>
      </c>
    </row>
    <row r="11" spans="1:13" ht="15.75" customHeight="1" x14ac:dyDescent="0.25">
      <c r="A11" s="158">
        <v>4</v>
      </c>
      <c r="B11" s="65" t="s">
        <v>101</v>
      </c>
      <c r="C11" s="4" t="s">
        <v>74</v>
      </c>
      <c r="D11" s="140">
        <v>90528</v>
      </c>
      <c r="E11" s="140" t="s">
        <v>102</v>
      </c>
      <c r="F11" s="132">
        <v>2014001482</v>
      </c>
      <c r="G11" s="152">
        <v>70000</v>
      </c>
      <c r="H11" s="141"/>
      <c r="I11" s="153">
        <v>20000</v>
      </c>
      <c r="J11" s="154" t="s">
        <v>103</v>
      </c>
      <c r="K11" s="154" t="s">
        <v>104</v>
      </c>
      <c r="L11" s="155" t="s">
        <v>28</v>
      </c>
      <c r="M11" s="156">
        <v>42826</v>
      </c>
    </row>
    <row r="12" spans="1:13" ht="15.75" customHeight="1" x14ac:dyDescent="0.25">
      <c r="A12" s="158">
        <v>5</v>
      </c>
      <c r="B12" s="65" t="s">
        <v>31</v>
      </c>
      <c r="C12" s="4" t="s">
        <v>32</v>
      </c>
      <c r="D12" s="140">
        <v>57127</v>
      </c>
      <c r="E12" s="140" t="s">
        <v>30</v>
      </c>
      <c r="F12" s="132"/>
      <c r="G12" s="140">
        <v>70000</v>
      </c>
      <c r="H12" s="141">
        <v>380000</v>
      </c>
      <c r="I12" s="153"/>
      <c r="J12" s="154" t="s">
        <v>33</v>
      </c>
      <c r="K12" s="154" t="s">
        <v>34</v>
      </c>
      <c r="L12" s="155" t="s">
        <v>29</v>
      </c>
      <c r="M12" s="156">
        <v>41883</v>
      </c>
    </row>
    <row r="13" spans="1:13" ht="15.75" customHeight="1" x14ac:dyDescent="0.25">
      <c r="A13" s="158">
        <v>6</v>
      </c>
      <c r="B13" s="65" t="s">
        <v>105</v>
      </c>
      <c r="C13" s="4" t="s">
        <v>74</v>
      </c>
      <c r="D13" s="140">
        <v>90943</v>
      </c>
      <c r="E13" s="140" t="s">
        <v>106</v>
      </c>
      <c r="F13" s="132">
        <v>2014001387</v>
      </c>
      <c r="G13" s="140">
        <v>70000</v>
      </c>
      <c r="H13" s="141">
        <v>280000</v>
      </c>
      <c r="I13" s="153">
        <v>10000</v>
      </c>
      <c r="J13" s="154" t="s">
        <v>107</v>
      </c>
      <c r="K13" s="154" t="s">
        <v>108</v>
      </c>
      <c r="L13" s="155" t="s">
        <v>38</v>
      </c>
      <c r="M13" s="156">
        <v>42887</v>
      </c>
    </row>
    <row r="14" spans="1:13" ht="15.75" customHeight="1" x14ac:dyDescent="0.25">
      <c r="A14" s="157"/>
      <c r="B14" s="144" t="s">
        <v>59</v>
      </c>
      <c r="C14" s="81" t="s">
        <v>23</v>
      </c>
      <c r="D14" s="145">
        <v>42472</v>
      </c>
      <c r="E14" s="145" t="s">
        <v>17</v>
      </c>
      <c r="F14" s="133"/>
      <c r="G14" s="145"/>
      <c r="H14" s="146">
        <v>40000</v>
      </c>
      <c r="I14" s="145"/>
      <c r="J14" s="148" t="s">
        <v>153</v>
      </c>
      <c r="K14" s="148" t="s">
        <v>60</v>
      </c>
      <c r="L14" s="149" t="s">
        <v>38</v>
      </c>
      <c r="M14" s="150">
        <v>42461</v>
      </c>
    </row>
    <row r="15" spans="1:13" ht="15.75" customHeight="1" x14ac:dyDescent="0.25">
      <c r="A15" s="157"/>
      <c r="B15" s="144" t="s">
        <v>73</v>
      </c>
      <c r="C15" s="81" t="s">
        <v>74</v>
      </c>
      <c r="D15" s="145"/>
      <c r="E15" s="145" t="s">
        <v>36</v>
      </c>
      <c r="F15" s="133"/>
      <c r="G15" s="145"/>
      <c r="H15" s="146">
        <v>320000</v>
      </c>
      <c r="I15" s="145"/>
      <c r="J15" s="148"/>
      <c r="K15" s="148"/>
      <c r="L15" s="149" t="s">
        <v>38</v>
      </c>
      <c r="M15" s="150">
        <v>41883</v>
      </c>
    </row>
    <row r="16" spans="1:13" ht="15.75" customHeight="1" x14ac:dyDescent="0.25">
      <c r="A16" s="159">
        <v>7</v>
      </c>
      <c r="B16" s="160" t="s">
        <v>114</v>
      </c>
      <c r="C16" s="32" t="s">
        <v>115</v>
      </c>
      <c r="D16" s="153">
        <v>57094</v>
      </c>
      <c r="E16" s="140" t="s">
        <v>30</v>
      </c>
      <c r="F16" s="134"/>
      <c r="G16" s="153">
        <v>70000</v>
      </c>
      <c r="H16" s="161"/>
      <c r="I16" s="153"/>
      <c r="J16" s="162" t="s">
        <v>116</v>
      </c>
      <c r="K16" s="162"/>
      <c r="L16" s="149" t="s">
        <v>39</v>
      </c>
      <c r="M16" s="163">
        <v>42948</v>
      </c>
    </row>
    <row r="17" spans="1:13" ht="15.75" customHeight="1" x14ac:dyDescent="0.25">
      <c r="A17" s="157"/>
      <c r="B17" s="144" t="s">
        <v>40</v>
      </c>
      <c r="C17" s="136" t="s">
        <v>23</v>
      </c>
      <c r="D17" s="143">
        <v>6787</v>
      </c>
      <c r="E17" s="145" t="s">
        <v>17</v>
      </c>
      <c r="F17" s="133">
        <v>20140011547</v>
      </c>
      <c r="G17" s="164"/>
      <c r="H17" s="146">
        <v>420000</v>
      </c>
      <c r="I17" s="145"/>
      <c r="J17" s="148" t="s">
        <v>41</v>
      </c>
      <c r="K17" s="148"/>
      <c r="L17" s="149" t="s">
        <v>39</v>
      </c>
      <c r="M17" s="150">
        <v>41883</v>
      </c>
    </row>
    <row r="18" spans="1:13" ht="15.75" customHeight="1" x14ac:dyDescent="0.25">
      <c r="A18" s="157"/>
      <c r="B18" s="144" t="s">
        <v>43</v>
      </c>
      <c r="C18" s="136" t="s">
        <v>23</v>
      </c>
      <c r="D18" s="143">
        <v>42579</v>
      </c>
      <c r="E18" s="145" t="s">
        <v>17</v>
      </c>
      <c r="F18" s="133">
        <v>2014001236</v>
      </c>
      <c r="G18" s="344" t="s">
        <v>135</v>
      </c>
      <c r="H18" s="345"/>
      <c r="I18" s="346"/>
      <c r="J18" s="148" t="s">
        <v>45</v>
      </c>
      <c r="K18" s="148"/>
      <c r="L18" s="149" t="s">
        <v>44</v>
      </c>
      <c r="M18" s="150">
        <v>41913</v>
      </c>
    </row>
    <row r="19" spans="1:13" ht="15.75" customHeight="1" x14ac:dyDescent="0.25">
      <c r="A19" s="158">
        <v>8</v>
      </c>
      <c r="B19" s="65" t="s">
        <v>58</v>
      </c>
      <c r="C19" s="137" t="s">
        <v>23</v>
      </c>
      <c r="D19" s="151">
        <v>43413</v>
      </c>
      <c r="E19" s="140" t="s">
        <v>17</v>
      </c>
      <c r="F19" s="132">
        <v>2014001236</v>
      </c>
      <c r="G19" s="140">
        <v>70000</v>
      </c>
      <c r="H19" s="165">
        <v>290000</v>
      </c>
      <c r="I19" s="140"/>
      <c r="J19" s="166" t="s">
        <v>154</v>
      </c>
      <c r="K19" s="154"/>
      <c r="L19" s="155" t="s">
        <v>44</v>
      </c>
      <c r="M19" s="156">
        <v>42125</v>
      </c>
    </row>
    <row r="20" spans="1:13" ht="15.75" customHeight="1" x14ac:dyDescent="0.25">
      <c r="A20" s="158">
        <v>9</v>
      </c>
      <c r="B20" s="65" t="s">
        <v>49</v>
      </c>
      <c r="C20" s="4" t="s">
        <v>35</v>
      </c>
      <c r="D20" s="151"/>
      <c r="E20" s="140" t="s">
        <v>36</v>
      </c>
      <c r="F20" s="132"/>
      <c r="G20" s="140">
        <v>80000</v>
      </c>
      <c r="H20" s="141"/>
      <c r="I20" s="140"/>
      <c r="J20" s="166" t="s">
        <v>50</v>
      </c>
      <c r="K20" s="154" t="s">
        <v>51</v>
      </c>
      <c r="L20" s="155" t="s">
        <v>46</v>
      </c>
      <c r="M20" s="156">
        <v>41913</v>
      </c>
    </row>
    <row r="21" spans="1:13" ht="13.5" customHeight="1" x14ac:dyDescent="0.25">
      <c r="A21" s="341" t="s">
        <v>12</v>
      </c>
      <c r="B21" s="342"/>
      <c r="C21" s="342"/>
      <c r="D21" s="342"/>
      <c r="E21" s="342"/>
      <c r="F21" s="343"/>
      <c r="G21" s="128">
        <f>SUM(G8:G19)</f>
        <v>440000</v>
      </c>
      <c r="H21" s="129">
        <f t="shared" ref="H21" si="0">SUM(H8:H20)</f>
        <v>1890000</v>
      </c>
      <c r="I21" s="23"/>
      <c r="J21" s="6"/>
      <c r="K21" s="6"/>
    </row>
    <row r="22" spans="1:13" ht="13.5" customHeight="1" x14ac:dyDescent="0.25">
      <c r="A22" s="331" t="s">
        <v>55</v>
      </c>
      <c r="B22" s="332"/>
      <c r="C22" s="332"/>
      <c r="D22" s="332"/>
      <c r="E22" s="332"/>
      <c r="F22" s="333"/>
      <c r="G22" s="130">
        <f>G21+G20+G7</f>
        <v>620000</v>
      </c>
      <c r="H22" s="322"/>
      <c r="I22" s="95"/>
      <c r="J22" s="6"/>
      <c r="K22" s="6"/>
    </row>
    <row r="23" spans="1:13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PRODUCT(G21,0.12)</f>
        <v>52800</v>
      </c>
      <c r="H23" s="323"/>
      <c r="I23" s="95"/>
      <c r="J23" s="6"/>
      <c r="K23" s="6"/>
    </row>
    <row r="24" spans="1:13" ht="13.5" customHeight="1" x14ac:dyDescent="0.25">
      <c r="A24" s="334" t="s">
        <v>111</v>
      </c>
      <c r="B24" s="335"/>
      <c r="C24" s="335"/>
      <c r="D24" s="335"/>
      <c r="E24" s="335"/>
      <c r="F24" s="336"/>
      <c r="G24" s="125">
        <f>G21-G23</f>
        <v>387200</v>
      </c>
      <c r="H24" s="323"/>
      <c r="I24" s="94"/>
      <c r="J24" s="6"/>
      <c r="K24" s="6"/>
    </row>
    <row r="25" spans="1:13" ht="13.5" customHeight="1" x14ac:dyDescent="0.25">
      <c r="A25" s="337" t="s">
        <v>112</v>
      </c>
      <c r="B25" s="338"/>
      <c r="C25" s="338"/>
      <c r="D25" s="338"/>
      <c r="E25" s="338"/>
      <c r="F25" s="339"/>
      <c r="G25" s="125">
        <f>G7+G20-16800</f>
        <v>163200</v>
      </c>
      <c r="H25" s="323"/>
      <c r="I25" s="94"/>
      <c r="J25" s="6"/>
      <c r="K25" s="6"/>
    </row>
    <row r="26" spans="1:13" ht="13.5" customHeight="1" x14ac:dyDescent="0.25">
      <c r="A26" s="352" t="s">
        <v>117</v>
      </c>
      <c r="B26" s="353"/>
      <c r="C26" s="353"/>
      <c r="D26" s="353"/>
      <c r="E26" s="353"/>
      <c r="F26" s="354"/>
      <c r="G26" s="125">
        <f>SUM(G24:G25)</f>
        <v>550400</v>
      </c>
      <c r="H26" s="323"/>
      <c r="I26" s="94"/>
      <c r="J26" s="6"/>
      <c r="K26" s="6"/>
    </row>
    <row r="27" spans="1:13" ht="12.75" customHeight="1" x14ac:dyDescent="0.25">
      <c r="A27" s="355" t="s">
        <v>136</v>
      </c>
      <c r="B27" s="355"/>
      <c r="C27" s="355"/>
      <c r="D27" s="355"/>
      <c r="E27" s="355"/>
      <c r="F27" s="355"/>
      <c r="G27" s="126">
        <f>(G21*0.05)</f>
        <v>22000</v>
      </c>
      <c r="H27" s="323"/>
      <c r="I27" s="93"/>
      <c r="J27" s="26"/>
    </row>
    <row r="28" spans="1:13" ht="12.75" customHeight="1" x14ac:dyDescent="0.25">
      <c r="A28" s="355" t="s">
        <v>137</v>
      </c>
      <c r="B28" s="355"/>
      <c r="C28" s="355"/>
      <c r="D28" s="355"/>
      <c r="E28" s="355"/>
      <c r="F28" s="355"/>
      <c r="G28" s="126">
        <f>(G7+G20)*0.1</f>
        <v>18000</v>
      </c>
      <c r="H28" s="108"/>
      <c r="I28" s="93"/>
      <c r="J28" s="26"/>
    </row>
    <row r="29" spans="1:13" ht="12.75" customHeight="1" x14ac:dyDescent="0.25">
      <c r="A29" s="328" t="s">
        <v>150</v>
      </c>
      <c r="B29" s="329"/>
      <c r="C29" s="329"/>
      <c r="D29" s="329"/>
      <c r="E29" s="329"/>
      <c r="F29" s="330"/>
      <c r="G29" s="126">
        <v>8500</v>
      </c>
      <c r="H29" s="108"/>
      <c r="I29" s="93"/>
      <c r="J29" s="26"/>
    </row>
    <row r="30" spans="1:13" ht="12.75" customHeight="1" x14ac:dyDescent="0.25">
      <c r="A30" s="328" t="s">
        <v>152</v>
      </c>
      <c r="B30" s="329"/>
      <c r="C30" s="329"/>
      <c r="D30" s="329"/>
      <c r="E30" s="329"/>
      <c r="F30" s="330"/>
      <c r="G30" s="126">
        <v>3500</v>
      </c>
      <c r="H30" s="108"/>
      <c r="I30" s="93"/>
      <c r="J30" s="26"/>
    </row>
    <row r="31" spans="1:13" ht="12.75" customHeight="1" x14ac:dyDescent="0.25">
      <c r="A31" s="359" t="s">
        <v>138</v>
      </c>
      <c r="B31" s="360"/>
      <c r="C31" s="360"/>
      <c r="D31" s="360"/>
      <c r="E31" s="360"/>
      <c r="F31" s="361"/>
      <c r="G31" s="127">
        <f>SUM(G27:G30)</f>
        <v>52000</v>
      </c>
      <c r="H31" s="108"/>
      <c r="I31" s="93"/>
      <c r="J31" s="26"/>
    </row>
    <row r="32" spans="1:13" ht="12.75" customHeight="1" x14ac:dyDescent="0.25">
      <c r="A32" s="348" t="s">
        <v>140</v>
      </c>
      <c r="B32" s="349"/>
      <c r="C32" s="349"/>
      <c r="D32" s="349"/>
      <c r="E32" s="349"/>
      <c r="F32" s="349"/>
      <c r="G32" s="112"/>
      <c r="H32" s="113"/>
      <c r="I32" s="114">
        <v>20000</v>
      </c>
      <c r="J32" s="115"/>
      <c r="K32" s="116"/>
      <c r="L32" s="116"/>
      <c r="M32" s="116"/>
    </row>
    <row r="33" spans="1:13" ht="12.75" customHeight="1" x14ac:dyDescent="0.25">
      <c r="A33" s="348" t="s">
        <v>134</v>
      </c>
      <c r="B33" s="349"/>
      <c r="C33" s="349"/>
      <c r="D33" s="349"/>
      <c r="E33" s="349"/>
      <c r="F33" s="349"/>
      <c r="G33" s="112"/>
      <c r="H33" s="113"/>
      <c r="I33" s="114">
        <v>10000</v>
      </c>
      <c r="J33" s="115"/>
      <c r="K33" s="116"/>
      <c r="L33" s="116"/>
      <c r="M33" s="116"/>
    </row>
    <row r="34" spans="1:13" ht="12.75" customHeight="1" x14ac:dyDescent="0.25">
      <c r="A34" s="348" t="s">
        <v>132</v>
      </c>
      <c r="B34" s="349"/>
      <c r="C34" s="349"/>
      <c r="D34" s="349"/>
      <c r="E34" s="349"/>
      <c r="F34" s="349"/>
      <c r="G34" s="356">
        <v>91600</v>
      </c>
      <c r="H34" s="357"/>
      <c r="I34" s="358"/>
      <c r="J34" s="115"/>
      <c r="K34" s="116"/>
      <c r="L34" s="116"/>
      <c r="M34" s="116"/>
    </row>
    <row r="35" spans="1:13" ht="12.75" customHeight="1" x14ac:dyDescent="0.25">
      <c r="A35" s="348" t="s">
        <v>133</v>
      </c>
      <c r="B35" s="349"/>
      <c r="C35" s="349"/>
      <c r="D35" s="349"/>
      <c r="E35" s="349"/>
      <c r="F35" s="349"/>
      <c r="G35" s="117"/>
      <c r="H35" s="118"/>
      <c r="I35" s="119">
        <v>71600</v>
      </c>
      <c r="J35" s="115"/>
      <c r="K35" s="116"/>
      <c r="L35" s="116"/>
      <c r="M35" s="116"/>
    </row>
    <row r="36" spans="1:13" ht="12.75" customHeight="1" x14ac:dyDescent="0.25">
      <c r="A36" s="348" t="s">
        <v>139</v>
      </c>
      <c r="B36" s="349"/>
      <c r="C36" s="349"/>
      <c r="D36" s="349"/>
      <c r="E36" s="349"/>
      <c r="F36" s="349"/>
      <c r="G36" s="112"/>
      <c r="H36" s="120"/>
      <c r="I36" s="121">
        <v>-3000</v>
      </c>
      <c r="J36" s="115"/>
      <c r="K36" s="116"/>
      <c r="L36" s="116"/>
      <c r="M36" s="116"/>
    </row>
    <row r="37" spans="1:13" ht="12.75" customHeight="1" x14ac:dyDescent="0.25">
      <c r="A37" s="348" t="s">
        <v>141</v>
      </c>
      <c r="B37" s="349"/>
      <c r="C37" s="349"/>
      <c r="D37" s="349"/>
      <c r="E37" s="349"/>
      <c r="F37" s="362"/>
      <c r="G37" s="112"/>
      <c r="H37" s="120"/>
      <c r="I37" s="121">
        <v>-10600</v>
      </c>
      <c r="J37" s="115"/>
      <c r="K37" s="116"/>
      <c r="L37" s="116"/>
      <c r="M37" s="116"/>
    </row>
    <row r="38" spans="1:13" ht="12.75" customHeight="1" x14ac:dyDescent="0.25">
      <c r="A38" s="348" t="s">
        <v>142</v>
      </c>
      <c r="B38" s="349"/>
      <c r="C38" s="349"/>
      <c r="D38" s="349"/>
      <c r="E38" s="349"/>
      <c r="F38" s="362"/>
      <c r="G38" s="112"/>
      <c r="H38" s="120"/>
      <c r="I38" s="121">
        <v>-5200</v>
      </c>
      <c r="J38" s="115"/>
      <c r="K38" s="116"/>
      <c r="L38" s="116"/>
      <c r="M38" s="116"/>
    </row>
    <row r="39" spans="1:13" ht="11.25" customHeight="1" x14ac:dyDescent="0.25">
      <c r="A39" s="348" t="s">
        <v>143</v>
      </c>
      <c r="B39" s="349"/>
      <c r="C39" s="349"/>
      <c r="D39" s="349"/>
      <c r="E39" s="349"/>
      <c r="F39" s="362"/>
      <c r="G39" s="112"/>
      <c r="H39" s="120"/>
      <c r="I39" s="121">
        <v>-4800</v>
      </c>
      <c r="J39" s="115"/>
      <c r="K39" s="116"/>
      <c r="L39" s="116"/>
      <c r="M39" s="116"/>
    </row>
    <row r="40" spans="1:13" ht="12" customHeight="1" x14ac:dyDescent="0.25">
      <c r="A40" s="350" t="s">
        <v>144</v>
      </c>
      <c r="B40" s="350"/>
      <c r="C40" s="350"/>
      <c r="D40" s="350"/>
      <c r="E40" s="350"/>
      <c r="F40" s="351"/>
      <c r="G40" s="122"/>
      <c r="H40" s="123"/>
      <c r="I40" s="124">
        <f>SUM(G32:I39)</f>
        <v>169600</v>
      </c>
      <c r="J40" s="116"/>
      <c r="K40" s="116"/>
      <c r="L40" s="116"/>
      <c r="M40" s="116"/>
    </row>
    <row r="41" spans="1:13" ht="12" customHeight="1" x14ac:dyDescent="0.25">
      <c r="A41" s="347" t="s">
        <v>128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</row>
    <row r="42" spans="1:13" ht="12.75" customHeight="1" x14ac:dyDescent="0.25">
      <c r="A42" s="347" t="s">
        <v>145</v>
      </c>
      <c r="B42" s="347"/>
      <c r="C42" s="347"/>
      <c r="D42" s="347"/>
      <c r="E42" s="347"/>
      <c r="F42" s="347"/>
      <c r="G42" s="347"/>
      <c r="H42" s="347"/>
      <c r="I42" s="347"/>
      <c r="J42" s="347"/>
      <c r="K42" s="116"/>
      <c r="L42" s="116"/>
      <c r="M42" s="116"/>
    </row>
  </sheetData>
  <mergeCells count="29">
    <mergeCell ref="A42:J42"/>
    <mergeCell ref="A36:F36"/>
    <mergeCell ref="A40:F40"/>
    <mergeCell ref="A41:M41"/>
    <mergeCell ref="A26:F26"/>
    <mergeCell ref="A27:F27"/>
    <mergeCell ref="A32:F32"/>
    <mergeCell ref="A34:F34"/>
    <mergeCell ref="G34:I34"/>
    <mergeCell ref="A35:F35"/>
    <mergeCell ref="A33:F33"/>
    <mergeCell ref="A28:F28"/>
    <mergeCell ref="A31:F31"/>
    <mergeCell ref="A39:F39"/>
    <mergeCell ref="A37:F37"/>
    <mergeCell ref="A38:F38"/>
    <mergeCell ref="A1:K1"/>
    <mergeCell ref="E2:I2"/>
    <mergeCell ref="C4:J4"/>
    <mergeCell ref="J6:K6"/>
    <mergeCell ref="A21:F21"/>
    <mergeCell ref="G18:I18"/>
    <mergeCell ref="A29:F29"/>
    <mergeCell ref="A30:F30"/>
    <mergeCell ref="A22:F22"/>
    <mergeCell ref="H22:H27"/>
    <mergeCell ref="A23:F23"/>
    <mergeCell ref="A24:F24"/>
    <mergeCell ref="A25:F2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G18" sqref="G1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155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4.2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167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168" t="s">
        <v>21</v>
      </c>
      <c r="M6" s="168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69" t="s">
        <v>37</v>
      </c>
      <c r="M7" s="169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70000</v>
      </c>
      <c r="H10" s="141"/>
      <c r="I10" s="153">
        <v>10000</v>
      </c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40">
        <v>70000</v>
      </c>
      <c r="H11" s="141">
        <v>390000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70000</v>
      </c>
      <c r="H12" s="141">
        <v>140000</v>
      </c>
      <c r="I12" s="153">
        <v>10000</v>
      </c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70000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344" t="s">
        <v>135</v>
      </c>
      <c r="H17" s="345"/>
      <c r="I17" s="346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70000</v>
      </c>
      <c r="H18" s="165">
        <v>300000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341" t="s">
        <v>12</v>
      </c>
      <c r="B20" s="342"/>
      <c r="C20" s="342"/>
      <c r="D20" s="342"/>
      <c r="E20" s="342"/>
      <c r="F20" s="343"/>
      <c r="G20" s="128">
        <f>SUM(G8:G18)</f>
        <v>440000</v>
      </c>
      <c r="H20" s="129">
        <f t="shared" ref="H20" si="0">SUM(H8:H19)</f>
        <v>1770000</v>
      </c>
      <c r="I20" s="23"/>
      <c r="J20" s="6"/>
      <c r="K20" s="6"/>
    </row>
    <row r="21" spans="1:13" ht="13.5" customHeight="1" x14ac:dyDescent="0.25">
      <c r="A21" s="331" t="s">
        <v>55</v>
      </c>
      <c r="B21" s="332"/>
      <c r="C21" s="332"/>
      <c r="D21" s="332"/>
      <c r="E21" s="332"/>
      <c r="F21" s="333"/>
      <c r="G21" s="130">
        <f>G20+G19+G7</f>
        <v>620000</v>
      </c>
      <c r="H21" s="322"/>
      <c r="I21" s="95"/>
      <c r="J21" s="6"/>
      <c r="K21" s="6"/>
    </row>
    <row r="22" spans="1:13" ht="13.5" customHeight="1" x14ac:dyDescent="0.25">
      <c r="A22" s="331" t="s">
        <v>61</v>
      </c>
      <c r="B22" s="332"/>
      <c r="C22" s="332"/>
      <c r="D22" s="332"/>
      <c r="E22" s="332"/>
      <c r="F22" s="333"/>
      <c r="G22" s="130">
        <f>PRODUCT(G20,0.12)</f>
        <v>52800</v>
      </c>
      <c r="H22" s="323"/>
      <c r="I22" s="95"/>
      <c r="J22" s="6"/>
      <c r="K22" s="6"/>
    </row>
    <row r="23" spans="1:13" ht="13.5" customHeight="1" x14ac:dyDescent="0.25">
      <c r="A23" s="334" t="s">
        <v>111</v>
      </c>
      <c r="B23" s="335"/>
      <c r="C23" s="335"/>
      <c r="D23" s="335"/>
      <c r="E23" s="335"/>
      <c r="F23" s="336"/>
      <c r="G23" s="125">
        <f>G20-G22</f>
        <v>387200</v>
      </c>
      <c r="H23" s="323"/>
      <c r="I23" s="94"/>
      <c r="J23" s="6"/>
      <c r="K23" s="6"/>
    </row>
    <row r="24" spans="1:13" ht="13.5" customHeight="1" x14ac:dyDescent="0.25">
      <c r="A24" s="337" t="s">
        <v>112</v>
      </c>
      <c r="B24" s="338"/>
      <c r="C24" s="338"/>
      <c r="D24" s="338"/>
      <c r="E24" s="338"/>
      <c r="F24" s="339"/>
      <c r="G24" s="125">
        <f>G7+G19-16800</f>
        <v>163200</v>
      </c>
      <c r="H24" s="323"/>
      <c r="I24" s="94"/>
      <c r="J24" s="6"/>
      <c r="K24" s="6"/>
    </row>
    <row r="25" spans="1:13" ht="13.5" customHeight="1" x14ac:dyDescent="0.25">
      <c r="A25" s="352" t="s">
        <v>117</v>
      </c>
      <c r="B25" s="353"/>
      <c r="C25" s="353"/>
      <c r="D25" s="353"/>
      <c r="E25" s="353"/>
      <c r="F25" s="354"/>
      <c r="G25" s="125">
        <f>SUM(G23:G24)</f>
        <v>550400</v>
      </c>
      <c r="H25" s="323"/>
      <c r="I25" s="94"/>
      <c r="J25" s="6"/>
      <c r="K25" s="6"/>
    </row>
    <row r="26" spans="1:13" ht="12.75" customHeight="1" x14ac:dyDescent="0.25">
      <c r="A26" s="355" t="s">
        <v>136</v>
      </c>
      <c r="B26" s="355"/>
      <c r="C26" s="355"/>
      <c r="D26" s="355"/>
      <c r="E26" s="355"/>
      <c r="F26" s="355"/>
      <c r="G26" s="126">
        <f>(G20*0.05)</f>
        <v>22000</v>
      </c>
      <c r="H26" s="323"/>
      <c r="I26" s="93"/>
      <c r="J26" s="26"/>
    </row>
    <row r="27" spans="1:13" ht="12.75" customHeight="1" x14ac:dyDescent="0.25">
      <c r="A27" s="355" t="s">
        <v>137</v>
      </c>
      <c r="B27" s="355"/>
      <c r="C27" s="355"/>
      <c r="D27" s="355"/>
      <c r="E27" s="355"/>
      <c r="F27" s="355"/>
      <c r="G27" s="126">
        <f>(G7+G19)*0.1</f>
        <v>18000</v>
      </c>
      <c r="H27" s="108"/>
      <c r="I27" s="93"/>
      <c r="J27" s="26"/>
    </row>
    <row r="28" spans="1:13" ht="12.75" customHeight="1" x14ac:dyDescent="0.25">
      <c r="A28" s="365" t="s">
        <v>138</v>
      </c>
      <c r="B28" s="366"/>
      <c r="C28" s="366"/>
      <c r="D28" s="366"/>
      <c r="E28" s="366"/>
      <c r="F28" s="367"/>
      <c r="G28" s="183">
        <f>SUM(G26:G27)</f>
        <v>40000</v>
      </c>
      <c r="H28" s="108"/>
      <c r="I28" s="93"/>
      <c r="J28" s="26"/>
    </row>
    <row r="29" spans="1:13" ht="12.75" customHeight="1" x14ac:dyDescent="0.25">
      <c r="A29" s="364" t="s">
        <v>158</v>
      </c>
      <c r="B29" s="364"/>
      <c r="C29" s="364"/>
      <c r="D29" s="364"/>
      <c r="E29" s="364"/>
      <c r="F29" s="364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364" t="s">
        <v>159</v>
      </c>
      <c r="B30" s="364"/>
      <c r="C30" s="364"/>
      <c r="D30" s="364"/>
      <c r="E30" s="364"/>
      <c r="F30" s="364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364" t="s">
        <v>157</v>
      </c>
      <c r="B31" s="364"/>
      <c r="C31" s="364"/>
      <c r="D31" s="364"/>
      <c r="E31" s="364"/>
      <c r="F31" s="364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364" t="s">
        <v>162</v>
      </c>
      <c r="B32" s="364"/>
      <c r="C32" s="364"/>
      <c r="D32" s="364"/>
      <c r="E32" s="364"/>
      <c r="F32" s="364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364" t="s">
        <v>160</v>
      </c>
      <c r="B33" s="364"/>
      <c r="C33" s="364"/>
      <c r="D33" s="364"/>
      <c r="E33" s="364"/>
      <c r="F33" s="364"/>
      <c r="G33" s="180"/>
      <c r="H33" s="186"/>
      <c r="I33" s="181">
        <v>-2000</v>
      </c>
      <c r="J33" s="115"/>
      <c r="K33" s="116"/>
      <c r="L33" s="116"/>
      <c r="M33" s="116"/>
    </row>
    <row r="34" spans="1:13" ht="12.75" customHeight="1" x14ac:dyDescent="0.25">
      <c r="A34" s="363" t="s">
        <v>161</v>
      </c>
      <c r="B34" s="363"/>
      <c r="C34" s="363"/>
      <c r="D34" s="363"/>
      <c r="E34" s="363"/>
      <c r="F34" s="363"/>
      <c r="G34" s="180"/>
      <c r="H34" s="186"/>
      <c r="I34" s="181">
        <v>-67200</v>
      </c>
      <c r="J34" s="115"/>
      <c r="K34" s="116"/>
      <c r="L34" s="116"/>
      <c r="M34" s="116"/>
    </row>
    <row r="35" spans="1:13" ht="12" customHeight="1" x14ac:dyDescent="0.25">
      <c r="A35" s="350" t="s">
        <v>164</v>
      </c>
      <c r="B35" s="350"/>
      <c r="C35" s="350"/>
      <c r="D35" s="350"/>
      <c r="E35" s="350"/>
      <c r="F35" s="350"/>
      <c r="G35" s="182"/>
      <c r="H35" s="182"/>
      <c r="I35" s="182">
        <f>SUM(I29:I34)</f>
        <v>114000</v>
      </c>
      <c r="J35" s="116"/>
      <c r="K35" s="116"/>
      <c r="L35" s="116"/>
      <c r="M35" s="116"/>
    </row>
    <row r="36" spans="1:13" ht="12" customHeight="1" x14ac:dyDescent="0.25">
      <c r="A36" s="347" t="s">
        <v>128</v>
      </c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</row>
    <row r="37" spans="1:13" ht="12.75" customHeight="1" x14ac:dyDescent="0.25">
      <c r="A37" s="347" t="s">
        <v>145</v>
      </c>
      <c r="B37" s="347"/>
      <c r="C37" s="347"/>
      <c r="D37" s="347"/>
      <c r="E37" s="347"/>
      <c r="F37" s="347"/>
      <c r="G37" s="347"/>
      <c r="H37" s="347"/>
      <c r="I37" s="347"/>
      <c r="J37" s="347"/>
      <c r="K37" s="116"/>
      <c r="L37" s="116"/>
      <c r="M37" s="116"/>
    </row>
  </sheetData>
  <mergeCells count="24">
    <mergeCell ref="A20:F20"/>
    <mergeCell ref="A1:K1"/>
    <mergeCell ref="E2:I2"/>
    <mergeCell ref="C4:J4"/>
    <mergeCell ref="J6:K6"/>
    <mergeCell ref="G17:I17"/>
    <mergeCell ref="H21:H26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21:F21"/>
    <mergeCell ref="A35:F35"/>
    <mergeCell ref="A36:M36"/>
    <mergeCell ref="A37:J37"/>
    <mergeCell ref="A34:F34"/>
    <mergeCell ref="A31:F31"/>
    <mergeCell ref="A32:F32"/>
    <mergeCell ref="A33:F3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A2" sqref="A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165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4.2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3" ht="14.2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3.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176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177" t="s">
        <v>21</v>
      </c>
      <c r="M6" s="177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78" t="s">
        <v>37</v>
      </c>
      <c r="M7" s="178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52">
        <v>70000</v>
      </c>
      <c r="H11" s="141">
        <v>400000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52">
        <v>90000</v>
      </c>
      <c r="H12" s="141">
        <v>10000</v>
      </c>
      <c r="I12" s="153"/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344" t="s">
        <v>135</v>
      </c>
      <c r="H17" s="345"/>
      <c r="I17" s="346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341" t="s">
        <v>12</v>
      </c>
      <c r="B20" s="342"/>
      <c r="C20" s="342"/>
      <c r="D20" s="342"/>
      <c r="E20" s="342"/>
      <c r="F20" s="343"/>
      <c r="G20" s="128">
        <f>SUM(G8:G18)</f>
        <v>520000</v>
      </c>
      <c r="H20" s="129">
        <f t="shared" ref="H20" si="0">SUM(H8:H19)</f>
        <v>1660000</v>
      </c>
      <c r="I20" s="23"/>
      <c r="J20" s="6"/>
      <c r="K20" s="6"/>
    </row>
    <row r="21" spans="1:13" ht="13.5" customHeight="1" x14ac:dyDescent="0.25">
      <c r="A21" s="331" t="s">
        <v>55</v>
      </c>
      <c r="B21" s="332"/>
      <c r="C21" s="332"/>
      <c r="D21" s="332"/>
      <c r="E21" s="332"/>
      <c r="F21" s="333"/>
      <c r="G21" s="130">
        <f>G20+G19+G7</f>
        <v>700000</v>
      </c>
      <c r="H21" s="322"/>
      <c r="I21" s="95"/>
      <c r="J21" s="6"/>
      <c r="K21" s="6"/>
    </row>
    <row r="22" spans="1:13" ht="13.5" customHeight="1" x14ac:dyDescent="0.25">
      <c r="A22" s="331" t="s">
        <v>61</v>
      </c>
      <c r="B22" s="332"/>
      <c r="C22" s="332"/>
      <c r="D22" s="332"/>
      <c r="E22" s="332"/>
      <c r="F22" s="333"/>
      <c r="G22" s="130">
        <f>PRODUCT(G20,0.12)</f>
        <v>62400</v>
      </c>
      <c r="H22" s="323"/>
      <c r="I22" s="95"/>
      <c r="J22" s="6"/>
      <c r="K22" s="6"/>
    </row>
    <row r="23" spans="1:13" ht="13.5" customHeight="1" x14ac:dyDescent="0.25">
      <c r="A23" s="334" t="s">
        <v>111</v>
      </c>
      <c r="B23" s="335"/>
      <c r="C23" s="335"/>
      <c r="D23" s="335"/>
      <c r="E23" s="335"/>
      <c r="F23" s="336"/>
      <c r="G23" s="125">
        <f>G20-G22</f>
        <v>457600</v>
      </c>
      <c r="H23" s="323"/>
      <c r="I23" s="94"/>
      <c r="J23" s="6"/>
      <c r="K23" s="6"/>
    </row>
    <row r="24" spans="1:13" ht="13.5" customHeight="1" x14ac:dyDescent="0.25">
      <c r="A24" s="337" t="s">
        <v>112</v>
      </c>
      <c r="B24" s="338"/>
      <c r="C24" s="338"/>
      <c r="D24" s="338"/>
      <c r="E24" s="338"/>
      <c r="F24" s="339"/>
      <c r="G24" s="125">
        <f>G7+G19-16800</f>
        <v>163200</v>
      </c>
      <c r="H24" s="323"/>
      <c r="I24" s="94"/>
      <c r="J24" s="6"/>
      <c r="K24" s="6"/>
    </row>
    <row r="25" spans="1:13" ht="13.5" customHeight="1" x14ac:dyDescent="0.25">
      <c r="A25" s="352" t="s">
        <v>117</v>
      </c>
      <c r="B25" s="353"/>
      <c r="C25" s="353"/>
      <c r="D25" s="353"/>
      <c r="E25" s="353"/>
      <c r="F25" s="354"/>
      <c r="G25" s="125">
        <f>SUM(G23:G24)</f>
        <v>620800</v>
      </c>
      <c r="H25" s="323"/>
      <c r="I25" s="94"/>
      <c r="J25" s="6"/>
      <c r="K25" s="6"/>
    </row>
    <row r="26" spans="1:13" ht="12.75" customHeight="1" x14ac:dyDescent="0.25">
      <c r="A26" s="355" t="s">
        <v>136</v>
      </c>
      <c r="B26" s="355"/>
      <c r="C26" s="355"/>
      <c r="D26" s="355"/>
      <c r="E26" s="355"/>
      <c r="F26" s="355"/>
      <c r="G26" s="126">
        <f>(G20*0.05)</f>
        <v>26000</v>
      </c>
      <c r="H26" s="323"/>
      <c r="I26" s="93"/>
      <c r="J26" s="26"/>
    </row>
    <row r="27" spans="1:13" ht="12.75" customHeight="1" x14ac:dyDescent="0.25">
      <c r="A27" s="355" t="s">
        <v>137</v>
      </c>
      <c r="B27" s="355"/>
      <c r="C27" s="355"/>
      <c r="D27" s="355"/>
      <c r="E27" s="355"/>
      <c r="F27" s="355"/>
      <c r="G27" s="126">
        <f>(G7+G19)*0.1</f>
        <v>18000</v>
      </c>
      <c r="H27" s="108"/>
      <c r="I27" s="93"/>
      <c r="J27" s="26"/>
    </row>
    <row r="28" spans="1:13" ht="12.75" customHeight="1" x14ac:dyDescent="0.25">
      <c r="A28" s="365" t="s">
        <v>138</v>
      </c>
      <c r="B28" s="366"/>
      <c r="C28" s="366"/>
      <c r="D28" s="366"/>
      <c r="E28" s="366"/>
      <c r="F28" s="367"/>
      <c r="G28" s="183">
        <f>SUM(G26:G27)</f>
        <v>44000</v>
      </c>
      <c r="H28" s="108"/>
      <c r="I28" s="93"/>
      <c r="J28" s="26"/>
    </row>
    <row r="29" spans="1:13" ht="12.75" customHeight="1" x14ac:dyDescent="0.25">
      <c r="A29" s="364" t="s">
        <v>170</v>
      </c>
      <c r="B29" s="364"/>
      <c r="C29" s="364"/>
      <c r="D29" s="364"/>
      <c r="E29" s="364"/>
      <c r="F29" s="364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364" t="s">
        <v>171</v>
      </c>
      <c r="B30" s="364"/>
      <c r="C30" s="364"/>
      <c r="D30" s="364"/>
      <c r="E30" s="364"/>
      <c r="F30" s="364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364" t="s">
        <v>166</v>
      </c>
      <c r="B31" s="364"/>
      <c r="C31" s="364"/>
      <c r="D31" s="364"/>
      <c r="E31" s="364"/>
      <c r="F31" s="364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364" t="s">
        <v>172</v>
      </c>
      <c r="B32" s="364"/>
      <c r="C32" s="364"/>
      <c r="D32" s="364"/>
      <c r="E32" s="364"/>
      <c r="F32" s="364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364" t="s">
        <v>168</v>
      </c>
      <c r="B33" s="364"/>
      <c r="C33" s="364"/>
      <c r="D33" s="364"/>
      <c r="E33" s="364"/>
      <c r="F33" s="364"/>
      <c r="G33" s="180"/>
      <c r="H33" s="186"/>
      <c r="I33" s="181">
        <v>1000</v>
      </c>
      <c r="J33" s="189"/>
      <c r="K33" s="116"/>
      <c r="L33" s="116"/>
      <c r="M33" s="116"/>
    </row>
    <row r="34" spans="1:13" ht="12.75" customHeight="1" x14ac:dyDescent="0.25">
      <c r="A34" s="363" t="s">
        <v>167</v>
      </c>
      <c r="B34" s="363"/>
      <c r="C34" s="363"/>
      <c r="D34" s="363"/>
      <c r="E34" s="363"/>
      <c r="F34" s="363"/>
      <c r="G34" s="180"/>
      <c r="H34" s="186"/>
      <c r="I34" s="181">
        <v>-100000</v>
      </c>
      <c r="J34" s="115"/>
      <c r="K34" s="116"/>
      <c r="L34" s="116"/>
      <c r="M34" s="116"/>
    </row>
    <row r="35" spans="1:13" ht="12.75" customHeight="1" x14ac:dyDescent="0.25">
      <c r="A35" s="364" t="s">
        <v>173</v>
      </c>
      <c r="B35" s="364"/>
      <c r="C35" s="364"/>
      <c r="D35" s="364"/>
      <c r="E35" s="364"/>
      <c r="F35" s="364"/>
      <c r="G35" s="180"/>
      <c r="H35" s="186"/>
      <c r="I35" s="181">
        <v>-2000</v>
      </c>
      <c r="J35" s="115"/>
      <c r="K35" s="116"/>
      <c r="L35" s="116"/>
      <c r="M35" s="116"/>
    </row>
    <row r="36" spans="1:13" ht="12" customHeight="1" x14ac:dyDescent="0.25">
      <c r="A36" s="350" t="s">
        <v>169</v>
      </c>
      <c r="B36" s="350"/>
      <c r="C36" s="350"/>
      <c r="D36" s="350"/>
      <c r="E36" s="350"/>
      <c r="F36" s="350"/>
      <c r="G36" s="182"/>
      <c r="H36" s="182"/>
      <c r="I36" s="182">
        <f>SUM(I29:I35)</f>
        <v>82200</v>
      </c>
      <c r="J36" s="188"/>
      <c r="K36" s="116"/>
      <c r="L36" s="116"/>
      <c r="M36" s="116"/>
    </row>
    <row r="37" spans="1:13" ht="12" customHeight="1" x14ac:dyDescent="0.25">
      <c r="A37" s="368" t="s">
        <v>174</v>
      </c>
      <c r="B37" s="368"/>
      <c r="C37" s="368"/>
      <c r="D37" s="368"/>
      <c r="E37" s="368"/>
      <c r="F37" s="368"/>
      <c r="G37" s="368"/>
      <c r="H37" s="368"/>
      <c r="I37" s="182">
        <v>-140000</v>
      </c>
      <c r="J37" s="188"/>
      <c r="K37" s="116"/>
      <c r="L37" s="116"/>
      <c r="M37" s="116"/>
    </row>
    <row r="38" spans="1:13" ht="12" customHeight="1" x14ac:dyDescent="0.25">
      <c r="A38" s="368" t="s">
        <v>175</v>
      </c>
      <c r="B38" s="368"/>
      <c r="C38" s="368"/>
      <c r="D38" s="368"/>
      <c r="E38" s="368"/>
      <c r="F38" s="368"/>
      <c r="G38" s="368"/>
      <c r="H38" s="368"/>
      <c r="I38" s="182">
        <f>SUM(I36:I37)</f>
        <v>-57800</v>
      </c>
      <c r="J38" s="188"/>
      <c r="K38" s="116"/>
      <c r="L38" s="116"/>
      <c r="M38" s="116"/>
    </row>
    <row r="39" spans="1:13" ht="12" customHeight="1" x14ac:dyDescent="0.25">
      <c r="A39" s="347" t="s">
        <v>128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</row>
    <row r="40" spans="1:13" ht="12.75" customHeight="1" x14ac:dyDescent="0.25">
      <c r="A40" s="347" t="s">
        <v>145</v>
      </c>
      <c r="B40" s="347"/>
      <c r="C40" s="347"/>
      <c r="D40" s="347"/>
      <c r="E40" s="347"/>
      <c r="F40" s="347"/>
      <c r="G40" s="347"/>
      <c r="H40" s="347"/>
      <c r="I40" s="347"/>
      <c r="J40" s="347"/>
      <c r="K40" s="116"/>
      <c r="L40" s="116"/>
      <c r="M40" s="116"/>
    </row>
  </sheetData>
  <mergeCells count="27">
    <mergeCell ref="A40:J40"/>
    <mergeCell ref="A31:F31"/>
    <mergeCell ref="A33:F33"/>
    <mergeCell ref="A34:F34"/>
    <mergeCell ref="A36:F36"/>
    <mergeCell ref="A39:M39"/>
    <mergeCell ref="A26:F26"/>
    <mergeCell ref="A27:F27"/>
    <mergeCell ref="A28:F28"/>
    <mergeCell ref="A29:F29"/>
    <mergeCell ref="A30:F30"/>
    <mergeCell ref="A20:F20"/>
    <mergeCell ref="A35:F35"/>
    <mergeCell ref="A37:H37"/>
    <mergeCell ref="A38:H38"/>
    <mergeCell ref="A1:K1"/>
    <mergeCell ref="E2:I2"/>
    <mergeCell ref="C4:J4"/>
    <mergeCell ref="J6:K6"/>
    <mergeCell ref="G17:I17"/>
    <mergeCell ref="A32:F32"/>
    <mergeCell ref="A21:F21"/>
    <mergeCell ref="H21:H26"/>
    <mergeCell ref="A22:F22"/>
    <mergeCell ref="A23:F23"/>
    <mergeCell ref="A24:F24"/>
    <mergeCell ref="A25:F2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3" workbookViewId="0">
      <selection activeCell="H20" sqref="H2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23.25" customHeight="1" x14ac:dyDescent="0.25">
      <c r="A1" s="271" t="s">
        <v>180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3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3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190"/>
    </row>
    <row r="6" spans="1:13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191" t="s">
        <v>21</v>
      </c>
      <c r="M6" s="191" t="s">
        <v>42</v>
      </c>
    </row>
    <row r="7" spans="1:13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92" t="s">
        <v>37</v>
      </c>
      <c r="M7" s="192" t="s">
        <v>94</v>
      </c>
    </row>
    <row r="8" spans="1:13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3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3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</row>
    <row r="11" spans="1:13" ht="15.75" customHeight="1" x14ac:dyDescent="0.25">
      <c r="A11" s="158">
        <v>4</v>
      </c>
      <c r="B11" s="65" t="s">
        <v>31</v>
      </c>
      <c r="C11" s="4" t="s">
        <v>32</v>
      </c>
      <c r="D11" s="140">
        <v>57127</v>
      </c>
      <c r="E11" s="140" t="s">
        <v>30</v>
      </c>
      <c r="F11" s="132"/>
      <c r="G11" s="140">
        <v>70000</v>
      </c>
      <c r="H11" s="141">
        <v>400000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</row>
    <row r="12" spans="1:13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</row>
    <row r="13" spans="1:13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3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3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3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7"/>
      <c r="B17" s="144" t="s">
        <v>43</v>
      </c>
      <c r="C17" s="136" t="s">
        <v>23</v>
      </c>
      <c r="D17" s="143">
        <v>42579</v>
      </c>
      <c r="E17" s="145" t="s">
        <v>17</v>
      </c>
      <c r="F17" s="133">
        <v>2014001236</v>
      </c>
      <c r="G17" s="344" t="s">
        <v>135</v>
      </c>
      <c r="H17" s="345"/>
      <c r="I17" s="346"/>
      <c r="J17" s="148" t="s">
        <v>45</v>
      </c>
      <c r="K17" s="148"/>
      <c r="L17" s="149" t="s">
        <v>44</v>
      </c>
      <c r="M17" s="150">
        <v>41913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341" t="s">
        <v>12</v>
      </c>
      <c r="B20" s="342"/>
      <c r="C20" s="342"/>
      <c r="D20" s="342"/>
      <c r="E20" s="342"/>
      <c r="F20" s="343"/>
      <c r="G20" s="128">
        <f>SUM(G8:G18)</f>
        <v>520000</v>
      </c>
      <c r="H20" s="195">
        <f t="shared" ref="H20" si="0">SUM(H8:H19)</f>
        <v>1650000</v>
      </c>
      <c r="I20" s="23"/>
      <c r="J20" s="6"/>
      <c r="K20" s="6"/>
    </row>
    <row r="21" spans="1:13" ht="13.5" customHeight="1" x14ac:dyDescent="0.25">
      <c r="A21" s="331" t="s">
        <v>55</v>
      </c>
      <c r="B21" s="332"/>
      <c r="C21" s="332"/>
      <c r="D21" s="332"/>
      <c r="E21" s="332"/>
      <c r="F21" s="333"/>
      <c r="G21" s="130">
        <f>G20+G19+G7</f>
        <v>700000</v>
      </c>
      <c r="H21" s="322"/>
      <c r="I21" s="95"/>
      <c r="J21" s="6"/>
      <c r="K21" s="6"/>
    </row>
    <row r="22" spans="1:13" ht="13.5" customHeight="1" x14ac:dyDescent="0.25">
      <c r="A22" s="331" t="s">
        <v>61</v>
      </c>
      <c r="B22" s="332"/>
      <c r="C22" s="332"/>
      <c r="D22" s="332"/>
      <c r="E22" s="332"/>
      <c r="F22" s="333"/>
      <c r="G22" s="130">
        <f>PRODUCT(G20,0.12)</f>
        <v>62400</v>
      </c>
      <c r="H22" s="323"/>
      <c r="I22" s="95"/>
      <c r="J22" s="6"/>
      <c r="K22" s="6"/>
    </row>
    <row r="23" spans="1:13" ht="13.5" customHeight="1" x14ac:dyDescent="0.25">
      <c r="A23" s="334" t="s">
        <v>111</v>
      </c>
      <c r="B23" s="335"/>
      <c r="C23" s="335"/>
      <c r="D23" s="335"/>
      <c r="E23" s="335"/>
      <c r="F23" s="336"/>
      <c r="G23" s="125">
        <f>G20-G22</f>
        <v>457600</v>
      </c>
      <c r="H23" s="323"/>
      <c r="I23" s="94"/>
      <c r="J23" s="6"/>
      <c r="K23" s="6"/>
    </row>
    <row r="24" spans="1:13" ht="13.5" customHeight="1" x14ac:dyDescent="0.25">
      <c r="A24" s="337" t="s">
        <v>112</v>
      </c>
      <c r="B24" s="338"/>
      <c r="C24" s="338"/>
      <c r="D24" s="338"/>
      <c r="E24" s="338"/>
      <c r="F24" s="339"/>
      <c r="G24" s="125">
        <f>G7+G19-16800</f>
        <v>163200</v>
      </c>
      <c r="H24" s="323"/>
      <c r="I24" s="94"/>
      <c r="J24" s="6"/>
      <c r="K24" s="6"/>
    </row>
    <row r="25" spans="1:13" ht="13.5" customHeight="1" x14ac:dyDescent="0.25">
      <c r="A25" s="352" t="s">
        <v>117</v>
      </c>
      <c r="B25" s="353"/>
      <c r="C25" s="353"/>
      <c r="D25" s="353"/>
      <c r="E25" s="353"/>
      <c r="F25" s="354"/>
      <c r="G25" s="125">
        <f>SUM(G23:G24)</f>
        <v>620800</v>
      </c>
      <c r="H25" s="323"/>
      <c r="I25" s="94"/>
      <c r="J25" s="6"/>
      <c r="K25" s="6"/>
    </row>
    <row r="26" spans="1:13" ht="12.75" customHeight="1" x14ac:dyDescent="0.25">
      <c r="A26" s="355" t="s">
        <v>136</v>
      </c>
      <c r="B26" s="355"/>
      <c r="C26" s="355"/>
      <c r="D26" s="355"/>
      <c r="E26" s="355"/>
      <c r="F26" s="355"/>
      <c r="G26" s="130">
        <f>(G20*0.05)</f>
        <v>26000</v>
      </c>
      <c r="H26" s="323"/>
      <c r="I26" s="93"/>
      <c r="J26" s="26"/>
    </row>
    <row r="27" spans="1:13" ht="12.75" customHeight="1" x14ac:dyDescent="0.25">
      <c r="A27" s="355" t="s">
        <v>137</v>
      </c>
      <c r="B27" s="355"/>
      <c r="C27" s="355"/>
      <c r="D27" s="355"/>
      <c r="E27" s="355"/>
      <c r="F27" s="355"/>
      <c r="G27" s="130">
        <f>(G7+G19)*0.1</f>
        <v>18000</v>
      </c>
      <c r="H27" s="108"/>
      <c r="I27" s="93"/>
      <c r="J27" s="26"/>
    </row>
    <row r="28" spans="1:13" ht="12.75" customHeight="1" x14ac:dyDescent="0.25">
      <c r="A28" s="365" t="s">
        <v>138</v>
      </c>
      <c r="B28" s="366"/>
      <c r="C28" s="366"/>
      <c r="D28" s="366"/>
      <c r="E28" s="366"/>
      <c r="F28" s="367"/>
      <c r="G28" s="130">
        <f>SUM(G26:G27)</f>
        <v>44000</v>
      </c>
      <c r="H28" s="108"/>
      <c r="I28" s="93"/>
      <c r="J28" s="26"/>
    </row>
    <row r="29" spans="1:13" ht="12.75" customHeight="1" x14ac:dyDescent="0.25">
      <c r="A29" s="364" t="s">
        <v>176</v>
      </c>
      <c r="B29" s="364"/>
      <c r="C29" s="364"/>
      <c r="D29" s="364"/>
      <c r="E29" s="364"/>
      <c r="F29" s="364"/>
      <c r="G29" s="180"/>
      <c r="H29" s="184"/>
      <c r="I29" s="180">
        <v>10000</v>
      </c>
      <c r="J29" s="115"/>
      <c r="K29" s="116"/>
      <c r="L29" s="116"/>
      <c r="M29" s="116"/>
    </row>
    <row r="30" spans="1:13" ht="12.75" customHeight="1" x14ac:dyDescent="0.25">
      <c r="A30" s="364" t="s">
        <v>177</v>
      </c>
      <c r="B30" s="364"/>
      <c r="C30" s="364"/>
      <c r="D30" s="364"/>
      <c r="E30" s="364"/>
      <c r="F30" s="364"/>
      <c r="G30" s="180"/>
      <c r="H30" s="184"/>
      <c r="I30" s="180">
        <v>10000</v>
      </c>
      <c r="J30" s="115"/>
      <c r="K30" s="116"/>
      <c r="L30" s="116"/>
      <c r="M30" s="116"/>
    </row>
    <row r="31" spans="1:13" ht="12.75" customHeight="1" x14ac:dyDescent="0.25">
      <c r="A31" s="364" t="s">
        <v>178</v>
      </c>
      <c r="B31" s="364"/>
      <c r="C31" s="364"/>
      <c r="D31" s="364"/>
      <c r="E31" s="364"/>
      <c r="F31" s="364"/>
      <c r="G31" s="185"/>
      <c r="H31" s="185"/>
      <c r="I31" s="180">
        <v>91600</v>
      </c>
      <c r="J31" s="115"/>
      <c r="K31" s="116"/>
      <c r="L31" s="116"/>
      <c r="M31" s="116"/>
    </row>
    <row r="32" spans="1:13" ht="12.75" customHeight="1" x14ac:dyDescent="0.25">
      <c r="A32" s="364" t="s">
        <v>179</v>
      </c>
      <c r="B32" s="364"/>
      <c r="C32" s="364"/>
      <c r="D32" s="364"/>
      <c r="E32" s="364"/>
      <c r="F32" s="364"/>
      <c r="G32" s="180"/>
      <c r="H32" s="186"/>
      <c r="I32" s="180">
        <v>71600</v>
      </c>
      <c r="J32" s="115"/>
      <c r="K32" s="116"/>
      <c r="L32" s="116"/>
      <c r="M32" s="116"/>
    </row>
    <row r="33" spans="1:13" ht="12.75" customHeight="1" x14ac:dyDescent="0.25">
      <c r="A33" s="364" t="s">
        <v>167</v>
      </c>
      <c r="B33" s="364"/>
      <c r="C33" s="364"/>
      <c r="D33" s="364"/>
      <c r="E33" s="364"/>
      <c r="F33" s="364"/>
      <c r="G33" s="180"/>
      <c r="H33" s="186"/>
      <c r="I33" s="181">
        <v>-57800</v>
      </c>
      <c r="J33" s="115"/>
      <c r="K33" s="116"/>
      <c r="L33" s="116"/>
      <c r="M33" s="116"/>
    </row>
    <row r="34" spans="1:13" ht="12.75" customHeight="1" x14ac:dyDescent="0.25">
      <c r="A34" s="328" t="s">
        <v>181</v>
      </c>
      <c r="B34" s="329"/>
      <c r="C34" s="329"/>
      <c r="D34" s="329"/>
      <c r="E34" s="329"/>
      <c r="F34" s="330"/>
      <c r="G34" s="180"/>
      <c r="H34" s="186"/>
      <c r="I34" s="181">
        <v>-100000</v>
      </c>
      <c r="J34" s="115"/>
      <c r="K34" s="116"/>
      <c r="L34" s="116"/>
      <c r="M34" s="116"/>
    </row>
    <row r="35" spans="1:13" ht="12" customHeight="1" x14ac:dyDescent="0.25">
      <c r="A35" s="350" t="s">
        <v>182</v>
      </c>
      <c r="B35" s="350"/>
      <c r="C35" s="350"/>
      <c r="D35" s="350"/>
      <c r="E35" s="350"/>
      <c r="F35" s="350"/>
      <c r="G35" s="182"/>
      <c r="H35" s="182"/>
      <c r="I35" s="182">
        <f>SUM(I29:I34)</f>
        <v>25400</v>
      </c>
      <c r="J35" s="188"/>
      <c r="K35" s="116"/>
      <c r="L35" s="116"/>
      <c r="M35" s="116"/>
    </row>
    <row r="36" spans="1:13" ht="12" customHeight="1" x14ac:dyDescent="0.25">
      <c r="A36" s="347" t="s">
        <v>128</v>
      </c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</row>
    <row r="37" spans="1:13" ht="12.75" customHeight="1" x14ac:dyDescent="0.25">
      <c r="A37" s="347" t="s">
        <v>145</v>
      </c>
      <c r="B37" s="347"/>
      <c r="C37" s="347"/>
      <c r="D37" s="347"/>
      <c r="E37" s="347"/>
      <c r="F37" s="347"/>
      <c r="G37" s="347"/>
      <c r="H37" s="347"/>
      <c r="I37" s="347"/>
      <c r="J37" s="347"/>
      <c r="K37" s="116"/>
      <c r="L37" s="116"/>
      <c r="M37" s="116"/>
    </row>
  </sheetData>
  <mergeCells count="24">
    <mergeCell ref="A20:F20"/>
    <mergeCell ref="A1:K1"/>
    <mergeCell ref="E2:I2"/>
    <mergeCell ref="C4:J4"/>
    <mergeCell ref="J6:K6"/>
    <mergeCell ref="G17:I17"/>
    <mergeCell ref="A32:F32"/>
    <mergeCell ref="A21:F21"/>
    <mergeCell ref="H21:H26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6:M36"/>
    <mergeCell ref="A37:J37"/>
    <mergeCell ref="A33:F33"/>
    <mergeCell ref="A34:F34"/>
    <mergeCell ref="A35:F3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A30" sqref="A30:F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183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196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197" t="s">
        <v>21</v>
      </c>
      <c r="M6" s="197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198" t="s">
        <v>37</v>
      </c>
      <c r="M7" s="198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31</v>
      </c>
      <c r="C11" s="4" t="s">
        <v>115</v>
      </c>
      <c r="D11" s="140">
        <v>56127</v>
      </c>
      <c r="E11" s="140" t="s">
        <v>30</v>
      </c>
      <c r="F11" s="132"/>
      <c r="G11" s="152"/>
      <c r="H11" s="141">
        <v>70000</v>
      </c>
      <c r="I11" s="153"/>
      <c r="J11" s="154" t="s">
        <v>33</v>
      </c>
      <c r="K11" s="154" t="s">
        <v>34</v>
      </c>
      <c r="L11" s="155" t="s">
        <v>29</v>
      </c>
      <c r="M11" s="156">
        <v>41883</v>
      </c>
      <c r="O11" s="200"/>
    </row>
    <row r="12" spans="1:15" ht="15.75" customHeight="1" x14ac:dyDescent="0.25">
      <c r="A12" s="158"/>
      <c r="B12" s="65" t="s">
        <v>184</v>
      </c>
      <c r="C12" s="4" t="s">
        <v>115</v>
      </c>
      <c r="D12" s="140">
        <v>57363</v>
      </c>
      <c r="E12" s="140" t="s">
        <v>30</v>
      </c>
      <c r="F12" s="132"/>
      <c r="G12" s="140"/>
      <c r="H12" s="141"/>
      <c r="I12" s="153"/>
      <c r="J12" s="154" t="s">
        <v>187</v>
      </c>
      <c r="K12" s="154" t="s">
        <v>188</v>
      </c>
      <c r="L12" s="155" t="s">
        <v>29</v>
      </c>
      <c r="M12" s="156">
        <v>43132</v>
      </c>
      <c r="O12" s="200"/>
    </row>
    <row r="13" spans="1:15" ht="15.75" customHeight="1" x14ac:dyDescent="0.25">
      <c r="A13" s="158">
        <v>5</v>
      </c>
      <c r="B13" s="65" t="s">
        <v>105</v>
      </c>
      <c r="C13" s="4" t="s">
        <v>74</v>
      </c>
      <c r="D13" s="140">
        <v>90943</v>
      </c>
      <c r="E13" s="140" t="s">
        <v>106</v>
      </c>
      <c r="F13" s="132">
        <v>2014001387</v>
      </c>
      <c r="G13" s="140">
        <v>90000</v>
      </c>
      <c r="H13" s="141"/>
      <c r="I13" s="153"/>
      <c r="J13" s="154" t="s">
        <v>107</v>
      </c>
      <c r="K13" s="154" t="s">
        <v>108</v>
      </c>
      <c r="L13" s="155" t="s">
        <v>38</v>
      </c>
      <c r="M13" s="156">
        <v>42887</v>
      </c>
      <c r="O13" s="200"/>
    </row>
    <row r="14" spans="1:15" ht="15.75" customHeight="1" x14ac:dyDescent="0.25">
      <c r="A14" s="157"/>
      <c r="B14" s="144" t="s">
        <v>59</v>
      </c>
      <c r="C14" s="81" t="s">
        <v>23</v>
      </c>
      <c r="D14" s="145">
        <v>42472</v>
      </c>
      <c r="E14" s="145" t="s">
        <v>17</v>
      </c>
      <c r="F14" s="133"/>
      <c r="G14" s="145"/>
      <c r="H14" s="146">
        <v>40000</v>
      </c>
      <c r="I14" s="145"/>
      <c r="J14" s="148" t="s">
        <v>153</v>
      </c>
      <c r="K14" s="148" t="s">
        <v>60</v>
      </c>
      <c r="L14" s="149" t="s">
        <v>38</v>
      </c>
      <c r="M14" s="150">
        <v>42461</v>
      </c>
    </row>
    <row r="15" spans="1:15" ht="15.75" customHeight="1" x14ac:dyDescent="0.25">
      <c r="A15" s="157"/>
      <c r="B15" s="144" t="s">
        <v>73</v>
      </c>
      <c r="C15" s="81" t="s">
        <v>74</v>
      </c>
      <c r="D15" s="145"/>
      <c r="E15" s="145" t="s">
        <v>36</v>
      </c>
      <c r="F15" s="133"/>
      <c r="G15" s="145"/>
      <c r="H15" s="146">
        <v>320000</v>
      </c>
      <c r="I15" s="145"/>
      <c r="J15" s="148"/>
      <c r="K15" s="148"/>
      <c r="L15" s="149" t="s">
        <v>38</v>
      </c>
      <c r="M15" s="150">
        <v>41883</v>
      </c>
    </row>
    <row r="16" spans="1:15" ht="15.75" customHeight="1" x14ac:dyDescent="0.25">
      <c r="A16" s="159">
        <v>6</v>
      </c>
      <c r="B16" s="160" t="s">
        <v>114</v>
      </c>
      <c r="C16" s="32" t="s">
        <v>115</v>
      </c>
      <c r="D16" s="153">
        <v>57094</v>
      </c>
      <c r="E16" s="140" t="s">
        <v>30</v>
      </c>
      <c r="F16" s="134"/>
      <c r="G16" s="153">
        <v>90000</v>
      </c>
      <c r="H16" s="161"/>
      <c r="I16" s="153"/>
      <c r="J16" s="162" t="s">
        <v>116</v>
      </c>
      <c r="K16" s="162"/>
      <c r="L16" s="149" t="s">
        <v>39</v>
      </c>
      <c r="M16" s="163">
        <v>42948</v>
      </c>
    </row>
    <row r="17" spans="1:13" ht="15.75" customHeight="1" x14ac:dyDescent="0.25">
      <c r="A17" s="157"/>
      <c r="B17" s="144" t="s">
        <v>40</v>
      </c>
      <c r="C17" s="136" t="s">
        <v>23</v>
      </c>
      <c r="D17" s="143">
        <v>6787</v>
      </c>
      <c r="E17" s="145" t="s">
        <v>17</v>
      </c>
      <c r="F17" s="133">
        <v>20140011547</v>
      </c>
      <c r="G17" s="164"/>
      <c r="H17" s="146">
        <v>420000</v>
      </c>
      <c r="I17" s="145"/>
      <c r="J17" s="148" t="s">
        <v>41</v>
      </c>
      <c r="K17" s="148"/>
      <c r="L17" s="149" t="s">
        <v>39</v>
      </c>
      <c r="M17" s="150">
        <v>41883</v>
      </c>
    </row>
    <row r="18" spans="1:13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3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3" ht="13.5" customHeight="1" x14ac:dyDescent="0.25">
      <c r="A20" s="341" t="s">
        <v>12</v>
      </c>
      <c r="B20" s="342"/>
      <c r="C20" s="342"/>
      <c r="D20" s="342"/>
      <c r="E20" s="342"/>
      <c r="F20" s="343"/>
      <c r="G20" s="128">
        <f>SUM(G8:G18)</f>
        <v>450000</v>
      </c>
      <c r="H20" s="195">
        <f t="shared" ref="H20" si="0">SUM(H8:H19)</f>
        <v>1320000</v>
      </c>
      <c r="I20" s="23"/>
      <c r="J20" s="6"/>
      <c r="K20" s="6"/>
    </row>
    <row r="21" spans="1:13" ht="13.5" customHeight="1" x14ac:dyDescent="0.25">
      <c r="A21" s="331" t="s">
        <v>55</v>
      </c>
      <c r="B21" s="332"/>
      <c r="C21" s="332"/>
      <c r="D21" s="332"/>
      <c r="E21" s="332"/>
      <c r="F21" s="333"/>
      <c r="G21" s="130">
        <f>G20+G19+G7</f>
        <v>630000</v>
      </c>
      <c r="H21" s="322"/>
      <c r="I21" s="95"/>
      <c r="J21" s="6"/>
      <c r="K21" s="6"/>
    </row>
    <row r="22" spans="1:13" ht="13.5" customHeight="1" x14ac:dyDescent="0.25">
      <c r="A22" s="331" t="s">
        <v>61</v>
      </c>
      <c r="B22" s="332"/>
      <c r="C22" s="332"/>
      <c r="D22" s="332"/>
      <c r="E22" s="332"/>
      <c r="F22" s="333"/>
      <c r="G22" s="130">
        <f>PRODUCT(G20,0.12)</f>
        <v>54000</v>
      </c>
      <c r="H22" s="323"/>
      <c r="I22" s="95"/>
      <c r="J22" s="6"/>
      <c r="K22" s="6"/>
    </row>
    <row r="23" spans="1:13" ht="13.5" customHeight="1" x14ac:dyDescent="0.25">
      <c r="A23" s="334" t="s">
        <v>111</v>
      </c>
      <c r="B23" s="335"/>
      <c r="C23" s="335"/>
      <c r="D23" s="335"/>
      <c r="E23" s="335"/>
      <c r="F23" s="336"/>
      <c r="G23" s="125">
        <f>G20-G22</f>
        <v>396000</v>
      </c>
      <c r="H23" s="323"/>
      <c r="I23" s="94"/>
      <c r="J23" s="6"/>
      <c r="K23" s="6"/>
    </row>
    <row r="24" spans="1:13" ht="13.5" customHeight="1" x14ac:dyDescent="0.25">
      <c r="A24" s="337" t="s">
        <v>112</v>
      </c>
      <c r="B24" s="338"/>
      <c r="C24" s="338"/>
      <c r="D24" s="338"/>
      <c r="E24" s="338"/>
      <c r="F24" s="339"/>
      <c r="G24" s="125">
        <f>G7+G19-16800</f>
        <v>163200</v>
      </c>
      <c r="H24" s="323"/>
      <c r="I24" s="94"/>
      <c r="J24" s="6"/>
      <c r="K24" s="6"/>
    </row>
    <row r="25" spans="1:13" ht="13.5" customHeight="1" x14ac:dyDescent="0.25">
      <c r="A25" s="352" t="s">
        <v>117</v>
      </c>
      <c r="B25" s="353"/>
      <c r="C25" s="353"/>
      <c r="D25" s="353"/>
      <c r="E25" s="353"/>
      <c r="F25" s="354"/>
      <c r="G25" s="125">
        <f>SUM(G23:G24)</f>
        <v>559200</v>
      </c>
      <c r="H25" s="323"/>
      <c r="I25" s="94"/>
      <c r="J25" s="6"/>
      <c r="K25" s="6"/>
    </row>
    <row r="26" spans="1:13" ht="12.75" customHeight="1" x14ac:dyDescent="0.25">
      <c r="A26" s="355" t="s">
        <v>136</v>
      </c>
      <c r="B26" s="355"/>
      <c r="C26" s="355"/>
      <c r="D26" s="355"/>
      <c r="E26" s="355"/>
      <c r="F26" s="355"/>
      <c r="G26" s="130">
        <f>-(G20*0.05)</f>
        <v>-22500</v>
      </c>
      <c r="H26" s="323"/>
      <c r="I26" s="93"/>
      <c r="J26" s="26"/>
    </row>
    <row r="27" spans="1:13" ht="12.75" customHeight="1" x14ac:dyDescent="0.25">
      <c r="A27" s="355" t="s">
        <v>137</v>
      </c>
      <c r="B27" s="355"/>
      <c r="C27" s="355"/>
      <c r="D27" s="355"/>
      <c r="E27" s="355"/>
      <c r="F27" s="355"/>
      <c r="G27" s="130">
        <f>-(G7+G19)*0.1</f>
        <v>-18000</v>
      </c>
      <c r="H27" s="108"/>
      <c r="I27" s="93"/>
      <c r="J27" s="26"/>
    </row>
    <row r="28" spans="1:13" ht="12.75" customHeight="1" x14ac:dyDescent="0.25">
      <c r="A28" s="365" t="s">
        <v>138</v>
      </c>
      <c r="B28" s="366"/>
      <c r="C28" s="366"/>
      <c r="D28" s="366"/>
      <c r="E28" s="366"/>
      <c r="F28" s="367"/>
      <c r="G28" s="130">
        <f>SUM(G26:G27)</f>
        <v>-40500</v>
      </c>
      <c r="H28" s="108"/>
      <c r="I28" s="93"/>
      <c r="J28" s="26"/>
    </row>
    <row r="29" spans="1:13" ht="12" customHeight="1" x14ac:dyDescent="0.25">
      <c r="A29" s="350" t="s">
        <v>182</v>
      </c>
      <c r="B29" s="350"/>
      <c r="C29" s="350"/>
      <c r="D29" s="350"/>
      <c r="E29" s="350"/>
      <c r="F29" s="350"/>
      <c r="G29" s="182">
        <f>G24</f>
        <v>163200</v>
      </c>
      <c r="H29" s="199"/>
      <c r="I29" s="199"/>
      <c r="J29" s="188"/>
      <c r="K29" s="116"/>
      <c r="L29" s="116"/>
      <c r="M29" s="116"/>
    </row>
    <row r="30" spans="1:13" ht="12" customHeight="1" x14ac:dyDescent="0.25">
      <c r="A30" s="369" t="s">
        <v>185</v>
      </c>
      <c r="B30" s="370"/>
      <c r="C30" s="370"/>
      <c r="D30" s="370"/>
      <c r="E30" s="370"/>
      <c r="F30" s="371"/>
      <c r="G30" s="130">
        <v>25400</v>
      </c>
      <c r="H30" s="199"/>
      <c r="I30" s="199"/>
      <c r="J30" s="188"/>
      <c r="K30" s="116"/>
      <c r="L30" s="116"/>
      <c r="M30" s="116"/>
    </row>
    <row r="31" spans="1:13" ht="12" customHeight="1" x14ac:dyDescent="0.25">
      <c r="A31" s="369" t="s">
        <v>189</v>
      </c>
      <c r="B31" s="370"/>
      <c r="C31" s="370"/>
      <c r="D31" s="370"/>
      <c r="E31" s="370"/>
      <c r="F31" s="371"/>
      <c r="G31" s="130">
        <v>-10000</v>
      </c>
      <c r="H31" s="199"/>
      <c r="I31" s="199"/>
      <c r="J31" s="188"/>
      <c r="K31" s="116"/>
      <c r="L31" s="116"/>
      <c r="M31" s="116"/>
    </row>
    <row r="32" spans="1:13" ht="12" customHeight="1" x14ac:dyDescent="0.25">
      <c r="A32" s="350" t="s">
        <v>186</v>
      </c>
      <c r="B32" s="350"/>
      <c r="C32" s="350"/>
      <c r="D32" s="350"/>
      <c r="E32" s="350"/>
      <c r="F32" s="350"/>
      <c r="G32" s="182">
        <f>SUM(G29:G31)</f>
        <v>178600</v>
      </c>
      <c r="H32" s="199"/>
      <c r="I32" s="199"/>
      <c r="J32" s="188"/>
      <c r="K32" s="116"/>
      <c r="L32" s="116"/>
      <c r="M32" s="116"/>
    </row>
    <row r="33" spans="1:13" ht="12.75" customHeight="1" x14ac:dyDescent="0.25">
      <c r="A33" s="347" t="s">
        <v>145</v>
      </c>
      <c r="B33" s="347"/>
      <c r="C33" s="347"/>
      <c r="D33" s="347"/>
      <c r="E33" s="347"/>
      <c r="F33" s="347"/>
      <c r="G33" s="347"/>
      <c r="H33" s="347"/>
      <c r="I33" s="347"/>
      <c r="J33" s="347"/>
      <c r="K33" s="116"/>
      <c r="L33" s="116"/>
      <c r="M33" s="116"/>
    </row>
    <row r="34" spans="1:13" x14ac:dyDescent="0.25">
      <c r="A34" s="308" t="s">
        <v>190</v>
      </c>
      <c r="B34" s="308"/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</row>
  </sheetData>
  <mergeCells count="20">
    <mergeCell ref="A34:M34"/>
    <mergeCell ref="A29:F29"/>
    <mergeCell ref="A33:J33"/>
    <mergeCell ref="A30:F30"/>
    <mergeCell ref="A32:F32"/>
    <mergeCell ref="A27:F27"/>
    <mergeCell ref="A28:F28"/>
    <mergeCell ref="A31:F31"/>
    <mergeCell ref="A21:F21"/>
    <mergeCell ref="H21:H26"/>
    <mergeCell ref="A22:F22"/>
    <mergeCell ref="A23:F23"/>
    <mergeCell ref="A24:F24"/>
    <mergeCell ref="A25:F25"/>
    <mergeCell ref="A26:F26"/>
    <mergeCell ref="A20:F20"/>
    <mergeCell ref="A1:K1"/>
    <mergeCell ref="E2:I2"/>
    <mergeCell ref="C4:J4"/>
    <mergeCell ref="J6:K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4" workbookViewId="0">
      <selection activeCell="M36" sqref="M3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191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01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02" t="s">
        <v>21</v>
      </c>
      <c r="M6" s="202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03" t="s">
        <v>37</v>
      </c>
      <c r="M7" s="203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31</v>
      </c>
      <c r="C11" s="4" t="s">
        <v>115</v>
      </c>
      <c r="D11" s="140">
        <v>56127</v>
      </c>
      <c r="E11" s="140" t="s">
        <v>30</v>
      </c>
      <c r="F11" s="132"/>
      <c r="G11" s="152">
        <v>140000</v>
      </c>
      <c r="H11" s="141"/>
      <c r="I11" s="153"/>
      <c r="J11" s="154" t="s">
        <v>33</v>
      </c>
      <c r="K11" s="154" t="s">
        <v>34</v>
      </c>
      <c r="L11" s="155" t="s">
        <v>29</v>
      </c>
      <c r="M11" s="156">
        <v>41883</v>
      </c>
      <c r="O11" s="200"/>
    </row>
    <row r="12" spans="1:15" ht="15.75" customHeight="1" x14ac:dyDescent="0.25">
      <c r="A12" s="158"/>
      <c r="B12" s="65" t="s">
        <v>184</v>
      </c>
      <c r="C12" s="4" t="s">
        <v>115</v>
      </c>
      <c r="D12" s="140">
        <v>57363</v>
      </c>
      <c r="E12" s="140" t="s">
        <v>30</v>
      </c>
      <c r="F12" s="132"/>
      <c r="G12" s="140"/>
      <c r="H12" s="141"/>
      <c r="I12" s="153"/>
      <c r="J12" s="154" t="s">
        <v>187</v>
      </c>
      <c r="K12" s="154" t="s">
        <v>188</v>
      </c>
      <c r="L12" s="155" t="s">
        <v>29</v>
      </c>
      <c r="M12" s="156">
        <v>43132</v>
      </c>
      <c r="O12" s="200"/>
    </row>
    <row r="13" spans="1:15" ht="15.75" customHeight="1" x14ac:dyDescent="0.25">
      <c r="A13" s="158">
        <v>5</v>
      </c>
      <c r="B13" s="65" t="s">
        <v>105</v>
      </c>
      <c r="C13" s="4" t="s">
        <v>74</v>
      </c>
      <c r="D13" s="140">
        <v>90943</v>
      </c>
      <c r="E13" s="140" t="s">
        <v>106</v>
      </c>
      <c r="F13" s="132">
        <v>2014001387</v>
      </c>
      <c r="G13" s="140"/>
      <c r="H13" s="141">
        <v>90000</v>
      </c>
      <c r="I13" s="153"/>
      <c r="J13" s="154" t="s">
        <v>107</v>
      </c>
      <c r="K13" s="154" t="s">
        <v>108</v>
      </c>
      <c r="L13" s="155" t="s">
        <v>38</v>
      </c>
      <c r="M13" s="156">
        <v>42887</v>
      </c>
      <c r="O13" s="200"/>
    </row>
    <row r="14" spans="1:15" ht="15.75" customHeight="1" x14ac:dyDescent="0.25">
      <c r="A14" s="157"/>
      <c r="B14" s="144" t="s">
        <v>59</v>
      </c>
      <c r="C14" s="81" t="s">
        <v>23</v>
      </c>
      <c r="D14" s="145">
        <v>42472</v>
      </c>
      <c r="E14" s="145" t="s">
        <v>17</v>
      </c>
      <c r="F14" s="133"/>
      <c r="G14" s="145"/>
      <c r="H14" s="146">
        <v>40000</v>
      </c>
      <c r="I14" s="145"/>
      <c r="J14" s="148" t="s">
        <v>153</v>
      </c>
      <c r="K14" s="148" t="s">
        <v>60</v>
      </c>
      <c r="L14" s="149" t="s">
        <v>38</v>
      </c>
      <c r="M14" s="150">
        <v>42461</v>
      </c>
    </row>
    <row r="15" spans="1:15" ht="15.75" customHeight="1" x14ac:dyDescent="0.25">
      <c r="A15" s="157"/>
      <c r="B15" s="144" t="s">
        <v>73</v>
      </c>
      <c r="C15" s="81" t="s">
        <v>74</v>
      </c>
      <c r="D15" s="145"/>
      <c r="E15" s="145" t="s">
        <v>36</v>
      </c>
      <c r="F15" s="133"/>
      <c r="G15" s="145"/>
      <c r="H15" s="146">
        <v>320000</v>
      </c>
      <c r="I15" s="145"/>
      <c r="J15" s="148"/>
      <c r="K15" s="148"/>
      <c r="L15" s="149" t="s">
        <v>38</v>
      </c>
      <c r="M15" s="150">
        <v>41883</v>
      </c>
    </row>
    <row r="16" spans="1:15" ht="15.75" customHeight="1" x14ac:dyDescent="0.25">
      <c r="A16" s="159">
        <v>6</v>
      </c>
      <c r="B16" s="160" t="s">
        <v>114</v>
      </c>
      <c r="C16" s="32" t="s">
        <v>115</v>
      </c>
      <c r="D16" s="153">
        <v>57094</v>
      </c>
      <c r="E16" s="140" t="s">
        <v>30</v>
      </c>
      <c r="F16" s="134"/>
      <c r="G16" s="153">
        <v>90000</v>
      </c>
      <c r="H16" s="161"/>
      <c r="I16" s="153"/>
      <c r="J16" s="162" t="s">
        <v>116</v>
      </c>
      <c r="K16" s="162"/>
      <c r="L16" s="149" t="s">
        <v>39</v>
      </c>
      <c r="M16" s="163">
        <v>42948</v>
      </c>
    </row>
    <row r="17" spans="1:15" ht="15.75" customHeight="1" x14ac:dyDescent="0.25">
      <c r="A17" s="157"/>
      <c r="B17" s="144" t="s">
        <v>40</v>
      </c>
      <c r="C17" s="136" t="s">
        <v>23</v>
      </c>
      <c r="D17" s="143">
        <v>6787</v>
      </c>
      <c r="E17" s="145" t="s">
        <v>17</v>
      </c>
      <c r="F17" s="133">
        <v>20140011547</v>
      </c>
      <c r="G17" s="164"/>
      <c r="H17" s="146">
        <v>420000</v>
      </c>
      <c r="I17" s="145"/>
      <c r="J17" s="148" t="s">
        <v>41</v>
      </c>
      <c r="K17" s="148"/>
      <c r="L17" s="149" t="s">
        <v>39</v>
      </c>
      <c r="M17" s="150">
        <v>41883</v>
      </c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>
        <v>310000</v>
      </c>
      <c r="I18" s="140"/>
      <c r="J18" s="166" t="s">
        <v>154</v>
      </c>
      <c r="K18" s="154"/>
      <c r="L18" s="155" t="s">
        <v>44</v>
      </c>
      <c r="M18" s="156">
        <v>42125</v>
      </c>
    </row>
    <row r="19" spans="1:15" ht="15.75" customHeight="1" x14ac:dyDescent="0.25">
      <c r="A19" s="158">
        <v>8</v>
      </c>
      <c r="B19" s="179" t="s">
        <v>163</v>
      </c>
      <c r="C19" s="4" t="s">
        <v>35</v>
      </c>
      <c r="D19" s="151"/>
      <c r="E19" s="140" t="s">
        <v>36</v>
      </c>
      <c r="F19" s="132"/>
      <c r="G19" s="140">
        <v>80000</v>
      </c>
      <c r="H19" s="141"/>
      <c r="I19" s="140"/>
      <c r="J19" s="166" t="s">
        <v>50</v>
      </c>
      <c r="K19" s="154" t="s">
        <v>51</v>
      </c>
      <c r="L19" s="155" t="s">
        <v>46</v>
      </c>
      <c r="M19" s="156">
        <v>41913</v>
      </c>
    </row>
    <row r="20" spans="1:15" ht="13.5" customHeight="1" x14ac:dyDescent="0.25">
      <c r="A20" s="341" t="s">
        <v>12</v>
      </c>
      <c r="B20" s="342"/>
      <c r="C20" s="342"/>
      <c r="D20" s="342"/>
      <c r="E20" s="342"/>
      <c r="F20" s="343"/>
      <c r="G20" s="128">
        <f>SUM(G8:G18)</f>
        <v>500000</v>
      </c>
      <c r="H20" s="195">
        <f t="shared" ref="H20" si="0">SUM(H8:H19)</f>
        <v>1340000</v>
      </c>
      <c r="I20" s="23"/>
      <c r="J20" s="6"/>
      <c r="K20" s="6"/>
    </row>
    <row r="21" spans="1:15" ht="13.5" customHeight="1" x14ac:dyDescent="0.25">
      <c r="A21" s="331" t="s">
        <v>55</v>
      </c>
      <c r="B21" s="332"/>
      <c r="C21" s="332"/>
      <c r="D21" s="332"/>
      <c r="E21" s="332"/>
      <c r="F21" s="333"/>
      <c r="G21" s="130">
        <f>G20+G19+G7</f>
        <v>680000</v>
      </c>
      <c r="H21" s="322"/>
      <c r="I21" s="95"/>
      <c r="J21" s="6"/>
      <c r="K21" s="6"/>
    </row>
    <row r="22" spans="1:15" ht="13.5" customHeight="1" x14ac:dyDescent="0.25">
      <c r="A22" s="331" t="s">
        <v>61</v>
      </c>
      <c r="B22" s="332"/>
      <c r="C22" s="332"/>
      <c r="D22" s="332"/>
      <c r="E22" s="332"/>
      <c r="F22" s="333"/>
      <c r="G22" s="130">
        <f>PRODUCT(G20,0.12)</f>
        <v>60000</v>
      </c>
      <c r="H22" s="323"/>
      <c r="I22" s="95"/>
      <c r="J22" s="6"/>
      <c r="K22" s="6"/>
    </row>
    <row r="23" spans="1:15" ht="13.5" customHeight="1" x14ac:dyDescent="0.25">
      <c r="A23" s="334" t="s">
        <v>111</v>
      </c>
      <c r="B23" s="335"/>
      <c r="C23" s="335"/>
      <c r="D23" s="335"/>
      <c r="E23" s="335"/>
      <c r="F23" s="336"/>
      <c r="G23" s="125">
        <f>G20-G22</f>
        <v>440000</v>
      </c>
      <c r="H23" s="323"/>
      <c r="I23" s="94"/>
      <c r="J23" s="6"/>
      <c r="K23" s="6"/>
      <c r="O23">
        <v>163200</v>
      </c>
    </row>
    <row r="24" spans="1:15" ht="13.5" customHeight="1" x14ac:dyDescent="0.25">
      <c r="A24" s="337" t="s">
        <v>112</v>
      </c>
      <c r="B24" s="338"/>
      <c r="C24" s="338"/>
      <c r="D24" s="338"/>
      <c r="E24" s="338"/>
      <c r="F24" s="339"/>
      <c r="G24" s="125">
        <f>G7+G19-16800</f>
        <v>163200</v>
      </c>
      <c r="H24" s="323"/>
      <c r="I24" s="94"/>
      <c r="J24" s="6"/>
      <c r="K24" s="6"/>
      <c r="O24">
        <v>4500</v>
      </c>
    </row>
    <row r="25" spans="1:15" ht="13.5" customHeight="1" x14ac:dyDescent="0.25">
      <c r="A25" s="352" t="s">
        <v>117</v>
      </c>
      <c r="B25" s="353"/>
      <c r="C25" s="353"/>
      <c r="D25" s="353"/>
      <c r="E25" s="353"/>
      <c r="F25" s="354"/>
      <c r="G25" s="125">
        <f>SUM(G23:G24)</f>
        <v>603200</v>
      </c>
      <c r="H25" s="323"/>
      <c r="I25" s="94"/>
      <c r="J25" s="6"/>
      <c r="K25" s="6"/>
      <c r="O25">
        <v>-25000</v>
      </c>
    </row>
    <row r="26" spans="1:15" ht="12.75" customHeight="1" x14ac:dyDescent="0.25">
      <c r="A26" s="355" t="s">
        <v>136</v>
      </c>
      <c r="B26" s="355"/>
      <c r="C26" s="355"/>
      <c r="D26" s="355"/>
      <c r="E26" s="355"/>
      <c r="F26" s="355"/>
      <c r="G26" s="130">
        <f>-(G20*0.05)</f>
        <v>-25000</v>
      </c>
      <c r="H26" s="323"/>
      <c r="I26" s="93"/>
      <c r="J26" s="26"/>
      <c r="O26">
        <f>SUM(O23:O25)</f>
        <v>142700</v>
      </c>
    </row>
    <row r="27" spans="1:15" ht="12.75" customHeight="1" x14ac:dyDescent="0.25">
      <c r="A27" s="355" t="s">
        <v>137</v>
      </c>
      <c r="B27" s="355"/>
      <c r="C27" s="355"/>
      <c r="D27" s="355"/>
      <c r="E27" s="355"/>
      <c r="F27" s="355"/>
      <c r="G27" s="130">
        <f>-(G7+G19)*0.1</f>
        <v>-18000</v>
      </c>
      <c r="H27" s="108"/>
      <c r="I27" s="93"/>
      <c r="J27" s="26"/>
    </row>
    <row r="28" spans="1:15" ht="12.75" customHeight="1" x14ac:dyDescent="0.25">
      <c r="A28" s="365" t="s">
        <v>138</v>
      </c>
      <c r="B28" s="366"/>
      <c r="C28" s="366"/>
      <c r="D28" s="366"/>
      <c r="E28" s="366"/>
      <c r="F28" s="367"/>
      <c r="G28" s="130">
        <f>SUM(G26:G27)</f>
        <v>-43000</v>
      </c>
      <c r="H28" s="108"/>
      <c r="I28" s="93"/>
      <c r="J28" s="26"/>
    </row>
    <row r="29" spans="1:15" ht="12" customHeight="1" x14ac:dyDescent="0.25">
      <c r="A29" s="328" t="s">
        <v>192</v>
      </c>
      <c r="B29" s="329"/>
      <c r="C29" s="329"/>
      <c r="D29" s="329"/>
      <c r="E29" s="329"/>
      <c r="F29" s="330"/>
      <c r="G29" s="130">
        <v>4500</v>
      </c>
      <c r="H29" s="199"/>
      <c r="I29" s="199"/>
      <c r="J29" s="188"/>
      <c r="K29" s="116"/>
      <c r="L29" s="116"/>
      <c r="M29" s="116"/>
    </row>
    <row r="30" spans="1:15" ht="12" customHeight="1" x14ac:dyDescent="0.25">
      <c r="A30" s="328" t="s">
        <v>193</v>
      </c>
      <c r="B30" s="329"/>
      <c r="C30" s="329"/>
      <c r="D30" s="329"/>
      <c r="E30" s="329"/>
      <c r="F30" s="330"/>
      <c r="G30" s="130">
        <v>-25000</v>
      </c>
      <c r="H30" s="199"/>
      <c r="I30" s="199"/>
      <c r="J30" s="188"/>
      <c r="K30" s="116"/>
      <c r="L30" s="116"/>
      <c r="M30" s="116"/>
    </row>
    <row r="31" spans="1:15" ht="12" customHeight="1" x14ac:dyDescent="0.25">
      <c r="A31" s="350" t="s">
        <v>186</v>
      </c>
      <c r="B31" s="350"/>
      <c r="C31" s="350"/>
      <c r="D31" s="350"/>
      <c r="E31" s="350"/>
      <c r="F31" s="350"/>
      <c r="G31" s="182">
        <f>G24+G29+G30</f>
        <v>142700</v>
      </c>
      <c r="H31" s="199">
        <v>-120000</v>
      </c>
      <c r="I31" s="199">
        <f>SUM(G31:H31)</f>
        <v>22700</v>
      </c>
      <c r="J31" s="188" t="s">
        <v>207</v>
      </c>
      <c r="K31" s="116"/>
      <c r="L31" s="116"/>
      <c r="M31" s="116"/>
    </row>
    <row r="32" spans="1:15" ht="12.75" customHeight="1" x14ac:dyDescent="0.25">
      <c r="A32" s="347" t="s">
        <v>145</v>
      </c>
      <c r="B32" s="347"/>
      <c r="C32" s="347"/>
      <c r="D32" s="347"/>
      <c r="E32" s="347"/>
      <c r="F32" s="347"/>
      <c r="G32" s="347"/>
      <c r="H32" s="347"/>
      <c r="I32" s="347"/>
      <c r="J32" s="347"/>
      <c r="K32" s="116"/>
      <c r="L32" s="116"/>
      <c r="M32" s="116"/>
    </row>
    <row r="33" spans="1:13" x14ac:dyDescent="0.25">
      <c r="A33" s="308" t="s">
        <v>194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</row>
    <row r="34" spans="1:13" x14ac:dyDescent="0.25">
      <c r="A34" s="308" t="s">
        <v>195</v>
      </c>
      <c r="B34" s="308"/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</row>
    <row r="35" spans="1:13" x14ac:dyDescent="0.25">
      <c r="A35" s="308" t="s">
        <v>197</v>
      </c>
      <c r="B35" s="308"/>
      <c r="C35" s="308"/>
      <c r="D35" s="308"/>
      <c r="E35" s="308"/>
      <c r="F35" s="308"/>
      <c r="G35" s="308"/>
      <c r="H35" s="308"/>
      <c r="I35" s="308"/>
      <c r="J35" s="308"/>
      <c r="K35" s="308"/>
      <c r="L35" s="308"/>
      <c r="M35" s="308"/>
    </row>
  </sheetData>
  <mergeCells count="21">
    <mergeCell ref="A21:F21"/>
    <mergeCell ref="H21:H26"/>
    <mergeCell ref="A22:F22"/>
    <mergeCell ref="A23:F23"/>
    <mergeCell ref="A24:F24"/>
    <mergeCell ref="A1:K1"/>
    <mergeCell ref="E2:I2"/>
    <mergeCell ref="C4:J4"/>
    <mergeCell ref="J6:K6"/>
    <mergeCell ref="A20:F20"/>
    <mergeCell ref="A35:M35"/>
    <mergeCell ref="A25:F25"/>
    <mergeCell ref="A26:F26"/>
    <mergeCell ref="A27:F27"/>
    <mergeCell ref="A28:F28"/>
    <mergeCell ref="A29:F29"/>
    <mergeCell ref="A30:F30"/>
    <mergeCell ref="A31:F31"/>
    <mergeCell ref="A32:J32"/>
    <mergeCell ref="A33:M33"/>
    <mergeCell ref="A34:M34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13" workbookViewId="0">
      <selection activeCell="G11" sqref="G1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198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01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02" t="s">
        <v>21</v>
      </c>
      <c r="M6" s="202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03" t="s">
        <v>37</v>
      </c>
      <c r="M7" s="203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180000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630000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810000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75600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554400</v>
      </c>
      <c r="H22" s="323"/>
      <c r="I22" s="94"/>
      <c r="J22" s="6"/>
      <c r="K22" s="6"/>
    </row>
    <row r="23" spans="1:13" ht="13.5" customHeight="1" x14ac:dyDescent="0.25">
      <c r="A23" s="337" t="s">
        <v>112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717600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-31500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-49500</v>
      </c>
      <c r="H27" s="108"/>
      <c r="I27" s="93"/>
      <c r="J27" s="26"/>
    </row>
    <row r="28" spans="1:13" ht="12" customHeight="1" x14ac:dyDescent="0.25">
      <c r="A28" s="350" t="s">
        <v>186</v>
      </c>
      <c r="B28" s="350"/>
      <c r="C28" s="350"/>
      <c r="D28" s="350"/>
      <c r="E28" s="350"/>
      <c r="F28" s="350"/>
      <c r="G28" s="182">
        <f>G23</f>
        <v>163200</v>
      </c>
      <c r="H28" s="199"/>
      <c r="I28" s="199"/>
      <c r="J28" s="188"/>
      <c r="K28" s="116"/>
      <c r="L28" s="116"/>
      <c r="M28" s="116"/>
    </row>
    <row r="29" spans="1:13" ht="12.75" customHeight="1" x14ac:dyDescent="0.25">
      <c r="A29" s="347" t="s">
        <v>145</v>
      </c>
      <c r="B29" s="347"/>
      <c r="C29" s="347"/>
      <c r="D29" s="347"/>
      <c r="E29" s="347"/>
      <c r="F29" s="347"/>
      <c r="G29" s="347"/>
      <c r="H29" s="347"/>
      <c r="I29" s="347"/>
      <c r="J29" s="347"/>
      <c r="K29" s="116"/>
      <c r="L29" s="116"/>
      <c r="M29" s="116"/>
    </row>
    <row r="30" spans="1:13" x14ac:dyDescent="0.25">
      <c r="A30" s="308" t="s">
        <v>196</v>
      </c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</row>
  </sheetData>
  <mergeCells count="17">
    <mergeCell ref="A20:F20"/>
    <mergeCell ref="H20:H25"/>
    <mergeCell ref="A21:F21"/>
    <mergeCell ref="A22:F22"/>
    <mergeCell ref="A23:F23"/>
    <mergeCell ref="A1:K1"/>
    <mergeCell ref="E2:I2"/>
    <mergeCell ref="C4:J4"/>
    <mergeCell ref="J6:K6"/>
    <mergeCell ref="A19:F19"/>
    <mergeCell ref="A28:F28"/>
    <mergeCell ref="A29:J29"/>
    <mergeCell ref="A30:M30"/>
    <mergeCell ref="A24:F24"/>
    <mergeCell ref="A25:F25"/>
    <mergeCell ref="A26:F26"/>
    <mergeCell ref="A27:F2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sqref="A1:K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204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04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05" t="s">
        <v>21</v>
      </c>
      <c r="M6" s="205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06" t="s">
        <v>37</v>
      </c>
      <c r="M7" s="206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H11" s="140">
        <v>90000</v>
      </c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180000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540000</v>
      </c>
      <c r="H19" s="195">
        <f t="shared" ref="H19" si="0">SUM(H8:H18)</f>
        <v>1340000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720000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64800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475200</v>
      </c>
      <c r="H22" s="323"/>
      <c r="I22" s="94"/>
      <c r="J22" s="6"/>
      <c r="K22" s="6"/>
    </row>
    <row r="23" spans="1:13" ht="13.5" customHeight="1" x14ac:dyDescent="0.25">
      <c r="A23" s="337" t="s">
        <v>112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638400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-27000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-45000</v>
      </c>
      <c r="H27" s="108"/>
      <c r="I27" s="93"/>
      <c r="J27" s="26"/>
    </row>
    <row r="28" spans="1:13" ht="12" customHeight="1" x14ac:dyDescent="0.25">
      <c r="A28" s="350" t="s">
        <v>203</v>
      </c>
      <c r="B28" s="350"/>
      <c r="C28" s="350"/>
      <c r="D28" s="350"/>
      <c r="E28" s="350"/>
      <c r="F28" s="350"/>
      <c r="G28" s="182">
        <v>114000</v>
      </c>
      <c r="H28" s="199"/>
      <c r="I28" s="199"/>
      <c r="J28" s="188"/>
      <c r="K28" s="116"/>
      <c r="L28" s="116"/>
      <c r="M28" s="116"/>
    </row>
    <row r="29" spans="1:13" ht="12.75" customHeight="1" x14ac:dyDescent="0.25">
      <c r="A29" s="347" t="s">
        <v>145</v>
      </c>
      <c r="B29" s="347"/>
      <c r="C29" s="347"/>
      <c r="D29" s="347"/>
      <c r="E29" s="347"/>
      <c r="F29" s="347"/>
      <c r="G29" s="347"/>
      <c r="H29" s="347"/>
      <c r="I29" s="347"/>
      <c r="J29" s="347"/>
      <c r="K29" s="116"/>
      <c r="L29" s="116"/>
      <c r="M29" s="116"/>
    </row>
    <row r="30" spans="1:13" x14ac:dyDescent="0.25">
      <c r="A30" s="308" t="s">
        <v>196</v>
      </c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</row>
    <row r="31" spans="1:13" x14ac:dyDescent="0.25">
      <c r="A31" s="372" t="s">
        <v>201</v>
      </c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</row>
    <row r="32" spans="1:13" x14ac:dyDescent="0.25">
      <c r="A32" s="308" t="s">
        <v>202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</row>
  </sheetData>
  <mergeCells count="19">
    <mergeCell ref="A20:F20"/>
    <mergeCell ref="H20:H25"/>
    <mergeCell ref="A21:F21"/>
    <mergeCell ref="A22:F22"/>
    <mergeCell ref="A23:F23"/>
    <mergeCell ref="A1:K1"/>
    <mergeCell ref="E2:I2"/>
    <mergeCell ref="C4:J4"/>
    <mergeCell ref="J6:K6"/>
    <mergeCell ref="A19:F19"/>
    <mergeCell ref="A30:M30"/>
    <mergeCell ref="A31:M31"/>
    <mergeCell ref="A32:M32"/>
    <mergeCell ref="A24:F24"/>
    <mergeCell ref="A25:F25"/>
    <mergeCell ref="A26:F26"/>
    <mergeCell ref="A27:F27"/>
    <mergeCell ref="A28:F28"/>
    <mergeCell ref="A29:J2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G22" sqref="G22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76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38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39" t="s">
        <v>21</v>
      </c>
      <c r="M6" s="39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42" t="s">
        <v>37</v>
      </c>
      <c r="M7" s="42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2014001388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260000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330000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170000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80" t="s">
        <v>12</v>
      </c>
      <c r="B18" s="274"/>
      <c r="C18" s="274"/>
      <c r="D18" s="274"/>
      <c r="E18" s="274"/>
      <c r="F18" s="275"/>
      <c r="G18" s="40">
        <f>SUM(G8:G16)</f>
        <v>370000</v>
      </c>
      <c r="H18" s="28">
        <f t="shared" ref="H18:I18" si="0">SUM(H8:H17)</f>
        <v>1550000</v>
      </c>
      <c r="I18" s="23">
        <f t="shared" si="0"/>
        <v>10000</v>
      </c>
      <c r="J18" s="6"/>
      <c r="K18" s="6"/>
    </row>
    <row r="19" spans="1:13" ht="13.5" customHeight="1" x14ac:dyDescent="0.25">
      <c r="A19" s="277" t="s">
        <v>55</v>
      </c>
      <c r="B19" s="278"/>
      <c r="C19" s="278"/>
      <c r="D19" s="278"/>
      <c r="E19" s="278"/>
      <c r="F19" s="27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77" t="s">
        <v>61</v>
      </c>
      <c r="B20" s="278"/>
      <c r="C20" s="278"/>
      <c r="D20" s="278"/>
      <c r="E20" s="278"/>
      <c r="F20" s="27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83" t="s">
        <v>75</v>
      </c>
      <c r="B21" s="284"/>
      <c r="C21" s="284"/>
      <c r="D21" s="284"/>
      <c r="E21" s="284"/>
      <c r="F21" s="28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86" t="s">
        <v>13</v>
      </c>
      <c r="B22" s="286"/>
      <c r="C22" s="286"/>
      <c r="D22" s="286"/>
      <c r="E22" s="286"/>
      <c r="F22" s="286"/>
      <c r="G22" s="30">
        <f>(G19*0.05)+I22</f>
        <v>28500</v>
      </c>
      <c r="H22" s="27"/>
      <c r="I22" s="30">
        <f>(I18*0.1)</f>
        <v>1000</v>
      </c>
      <c r="J22" s="26"/>
    </row>
    <row r="23" spans="1:13" ht="15.75" x14ac:dyDescent="0.25">
      <c r="A23" s="21" t="s">
        <v>53</v>
      </c>
      <c r="B23" s="21"/>
      <c r="G23" s="287">
        <f>+F5001</f>
        <v>0</v>
      </c>
      <c r="H23" s="287"/>
      <c r="I23" s="33"/>
    </row>
    <row r="24" spans="1:13" ht="15.75" x14ac:dyDescent="0.25">
      <c r="A24" s="288" t="s">
        <v>71</v>
      </c>
      <c r="B24" s="288"/>
      <c r="C24" s="288"/>
      <c r="D24" s="288"/>
      <c r="E24" s="288"/>
      <c r="G24" s="41"/>
      <c r="H24" s="41"/>
      <c r="I24" s="33"/>
    </row>
    <row r="25" spans="1:13" ht="14.25" customHeight="1" x14ac:dyDescent="0.25">
      <c r="A25" s="2">
        <v>1</v>
      </c>
      <c r="B25" s="8" t="s">
        <v>15</v>
      </c>
      <c r="C25" s="3" t="s">
        <v>16</v>
      </c>
      <c r="D25" s="3">
        <v>25416</v>
      </c>
      <c r="E25" s="3" t="s">
        <v>17</v>
      </c>
      <c r="F25" s="22">
        <v>2014001482</v>
      </c>
      <c r="G25" s="12">
        <v>160000</v>
      </c>
      <c r="H25" s="14" t="s">
        <v>18</v>
      </c>
      <c r="I25" s="15" t="s">
        <v>19</v>
      </c>
      <c r="J25" s="281" t="s">
        <v>72</v>
      </c>
      <c r="K25" s="282"/>
      <c r="L25" s="16" t="s">
        <v>37</v>
      </c>
      <c r="M25" s="17">
        <v>41883</v>
      </c>
    </row>
    <row r="26" spans="1:13" ht="15.75" x14ac:dyDescent="0.25">
      <c r="A26" s="289" t="s">
        <v>56</v>
      </c>
      <c r="B26" s="289"/>
      <c r="C26" s="290" t="s">
        <v>57</v>
      </c>
      <c r="D26" s="290"/>
      <c r="E26" s="290"/>
      <c r="F26" s="290"/>
      <c r="G26" s="291"/>
      <c r="H26" s="291"/>
      <c r="I26" s="34"/>
    </row>
    <row r="27" spans="1:13" ht="15.75" x14ac:dyDescent="0.25">
      <c r="A27" s="276" t="s">
        <v>62</v>
      </c>
      <c r="B27" s="276"/>
      <c r="C27" s="276"/>
      <c r="D27" s="276"/>
      <c r="E27" s="276"/>
      <c r="F27" s="276"/>
      <c r="G27" s="276"/>
      <c r="H27" s="276"/>
    </row>
    <row r="28" spans="1:13" ht="15.75" x14ac:dyDescent="0.25">
      <c r="A28" s="276" t="s">
        <v>63</v>
      </c>
      <c r="B28" s="276"/>
      <c r="C28" s="276"/>
      <c r="D28" s="276"/>
      <c r="E28" s="276"/>
      <c r="F28" s="276"/>
      <c r="G28" s="276"/>
      <c r="H28" s="276"/>
    </row>
    <row r="29" spans="1:13" ht="4.5" customHeight="1" x14ac:dyDescent="0.25"/>
    <row r="30" spans="1:13" x14ac:dyDescent="0.25">
      <c r="A30" s="270" t="s">
        <v>64</v>
      </c>
      <c r="B30" s="270"/>
      <c r="C30" s="270"/>
      <c r="D30" s="270"/>
      <c r="E30" s="270"/>
      <c r="F30" s="270"/>
      <c r="G30" s="270"/>
      <c r="H30" s="270"/>
      <c r="I30" s="270"/>
      <c r="J30" s="270"/>
      <c r="K30" s="270"/>
    </row>
    <row r="31" spans="1:13" x14ac:dyDescent="0.25">
      <c r="G31" s="292" t="s">
        <v>65</v>
      </c>
      <c r="H31" s="292"/>
      <c r="I31" s="292" t="s">
        <v>66</v>
      </c>
      <c r="J31" s="292"/>
    </row>
    <row r="32" spans="1:13" ht="15.75" x14ac:dyDescent="0.25">
      <c r="A32" s="292" t="s">
        <v>67</v>
      </c>
      <c r="B32" s="292"/>
      <c r="C32" s="301">
        <v>864000</v>
      </c>
      <c r="D32" s="301"/>
      <c r="E32" s="301"/>
      <c r="F32" s="301"/>
      <c r="G32" s="301">
        <f>C32/12</f>
        <v>72000</v>
      </c>
      <c r="H32" s="301"/>
      <c r="I32" s="297">
        <f>PRODUCT(G32:H32)*3</f>
        <v>216000</v>
      </c>
      <c r="J32" s="298"/>
    </row>
    <row r="33" spans="1:10" ht="15.75" x14ac:dyDescent="0.25">
      <c r="A33" s="295" t="s">
        <v>61</v>
      </c>
      <c r="B33" s="295"/>
      <c r="C33" s="295"/>
      <c r="D33" s="295"/>
      <c r="E33" s="295"/>
      <c r="F33" s="296"/>
      <c r="G33" s="297">
        <v>-61200</v>
      </c>
      <c r="H33" s="298"/>
      <c r="I33" s="299">
        <f>PRODUCT(G33:H33)*3</f>
        <v>-183600</v>
      </c>
      <c r="J33" s="300"/>
    </row>
    <row r="34" spans="1:10" ht="15.75" x14ac:dyDescent="0.25">
      <c r="A34" s="294" t="s">
        <v>68</v>
      </c>
      <c r="B34" s="294"/>
      <c r="C34" s="294"/>
      <c r="D34" s="294"/>
      <c r="E34" s="294"/>
      <c r="F34" s="294"/>
      <c r="G34" s="293">
        <f>SUM(G32:H33)</f>
        <v>10800</v>
      </c>
      <c r="H34" s="294"/>
      <c r="I34" s="293">
        <f>SUM(I32:J33)</f>
        <v>32400</v>
      </c>
      <c r="J34" s="294"/>
    </row>
    <row r="35" spans="1:10" ht="3.75" customHeight="1" x14ac:dyDescent="0.25"/>
    <row r="36" spans="1:10" ht="15.75" x14ac:dyDescent="0.25">
      <c r="A36" s="292" t="s">
        <v>69</v>
      </c>
      <c r="B36" s="292"/>
      <c r="C36" s="292"/>
      <c r="D36" s="292"/>
      <c r="E36" s="292"/>
      <c r="F36" s="292"/>
      <c r="G36" s="293" t="s">
        <v>70</v>
      </c>
      <c r="H36" s="294"/>
    </row>
  </sheetData>
  <mergeCells count="31">
    <mergeCell ref="A30:K30"/>
    <mergeCell ref="G31:H31"/>
    <mergeCell ref="I31:J31"/>
    <mergeCell ref="A36:F36"/>
    <mergeCell ref="G36:H36"/>
    <mergeCell ref="A33:F33"/>
    <mergeCell ref="G33:H33"/>
    <mergeCell ref="I33:J33"/>
    <mergeCell ref="A34:F34"/>
    <mergeCell ref="G34:H34"/>
    <mergeCell ref="I34:J34"/>
    <mergeCell ref="A32:B32"/>
    <mergeCell ref="C32:F32"/>
    <mergeCell ref="G32:H32"/>
    <mergeCell ref="I32:J32"/>
    <mergeCell ref="A27:H27"/>
    <mergeCell ref="A28:H28"/>
    <mergeCell ref="A20:F20"/>
    <mergeCell ref="A1:K1"/>
    <mergeCell ref="C4:J4"/>
    <mergeCell ref="J6:K6"/>
    <mergeCell ref="A18:F18"/>
    <mergeCell ref="A19:F19"/>
    <mergeCell ref="J25:K25"/>
    <mergeCell ref="A21:F21"/>
    <mergeCell ref="A22:F22"/>
    <mergeCell ref="G23:H23"/>
    <mergeCell ref="A24:E24"/>
    <mergeCell ref="A26:B26"/>
    <mergeCell ref="C26:F26"/>
    <mergeCell ref="G26:H26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A31" sqref="A31:M3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199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04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05" t="s">
        <v>21</v>
      </c>
      <c r="M6" s="205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06" t="s">
        <v>37</v>
      </c>
      <c r="M7" s="206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/>
      <c r="H11" s="141">
        <v>180000</v>
      </c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450000</v>
      </c>
      <c r="H19" s="195">
        <f t="shared" ref="H19" si="0">SUM(H8:H18)</f>
        <v>1430000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630000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54000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396000</v>
      </c>
      <c r="H22" s="323"/>
      <c r="I22" s="94"/>
      <c r="J22" s="6"/>
      <c r="K22" s="6"/>
    </row>
    <row r="23" spans="1:13" ht="13.5" customHeight="1" x14ac:dyDescent="0.25">
      <c r="A23" s="337" t="s">
        <v>112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559200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-22500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69" t="s">
        <v>200</v>
      </c>
      <c r="B27" s="370"/>
      <c r="C27" s="370"/>
      <c r="D27" s="370"/>
      <c r="E27" s="370"/>
      <c r="F27" s="371"/>
      <c r="G27" s="130">
        <v>4500</v>
      </c>
      <c r="H27" s="108"/>
      <c r="I27" s="93"/>
      <c r="J27" s="26"/>
    </row>
    <row r="28" spans="1:13" ht="12.75" customHeight="1" x14ac:dyDescent="0.25">
      <c r="A28" s="365" t="s">
        <v>138</v>
      </c>
      <c r="B28" s="366"/>
      <c r="C28" s="366"/>
      <c r="D28" s="366"/>
      <c r="E28" s="366"/>
      <c r="F28" s="367"/>
      <c r="G28" s="130">
        <f>SUM(G25:G27)</f>
        <v>-36000</v>
      </c>
      <c r="H28" s="108"/>
      <c r="I28" s="93"/>
      <c r="J28" s="26"/>
    </row>
    <row r="29" spans="1:13" ht="12.75" customHeight="1" x14ac:dyDescent="0.25">
      <c r="A29" s="347" t="s">
        <v>145</v>
      </c>
      <c r="B29" s="347"/>
      <c r="C29" s="347"/>
      <c r="D29" s="347"/>
      <c r="E29" s="347"/>
      <c r="F29" s="347"/>
      <c r="G29" s="347"/>
      <c r="H29" s="347"/>
      <c r="I29" s="347"/>
      <c r="J29" s="347"/>
      <c r="K29" s="116"/>
      <c r="L29" s="116"/>
      <c r="M29" s="116"/>
    </row>
    <row r="30" spans="1:13" x14ac:dyDescent="0.25">
      <c r="A30" s="158">
        <v>4</v>
      </c>
      <c r="B30" s="65" t="s">
        <v>184</v>
      </c>
      <c r="C30" s="4" t="s">
        <v>115</v>
      </c>
      <c r="D30" s="140">
        <v>57363</v>
      </c>
      <c r="E30" s="140" t="s">
        <v>30</v>
      </c>
      <c r="F30" s="132"/>
      <c r="G30" s="140"/>
      <c r="H30" s="141">
        <v>180000</v>
      </c>
      <c r="I30" s="153"/>
      <c r="J30" s="154" t="s">
        <v>187</v>
      </c>
      <c r="K30" s="154" t="s">
        <v>188</v>
      </c>
      <c r="L30" s="155" t="s">
        <v>29</v>
      </c>
      <c r="M30" s="156">
        <v>43132</v>
      </c>
    </row>
    <row r="31" spans="1:13" s="207" customFormat="1" ht="12" x14ac:dyDescent="0.2">
      <c r="A31" s="372" t="s">
        <v>201</v>
      </c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</row>
    <row r="32" spans="1:13" x14ac:dyDescent="0.25">
      <c r="A32" s="308" t="s">
        <v>202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</row>
  </sheetData>
  <mergeCells count="18">
    <mergeCell ref="A20:F20"/>
    <mergeCell ref="H20:H25"/>
    <mergeCell ref="A21:F21"/>
    <mergeCell ref="A22:F22"/>
    <mergeCell ref="A23:F23"/>
    <mergeCell ref="A1:K1"/>
    <mergeCell ref="E2:I2"/>
    <mergeCell ref="C4:J4"/>
    <mergeCell ref="J6:K6"/>
    <mergeCell ref="A19:F19"/>
    <mergeCell ref="A27:F27"/>
    <mergeCell ref="A31:M31"/>
    <mergeCell ref="A32:M32"/>
    <mergeCell ref="A24:F24"/>
    <mergeCell ref="A25:F25"/>
    <mergeCell ref="A26:F26"/>
    <mergeCell ref="A28:F28"/>
    <mergeCell ref="A29:J2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H20" sqref="H20:H25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205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08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09" t="s">
        <v>21</v>
      </c>
      <c r="M6" s="209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11" t="s">
        <v>37</v>
      </c>
      <c r="M7" s="211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270000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720000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900000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86400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633600</v>
      </c>
      <c r="H22" s="323"/>
      <c r="I22" s="94"/>
      <c r="J22" s="6"/>
      <c r="K22" s="6"/>
    </row>
    <row r="23" spans="1:13" ht="13.5" customHeight="1" x14ac:dyDescent="0.25">
      <c r="A23" s="337" t="s">
        <v>112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796800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-36000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-54000</v>
      </c>
      <c r="H27" s="108"/>
      <c r="I27" s="93"/>
      <c r="J27" s="26"/>
    </row>
    <row r="28" spans="1:13" ht="12.75" customHeight="1" x14ac:dyDescent="0.25">
      <c r="A28" s="347" t="s">
        <v>145</v>
      </c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  <row r="29" spans="1:13" x14ac:dyDescent="0.25">
      <c r="A29" s="158">
        <v>4</v>
      </c>
      <c r="B29" s="65" t="s">
        <v>184</v>
      </c>
      <c r="C29" s="4" t="s">
        <v>115</v>
      </c>
      <c r="D29" s="140">
        <v>57363</v>
      </c>
      <c r="E29" s="140" t="s">
        <v>30</v>
      </c>
      <c r="F29" s="132"/>
      <c r="G29" s="140"/>
      <c r="H29" s="141">
        <v>180000</v>
      </c>
      <c r="I29" s="153"/>
      <c r="J29" s="154" t="s">
        <v>187</v>
      </c>
      <c r="K29" s="154" t="s">
        <v>188</v>
      </c>
      <c r="L29" s="155" t="s">
        <v>29</v>
      </c>
      <c r="M29" s="156">
        <v>43132</v>
      </c>
    </row>
    <row r="30" spans="1:13" s="210" customFormat="1" ht="12" x14ac:dyDescent="0.2">
      <c r="A30" s="372" t="s">
        <v>201</v>
      </c>
      <c r="B30" s="372"/>
      <c r="C30" s="372"/>
      <c r="D30" s="372"/>
      <c r="E30" s="372"/>
      <c r="F30" s="372"/>
      <c r="G30" s="372"/>
      <c r="H30" s="372"/>
      <c r="I30" s="372"/>
      <c r="J30" s="372"/>
      <c r="K30" s="372"/>
      <c r="L30" s="372"/>
      <c r="M30" s="372"/>
    </row>
    <row r="31" spans="1:13" x14ac:dyDescent="0.25">
      <c r="A31" s="308" t="s">
        <v>206</v>
      </c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</row>
  </sheetData>
  <mergeCells count="17">
    <mergeCell ref="A30:M30"/>
    <mergeCell ref="A31:M31"/>
    <mergeCell ref="A24:F24"/>
    <mergeCell ref="A25:F25"/>
    <mergeCell ref="A26:F26"/>
    <mergeCell ref="A27:F27"/>
    <mergeCell ref="A28:J28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17" sqref="D17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140625" customWidth="1"/>
    <col min="9" max="9" width="10" customWidth="1"/>
    <col min="10" max="10" width="7.28515625" customWidth="1"/>
    <col min="11" max="11" width="7.7109375" customWidth="1"/>
  </cols>
  <sheetData>
    <row r="1" spans="1:11" ht="18.75" x14ac:dyDescent="0.25">
      <c r="A1" s="271" t="s">
        <v>155</v>
      </c>
      <c r="B1" s="271"/>
      <c r="C1" s="271"/>
      <c r="D1" s="271"/>
      <c r="E1" s="271"/>
      <c r="F1" s="271"/>
      <c r="G1" s="271"/>
      <c r="H1" s="271"/>
      <c r="I1" s="271"/>
    </row>
    <row r="2" spans="1:11" ht="18.75" x14ac:dyDescent="0.3">
      <c r="A2" s="1" t="s">
        <v>0</v>
      </c>
      <c r="E2" s="374" t="s">
        <v>126</v>
      </c>
      <c r="F2" s="374"/>
      <c r="G2" s="374"/>
      <c r="H2" s="170" t="s">
        <v>52</v>
      </c>
      <c r="I2" s="1"/>
    </row>
    <row r="3" spans="1:11" ht="18.75" x14ac:dyDescent="0.3">
      <c r="A3" s="1" t="s">
        <v>1</v>
      </c>
      <c r="E3" s="5" t="s">
        <v>125</v>
      </c>
      <c r="F3" s="5"/>
      <c r="G3" s="5"/>
    </row>
    <row r="4" spans="1:11" ht="1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</row>
    <row r="5" spans="1:11" ht="6" customHeight="1" x14ac:dyDescent="0.3">
      <c r="A5" s="109"/>
    </row>
    <row r="6" spans="1:11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272" t="s">
        <v>20</v>
      </c>
      <c r="I6" s="272"/>
      <c r="J6" s="110" t="s">
        <v>21</v>
      </c>
      <c r="K6" s="110" t="s">
        <v>42</v>
      </c>
    </row>
    <row r="7" spans="1:11" ht="18" customHeight="1" x14ac:dyDescent="0.25">
      <c r="A7" s="2">
        <v>1</v>
      </c>
      <c r="B7" s="8" t="s">
        <v>22</v>
      </c>
      <c r="C7" s="25" t="s">
        <v>54</v>
      </c>
      <c r="D7" s="3">
        <v>23510</v>
      </c>
      <c r="E7" s="3" t="s">
        <v>17</v>
      </c>
      <c r="F7" s="22">
        <v>2014001389</v>
      </c>
      <c r="G7" s="19">
        <v>90000</v>
      </c>
      <c r="H7" s="15" t="s">
        <v>24</v>
      </c>
      <c r="I7" s="15"/>
      <c r="J7" s="16" t="s">
        <v>25</v>
      </c>
      <c r="K7" s="17">
        <v>41883</v>
      </c>
    </row>
    <row r="8" spans="1:11" ht="18" customHeight="1" x14ac:dyDescent="0.25">
      <c r="A8" s="2">
        <v>2</v>
      </c>
      <c r="B8" s="73" t="s">
        <v>26</v>
      </c>
      <c r="C8" s="74" t="s">
        <v>23</v>
      </c>
      <c r="D8" s="74">
        <v>43854</v>
      </c>
      <c r="E8" s="74" t="s">
        <v>17</v>
      </c>
      <c r="F8" s="63">
        <v>2014001387</v>
      </c>
      <c r="G8" s="80">
        <v>70000</v>
      </c>
      <c r="H8" s="76" t="s">
        <v>27</v>
      </c>
      <c r="I8" s="76"/>
      <c r="J8" s="77" t="s">
        <v>28</v>
      </c>
      <c r="K8" s="78">
        <v>41913</v>
      </c>
    </row>
    <row r="9" spans="1:11" ht="18" customHeight="1" x14ac:dyDescent="0.25">
      <c r="A9" s="2">
        <v>3</v>
      </c>
      <c r="B9" s="8" t="s">
        <v>101</v>
      </c>
      <c r="C9" s="3" t="s">
        <v>74</v>
      </c>
      <c r="D9" s="3">
        <v>90528</v>
      </c>
      <c r="E9" s="3" t="s">
        <v>102</v>
      </c>
      <c r="F9" s="22">
        <v>2014001482</v>
      </c>
      <c r="G9" s="19">
        <v>70000</v>
      </c>
      <c r="H9" s="15" t="s">
        <v>103</v>
      </c>
      <c r="I9" s="15" t="s">
        <v>104</v>
      </c>
      <c r="J9" s="16" t="s">
        <v>28</v>
      </c>
      <c r="K9" s="17">
        <v>42826</v>
      </c>
    </row>
    <row r="10" spans="1:11" ht="18" customHeight="1" x14ac:dyDescent="0.25">
      <c r="A10" s="2">
        <v>4</v>
      </c>
      <c r="B10" s="65" t="s">
        <v>105</v>
      </c>
      <c r="C10" s="3" t="s">
        <v>74</v>
      </c>
      <c r="D10" s="3">
        <v>90943</v>
      </c>
      <c r="E10" s="3" t="s">
        <v>106</v>
      </c>
      <c r="F10" s="22">
        <v>2014001387</v>
      </c>
      <c r="G10" s="3">
        <v>70000</v>
      </c>
      <c r="H10" s="15" t="s">
        <v>107</v>
      </c>
      <c r="I10" s="15" t="s">
        <v>108</v>
      </c>
      <c r="J10" s="16" t="s">
        <v>38</v>
      </c>
      <c r="K10" s="17">
        <v>42887</v>
      </c>
    </row>
    <row r="11" spans="1:11" ht="18" customHeight="1" x14ac:dyDescent="0.25">
      <c r="A11" s="2">
        <v>5</v>
      </c>
      <c r="B11" s="83" t="s">
        <v>58</v>
      </c>
      <c r="C11" s="171" t="s">
        <v>23</v>
      </c>
      <c r="D11" s="171">
        <v>43413</v>
      </c>
      <c r="E11" s="31" t="s">
        <v>17</v>
      </c>
      <c r="F11" s="84">
        <v>2014001236</v>
      </c>
      <c r="G11" s="31">
        <v>70000</v>
      </c>
      <c r="H11" s="173">
        <v>40575878</v>
      </c>
      <c r="I11" s="86"/>
      <c r="J11" s="172" t="s">
        <v>44</v>
      </c>
      <c r="K11" s="87">
        <v>42125</v>
      </c>
    </row>
    <row r="12" spans="1:11" ht="13.5" customHeight="1" x14ac:dyDescent="0.25">
      <c r="A12" s="280" t="s">
        <v>12</v>
      </c>
      <c r="B12" s="274"/>
      <c r="C12" s="274"/>
      <c r="D12" s="274"/>
      <c r="E12" s="274"/>
      <c r="F12" s="275"/>
      <c r="G12" s="51">
        <f>SUM(G7:G11)</f>
        <v>370000</v>
      </c>
      <c r="H12" s="6"/>
      <c r="I12" s="6"/>
    </row>
    <row r="13" spans="1:11" ht="13.5" customHeight="1" x14ac:dyDescent="0.25">
      <c r="A13" s="277" t="s">
        <v>61</v>
      </c>
      <c r="B13" s="278"/>
      <c r="C13" s="278"/>
      <c r="D13" s="278"/>
      <c r="E13" s="278"/>
      <c r="F13" s="279"/>
      <c r="G13" s="24">
        <f>PRODUCT(G12,0.12)</f>
        <v>44400</v>
      </c>
      <c r="H13" s="6"/>
      <c r="I13" s="6"/>
    </row>
    <row r="14" spans="1:11" ht="18" customHeight="1" x14ac:dyDescent="0.3">
      <c r="A14" s="174" t="s">
        <v>111</v>
      </c>
      <c r="B14" s="175"/>
      <c r="C14" s="373" t="s">
        <v>156</v>
      </c>
      <c r="D14" s="373"/>
      <c r="E14" s="373"/>
      <c r="F14" s="373"/>
      <c r="G14" s="373"/>
      <c r="H14" s="6"/>
      <c r="I14" s="6"/>
    </row>
  </sheetData>
  <mergeCells count="7">
    <mergeCell ref="A12:F12"/>
    <mergeCell ref="C14:G14"/>
    <mergeCell ref="A1:I1"/>
    <mergeCell ref="E2:G2"/>
    <mergeCell ref="C4:H4"/>
    <mergeCell ref="H6:I6"/>
    <mergeCell ref="A13:F13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G23" sqref="G23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208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12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13" t="s">
        <v>21</v>
      </c>
      <c r="M6" s="213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15" t="s">
        <v>37</v>
      </c>
      <c r="M7" s="215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>
        <v>90000</v>
      </c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540000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720000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64800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475200</v>
      </c>
      <c r="H22" s="323"/>
      <c r="I22" s="94"/>
      <c r="J22" s="6"/>
      <c r="K22" s="6"/>
    </row>
    <row r="23" spans="1:13" ht="13.5" customHeight="1" x14ac:dyDescent="0.25">
      <c r="A23" s="337" t="s">
        <v>112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638400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-27000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-(G7+G18)*0.1</f>
        <v>-18000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-45000</v>
      </c>
      <c r="H27" s="108"/>
      <c r="I27" s="93"/>
      <c r="J27" s="26"/>
    </row>
    <row r="28" spans="1:13" ht="12.75" customHeight="1" x14ac:dyDescent="0.25">
      <c r="A28" s="347" t="s">
        <v>145</v>
      </c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  <row r="29" spans="1:13" x14ac:dyDescent="0.25">
      <c r="A29" s="158">
        <v>4</v>
      </c>
      <c r="B29" s="65" t="s">
        <v>184</v>
      </c>
      <c r="C29" s="4" t="s">
        <v>115</v>
      </c>
      <c r="D29" s="140">
        <v>57363</v>
      </c>
      <c r="E29" s="140" t="s">
        <v>30</v>
      </c>
      <c r="F29" s="132"/>
      <c r="G29" s="140"/>
      <c r="H29" s="141">
        <v>180000</v>
      </c>
      <c r="I29" s="153"/>
      <c r="J29" s="154" t="s">
        <v>187</v>
      </c>
      <c r="K29" s="154" t="s">
        <v>188</v>
      </c>
      <c r="L29" s="155" t="s">
        <v>29</v>
      </c>
      <c r="M29" s="156">
        <v>43132</v>
      </c>
    </row>
    <row r="30" spans="1:13" s="214" customFormat="1" ht="12" x14ac:dyDescent="0.2">
      <c r="A30" s="372" t="s">
        <v>201</v>
      </c>
      <c r="B30" s="372"/>
      <c r="C30" s="372"/>
      <c r="D30" s="372"/>
      <c r="E30" s="372"/>
      <c r="F30" s="372"/>
      <c r="G30" s="372"/>
      <c r="H30" s="372"/>
      <c r="I30" s="372"/>
      <c r="J30" s="372"/>
      <c r="K30" s="372"/>
      <c r="L30" s="372"/>
      <c r="M30" s="372"/>
    </row>
    <row r="31" spans="1:13" x14ac:dyDescent="0.25">
      <c r="A31" s="308" t="s">
        <v>206</v>
      </c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</row>
  </sheetData>
  <mergeCells count="17">
    <mergeCell ref="A31:M31"/>
    <mergeCell ref="A24:F24"/>
    <mergeCell ref="A25:F25"/>
    <mergeCell ref="A26:F26"/>
    <mergeCell ref="A27:F27"/>
    <mergeCell ref="A28:J28"/>
    <mergeCell ref="A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24" sqref="A24:F2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209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16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17" t="s">
        <v>21</v>
      </c>
      <c r="M6" s="217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18" t="s">
        <v>37</v>
      </c>
      <c r="M7" s="218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/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/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630000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54000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396000</v>
      </c>
      <c r="H22" s="323"/>
      <c r="I22" s="94"/>
      <c r="J22" s="6"/>
      <c r="K22" s="6"/>
    </row>
    <row r="23" spans="1:13" ht="13.5" customHeight="1" x14ac:dyDescent="0.25">
      <c r="A23" s="337" t="s">
        <v>211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559200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-22500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-31500</v>
      </c>
      <c r="H27" s="108"/>
      <c r="I27" s="93"/>
      <c r="J27" s="26"/>
    </row>
    <row r="28" spans="1:13" ht="12.75" customHeight="1" x14ac:dyDescent="0.25">
      <c r="A28" s="347" t="s">
        <v>145</v>
      </c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75" t="s">
        <v>210</v>
      </c>
      <c r="D30" s="376"/>
      <c r="E30" s="376"/>
      <c r="F30" s="376"/>
      <c r="G30" s="376"/>
      <c r="H30" s="376"/>
      <c r="I30" s="376"/>
      <c r="J30" s="376"/>
      <c r="K30" s="376"/>
      <c r="L30" s="376"/>
      <c r="M30" s="377"/>
    </row>
  </sheetData>
  <mergeCells count="16">
    <mergeCell ref="A20:F20"/>
    <mergeCell ref="H20:H25"/>
    <mergeCell ref="A21:F21"/>
    <mergeCell ref="A22:F22"/>
    <mergeCell ref="A23:F23"/>
    <mergeCell ref="A1:K1"/>
    <mergeCell ref="E2:I2"/>
    <mergeCell ref="C4:J4"/>
    <mergeCell ref="J6:K6"/>
    <mergeCell ref="A19:F19"/>
    <mergeCell ref="C30:M30"/>
    <mergeCell ref="A24:F24"/>
    <mergeCell ref="A25:F25"/>
    <mergeCell ref="A26:F26"/>
    <mergeCell ref="A27:F27"/>
    <mergeCell ref="A28:J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27" sqref="G2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212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19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20" t="s">
        <v>21</v>
      </c>
      <c r="M6" s="220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21" t="s">
        <v>37</v>
      </c>
      <c r="M7" s="221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/>
      <c r="B15" s="160" t="s">
        <v>114</v>
      </c>
      <c r="C15" s="32" t="s">
        <v>115</v>
      </c>
      <c r="D15" s="153">
        <v>57094</v>
      </c>
      <c r="E15" s="140" t="s">
        <v>30</v>
      </c>
      <c r="F15" s="134"/>
      <c r="G15" s="153"/>
      <c r="H15" s="161"/>
      <c r="I15" s="153"/>
      <c r="J15" s="162" t="s">
        <v>116</v>
      </c>
      <c r="K15" s="162"/>
      <c r="L15" s="149" t="s">
        <v>39</v>
      </c>
      <c r="M15" s="163">
        <v>42948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630000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54000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396000</v>
      </c>
      <c r="H22" s="323"/>
      <c r="I22" s="94"/>
      <c r="J22" s="6"/>
      <c r="K22" s="6"/>
    </row>
    <row r="23" spans="1:13" ht="13.5" customHeight="1" x14ac:dyDescent="0.25">
      <c r="A23" s="337" t="s">
        <v>211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559200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-22500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-31500</v>
      </c>
      <c r="H27" s="108"/>
      <c r="I27" s="93"/>
      <c r="J27" s="26"/>
    </row>
    <row r="28" spans="1:13" ht="12.75" customHeight="1" x14ac:dyDescent="0.25">
      <c r="A28" s="347" t="s">
        <v>145</v>
      </c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75" t="s">
        <v>210</v>
      </c>
      <c r="D30" s="376"/>
      <c r="E30" s="376"/>
      <c r="F30" s="376"/>
      <c r="G30" s="376"/>
      <c r="H30" s="376"/>
      <c r="I30" s="376"/>
      <c r="J30" s="376"/>
      <c r="K30" s="376"/>
      <c r="L30" s="376"/>
      <c r="M30" s="377"/>
    </row>
  </sheetData>
  <mergeCells count="16">
    <mergeCell ref="C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  <mergeCell ref="A24:F24"/>
    <mergeCell ref="A25:F25"/>
    <mergeCell ref="A26:F26"/>
    <mergeCell ref="A27:F27"/>
    <mergeCell ref="A28:J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K31" sqref="K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213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22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23" t="s">
        <v>21</v>
      </c>
      <c r="M6" s="223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24" t="s">
        <v>37</v>
      </c>
      <c r="M7" s="224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>
        <v>3</v>
      </c>
      <c r="B10" s="65" t="s">
        <v>101</v>
      </c>
      <c r="C10" s="4" t="s">
        <v>74</v>
      </c>
      <c r="D10" s="140">
        <v>90528</v>
      </c>
      <c r="E10" s="140" t="s">
        <v>102</v>
      </c>
      <c r="F10" s="132">
        <v>2014001482</v>
      </c>
      <c r="G10" s="152">
        <v>90000</v>
      </c>
      <c r="H10" s="141"/>
      <c r="I10" s="153"/>
      <c r="J10" s="154" t="s">
        <v>103</v>
      </c>
      <c r="K10" s="154" t="s">
        <v>104</v>
      </c>
      <c r="L10" s="155" t="s">
        <v>28</v>
      </c>
      <c r="M10" s="156">
        <v>42826</v>
      </c>
      <c r="O10" s="200"/>
    </row>
    <row r="11" spans="1:15" ht="15.75" customHeight="1" x14ac:dyDescent="0.25">
      <c r="A11" s="158">
        <v>4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5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6</v>
      </c>
      <c r="B15" s="160" t="s">
        <v>214</v>
      </c>
      <c r="C15" s="32" t="s">
        <v>215</v>
      </c>
      <c r="D15" s="153"/>
      <c r="E15" s="140" t="s">
        <v>36</v>
      </c>
      <c r="F15" s="134"/>
      <c r="G15" s="153">
        <v>90000</v>
      </c>
      <c r="H15" s="161"/>
      <c r="I15" s="153"/>
      <c r="J15" s="162">
        <v>41170410</v>
      </c>
      <c r="K15" s="162">
        <v>44975878</v>
      </c>
      <c r="L15" s="149" t="s">
        <v>39</v>
      </c>
      <c r="M15" s="163">
        <v>43344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7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8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540000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720000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64800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475200</v>
      </c>
      <c r="H22" s="323"/>
      <c r="I22" s="94"/>
      <c r="J22" s="6"/>
      <c r="K22" s="6"/>
    </row>
    <row r="23" spans="1:13" ht="13.5" customHeight="1" x14ac:dyDescent="0.25">
      <c r="A23" s="337" t="s">
        <v>211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638400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-27000</v>
      </c>
      <c r="H25" s="323"/>
      <c r="I25" s="93"/>
      <c r="J25" s="26"/>
    </row>
    <row r="26" spans="1:13" ht="12.75" customHeight="1" x14ac:dyDescent="0.25">
      <c r="A26" s="355" t="s">
        <v>222</v>
      </c>
      <c r="B26" s="355"/>
      <c r="C26" s="355"/>
      <c r="D26" s="355"/>
      <c r="E26" s="355"/>
      <c r="F26" s="35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28" t="s">
        <v>223</v>
      </c>
      <c r="B27" s="329"/>
      <c r="C27" s="329"/>
      <c r="D27" s="329"/>
      <c r="E27" s="329"/>
      <c r="F27" s="330"/>
      <c r="G27" s="130">
        <v>-4500</v>
      </c>
      <c r="H27" s="108"/>
      <c r="I27" s="93"/>
      <c r="J27" s="26"/>
    </row>
    <row r="28" spans="1:13" ht="12.75" customHeight="1" x14ac:dyDescent="0.25">
      <c r="A28" s="365" t="s">
        <v>138</v>
      </c>
      <c r="B28" s="366"/>
      <c r="C28" s="366"/>
      <c r="D28" s="366"/>
      <c r="E28" s="366"/>
      <c r="F28" s="367"/>
      <c r="G28" s="238">
        <v>-40500</v>
      </c>
      <c r="H28" s="233"/>
      <c r="I28" s="233"/>
      <c r="J28" s="233"/>
      <c r="K28" s="116"/>
      <c r="L28" s="116"/>
      <c r="M28" s="116"/>
    </row>
    <row r="29" spans="1:13" x14ac:dyDescent="0.25">
      <c r="A29" s="233" t="s">
        <v>145</v>
      </c>
      <c r="B29" s="233"/>
      <c r="C29" s="233"/>
      <c r="D29" s="233"/>
      <c r="E29" s="233"/>
      <c r="F29" s="233"/>
    </row>
    <row r="30" spans="1:13" ht="15" customHeight="1" x14ac:dyDescent="0.25">
      <c r="G30" s="236"/>
      <c r="H30" s="236"/>
      <c r="I30" s="236"/>
      <c r="J30" s="236"/>
      <c r="K30" s="236"/>
      <c r="L30" s="236"/>
      <c r="M30" s="237"/>
    </row>
    <row r="31" spans="1:13" ht="114.75" x14ac:dyDescent="0.25">
      <c r="A31" s="159">
        <v>6</v>
      </c>
      <c r="B31" s="160" t="s">
        <v>114</v>
      </c>
      <c r="C31" s="235" t="s">
        <v>210</v>
      </c>
      <c r="D31" s="236"/>
      <c r="E31" s="236"/>
      <c r="F31" s="236"/>
    </row>
  </sheetData>
  <mergeCells count="15">
    <mergeCell ref="A28:F28"/>
    <mergeCell ref="A27:F27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  <mergeCell ref="A24:F24"/>
    <mergeCell ref="A25:F25"/>
    <mergeCell ref="A26:F2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32" sqref="E3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216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25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26" t="s">
        <v>21</v>
      </c>
      <c r="M6" s="226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27" t="s">
        <v>37</v>
      </c>
      <c r="M7" s="227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158"/>
      <c r="B10" s="65"/>
      <c r="C10" s="4"/>
      <c r="D10" s="140"/>
      <c r="E10" s="140"/>
      <c r="F10" s="132"/>
      <c r="G10" s="152"/>
      <c r="H10" s="141"/>
      <c r="I10" s="153"/>
      <c r="J10" s="154"/>
      <c r="K10" s="154"/>
      <c r="L10" s="155" t="s">
        <v>28</v>
      </c>
      <c r="M10" s="156"/>
      <c r="O10" s="200"/>
    </row>
    <row r="11" spans="1:15" ht="15.75" customHeight="1" x14ac:dyDescent="0.25">
      <c r="A11" s="158">
        <v>3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4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5</v>
      </c>
      <c r="B15" s="160" t="s">
        <v>214</v>
      </c>
      <c r="C15" s="32" t="s">
        <v>215</v>
      </c>
      <c r="D15" s="153"/>
      <c r="E15" s="140" t="s">
        <v>36</v>
      </c>
      <c r="F15" s="134"/>
      <c r="G15" s="153">
        <v>90000</v>
      </c>
      <c r="H15" s="161"/>
      <c r="I15" s="153"/>
      <c r="J15" s="162">
        <v>41170410</v>
      </c>
      <c r="K15" s="162">
        <v>44975878</v>
      </c>
      <c r="L15" s="149" t="s">
        <v>39</v>
      </c>
      <c r="M15" s="163">
        <v>43344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5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5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5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5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630000</v>
      </c>
      <c r="H20" s="322"/>
      <c r="I20" s="95"/>
      <c r="J20" s="6"/>
      <c r="K20" s="6"/>
    </row>
    <row r="21" spans="1:15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54000</v>
      </c>
      <c r="H21" s="323"/>
      <c r="I21" s="95"/>
      <c r="J21" s="6"/>
      <c r="K21" s="6"/>
    </row>
    <row r="22" spans="1:15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396000</v>
      </c>
      <c r="H22" s="323"/>
      <c r="I22" s="94"/>
      <c r="J22" s="6"/>
      <c r="K22" s="6"/>
    </row>
    <row r="23" spans="1:15" ht="13.5" customHeight="1" x14ac:dyDescent="0.25">
      <c r="A23" s="337" t="s">
        <v>211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5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559200</v>
      </c>
      <c r="H24" s="323"/>
      <c r="I24" s="94"/>
      <c r="J24" s="6"/>
      <c r="K24" s="6"/>
    </row>
    <row r="25" spans="1:15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-22500</v>
      </c>
      <c r="H25" s="323"/>
      <c r="I25" s="93"/>
      <c r="J25" s="26"/>
    </row>
    <row r="26" spans="1:15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-(G7+G18)*0.05</f>
        <v>-9000</v>
      </c>
      <c r="H26" s="108"/>
      <c r="I26" s="93"/>
      <c r="J26" s="26"/>
    </row>
    <row r="27" spans="1:15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-31500</v>
      </c>
      <c r="H27" s="108"/>
      <c r="I27" s="93"/>
      <c r="J27" s="26"/>
    </row>
    <row r="28" spans="1:15" ht="12.75" customHeight="1" x14ac:dyDescent="0.25">
      <c r="A28" s="347" t="s">
        <v>145</v>
      </c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  <row r="29" spans="1:15" ht="12.75" customHeight="1" x14ac:dyDescent="0.25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116"/>
      <c r="L29" s="116"/>
      <c r="M29" s="116"/>
    </row>
    <row r="30" spans="1:15" ht="12.75" customHeight="1" x14ac:dyDescent="0.25">
      <c r="A30">
        <v>3</v>
      </c>
      <c r="B30" t="s">
        <v>219</v>
      </c>
      <c r="C30" t="s">
        <v>220</v>
      </c>
      <c r="D30">
        <v>90528</v>
      </c>
      <c r="E30" t="s">
        <v>102</v>
      </c>
      <c r="F30">
        <v>2014001482</v>
      </c>
      <c r="G30">
        <v>90000</v>
      </c>
      <c r="J30">
        <v>8093360</v>
      </c>
      <c r="K30">
        <v>3954452</v>
      </c>
    </row>
    <row r="31" spans="1:15" x14ac:dyDescent="0.25">
      <c r="E31" t="s">
        <v>221</v>
      </c>
    </row>
    <row r="32" spans="1:15" s="229" customFormat="1" x14ac:dyDescent="0.25"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</row>
  </sheetData>
  <mergeCells count="15">
    <mergeCell ref="A1:K1"/>
    <mergeCell ref="E2:I2"/>
    <mergeCell ref="C4:J4"/>
    <mergeCell ref="J6:K6"/>
    <mergeCell ref="A19:F19"/>
    <mergeCell ref="A26:F26"/>
    <mergeCell ref="A27:F27"/>
    <mergeCell ref="A28:J28"/>
    <mergeCell ref="A20:F20"/>
    <mergeCell ref="H20:H25"/>
    <mergeCell ref="A21:F21"/>
    <mergeCell ref="A22:F22"/>
    <mergeCell ref="A23:F23"/>
    <mergeCell ref="A24:F24"/>
    <mergeCell ref="A25:F2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L10" sqref="L1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217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25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26" t="s">
        <v>21</v>
      </c>
      <c r="M6" s="226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27" t="s">
        <v>37</v>
      </c>
      <c r="M7" s="227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2014001389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L10" s="155" t="s">
        <v>28</v>
      </c>
      <c r="O10" s="200"/>
    </row>
    <row r="11" spans="1:15" ht="15.75" customHeight="1" x14ac:dyDescent="0.25">
      <c r="A11" s="158">
        <v>3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4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5</v>
      </c>
      <c r="B15" s="160" t="s">
        <v>214</v>
      </c>
      <c r="C15" s="32" t="s">
        <v>215</v>
      </c>
      <c r="D15" s="153"/>
      <c r="E15" s="140" t="s">
        <v>36</v>
      </c>
      <c r="F15" s="134"/>
      <c r="G15" s="153">
        <v>90000</v>
      </c>
      <c r="H15" s="161"/>
      <c r="I15" s="153"/>
      <c r="J15" s="162">
        <v>41170410</v>
      </c>
      <c r="K15" s="162">
        <v>44975878</v>
      </c>
      <c r="L15" s="149" t="s">
        <v>39</v>
      </c>
      <c r="M15" s="163">
        <v>43344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80000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630000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54000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396000</v>
      </c>
      <c r="H22" s="323"/>
      <c r="I22" s="94"/>
      <c r="J22" s="6"/>
      <c r="K22" s="6"/>
    </row>
    <row r="23" spans="1:13" ht="13.5" customHeight="1" x14ac:dyDescent="0.25">
      <c r="A23" s="337" t="s">
        <v>211</v>
      </c>
      <c r="B23" s="338"/>
      <c r="C23" s="338"/>
      <c r="D23" s="338"/>
      <c r="E23" s="338"/>
      <c r="F23" s="339"/>
      <c r="G23" s="125">
        <f>G7+G18-16800</f>
        <v>163200</v>
      </c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559200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-22500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-(G7+G18)*0.05</f>
        <v>-9000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-31500</v>
      </c>
      <c r="H27" s="108"/>
      <c r="I27" s="93"/>
      <c r="J27" s="26"/>
    </row>
    <row r="28" spans="1:13" ht="12.75" customHeight="1" x14ac:dyDescent="0.25">
      <c r="A28" s="347" t="s">
        <v>145</v>
      </c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75" t="s">
        <v>210</v>
      </c>
      <c r="D30" s="376"/>
      <c r="E30" s="376"/>
      <c r="F30" s="376"/>
      <c r="G30" s="376"/>
      <c r="H30" s="376"/>
      <c r="I30" s="376"/>
      <c r="J30" s="376"/>
      <c r="K30" s="376"/>
      <c r="L30" s="376"/>
      <c r="M30" s="377"/>
    </row>
    <row r="32" spans="1:13" x14ac:dyDescent="0.25">
      <c r="A32" s="158">
        <v>3</v>
      </c>
      <c r="B32" s="65" t="s">
        <v>101</v>
      </c>
      <c r="C32" s="378" t="s">
        <v>218</v>
      </c>
      <c r="D32" s="379"/>
      <c r="E32" s="379"/>
      <c r="F32" s="379"/>
      <c r="G32" s="379"/>
      <c r="H32" s="379"/>
      <c r="I32" s="379"/>
      <c r="J32" s="379"/>
      <c r="K32" s="379"/>
      <c r="L32" s="379"/>
      <c r="M32" s="380"/>
    </row>
  </sheetData>
  <mergeCells count="17">
    <mergeCell ref="C32:M32"/>
    <mergeCell ref="A24:F24"/>
    <mergeCell ref="A25:F25"/>
    <mergeCell ref="A26:F26"/>
    <mergeCell ref="A27:F27"/>
    <mergeCell ref="A28:J28"/>
    <mergeCell ref="C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224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31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32" t="s">
        <v>21</v>
      </c>
      <c r="M6" s="232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34" t="s">
        <v>37</v>
      </c>
      <c r="M7" s="234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2014001388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L10" s="155" t="s">
        <v>28</v>
      </c>
      <c r="O10" s="200"/>
    </row>
    <row r="11" spans="1:15" ht="15.75" customHeight="1" x14ac:dyDescent="0.25">
      <c r="A11" s="158">
        <v>3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4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5</v>
      </c>
      <c r="B15" s="160" t="s">
        <v>214</v>
      </c>
      <c r="C15" s="32" t="s">
        <v>215</v>
      </c>
      <c r="D15" s="153"/>
      <c r="E15" s="140" t="s">
        <v>36</v>
      </c>
      <c r="F15" s="134"/>
      <c r="G15" s="153">
        <v>90000</v>
      </c>
      <c r="H15" s="161"/>
      <c r="I15" s="153"/>
      <c r="J15" s="162">
        <v>41170410</v>
      </c>
      <c r="K15" s="162">
        <v>44975878</v>
      </c>
      <c r="L15" s="149" t="s">
        <v>39</v>
      </c>
      <c r="M15" s="163">
        <v>43344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90000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640000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54000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396000</v>
      </c>
      <c r="H22" s="323"/>
      <c r="I22" s="94"/>
      <c r="J22" s="6"/>
      <c r="K22" s="6"/>
    </row>
    <row r="23" spans="1:13" ht="13.5" customHeight="1" x14ac:dyDescent="0.25">
      <c r="A23" s="337" t="s">
        <v>211</v>
      </c>
      <c r="B23" s="338"/>
      <c r="C23" s="338"/>
      <c r="D23" s="338"/>
      <c r="E23" s="338"/>
      <c r="F23" s="339"/>
      <c r="G23" s="125"/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396000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-22500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-(G7+G18)*0.05</f>
        <v>-9500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-32000</v>
      </c>
      <c r="H27" s="108"/>
      <c r="I27" s="93"/>
      <c r="J27" s="26"/>
    </row>
    <row r="28" spans="1:13" ht="12.75" customHeight="1" x14ac:dyDescent="0.25">
      <c r="A28" s="347" t="s">
        <v>145</v>
      </c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  <row r="30" spans="1:13" x14ac:dyDescent="0.25">
      <c r="A30" s="159">
        <v>6</v>
      </c>
      <c r="B30" s="160" t="s">
        <v>114</v>
      </c>
      <c r="C30" s="375" t="s">
        <v>210</v>
      </c>
      <c r="D30" s="376"/>
      <c r="E30" s="376"/>
      <c r="F30" s="376"/>
      <c r="G30" s="376"/>
      <c r="H30" s="376"/>
      <c r="I30" s="376"/>
      <c r="J30" s="376"/>
      <c r="K30" s="376"/>
      <c r="L30" s="376"/>
      <c r="M30" s="377"/>
    </row>
    <row r="32" spans="1:13" x14ac:dyDescent="0.25">
      <c r="A32" s="158">
        <v>3</v>
      </c>
      <c r="B32" s="65" t="s">
        <v>101</v>
      </c>
      <c r="C32" s="378" t="s">
        <v>218</v>
      </c>
      <c r="D32" s="379"/>
      <c r="E32" s="379"/>
      <c r="F32" s="379"/>
      <c r="G32" s="379"/>
      <c r="H32" s="379"/>
      <c r="I32" s="379"/>
      <c r="J32" s="379"/>
      <c r="K32" s="379"/>
      <c r="L32" s="379"/>
      <c r="M32" s="380"/>
    </row>
  </sheetData>
  <mergeCells count="17">
    <mergeCell ref="C32:M32"/>
    <mergeCell ref="A24:F24"/>
    <mergeCell ref="A25:F25"/>
    <mergeCell ref="A26:F26"/>
    <mergeCell ref="A27:F27"/>
    <mergeCell ref="A28:J28"/>
    <mergeCell ref="C30:M30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23" sqref="G23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95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4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50" t="s">
        <v>21</v>
      </c>
      <c r="M6" s="5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0" t="s">
        <v>37</v>
      </c>
      <c r="M7" s="50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260000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330000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170000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80" t="s">
        <v>12</v>
      </c>
      <c r="B18" s="274"/>
      <c r="C18" s="274"/>
      <c r="D18" s="274"/>
      <c r="E18" s="274"/>
      <c r="F18" s="275"/>
      <c r="G18" s="51">
        <f>SUM(G8:G16)</f>
        <v>370000</v>
      </c>
      <c r="H18" s="28">
        <f t="shared" ref="H18:I18" si="0">SUM(H8:H17)</f>
        <v>1550000</v>
      </c>
      <c r="I18" s="23">
        <f t="shared" si="0"/>
        <v>10000</v>
      </c>
      <c r="J18" s="6"/>
      <c r="K18" s="6"/>
    </row>
    <row r="19" spans="1:13" ht="13.5" customHeight="1" x14ac:dyDescent="0.25">
      <c r="A19" s="277" t="s">
        <v>55</v>
      </c>
      <c r="B19" s="278"/>
      <c r="C19" s="278"/>
      <c r="D19" s="278"/>
      <c r="E19" s="278"/>
      <c r="F19" s="27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77" t="s">
        <v>61</v>
      </c>
      <c r="B20" s="278"/>
      <c r="C20" s="278"/>
      <c r="D20" s="278"/>
      <c r="E20" s="278"/>
      <c r="F20" s="27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83" t="s">
        <v>96</v>
      </c>
      <c r="B21" s="284"/>
      <c r="C21" s="284"/>
      <c r="D21" s="284"/>
      <c r="E21" s="284"/>
      <c r="F21" s="28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86" t="s">
        <v>13</v>
      </c>
      <c r="B22" s="286"/>
      <c r="C22" s="286"/>
      <c r="D22" s="286"/>
      <c r="E22" s="286"/>
      <c r="F22" s="286"/>
      <c r="G22" s="30">
        <f>(G19*0.05)+I22</f>
        <v>28500</v>
      </c>
      <c r="H22" s="27"/>
      <c r="I22" s="30">
        <f>(I18*0.1)</f>
        <v>1000</v>
      </c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228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39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40" t="s">
        <v>21</v>
      </c>
      <c r="M6" s="240" t="s">
        <v>42</v>
      </c>
    </row>
    <row r="7" spans="1:15" ht="15.75" customHeight="1" x14ac:dyDescent="0.25">
      <c r="A7" s="140">
        <v>1</v>
      </c>
      <c r="B7" s="65" t="s">
        <v>83</v>
      </c>
      <c r="C7" s="4" t="s">
        <v>74</v>
      </c>
      <c r="D7" s="138"/>
      <c r="E7" s="140" t="s">
        <v>36</v>
      </c>
      <c r="F7" s="140"/>
      <c r="G7" s="140">
        <v>100000</v>
      </c>
      <c r="H7" s="141"/>
      <c r="I7" s="138"/>
      <c r="J7" s="142" t="s">
        <v>84</v>
      </c>
      <c r="K7" s="142" t="s">
        <v>85</v>
      </c>
      <c r="L7" s="241" t="s">
        <v>37</v>
      </c>
      <c r="M7" s="241" t="s">
        <v>94</v>
      </c>
    </row>
    <row r="8" spans="1:15" ht="15.75" customHeight="1" x14ac:dyDescent="0.25">
      <c r="A8" s="143"/>
      <c r="B8" s="144" t="s">
        <v>15</v>
      </c>
      <c r="C8" s="81" t="s">
        <v>16</v>
      </c>
      <c r="D8" s="145">
        <v>25416</v>
      </c>
      <c r="E8" s="145" t="s">
        <v>17</v>
      </c>
      <c r="F8" s="133">
        <v>2014001482</v>
      </c>
      <c r="G8" s="145"/>
      <c r="H8" s="146">
        <v>160000</v>
      </c>
      <c r="I8" s="145"/>
      <c r="J8" s="147" t="s">
        <v>18</v>
      </c>
      <c r="K8" s="148" t="s">
        <v>19</v>
      </c>
      <c r="L8" s="149" t="s">
        <v>37</v>
      </c>
      <c r="M8" s="150">
        <v>41883</v>
      </c>
    </row>
    <row r="9" spans="1:15" ht="15.75" customHeight="1" x14ac:dyDescent="0.25">
      <c r="A9" s="151">
        <v>2</v>
      </c>
      <c r="B9" s="65" t="s">
        <v>22</v>
      </c>
      <c r="C9" s="4" t="s">
        <v>54</v>
      </c>
      <c r="D9" s="140">
        <v>23510</v>
      </c>
      <c r="E9" s="140" t="s">
        <v>17</v>
      </c>
      <c r="F9" s="132">
        <v>2014001388</v>
      </c>
      <c r="G9" s="152">
        <v>90000</v>
      </c>
      <c r="H9" s="141"/>
      <c r="I9" s="153"/>
      <c r="J9" s="154" t="s">
        <v>24</v>
      </c>
      <c r="K9" s="154"/>
      <c r="L9" s="155" t="s">
        <v>25</v>
      </c>
      <c r="M9" s="156">
        <v>41883</v>
      </c>
    </row>
    <row r="10" spans="1:15" ht="15.75" customHeight="1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155" t="s">
        <v>28</v>
      </c>
      <c r="M10" s="46"/>
      <c r="O10" s="200"/>
    </row>
    <row r="11" spans="1:15" ht="15.75" customHeight="1" x14ac:dyDescent="0.25">
      <c r="A11" s="158">
        <v>3</v>
      </c>
      <c r="B11" s="65" t="s">
        <v>184</v>
      </c>
      <c r="C11" s="4" t="s">
        <v>115</v>
      </c>
      <c r="D11" s="140">
        <v>57363</v>
      </c>
      <c r="E11" s="140" t="s">
        <v>30</v>
      </c>
      <c r="F11" s="132"/>
      <c r="G11" s="140">
        <v>90000</v>
      </c>
      <c r="H11" s="141"/>
      <c r="I11" s="153"/>
      <c r="J11" s="154" t="s">
        <v>187</v>
      </c>
      <c r="K11" s="154" t="s">
        <v>188</v>
      </c>
      <c r="L11" s="155" t="s">
        <v>29</v>
      </c>
      <c r="M11" s="156">
        <v>43132</v>
      </c>
      <c r="O11" s="200"/>
    </row>
    <row r="12" spans="1:15" ht="15.75" customHeight="1" x14ac:dyDescent="0.25">
      <c r="A12" s="158">
        <v>4</v>
      </c>
      <c r="B12" s="65" t="s">
        <v>105</v>
      </c>
      <c r="C12" s="4" t="s">
        <v>74</v>
      </c>
      <c r="D12" s="140">
        <v>90943</v>
      </c>
      <c r="E12" s="140" t="s">
        <v>106</v>
      </c>
      <c r="F12" s="132">
        <v>2014001387</v>
      </c>
      <c r="G12" s="140">
        <v>90000</v>
      </c>
      <c r="H12" s="141"/>
      <c r="I12" s="153"/>
      <c r="J12" s="154" t="s">
        <v>107</v>
      </c>
      <c r="K12" s="154" t="s">
        <v>108</v>
      </c>
      <c r="L12" s="155" t="s">
        <v>38</v>
      </c>
      <c r="M12" s="156">
        <v>42887</v>
      </c>
      <c r="O12" s="200"/>
    </row>
    <row r="13" spans="1:15" ht="15.75" customHeight="1" x14ac:dyDescent="0.25">
      <c r="A13" s="157"/>
      <c r="B13" s="144" t="s">
        <v>59</v>
      </c>
      <c r="C13" s="81" t="s">
        <v>23</v>
      </c>
      <c r="D13" s="145">
        <v>42472</v>
      </c>
      <c r="E13" s="145" t="s">
        <v>17</v>
      </c>
      <c r="F13" s="133"/>
      <c r="G13" s="145"/>
      <c r="H13" s="146">
        <v>40000</v>
      </c>
      <c r="I13" s="145"/>
      <c r="J13" s="148" t="s">
        <v>153</v>
      </c>
      <c r="K13" s="148" t="s">
        <v>60</v>
      </c>
      <c r="L13" s="149" t="s">
        <v>38</v>
      </c>
      <c r="M13" s="150">
        <v>42461</v>
      </c>
    </row>
    <row r="14" spans="1:15" ht="15.75" customHeight="1" x14ac:dyDescent="0.25">
      <c r="A14" s="157"/>
      <c r="B14" s="144" t="s">
        <v>73</v>
      </c>
      <c r="C14" s="81" t="s">
        <v>74</v>
      </c>
      <c r="D14" s="145"/>
      <c r="E14" s="145" t="s">
        <v>36</v>
      </c>
      <c r="F14" s="133"/>
      <c r="G14" s="145"/>
      <c r="H14" s="146">
        <v>320000</v>
      </c>
      <c r="I14" s="145"/>
      <c r="J14" s="148"/>
      <c r="K14" s="148"/>
      <c r="L14" s="149" t="s">
        <v>38</v>
      </c>
      <c r="M14" s="150">
        <v>41883</v>
      </c>
    </row>
    <row r="15" spans="1:15" ht="15.75" customHeight="1" x14ac:dyDescent="0.25">
      <c r="A15" s="159">
        <v>5</v>
      </c>
      <c r="B15" s="160" t="s">
        <v>214</v>
      </c>
      <c r="C15" s="32" t="s">
        <v>215</v>
      </c>
      <c r="D15" s="153"/>
      <c r="E15" s="140" t="s">
        <v>36</v>
      </c>
      <c r="F15" s="134"/>
      <c r="G15" s="153">
        <v>90000</v>
      </c>
      <c r="H15" s="161"/>
      <c r="I15" s="153"/>
      <c r="J15" s="162">
        <v>41170410</v>
      </c>
      <c r="K15" s="162">
        <v>44975878</v>
      </c>
      <c r="L15" s="149" t="s">
        <v>39</v>
      </c>
      <c r="M15" s="163">
        <v>43344</v>
      </c>
    </row>
    <row r="16" spans="1:15" ht="15.75" customHeight="1" x14ac:dyDescent="0.25">
      <c r="A16" s="157"/>
      <c r="B16" s="144" t="s">
        <v>40</v>
      </c>
      <c r="C16" s="136" t="s">
        <v>23</v>
      </c>
      <c r="D16" s="143">
        <v>6787</v>
      </c>
      <c r="E16" s="145" t="s">
        <v>17</v>
      </c>
      <c r="F16" s="133">
        <v>20140011547</v>
      </c>
      <c r="G16" s="164"/>
      <c r="H16" s="146">
        <v>420000</v>
      </c>
      <c r="I16" s="145"/>
      <c r="J16" s="148" t="s">
        <v>41</v>
      </c>
      <c r="K16" s="148"/>
      <c r="L16" s="149" t="s">
        <v>39</v>
      </c>
      <c r="M16" s="150">
        <v>41883</v>
      </c>
    </row>
    <row r="17" spans="1:13" ht="15.75" customHeight="1" x14ac:dyDescent="0.25">
      <c r="A17" s="158">
        <v>6</v>
      </c>
      <c r="B17" s="65" t="s">
        <v>58</v>
      </c>
      <c r="C17" s="137" t="s">
        <v>23</v>
      </c>
      <c r="D17" s="151">
        <v>43413</v>
      </c>
      <c r="E17" s="140" t="s">
        <v>17</v>
      </c>
      <c r="F17" s="132">
        <v>2014001236</v>
      </c>
      <c r="G17" s="140">
        <v>90000</v>
      </c>
      <c r="H17" s="165">
        <v>310000</v>
      </c>
      <c r="I17" s="140"/>
      <c r="J17" s="166" t="s">
        <v>154</v>
      </c>
      <c r="K17" s="154"/>
      <c r="L17" s="155" t="s">
        <v>44</v>
      </c>
      <c r="M17" s="156">
        <v>42125</v>
      </c>
    </row>
    <row r="18" spans="1:13" ht="15.75" customHeight="1" x14ac:dyDescent="0.25">
      <c r="A18" s="158">
        <v>7</v>
      </c>
      <c r="B18" s="179" t="s">
        <v>163</v>
      </c>
      <c r="C18" s="4" t="s">
        <v>35</v>
      </c>
      <c r="D18" s="151"/>
      <c r="E18" s="140" t="s">
        <v>36</v>
      </c>
      <c r="F18" s="132"/>
      <c r="G18" s="140">
        <v>90000</v>
      </c>
      <c r="H18" s="141"/>
      <c r="I18" s="140"/>
      <c r="J18" s="166" t="s">
        <v>50</v>
      </c>
      <c r="K18" s="154" t="s">
        <v>51</v>
      </c>
      <c r="L18" s="155" t="s">
        <v>46</v>
      </c>
      <c r="M18" s="156">
        <v>41913</v>
      </c>
    </row>
    <row r="19" spans="1:13" ht="13.5" customHeight="1" x14ac:dyDescent="0.25">
      <c r="A19" s="341" t="s">
        <v>12</v>
      </c>
      <c r="B19" s="342"/>
      <c r="C19" s="342"/>
      <c r="D19" s="342"/>
      <c r="E19" s="342"/>
      <c r="F19" s="343"/>
      <c r="G19" s="128">
        <f>SUM(G8:G17)</f>
        <v>450000</v>
      </c>
      <c r="H19" s="195">
        <f t="shared" ref="H19" si="0">SUM(H8:H18)</f>
        <v>1250000</v>
      </c>
      <c r="I19" s="23"/>
      <c r="J19" s="6"/>
      <c r="K19" s="6"/>
    </row>
    <row r="20" spans="1:13" ht="13.5" customHeight="1" x14ac:dyDescent="0.25">
      <c r="A20" s="331" t="s">
        <v>55</v>
      </c>
      <c r="B20" s="332"/>
      <c r="C20" s="332"/>
      <c r="D20" s="332"/>
      <c r="E20" s="332"/>
      <c r="F20" s="333"/>
      <c r="G20" s="130">
        <f>G19+G18+G7</f>
        <v>640000</v>
      </c>
      <c r="H20" s="322"/>
      <c r="I20" s="95"/>
      <c r="J20" s="6"/>
      <c r="K20" s="6"/>
    </row>
    <row r="21" spans="1:13" ht="13.5" customHeight="1" x14ac:dyDescent="0.25">
      <c r="A21" s="331" t="s">
        <v>61</v>
      </c>
      <c r="B21" s="332"/>
      <c r="C21" s="332"/>
      <c r="D21" s="332"/>
      <c r="E21" s="332"/>
      <c r="F21" s="333"/>
      <c r="G21" s="130">
        <f>PRODUCT(G19,0.12)</f>
        <v>54000</v>
      </c>
      <c r="H21" s="323"/>
      <c r="I21" s="95"/>
      <c r="J21" s="6"/>
      <c r="K21" s="6"/>
    </row>
    <row r="22" spans="1:13" ht="13.5" customHeight="1" x14ac:dyDescent="0.25">
      <c r="A22" s="334" t="s">
        <v>111</v>
      </c>
      <c r="B22" s="335"/>
      <c r="C22" s="335"/>
      <c r="D22" s="335"/>
      <c r="E22" s="335"/>
      <c r="F22" s="336"/>
      <c r="G22" s="125">
        <f>G19-G21</f>
        <v>396000</v>
      </c>
      <c r="H22" s="323"/>
      <c r="I22" s="94"/>
      <c r="J22" s="6"/>
      <c r="K22" s="6"/>
    </row>
    <row r="23" spans="1:13" ht="13.5" customHeight="1" x14ac:dyDescent="0.25">
      <c r="A23" s="337" t="s">
        <v>211</v>
      </c>
      <c r="B23" s="338"/>
      <c r="C23" s="338"/>
      <c r="D23" s="338"/>
      <c r="E23" s="338"/>
      <c r="F23" s="339"/>
      <c r="G23" s="125"/>
      <c r="H23" s="323"/>
      <c r="I23" s="94"/>
      <c r="J23" s="6"/>
      <c r="K23" s="6"/>
    </row>
    <row r="24" spans="1:13" ht="13.5" customHeight="1" x14ac:dyDescent="0.25">
      <c r="A24" s="352" t="s">
        <v>117</v>
      </c>
      <c r="B24" s="353"/>
      <c r="C24" s="353"/>
      <c r="D24" s="353"/>
      <c r="E24" s="353"/>
      <c r="F24" s="354"/>
      <c r="G24" s="125">
        <f>SUM(G22:G23)</f>
        <v>396000</v>
      </c>
      <c r="H24" s="323"/>
      <c r="I24" s="94"/>
      <c r="J24" s="6"/>
      <c r="K24" s="6"/>
    </row>
    <row r="25" spans="1:13" ht="12.75" customHeight="1" x14ac:dyDescent="0.25">
      <c r="A25" s="355" t="s">
        <v>136</v>
      </c>
      <c r="B25" s="355"/>
      <c r="C25" s="355"/>
      <c r="D25" s="355"/>
      <c r="E25" s="355"/>
      <c r="F25" s="355"/>
      <c r="G25" s="130">
        <f>-(G19*0.05)</f>
        <v>-22500</v>
      </c>
      <c r="H25" s="323"/>
      <c r="I25" s="93"/>
      <c r="J25" s="26"/>
    </row>
    <row r="26" spans="1:13" ht="12.75" customHeight="1" x14ac:dyDescent="0.25">
      <c r="A26" s="355" t="s">
        <v>137</v>
      </c>
      <c r="B26" s="355"/>
      <c r="C26" s="355"/>
      <c r="D26" s="355"/>
      <c r="E26" s="355"/>
      <c r="F26" s="355"/>
      <c r="G26" s="130">
        <f>-(G7+G18)*0.05</f>
        <v>-9500</v>
      </c>
      <c r="H26" s="108"/>
      <c r="I26" s="93"/>
      <c r="J26" s="26"/>
    </row>
    <row r="27" spans="1:13" ht="12.75" customHeight="1" x14ac:dyDescent="0.25">
      <c r="A27" s="365" t="s">
        <v>138</v>
      </c>
      <c r="B27" s="366"/>
      <c r="C27" s="366"/>
      <c r="D27" s="366"/>
      <c r="E27" s="366"/>
      <c r="F27" s="367"/>
      <c r="G27" s="130">
        <f>SUM(G25:G26)</f>
        <v>-32000</v>
      </c>
      <c r="H27" s="108"/>
      <c r="I27" s="93"/>
      <c r="J27" s="26"/>
    </row>
    <row r="28" spans="1:13" ht="12.75" customHeight="1" x14ac:dyDescent="0.25">
      <c r="A28" s="347" t="s">
        <v>145</v>
      </c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</sheetData>
  <mergeCells count="15">
    <mergeCell ref="A26:F26"/>
    <mergeCell ref="A27:F27"/>
    <mergeCell ref="A28:J28"/>
    <mergeCell ref="A1:K1"/>
    <mergeCell ref="E2:I2"/>
    <mergeCell ref="C4:J4"/>
    <mergeCell ref="J6:K6"/>
    <mergeCell ref="A19:F19"/>
    <mergeCell ref="A20:F20"/>
    <mergeCell ref="H20:H25"/>
    <mergeCell ref="A21:F21"/>
    <mergeCell ref="A22:F22"/>
    <mergeCell ref="A23:F23"/>
    <mergeCell ref="A24:F24"/>
    <mergeCell ref="A25:F2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I19" sqref="I19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225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39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40" t="s">
        <v>21</v>
      </c>
      <c r="M6" s="240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100000</v>
      </c>
      <c r="H12" s="141"/>
      <c r="I12" s="138"/>
      <c r="J12" s="142" t="s">
        <v>84</v>
      </c>
      <c r="K12" s="142" t="s">
        <v>85</v>
      </c>
      <c r="L12" s="241" t="s">
        <v>37</v>
      </c>
      <c r="M12" s="241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12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280000</v>
      </c>
      <c r="H21" s="253"/>
      <c r="I21" s="254"/>
      <c r="J21" s="6"/>
      <c r="K21" s="6"/>
    </row>
    <row r="22" spans="1:15" ht="13.5" customHeight="1" x14ac:dyDescent="0.25">
      <c r="A22" s="331" t="s">
        <v>55</v>
      </c>
      <c r="B22" s="332"/>
      <c r="C22" s="332"/>
      <c r="D22" s="332"/>
      <c r="E22" s="332"/>
      <c r="F22" s="333"/>
      <c r="G22" s="130">
        <f>G20+G12+G13+G14</f>
        <v>640000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76800</v>
      </c>
      <c r="H23" s="323"/>
      <c r="I23" s="95"/>
      <c r="J23" s="6"/>
      <c r="K23" s="6"/>
    </row>
    <row r="24" spans="1:15" ht="13.5" customHeight="1" x14ac:dyDescent="0.25">
      <c r="A24" s="384" t="s">
        <v>111</v>
      </c>
      <c r="B24" s="385"/>
      <c r="C24" s="385"/>
      <c r="D24" s="385"/>
      <c r="E24" s="385"/>
      <c r="F24" s="386"/>
      <c r="G24" s="125">
        <f>G20-G23</f>
        <v>283200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f>SUM(G12:G14)</f>
        <v>280000</v>
      </c>
      <c r="H25" s="323"/>
      <c r="I25" s="94"/>
      <c r="J25" s="6"/>
      <c r="K25" s="6"/>
    </row>
    <row r="26" spans="1:15" ht="13.5" customHeight="1" x14ac:dyDescent="0.25">
      <c r="A26" s="352" t="s">
        <v>117</v>
      </c>
      <c r="B26" s="353"/>
      <c r="C26" s="353"/>
      <c r="D26" s="353"/>
      <c r="E26" s="353"/>
      <c r="F26" s="354"/>
      <c r="G26" s="125">
        <f>SUM(G24:G25)</f>
        <v>563200</v>
      </c>
      <c r="H26" s="323"/>
      <c r="I26" s="94"/>
      <c r="J26" s="6"/>
      <c r="K26" s="6"/>
    </row>
    <row r="27" spans="1:15" ht="12.75" customHeight="1" x14ac:dyDescent="0.25">
      <c r="A27" s="355" t="s">
        <v>136</v>
      </c>
      <c r="B27" s="355"/>
      <c r="C27" s="355"/>
      <c r="D27" s="355"/>
      <c r="E27" s="355"/>
      <c r="F27" s="355"/>
      <c r="G27" s="130">
        <f>-(G22*0.05)</f>
        <v>-32000</v>
      </c>
      <c r="H27" s="323"/>
      <c r="I27" s="93"/>
      <c r="J27" s="26"/>
    </row>
    <row r="28" spans="1:15" ht="12.75" customHeight="1" x14ac:dyDescent="0.25">
      <c r="A28" s="347"/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</sheetData>
  <mergeCells count="14">
    <mergeCell ref="A26:F26"/>
    <mergeCell ref="A27:F27"/>
    <mergeCell ref="A28:J28"/>
    <mergeCell ref="A21:F21"/>
    <mergeCell ref="A1:K1"/>
    <mergeCell ref="E2:I2"/>
    <mergeCell ref="C4:J4"/>
    <mergeCell ref="J6:K6"/>
    <mergeCell ref="A20:F20"/>
    <mergeCell ref="A22:F22"/>
    <mergeCell ref="H22:H27"/>
    <mergeCell ref="A23:F23"/>
    <mergeCell ref="A24:F24"/>
    <mergeCell ref="A25:F25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I21" sqref="I2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229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42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43" t="s">
        <v>21</v>
      </c>
      <c r="M6" s="243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100000</v>
      </c>
      <c r="H12" s="141"/>
      <c r="I12" s="138"/>
      <c r="J12" s="142" t="s">
        <v>84</v>
      </c>
      <c r="K12" s="142" t="s">
        <v>85</v>
      </c>
      <c r="L12" s="244" t="s">
        <v>37</v>
      </c>
      <c r="M12" s="244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12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280000</v>
      </c>
      <c r="H21" s="253"/>
      <c r="I21" s="254"/>
      <c r="J21" s="6"/>
      <c r="K21" s="6"/>
    </row>
    <row r="22" spans="1:15" ht="13.5" customHeight="1" x14ac:dyDescent="0.25">
      <c r="A22" s="331" t="s">
        <v>55</v>
      </c>
      <c r="B22" s="332"/>
      <c r="C22" s="332"/>
      <c r="D22" s="332"/>
      <c r="E22" s="332"/>
      <c r="F22" s="333"/>
      <c r="G22" s="130">
        <f>G20+G12+G13+G14</f>
        <v>640000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76800</v>
      </c>
      <c r="H23" s="323"/>
      <c r="I23" s="95"/>
      <c r="J23" s="6"/>
      <c r="K23" s="6"/>
    </row>
    <row r="24" spans="1:15" ht="13.5" customHeight="1" x14ac:dyDescent="0.25">
      <c r="A24" s="384" t="s">
        <v>111</v>
      </c>
      <c r="B24" s="385"/>
      <c r="C24" s="385"/>
      <c r="D24" s="385"/>
      <c r="E24" s="385"/>
      <c r="F24" s="386"/>
      <c r="G24" s="125">
        <f>G20-G23</f>
        <v>283200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f>SUM(G12:G14)</f>
        <v>280000</v>
      </c>
      <c r="H25" s="323"/>
      <c r="I25" s="94"/>
      <c r="J25" s="6"/>
      <c r="K25" s="6"/>
    </row>
    <row r="26" spans="1:15" ht="13.5" customHeight="1" x14ac:dyDescent="0.25">
      <c r="A26" s="352" t="s">
        <v>117</v>
      </c>
      <c r="B26" s="353"/>
      <c r="C26" s="353"/>
      <c r="D26" s="353"/>
      <c r="E26" s="353"/>
      <c r="F26" s="354"/>
      <c r="G26" s="125">
        <f>SUM(G24:G25)</f>
        <v>563200</v>
      </c>
      <c r="H26" s="323"/>
      <c r="I26" s="94"/>
      <c r="J26" s="6"/>
      <c r="K26" s="6"/>
    </row>
    <row r="27" spans="1:15" ht="12.75" customHeight="1" x14ac:dyDescent="0.25">
      <c r="A27" s="355" t="s">
        <v>136</v>
      </c>
      <c r="B27" s="355"/>
      <c r="C27" s="355"/>
      <c r="D27" s="355"/>
      <c r="E27" s="355"/>
      <c r="F27" s="355"/>
      <c r="G27" s="130">
        <f>-(G22*0.05)</f>
        <v>-32000</v>
      </c>
      <c r="H27" s="323"/>
      <c r="I27" s="93"/>
      <c r="J27" s="26"/>
    </row>
    <row r="28" spans="1:15" ht="12.75" customHeight="1" x14ac:dyDescent="0.25">
      <c r="A28" s="347"/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</sheetData>
  <mergeCells count="14">
    <mergeCell ref="A21:F21"/>
    <mergeCell ref="A1:K1"/>
    <mergeCell ref="E2:I2"/>
    <mergeCell ref="C4:J4"/>
    <mergeCell ref="J6:K6"/>
    <mergeCell ref="A20:F20"/>
    <mergeCell ref="A28:J28"/>
    <mergeCell ref="A22:F22"/>
    <mergeCell ref="H22:H27"/>
    <mergeCell ref="A23:F23"/>
    <mergeCell ref="A24:F24"/>
    <mergeCell ref="A25:F25"/>
    <mergeCell ref="A26:F26"/>
    <mergeCell ref="A27:F2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A2" sqref="A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230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55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56" t="s">
        <v>21</v>
      </c>
      <c r="M6" s="256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100000</v>
      </c>
      <c r="H12" s="141"/>
      <c r="I12" s="138"/>
      <c r="J12" s="142" t="s">
        <v>84</v>
      </c>
      <c r="K12" s="142" t="s">
        <v>85</v>
      </c>
      <c r="L12" s="257" t="s">
        <v>37</v>
      </c>
      <c r="M12" s="257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12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280000</v>
      </c>
      <c r="H21" s="253"/>
      <c r="I21" s="254"/>
      <c r="J21" s="6"/>
      <c r="K21" s="6"/>
    </row>
    <row r="22" spans="1:15" ht="13.5" customHeight="1" x14ac:dyDescent="0.25">
      <c r="A22" s="331" t="s">
        <v>55</v>
      </c>
      <c r="B22" s="332"/>
      <c r="C22" s="332"/>
      <c r="D22" s="332"/>
      <c r="E22" s="332"/>
      <c r="F22" s="333"/>
      <c r="G22" s="130">
        <f>G20+G12+G13+G14</f>
        <v>640000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76800</v>
      </c>
      <c r="H23" s="323"/>
      <c r="I23" s="95"/>
      <c r="J23" s="6"/>
      <c r="K23" s="6"/>
    </row>
    <row r="24" spans="1:15" ht="13.5" customHeight="1" x14ac:dyDescent="0.25">
      <c r="A24" s="384" t="s">
        <v>111</v>
      </c>
      <c r="B24" s="385"/>
      <c r="C24" s="385"/>
      <c r="D24" s="385"/>
      <c r="E24" s="385"/>
      <c r="F24" s="386"/>
      <c r="G24" s="125">
        <f>G20-G23</f>
        <v>283200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f>SUM(G12:G14)</f>
        <v>280000</v>
      </c>
      <c r="H25" s="323"/>
      <c r="I25" s="94"/>
      <c r="J25" s="6"/>
      <c r="K25" s="6"/>
    </row>
    <row r="26" spans="1:15" ht="13.5" customHeight="1" x14ac:dyDescent="0.25">
      <c r="A26" s="352" t="s">
        <v>117</v>
      </c>
      <c r="B26" s="353"/>
      <c r="C26" s="353"/>
      <c r="D26" s="353"/>
      <c r="E26" s="353"/>
      <c r="F26" s="354"/>
      <c r="G26" s="125">
        <f>SUM(G24:G25)</f>
        <v>563200</v>
      </c>
      <c r="H26" s="323"/>
      <c r="I26" s="94"/>
      <c r="J26" s="6"/>
      <c r="K26" s="6"/>
    </row>
    <row r="27" spans="1:15" ht="12.75" customHeight="1" x14ac:dyDescent="0.25">
      <c r="A27" s="355" t="s">
        <v>136</v>
      </c>
      <c r="B27" s="355"/>
      <c r="C27" s="355"/>
      <c r="D27" s="355"/>
      <c r="E27" s="355"/>
      <c r="F27" s="355"/>
      <c r="G27" s="130">
        <f>-(G22*0.05)</f>
        <v>-32000</v>
      </c>
      <c r="H27" s="323"/>
      <c r="I27" s="93"/>
      <c r="J27" s="26"/>
    </row>
    <row r="28" spans="1:15" ht="12.75" customHeight="1" x14ac:dyDescent="0.25">
      <c r="A28" s="347"/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</sheetData>
  <mergeCells count="14">
    <mergeCell ref="A28:J28"/>
    <mergeCell ref="A22:F22"/>
    <mergeCell ref="H22:H27"/>
    <mergeCell ref="A23:F23"/>
    <mergeCell ref="A24:F24"/>
    <mergeCell ref="A25:F25"/>
    <mergeCell ref="A26:F26"/>
    <mergeCell ref="A27:F27"/>
    <mergeCell ref="A21:F21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A2" sqref="A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231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58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59" t="s">
        <v>21</v>
      </c>
      <c r="M6" s="259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100000</v>
      </c>
      <c r="H12" s="141"/>
      <c r="I12" s="138"/>
      <c r="J12" s="142" t="s">
        <v>84</v>
      </c>
      <c r="K12" s="142" t="s">
        <v>85</v>
      </c>
      <c r="L12" s="260" t="s">
        <v>37</v>
      </c>
      <c r="M12" s="260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12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280000</v>
      </c>
      <c r="H21" s="253"/>
      <c r="I21" s="254"/>
      <c r="J21" s="6"/>
      <c r="K21" s="6"/>
    </row>
    <row r="22" spans="1:15" ht="13.5" customHeight="1" x14ac:dyDescent="0.25">
      <c r="A22" s="331" t="s">
        <v>55</v>
      </c>
      <c r="B22" s="332"/>
      <c r="C22" s="332"/>
      <c r="D22" s="332"/>
      <c r="E22" s="332"/>
      <c r="F22" s="333"/>
      <c r="G22" s="130">
        <f>G20+G12+G13+G14</f>
        <v>640000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76800</v>
      </c>
      <c r="H23" s="323"/>
      <c r="I23" s="95"/>
      <c r="J23" s="6"/>
      <c r="K23" s="6"/>
    </row>
    <row r="24" spans="1:15" ht="13.5" customHeight="1" x14ac:dyDescent="0.25">
      <c r="A24" s="384" t="s">
        <v>111</v>
      </c>
      <c r="B24" s="385"/>
      <c r="C24" s="385"/>
      <c r="D24" s="385"/>
      <c r="E24" s="385"/>
      <c r="F24" s="386"/>
      <c r="G24" s="125">
        <f>G20-G23</f>
        <v>283200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f>SUM(G12:G14)</f>
        <v>280000</v>
      </c>
      <c r="H25" s="323"/>
      <c r="I25" s="94"/>
      <c r="J25" s="6"/>
      <c r="K25" s="6"/>
    </row>
    <row r="26" spans="1:15" ht="13.5" customHeight="1" x14ac:dyDescent="0.25">
      <c r="A26" s="352" t="s">
        <v>117</v>
      </c>
      <c r="B26" s="353"/>
      <c r="C26" s="353"/>
      <c r="D26" s="353"/>
      <c r="E26" s="353"/>
      <c r="F26" s="354"/>
      <c r="G26" s="125">
        <f>SUM(G24:G25)</f>
        <v>563200</v>
      </c>
      <c r="H26" s="323"/>
      <c r="I26" s="94"/>
      <c r="J26" s="6"/>
      <c r="K26" s="6"/>
    </row>
    <row r="27" spans="1:15" ht="12.75" customHeight="1" x14ac:dyDescent="0.25">
      <c r="A27" s="355" t="s">
        <v>136</v>
      </c>
      <c r="B27" s="355"/>
      <c r="C27" s="355"/>
      <c r="D27" s="355"/>
      <c r="E27" s="355"/>
      <c r="F27" s="355"/>
      <c r="G27" s="130">
        <f>-(G22*0.05)</f>
        <v>-32000</v>
      </c>
      <c r="H27" s="323"/>
      <c r="I27" s="93"/>
      <c r="J27" s="26"/>
    </row>
    <row r="28" spans="1:15" ht="12.75" customHeight="1" x14ac:dyDescent="0.25">
      <c r="A28" s="347"/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</sheetData>
  <mergeCells count="14">
    <mergeCell ref="A21:F21"/>
    <mergeCell ref="A1:K1"/>
    <mergeCell ref="E2:I2"/>
    <mergeCell ref="C4:J4"/>
    <mergeCell ref="J6:K6"/>
    <mergeCell ref="A20:F20"/>
    <mergeCell ref="A28:J28"/>
    <mergeCell ref="A22:F22"/>
    <mergeCell ref="H22:H27"/>
    <mergeCell ref="A23:F23"/>
    <mergeCell ref="A24:F24"/>
    <mergeCell ref="A25:F25"/>
    <mergeCell ref="A26:F26"/>
    <mergeCell ref="A27:F2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A2" sqref="A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232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58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59" t="s">
        <v>21</v>
      </c>
      <c r="M6" s="259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100000</v>
      </c>
      <c r="H12" s="141"/>
      <c r="I12" s="138"/>
      <c r="J12" s="142" t="s">
        <v>84</v>
      </c>
      <c r="K12" s="142" t="s">
        <v>85</v>
      </c>
      <c r="L12" s="260" t="s">
        <v>37</v>
      </c>
      <c r="M12" s="260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12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280000</v>
      </c>
      <c r="H21" s="253"/>
      <c r="I21" s="254"/>
      <c r="J21" s="6"/>
      <c r="K21" s="6"/>
    </row>
    <row r="22" spans="1:15" ht="13.5" customHeight="1" x14ac:dyDescent="0.25">
      <c r="A22" s="331" t="s">
        <v>55</v>
      </c>
      <c r="B22" s="332"/>
      <c r="C22" s="332"/>
      <c r="D22" s="332"/>
      <c r="E22" s="332"/>
      <c r="F22" s="333"/>
      <c r="G22" s="130">
        <f>G20+G12+G13+G14</f>
        <v>640000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76800</v>
      </c>
      <c r="H23" s="323"/>
      <c r="I23" s="95"/>
      <c r="J23" s="6"/>
      <c r="K23" s="6"/>
    </row>
    <row r="24" spans="1:15" ht="13.5" customHeight="1" x14ac:dyDescent="0.25">
      <c r="A24" s="384" t="s">
        <v>111</v>
      </c>
      <c r="B24" s="385"/>
      <c r="C24" s="385"/>
      <c r="D24" s="385"/>
      <c r="E24" s="385"/>
      <c r="F24" s="386"/>
      <c r="G24" s="125">
        <f>G20-G23</f>
        <v>283200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f>SUM(G12:G14)</f>
        <v>280000</v>
      </c>
      <c r="H25" s="323"/>
      <c r="I25" s="94"/>
      <c r="J25" s="6"/>
      <c r="K25" s="6"/>
    </row>
    <row r="26" spans="1:15" ht="13.5" customHeight="1" x14ac:dyDescent="0.25">
      <c r="A26" s="352" t="s">
        <v>117</v>
      </c>
      <c r="B26" s="353"/>
      <c r="C26" s="353"/>
      <c r="D26" s="353"/>
      <c r="E26" s="353"/>
      <c r="F26" s="354"/>
      <c r="G26" s="125">
        <f>SUM(G24:G25)</f>
        <v>563200</v>
      </c>
      <c r="H26" s="323"/>
      <c r="I26" s="94"/>
      <c r="J26" s="6"/>
      <c r="K26" s="6"/>
    </row>
    <row r="27" spans="1:15" ht="12.75" customHeight="1" x14ac:dyDescent="0.25">
      <c r="A27" s="355" t="s">
        <v>136</v>
      </c>
      <c r="B27" s="355"/>
      <c r="C27" s="355"/>
      <c r="D27" s="355"/>
      <c r="E27" s="355"/>
      <c r="F27" s="355"/>
      <c r="G27" s="130">
        <f>-(G22*0.05)</f>
        <v>-32000</v>
      </c>
      <c r="H27" s="323"/>
      <c r="I27" s="93"/>
      <c r="J27" s="26"/>
    </row>
    <row r="28" spans="1:15" ht="12.75" customHeight="1" x14ac:dyDescent="0.25">
      <c r="A28" s="347"/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</sheetData>
  <mergeCells count="14">
    <mergeCell ref="A21:F21"/>
    <mergeCell ref="A1:K1"/>
    <mergeCell ref="E2:I2"/>
    <mergeCell ref="C4:J4"/>
    <mergeCell ref="J6:K6"/>
    <mergeCell ref="A20:F20"/>
    <mergeCell ref="A28:J28"/>
    <mergeCell ref="A22:F22"/>
    <mergeCell ref="H22:H27"/>
    <mergeCell ref="A23:F23"/>
    <mergeCell ref="A24:F24"/>
    <mergeCell ref="A25:F25"/>
    <mergeCell ref="A26:F26"/>
    <mergeCell ref="A27:F2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G27" sqref="G2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233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58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59" t="s">
        <v>21</v>
      </c>
      <c r="M6" s="259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100000</v>
      </c>
      <c r="H12" s="141"/>
      <c r="I12" s="138"/>
      <c r="J12" s="142" t="s">
        <v>84</v>
      </c>
      <c r="K12" s="142" t="s">
        <v>85</v>
      </c>
      <c r="L12" s="260" t="s">
        <v>37</v>
      </c>
      <c r="M12" s="260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12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280000</v>
      </c>
      <c r="H21" s="253"/>
      <c r="I21" s="254"/>
      <c r="J21" s="6"/>
      <c r="K21" s="6"/>
    </row>
    <row r="22" spans="1:15" ht="13.5" customHeight="1" x14ac:dyDescent="0.25">
      <c r="A22" s="331" t="s">
        <v>55</v>
      </c>
      <c r="B22" s="332"/>
      <c r="C22" s="332"/>
      <c r="D22" s="332"/>
      <c r="E22" s="332"/>
      <c r="F22" s="333"/>
      <c r="G22" s="130">
        <f>G20+G12+G13+G14</f>
        <v>640000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76800</v>
      </c>
      <c r="H23" s="323"/>
      <c r="I23" s="95"/>
      <c r="J23" s="6"/>
      <c r="K23" s="6"/>
    </row>
    <row r="24" spans="1:15" ht="13.5" customHeight="1" x14ac:dyDescent="0.25">
      <c r="A24" s="384" t="s">
        <v>111</v>
      </c>
      <c r="B24" s="385"/>
      <c r="C24" s="385"/>
      <c r="D24" s="385"/>
      <c r="E24" s="385"/>
      <c r="F24" s="386"/>
      <c r="G24" s="125">
        <f>G20-G23</f>
        <v>283200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f>SUM(G12:G14)</f>
        <v>280000</v>
      </c>
      <c r="H25" s="323"/>
      <c r="I25" s="94"/>
      <c r="J25" s="6"/>
      <c r="K25" s="6"/>
    </row>
    <row r="26" spans="1:15" ht="13.5" customHeight="1" x14ac:dyDescent="0.25">
      <c r="A26" s="352" t="s">
        <v>117</v>
      </c>
      <c r="B26" s="353"/>
      <c r="C26" s="353"/>
      <c r="D26" s="353"/>
      <c r="E26" s="353"/>
      <c r="F26" s="354"/>
      <c r="G26" s="125">
        <f>SUM(G24:G25)</f>
        <v>563200</v>
      </c>
      <c r="H26" s="323"/>
      <c r="I26" s="94"/>
      <c r="J26" s="6"/>
      <c r="K26" s="6"/>
    </row>
    <row r="27" spans="1:15" ht="12.75" customHeight="1" x14ac:dyDescent="0.25">
      <c r="A27" s="355" t="s">
        <v>136</v>
      </c>
      <c r="B27" s="355"/>
      <c r="C27" s="355"/>
      <c r="D27" s="355"/>
      <c r="E27" s="355"/>
      <c r="F27" s="355"/>
      <c r="G27" s="130">
        <f>-(G22*0.05)</f>
        <v>-32000</v>
      </c>
      <c r="H27" s="323"/>
      <c r="I27" s="93"/>
      <c r="J27" s="26"/>
    </row>
    <row r="28" spans="1:15" ht="12.75" customHeight="1" x14ac:dyDescent="0.25">
      <c r="A28" s="347"/>
      <c r="B28" s="347"/>
      <c r="C28" s="347"/>
      <c r="D28" s="347"/>
      <c r="E28" s="347"/>
      <c r="F28" s="347"/>
      <c r="G28" s="347"/>
      <c r="H28" s="347"/>
      <c r="I28" s="347"/>
      <c r="J28" s="347"/>
      <c r="K28" s="116"/>
      <c r="L28" s="116"/>
      <c r="M28" s="116"/>
    </row>
  </sheetData>
  <mergeCells count="14">
    <mergeCell ref="A21:F21"/>
    <mergeCell ref="A1:K1"/>
    <mergeCell ref="E2:I2"/>
    <mergeCell ref="C4:J4"/>
    <mergeCell ref="J6:K6"/>
    <mergeCell ref="A20:F20"/>
    <mergeCell ref="A28:J28"/>
    <mergeCell ref="A22:F22"/>
    <mergeCell ref="H22:H27"/>
    <mergeCell ref="A23:F23"/>
    <mergeCell ref="A24:F24"/>
    <mergeCell ref="A25:F25"/>
    <mergeCell ref="A26:F26"/>
    <mergeCell ref="A27:F27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G33" sqref="G33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235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62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63" t="s">
        <v>21</v>
      </c>
      <c r="M6" s="263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110000</v>
      </c>
      <c r="H12" s="141"/>
      <c r="I12" s="138"/>
      <c r="J12" s="142" t="s">
        <v>84</v>
      </c>
      <c r="K12" s="142" t="s">
        <v>85</v>
      </c>
      <c r="L12" s="264" t="s">
        <v>37</v>
      </c>
      <c r="M12" s="264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238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290000</v>
      </c>
      <c r="H21" s="253"/>
      <c r="I21" s="254"/>
      <c r="J21" s="6"/>
      <c r="K21" s="6"/>
    </row>
    <row r="22" spans="1:15" ht="13.5" customHeight="1" x14ac:dyDescent="0.25">
      <c r="A22" s="316" t="s">
        <v>55</v>
      </c>
      <c r="B22" s="391"/>
      <c r="C22" s="391"/>
      <c r="D22" s="391"/>
      <c r="E22" s="391"/>
      <c r="F22" s="392"/>
      <c r="G22" s="111">
        <f>SUM(G20:G21)</f>
        <v>650000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78000</v>
      </c>
      <c r="H23" s="323"/>
      <c r="I23" s="95"/>
      <c r="J23" s="6"/>
      <c r="K23" s="6"/>
    </row>
    <row r="24" spans="1:15" ht="13.5" customHeight="1" x14ac:dyDescent="0.25">
      <c r="A24" s="384" t="s">
        <v>237</v>
      </c>
      <c r="B24" s="385"/>
      <c r="C24" s="385"/>
      <c r="D24" s="385"/>
      <c r="E24" s="385"/>
      <c r="F24" s="386"/>
      <c r="G24" s="125">
        <v>316800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v>80000</v>
      </c>
      <c r="H25" s="323"/>
      <c r="I25" s="94"/>
      <c r="J25" s="6"/>
      <c r="K25" s="6"/>
    </row>
    <row r="26" spans="1:15" ht="13.5" customHeight="1" x14ac:dyDescent="0.25">
      <c r="A26" s="387" t="s">
        <v>237</v>
      </c>
      <c r="B26" s="388"/>
      <c r="C26" s="388"/>
      <c r="D26" s="388"/>
      <c r="E26" s="388"/>
      <c r="F26" s="389"/>
      <c r="G26" s="125">
        <f>200000*0.88</f>
        <v>176000</v>
      </c>
      <c r="H26" s="323"/>
      <c r="I26" s="94"/>
      <c r="J26" s="6"/>
      <c r="K26" s="6"/>
    </row>
    <row r="27" spans="1:15" ht="13.5" customHeight="1" x14ac:dyDescent="0.25">
      <c r="A27" s="352" t="s">
        <v>117</v>
      </c>
      <c r="B27" s="353"/>
      <c r="C27" s="353"/>
      <c r="D27" s="353"/>
      <c r="E27" s="353"/>
      <c r="F27" s="354"/>
      <c r="G27" s="125">
        <f>SUM(G24:G26)</f>
        <v>572800</v>
      </c>
      <c r="H27" s="323"/>
      <c r="I27" s="94"/>
      <c r="J27" s="6"/>
      <c r="K27" s="6"/>
    </row>
    <row r="28" spans="1:15" ht="12.75" customHeight="1" x14ac:dyDescent="0.25">
      <c r="A28" s="355" t="s">
        <v>136</v>
      </c>
      <c r="B28" s="355"/>
      <c r="C28" s="355"/>
      <c r="D28" s="355"/>
      <c r="E28" s="355"/>
      <c r="F28" s="355"/>
      <c r="G28" s="130">
        <f>-(G22*0.05)</f>
        <v>-32500</v>
      </c>
      <c r="H28" s="323"/>
      <c r="I28" s="93"/>
      <c r="J28" s="26"/>
    </row>
    <row r="29" spans="1:15" ht="12.75" customHeight="1" x14ac:dyDescent="0.25">
      <c r="A29" s="347"/>
      <c r="B29" s="347"/>
      <c r="C29" s="347"/>
      <c r="D29" s="347"/>
      <c r="E29" s="347"/>
      <c r="F29" s="347"/>
      <c r="G29" s="347"/>
      <c r="H29" s="347"/>
      <c r="I29" s="347"/>
      <c r="J29" s="347"/>
      <c r="K29" s="116"/>
      <c r="L29" s="116"/>
      <c r="M29" s="116"/>
    </row>
    <row r="30" spans="1:15" x14ac:dyDescent="0.25">
      <c r="A30" s="140">
        <v>1</v>
      </c>
      <c r="B30" s="65" t="s">
        <v>83</v>
      </c>
      <c r="C30" s="4" t="s">
        <v>74</v>
      </c>
      <c r="D30" s="138"/>
      <c r="E30" s="140" t="s">
        <v>36</v>
      </c>
      <c r="F30" s="140"/>
      <c r="G30" s="140">
        <v>110000</v>
      </c>
      <c r="H30" s="141"/>
      <c r="I30" s="138"/>
      <c r="J30" s="142" t="s">
        <v>84</v>
      </c>
      <c r="K30" s="142" t="s">
        <v>85</v>
      </c>
      <c r="L30" s="264" t="s">
        <v>37</v>
      </c>
      <c r="M30" s="264" t="s">
        <v>94</v>
      </c>
    </row>
    <row r="31" spans="1:15" x14ac:dyDescent="0.25">
      <c r="A31" s="390" t="s">
        <v>236</v>
      </c>
      <c r="B31" s="390"/>
      <c r="C31" s="390"/>
      <c r="D31" s="390"/>
      <c r="E31" s="390"/>
      <c r="F31" s="390"/>
      <c r="G31" s="390"/>
      <c r="H31" s="390"/>
      <c r="I31" s="390"/>
      <c r="J31" s="390"/>
      <c r="K31" s="390"/>
      <c r="L31" s="390"/>
      <c r="M31" s="390"/>
    </row>
  </sheetData>
  <mergeCells count="16">
    <mergeCell ref="A29:J29"/>
    <mergeCell ref="A31:M31"/>
    <mergeCell ref="A26:F26"/>
    <mergeCell ref="A22:F22"/>
    <mergeCell ref="H22:H28"/>
    <mergeCell ref="A23:F23"/>
    <mergeCell ref="A24:F24"/>
    <mergeCell ref="A25:F25"/>
    <mergeCell ref="A27:F27"/>
    <mergeCell ref="A28:F28"/>
    <mergeCell ref="A21:F21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A30" sqref="A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239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62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63" t="s">
        <v>21</v>
      </c>
      <c r="M6" s="263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110000</v>
      </c>
      <c r="H12" s="141"/>
      <c r="I12" s="138"/>
      <c r="J12" s="142" t="s">
        <v>84</v>
      </c>
      <c r="K12" s="142" t="s">
        <v>85</v>
      </c>
      <c r="L12" s="264" t="s">
        <v>37</v>
      </c>
      <c r="M12" s="264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238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290000</v>
      </c>
      <c r="H21" s="253"/>
      <c r="I21" s="254"/>
      <c r="J21" s="6"/>
      <c r="K21" s="6"/>
    </row>
    <row r="22" spans="1:15" ht="13.5" customHeight="1" x14ac:dyDescent="0.25">
      <c r="A22" s="316" t="s">
        <v>55</v>
      </c>
      <c r="B22" s="391"/>
      <c r="C22" s="391"/>
      <c r="D22" s="391"/>
      <c r="E22" s="391"/>
      <c r="F22" s="392"/>
      <c r="G22" s="111">
        <f>SUM(G20:G21)</f>
        <v>650000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78000</v>
      </c>
      <c r="H23" s="323"/>
      <c r="I23" s="95"/>
      <c r="J23" s="6"/>
      <c r="K23" s="6"/>
    </row>
    <row r="24" spans="1:15" ht="13.5" customHeight="1" x14ac:dyDescent="0.25">
      <c r="A24" s="384" t="s">
        <v>237</v>
      </c>
      <c r="B24" s="385"/>
      <c r="C24" s="385"/>
      <c r="D24" s="385"/>
      <c r="E24" s="385"/>
      <c r="F24" s="386"/>
      <c r="G24" s="125">
        <v>316800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v>80000</v>
      </c>
      <c r="H25" s="323"/>
      <c r="I25" s="94"/>
      <c r="J25" s="6"/>
      <c r="K25" s="6"/>
    </row>
    <row r="26" spans="1:15" ht="13.5" customHeight="1" x14ac:dyDescent="0.25">
      <c r="A26" s="387" t="s">
        <v>237</v>
      </c>
      <c r="B26" s="388"/>
      <c r="C26" s="388"/>
      <c r="D26" s="388"/>
      <c r="E26" s="388"/>
      <c r="F26" s="389"/>
      <c r="G26" s="125">
        <f>200000*0.88</f>
        <v>176000</v>
      </c>
      <c r="H26" s="323"/>
      <c r="I26" s="94"/>
      <c r="J26" s="6"/>
      <c r="K26" s="6"/>
    </row>
    <row r="27" spans="1:15" ht="13.5" customHeight="1" x14ac:dyDescent="0.25">
      <c r="A27" s="352" t="s">
        <v>117</v>
      </c>
      <c r="B27" s="353"/>
      <c r="C27" s="353"/>
      <c r="D27" s="353"/>
      <c r="E27" s="353"/>
      <c r="F27" s="354"/>
      <c r="G27" s="125">
        <f>SUM(G24:G26)</f>
        <v>572800</v>
      </c>
      <c r="H27" s="323"/>
      <c r="I27" s="94"/>
      <c r="J27" s="6"/>
      <c r="K27" s="6"/>
    </row>
    <row r="28" spans="1:15" ht="12.75" customHeight="1" x14ac:dyDescent="0.25">
      <c r="A28" s="355" t="s">
        <v>136</v>
      </c>
      <c r="B28" s="355"/>
      <c r="C28" s="355"/>
      <c r="D28" s="355"/>
      <c r="E28" s="355"/>
      <c r="F28" s="355"/>
      <c r="G28" s="130">
        <f>-(G22*0.05)</f>
        <v>-32500</v>
      </c>
      <c r="H28" s="323"/>
      <c r="I28" s="93"/>
      <c r="J28" s="26"/>
    </row>
    <row r="29" spans="1:15" ht="12.75" customHeight="1" x14ac:dyDescent="0.25">
      <c r="A29" s="347"/>
      <c r="B29" s="347"/>
      <c r="C29" s="347"/>
      <c r="D29" s="347"/>
      <c r="E29" s="347"/>
      <c r="F29" s="347"/>
      <c r="G29" s="347"/>
      <c r="H29" s="347"/>
      <c r="I29" s="347"/>
      <c r="J29" s="347"/>
      <c r="K29" s="116"/>
      <c r="L29" s="116"/>
      <c r="M29" s="116"/>
    </row>
    <row r="30" spans="1:15" x14ac:dyDescent="0.25">
      <c r="A30" s="140">
        <v>1</v>
      </c>
      <c r="B30" s="65" t="s">
        <v>83</v>
      </c>
      <c r="C30" s="4" t="s">
        <v>74</v>
      </c>
      <c r="D30" s="138"/>
      <c r="E30" s="140" t="s">
        <v>36</v>
      </c>
      <c r="F30" s="140"/>
      <c r="G30" s="140">
        <v>110000</v>
      </c>
      <c r="H30" s="141"/>
      <c r="I30" s="138"/>
      <c r="J30" s="142" t="s">
        <v>84</v>
      </c>
      <c r="K30" s="142" t="s">
        <v>85</v>
      </c>
      <c r="L30" s="264" t="s">
        <v>37</v>
      </c>
      <c r="M30" s="264" t="s">
        <v>94</v>
      </c>
    </row>
    <row r="31" spans="1:15" x14ac:dyDescent="0.25">
      <c r="A31" s="390" t="s">
        <v>236</v>
      </c>
      <c r="B31" s="390"/>
      <c r="C31" s="390"/>
      <c r="D31" s="390"/>
      <c r="E31" s="390"/>
      <c r="F31" s="390"/>
      <c r="G31" s="390"/>
      <c r="H31" s="390"/>
      <c r="I31" s="390"/>
      <c r="J31" s="390"/>
      <c r="K31" s="390"/>
      <c r="L31" s="390"/>
      <c r="M31" s="390"/>
    </row>
  </sheetData>
  <mergeCells count="16">
    <mergeCell ref="A29:J29"/>
    <mergeCell ref="A31:M31"/>
    <mergeCell ref="A22:F22"/>
    <mergeCell ref="H22:H28"/>
    <mergeCell ref="A23:F23"/>
    <mergeCell ref="A24:F24"/>
    <mergeCell ref="A25:F25"/>
    <mergeCell ref="A26:F26"/>
    <mergeCell ref="A27:F27"/>
    <mergeCell ref="A28:F28"/>
    <mergeCell ref="A21:F21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A30" sqref="A30:XFD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234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61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63" t="s">
        <v>21</v>
      </c>
      <c r="M6" s="263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110000</v>
      </c>
      <c r="H12" s="141"/>
      <c r="I12" s="138"/>
      <c r="J12" s="142" t="s">
        <v>84</v>
      </c>
      <c r="K12" s="142" t="s">
        <v>85</v>
      </c>
      <c r="L12" s="264" t="s">
        <v>37</v>
      </c>
      <c r="M12" s="264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238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290000</v>
      </c>
      <c r="H21" s="253"/>
      <c r="I21" s="254"/>
      <c r="J21" s="6"/>
      <c r="K21" s="6"/>
    </row>
    <row r="22" spans="1:15" ht="13.5" customHeight="1" x14ac:dyDescent="0.25">
      <c r="A22" s="316" t="s">
        <v>55</v>
      </c>
      <c r="B22" s="391"/>
      <c r="C22" s="391"/>
      <c r="D22" s="391"/>
      <c r="E22" s="391"/>
      <c r="F22" s="392"/>
      <c r="G22" s="111">
        <f>SUM(G20:G21)</f>
        <v>650000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78000</v>
      </c>
      <c r="H23" s="323"/>
      <c r="I23" s="95"/>
      <c r="J23" s="6"/>
      <c r="K23" s="6"/>
    </row>
    <row r="24" spans="1:15" ht="13.5" customHeight="1" x14ac:dyDescent="0.25">
      <c r="A24" s="384" t="s">
        <v>237</v>
      </c>
      <c r="B24" s="385"/>
      <c r="C24" s="385"/>
      <c r="D24" s="385"/>
      <c r="E24" s="385"/>
      <c r="F24" s="386"/>
      <c r="G24" s="125">
        <v>316800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v>80000</v>
      </c>
      <c r="H25" s="323"/>
      <c r="I25" s="94"/>
      <c r="J25" s="6"/>
      <c r="K25" s="6"/>
    </row>
    <row r="26" spans="1:15" ht="13.5" customHeight="1" x14ac:dyDescent="0.25">
      <c r="A26" s="387" t="s">
        <v>237</v>
      </c>
      <c r="B26" s="388"/>
      <c r="C26" s="388"/>
      <c r="D26" s="388"/>
      <c r="E26" s="388"/>
      <c r="F26" s="389"/>
      <c r="G26" s="125">
        <f>200000*0.88</f>
        <v>176000</v>
      </c>
      <c r="H26" s="323"/>
      <c r="I26" s="94"/>
      <c r="J26" s="6"/>
      <c r="K26" s="6"/>
    </row>
    <row r="27" spans="1:15" ht="12.75" customHeight="1" x14ac:dyDescent="0.25">
      <c r="A27" s="352" t="s">
        <v>117</v>
      </c>
      <c r="B27" s="353"/>
      <c r="C27" s="353"/>
      <c r="D27" s="353"/>
      <c r="E27" s="353"/>
      <c r="F27" s="354"/>
      <c r="G27" s="125">
        <f>SUM(G24:G26)</f>
        <v>572800</v>
      </c>
      <c r="H27" s="323"/>
      <c r="I27" s="94"/>
      <c r="J27" s="6"/>
      <c r="K27" s="6"/>
    </row>
    <row r="28" spans="1:15" ht="12.75" customHeight="1" x14ac:dyDescent="0.25">
      <c r="A28" s="355" t="s">
        <v>136</v>
      </c>
      <c r="B28" s="355"/>
      <c r="C28" s="355"/>
      <c r="D28" s="355"/>
      <c r="E28" s="355"/>
      <c r="F28" s="355"/>
      <c r="G28" s="130">
        <f>-(G22*0.05)</f>
        <v>-32500</v>
      </c>
      <c r="H28" s="323"/>
      <c r="I28" s="93"/>
      <c r="J28" s="26"/>
    </row>
    <row r="29" spans="1:15" x14ac:dyDescent="0.25">
      <c r="A29" s="347"/>
      <c r="B29" s="347"/>
      <c r="C29" s="347"/>
      <c r="D29" s="347"/>
      <c r="E29" s="347"/>
      <c r="F29" s="347"/>
      <c r="G29" s="347"/>
      <c r="H29" s="347"/>
      <c r="I29" s="347"/>
      <c r="J29" s="347"/>
      <c r="K29" s="116"/>
      <c r="L29" s="116"/>
      <c r="M29" s="116"/>
    </row>
    <row r="30" spans="1:15" x14ac:dyDescent="0.25">
      <c r="A30" s="140">
        <v>1</v>
      </c>
      <c r="B30" s="65" t="s">
        <v>83</v>
      </c>
      <c r="C30" s="4" t="s">
        <v>74</v>
      </c>
      <c r="D30" s="138"/>
      <c r="E30" s="140" t="s">
        <v>36</v>
      </c>
      <c r="F30" s="140"/>
      <c r="G30" s="140">
        <v>110000</v>
      </c>
      <c r="H30" s="141"/>
      <c r="I30" s="138"/>
      <c r="J30" s="142" t="s">
        <v>84</v>
      </c>
      <c r="K30" s="142" t="s">
        <v>85</v>
      </c>
      <c r="L30" s="264" t="s">
        <v>37</v>
      </c>
      <c r="M30" s="264" t="s">
        <v>94</v>
      </c>
    </row>
    <row r="31" spans="1:15" x14ac:dyDescent="0.25">
      <c r="A31" s="390" t="s">
        <v>236</v>
      </c>
      <c r="B31" s="390"/>
      <c r="C31" s="390"/>
      <c r="D31" s="390"/>
      <c r="E31" s="390"/>
      <c r="F31" s="390"/>
      <c r="G31" s="390"/>
      <c r="H31" s="390"/>
      <c r="I31" s="390"/>
      <c r="J31" s="390"/>
      <c r="K31" s="390"/>
      <c r="L31" s="390"/>
      <c r="M31" s="390"/>
    </row>
  </sheetData>
  <mergeCells count="16">
    <mergeCell ref="A21:F21"/>
    <mergeCell ref="H22:H28"/>
    <mergeCell ref="A28:F28"/>
    <mergeCell ref="A29:J29"/>
    <mergeCell ref="A31:M31"/>
    <mergeCell ref="A22:F22"/>
    <mergeCell ref="A23:F23"/>
    <mergeCell ref="A24:F24"/>
    <mergeCell ref="A25:F25"/>
    <mergeCell ref="A26:F26"/>
    <mergeCell ref="A27:F27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0" sqref="H10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97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52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53" t="s">
        <v>21</v>
      </c>
      <c r="M6" s="53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3" t="s">
        <v>37</v>
      </c>
      <c r="M7" s="53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12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>
        <v>10000</v>
      </c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300000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12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12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370000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12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210000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80" t="s">
        <v>12</v>
      </c>
      <c r="B18" s="274"/>
      <c r="C18" s="274"/>
      <c r="D18" s="274"/>
      <c r="E18" s="274"/>
      <c r="F18" s="275"/>
      <c r="G18" s="51">
        <f>SUM(G8:G16)</f>
        <v>370000</v>
      </c>
      <c r="H18" s="28">
        <f t="shared" ref="H18:I18" si="0">SUM(H8:H17)</f>
        <v>1670000</v>
      </c>
      <c r="I18" s="23">
        <f t="shared" si="0"/>
        <v>10000</v>
      </c>
      <c r="J18" s="6"/>
      <c r="K18" s="6"/>
    </row>
    <row r="19" spans="1:13" ht="13.5" customHeight="1" x14ac:dyDescent="0.25">
      <c r="A19" s="277" t="s">
        <v>55</v>
      </c>
      <c r="B19" s="278"/>
      <c r="C19" s="278"/>
      <c r="D19" s="278"/>
      <c r="E19" s="278"/>
      <c r="F19" s="27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77" t="s">
        <v>61</v>
      </c>
      <c r="B20" s="278"/>
      <c r="C20" s="278"/>
      <c r="D20" s="278"/>
      <c r="E20" s="278"/>
      <c r="F20" s="27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83" t="s">
        <v>96</v>
      </c>
      <c r="B21" s="284"/>
      <c r="C21" s="284"/>
      <c r="D21" s="284"/>
      <c r="E21" s="284"/>
      <c r="F21" s="28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86" t="s">
        <v>13</v>
      </c>
      <c r="B22" s="286"/>
      <c r="C22" s="286"/>
      <c r="D22" s="286"/>
      <c r="E22" s="286"/>
      <c r="F22" s="286"/>
      <c r="G22" s="30">
        <f>(G19*0.05)+I22</f>
        <v>28500</v>
      </c>
      <c r="H22" s="27"/>
      <c r="I22" s="30">
        <f>(I18*0.1)</f>
        <v>1000</v>
      </c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G36" sqref="G3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240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62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63" t="s">
        <v>21</v>
      </c>
      <c r="M6" s="263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110000</v>
      </c>
      <c r="H12" s="141"/>
      <c r="I12" s="138"/>
      <c r="J12" s="142" t="s">
        <v>84</v>
      </c>
      <c r="K12" s="142" t="s">
        <v>85</v>
      </c>
      <c r="L12" s="264" t="s">
        <v>37</v>
      </c>
      <c r="M12" s="264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238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290000</v>
      </c>
      <c r="H21" s="253"/>
      <c r="I21" s="254"/>
      <c r="J21" s="6"/>
      <c r="K21" s="6"/>
    </row>
    <row r="22" spans="1:15" ht="13.5" customHeight="1" x14ac:dyDescent="0.25">
      <c r="A22" s="316" t="s">
        <v>55</v>
      </c>
      <c r="B22" s="391"/>
      <c r="C22" s="391"/>
      <c r="D22" s="391"/>
      <c r="E22" s="391"/>
      <c r="F22" s="392"/>
      <c r="G22" s="111">
        <f>SUM(G20:G21)</f>
        <v>650000</v>
      </c>
      <c r="H22" s="323"/>
      <c r="I22" s="95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78000</v>
      </c>
      <c r="H23" s="323"/>
      <c r="I23" s="95"/>
      <c r="J23" s="6"/>
      <c r="K23" s="6"/>
    </row>
    <row r="24" spans="1:15" ht="13.5" customHeight="1" x14ac:dyDescent="0.25">
      <c r="A24" s="384" t="s">
        <v>237</v>
      </c>
      <c r="B24" s="385"/>
      <c r="C24" s="385"/>
      <c r="D24" s="385"/>
      <c r="E24" s="385"/>
      <c r="F24" s="386"/>
      <c r="G24" s="125">
        <v>316800</v>
      </c>
      <c r="H24" s="323"/>
      <c r="I24" s="94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v>80000</v>
      </c>
      <c r="H25" s="323"/>
      <c r="I25" s="94"/>
      <c r="J25" s="6"/>
      <c r="K25" s="6"/>
    </row>
    <row r="26" spans="1:15" ht="13.5" customHeight="1" x14ac:dyDescent="0.25">
      <c r="A26" s="387" t="s">
        <v>237</v>
      </c>
      <c r="B26" s="388"/>
      <c r="C26" s="388"/>
      <c r="D26" s="388"/>
      <c r="E26" s="388"/>
      <c r="F26" s="389"/>
      <c r="G26" s="125">
        <f>200000*0.88</f>
        <v>176000</v>
      </c>
      <c r="H26" s="323"/>
      <c r="I26" s="94"/>
      <c r="J26" s="6"/>
      <c r="K26" s="6"/>
    </row>
    <row r="27" spans="1:15" ht="12.75" customHeight="1" x14ac:dyDescent="0.25">
      <c r="A27" s="352" t="s">
        <v>117</v>
      </c>
      <c r="B27" s="353"/>
      <c r="C27" s="353"/>
      <c r="D27" s="353"/>
      <c r="E27" s="353"/>
      <c r="F27" s="354"/>
      <c r="G27" s="125">
        <f>SUM(G24:G26)</f>
        <v>572800</v>
      </c>
      <c r="H27" s="323"/>
      <c r="I27" s="94"/>
      <c r="J27" s="6"/>
      <c r="K27" s="6"/>
    </row>
    <row r="28" spans="1:15" ht="12.75" customHeight="1" x14ac:dyDescent="0.25">
      <c r="A28" s="355" t="s">
        <v>136</v>
      </c>
      <c r="B28" s="355"/>
      <c r="C28" s="355"/>
      <c r="D28" s="355"/>
      <c r="E28" s="355"/>
      <c r="F28" s="355"/>
      <c r="G28" s="130">
        <f>-(G22*0.05)</f>
        <v>-32500</v>
      </c>
      <c r="H28" s="323"/>
      <c r="I28" s="93"/>
      <c r="J28" s="26"/>
    </row>
    <row r="29" spans="1:15" x14ac:dyDescent="0.25">
      <c r="A29" s="393" t="s">
        <v>241</v>
      </c>
      <c r="B29" s="393"/>
      <c r="C29" s="393"/>
      <c r="D29" s="393"/>
      <c r="E29" s="393"/>
      <c r="F29" s="393"/>
      <c r="G29" s="130">
        <v>-97500</v>
      </c>
    </row>
    <row r="30" spans="1:15" x14ac:dyDescent="0.25">
      <c r="A30" s="315" t="s">
        <v>242</v>
      </c>
      <c r="B30" s="315"/>
      <c r="C30" s="315"/>
      <c r="D30" s="315"/>
      <c r="E30" s="315"/>
      <c r="F30" s="315"/>
      <c r="G30" s="111">
        <v>130000</v>
      </c>
    </row>
    <row r="31" spans="1:15" x14ac:dyDescent="0.25">
      <c r="A31" s="394" t="s">
        <v>247</v>
      </c>
      <c r="B31" s="394"/>
      <c r="C31" s="394"/>
      <c r="D31" s="394"/>
      <c r="E31" s="394"/>
      <c r="F31" s="394"/>
      <c r="G31" s="395">
        <v>-110000</v>
      </c>
    </row>
    <row r="32" spans="1:15" x14ac:dyDescent="0.25">
      <c r="A32" s="315" t="s">
        <v>248</v>
      </c>
      <c r="B32" s="315"/>
      <c r="C32" s="315"/>
      <c r="D32" s="315"/>
      <c r="E32" s="315"/>
      <c r="F32" s="315"/>
      <c r="G32" s="111">
        <f>SUM(G30:G31)</f>
        <v>20000</v>
      </c>
    </row>
  </sheetData>
  <mergeCells count="18">
    <mergeCell ref="A31:F31"/>
    <mergeCell ref="A32:F32"/>
    <mergeCell ref="A29:F29"/>
    <mergeCell ref="A30:F30"/>
    <mergeCell ref="A22:F22"/>
    <mergeCell ref="H22:H28"/>
    <mergeCell ref="A23:F23"/>
    <mergeCell ref="A24:F24"/>
    <mergeCell ref="A25:F25"/>
    <mergeCell ref="A26:F26"/>
    <mergeCell ref="A27:F27"/>
    <mergeCell ref="A28:F28"/>
    <mergeCell ref="A21:F21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B36" sqref="B3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271" t="s">
        <v>243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5" ht="16.5" customHeight="1" x14ac:dyDescent="0.3">
      <c r="A2" s="1" t="s">
        <v>0</v>
      </c>
      <c r="E2" s="324" t="s">
        <v>126</v>
      </c>
      <c r="F2" s="324"/>
      <c r="G2" s="324"/>
      <c r="H2" s="324"/>
      <c r="I2" s="324"/>
      <c r="J2" s="5" t="s">
        <v>52</v>
      </c>
    </row>
    <row r="3" spans="1:15" ht="18.75" customHeight="1" x14ac:dyDescent="0.3">
      <c r="A3" s="1" t="s">
        <v>1</v>
      </c>
      <c r="E3" s="5" t="s">
        <v>125</v>
      </c>
      <c r="F3" s="5"/>
      <c r="G3" s="5"/>
      <c r="H3" s="5"/>
      <c r="I3" s="5"/>
    </row>
    <row r="4" spans="1:15" ht="17.25" customHeight="1" x14ac:dyDescent="0.3">
      <c r="A4" s="1" t="s">
        <v>2</v>
      </c>
      <c r="C4" s="269" t="s">
        <v>127</v>
      </c>
      <c r="D4" s="269"/>
      <c r="E4" s="269"/>
      <c r="F4" s="269"/>
      <c r="G4" s="269"/>
      <c r="H4" s="269"/>
      <c r="I4" s="269"/>
      <c r="J4" s="269"/>
    </row>
    <row r="5" spans="1:15" ht="6" customHeight="1" x14ac:dyDescent="0.3">
      <c r="A5" s="265"/>
    </row>
    <row r="6" spans="1:15" ht="15.75" customHeight="1" x14ac:dyDescent="0.25">
      <c r="A6" s="138" t="s">
        <v>3</v>
      </c>
      <c r="B6" s="138" t="s">
        <v>4</v>
      </c>
      <c r="C6" s="138" t="s">
        <v>5</v>
      </c>
      <c r="D6" s="138" t="s">
        <v>6</v>
      </c>
      <c r="E6" s="138" t="s">
        <v>7</v>
      </c>
      <c r="F6" s="138" t="s">
        <v>8</v>
      </c>
      <c r="G6" s="10" t="s">
        <v>9</v>
      </c>
      <c r="H6" s="135" t="s">
        <v>48</v>
      </c>
      <c r="I6" s="131" t="s">
        <v>47</v>
      </c>
      <c r="J6" s="340" t="s">
        <v>20</v>
      </c>
      <c r="K6" s="340"/>
      <c r="L6" s="266" t="s">
        <v>21</v>
      </c>
      <c r="M6" s="266" t="s">
        <v>42</v>
      </c>
    </row>
    <row r="7" spans="1:15" ht="15.75" customHeight="1" x14ac:dyDescent="0.25">
      <c r="A7" s="143"/>
      <c r="B7" s="144" t="s">
        <v>15</v>
      </c>
      <c r="C7" s="81" t="s">
        <v>16</v>
      </c>
      <c r="D7" s="145">
        <v>25416</v>
      </c>
      <c r="E7" s="145" t="s">
        <v>17</v>
      </c>
      <c r="F7" s="133">
        <v>2014001482</v>
      </c>
      <c r="G7" s="145"/>
      <c r="H7" s="251">
        <v>160000</v>
      </c>
      <c r="I7" s="145"/>
      <c r="J7" s="147" t="s">
        <v>18</v>
      </c>
      <c r="K7" s="148" t="s">
        <v>19</v>
      </c>
      <c r="L7" s="149" t="s">
        <v>37</v>
      </c>
      <c r="M7" s="150">
        <v>41883</v>
      </c>
    </row>
    <row r="8" spans="1:15" ht="15.75" customHeight="1" x14ac:dyDescent="0.25">
      <c r="A8" s="157"/>
      <c r="B8" s="144" t="s">
        <v>59</v>
      </c>
      <c r="C8" s="81" t="s">
        <v>23</v>
      </c>
      <c r="D8" s="145">
        <v>42472</v>
      </c>
      <c r="E8" s="145" t="s">
        <v>17</v>
      </c>
      <c r="F8" s="133"/>
      <c r="G8" s="145"/>
      <c r="H8" s="251">
        <v>40000</v>
      </c>
      <c r="I8" s="145"/>
      <c r="J8" s="148" t="s">
        <v>153</v>
      </c>
      <c r="K8" s="148" t="s">
        <v>60</v>
      </c>
      <c r="L8" s="149" t="s">
        <v>38</v>
      </c>
      <c r="M8" s="150">
        <v>42461</v>
      </c>
    </row>
    <row r="9" spans="1:15" ht="15.75" customHeight="1" x14ac:dyDescent="0.25">
      <c r="A9" s="157"/>
      <c r="B9" s="144" t="s">
        <v>73</v>
      </c>
      <c r="C9" s="81" t="s">
        <v>74</v>
      </c>
      <c r="D9" s="145"/>
      <c r="E9" s="145" t="s">
        <v>36</v>
      </c>
      <c r="F9" s="133"/>
      <c r="G9" s="145"/>
      <c r="H9" s="251">
        <v>320000</v>
      </c>
      <c r="I9" s="145"/>
      <c r="J9" s="148"/>
      <c r="K9" s="148"/>
      <c r="L9" s="149" t="s">
        <v>38</v>
      </c>
      <c r="M9" s="150">
        <v>41883</v>
      </c>
    </row>
    <row r="10" spans="1:15" ht="15.75" customHeight="1" x14ac:dyDescent="0.25">
      <c r="A10" s="157"/>
      <c r="B10" s="144" t="s">
        <v>40</v>
      </c>
      <c r="C10" s="136" t="s">
        <v>23</v>
      </c>
      <c r="D10" s="143">
        <v>6787</v>
      </c>
      <c r="E10" s="145" t="s">
        <v>17</v>
      </c>
      <c r="F10" s="133">
        <v>20140011547</v>
      </c>
      <c r="G10" s="164"/>
      <c r="H10" s="251">
        <v>420000</v>
      </c>
      <c r="I10" s="145"/>
      <c r="J10" s="148" t="s">
        <v>41</v>
      </c>
      <c r="K10" s="148"/>
      <c r="L10" s="149" t="s">
        <v>39</v>
      </c>
      <c r="M10" s="150">
        <v>41883</v>
      </c>
    </row>
    <row r="11" spans="1:15" ht="15.75" customHeight="1" x14ac:dyDescent="0.25">
      <c r="A11" s="144"/>
      <c r="B11" s="144" t="s">
        <v>58</v>
      </c>
      <c r="C11" s="136" t="s">
        <v>23</v>
      </c>
      <c r="D11" s="143">
        <v>43413</v>
      </c>
      <c r="E11" s="144" t="s">
        <v>17</v>
      </c>
      <c r="F11" s="133">
        <v>2014001236</v>
      </c>
      <c r="G11" s="145">
        <v>90000</v>
      </c>
      <c r="H11" s="252">
        <v>310000</v>
      </c>
      <c r="I11" s="144"/>
      <c r="J11" s="144" t="s">
        <v>154</v>
      </c>
      <c r="K11" s="144"/>
      <c r="L11" s="149" t="s">
        <v>44</v>
      </c>
      <c r="M11" s="144">
        <v>42125</v>
      </c>
    </row>
    <row r="12" spans="1:15" ht="15.75" customHeight="1" x14ac:dyDescent="0.25">
      <c r="A12" s="140">
        <v>1</v>
      </c>
      <c r="B12" s="65" t="s">
        <v>83</v>
      </c>
      <c r="C12" s="4" t="s">
        <v>74</v>
      </c>
      <c r="D12" s="138"/>
      <c r="E12" s="140" t="s">
        <v>36</v>
      </c>
      <c r="F12" s="140"/>
      <c r="G12" s="140">
        <v>110000</v>
      </c>
      <c r="H12" s="141"/>
      <c r="I12" s="138"/>
      <c r="J12" s="142" t="s">
        <v>84</v>
      </c>
      <c r="K12" s="142" t="s">
        <v>85</v>
      </c>
      <c r="L12" s="267" t="s">
        <v>37</v>
      </c>
      <c r="M12" s="267" t="s">
        <v>94</v>
      </c>
    </row>
    <row r="13" spans="1:15" ht="15.75" customHeight="1" x14ac:dyDescent="0.25">
      <c r="A13" s="158">
        <v>2</v>
      </c>
      <c r="B13" s="179" t="s">
        <v>163</v>
      </c>
      <c r="C13" s="4" t="s">
        <v>35</v>
      </c>
      <c r="D13" s="151"/>
      <c r="E13" s="140" t="s">
        <v>36</v>
      </c>
      <c r="F13" s="132"/>
      <c r="G13" s="140">
        <v>90000</v>
      </c>
      <c r="H13" s="141"/>
      <c r="I13" s="140"/>
      <c r="J13" s="166" t="s">
        <v>50</v>
      </c>
      <c r="K13" s="154" t="s">
        <v>51</v>
      </c>
      <c r="L13" s="155" t="s">
        <v>46</v>
      </c>
      <c r="M13" s="156">
        <v>41913</v>
      </c>
    </row>
    <row r="14" spans="1:15" ht="15.75" customHeight="1" x14ac:dyDescent="0.25">
      <c r="A14" s="159">
        <v>3</v>
      </c>
      <c r="B14" s="160" t="s">
        <v>214</v>
      </c>
      <c r="C14" s="32" t="s">
        <v>215</v>
      </c>
      <c r="D14" s="153"/>
      <c r="E14" s="140" t="s">
        <v>36</v>
      </c>
      <c r="F14" s="134"/>
      <c r="G14" s="153">
        <v>90000</v>
      </c>
      <c r="H14" s="161"/>
      <c r="I14" s="153"/>
      <c r="J14" s="162">
        <v>41170410</v>
      </c>
      <c r="K14" s="162">
        <v>44975878</v>
      </c>
      <c r="L14" s="245" t="s">
        <v>39</v>
      </c>
      <c r="M14" s="163">
        <v>43344</v>
      </c>
    </row>
    <row r="15" spans="1:15" ht="15.75" customHeight="1" x14ac:dyDescent="0.25">
      <c r="A15" s="158">
        <v>4</v>
      </c>
      <c r="B15" s="65" t="s">
        <v>184</v>
      </c>
      <c r="C15" s="4" t="s">
        <v>115</v>
      </c>
      <c r="D15" s="140">
        <v>57363</v>
      </c>
      <c r="E15" s="140" t="s">
        <v>30</v>
      </c>
      <c r="F15" s="132"/>
      <c r="G15" s="140">
        <v>90000</v>
      </c>
      <c r="H15" s="141"/>
      <c r="I15" s="153"/>
      <c r="J15" s="154" t="s">
        <v>187</v>
      </c>
      <c r="K15" s="154" t="s">
        <v>188</v>
      </c>
      <c r="L15" s="155" t="s">
        <v>29</v>
      </c>
      <c r="M15" s="156">
        <v>43132</v>
      </c>
      <c r="O15" s="200"/>
    </row>
    <row r="16" spans="1:15" ht="15.75" customHeight="1" x14ac:dyDescent="0.25">
      <c r="A16" s="151">
        <v>5</v>
      </c>
      <c r="B16" s="65" t="s">
        <v>22</v>
      </c>
      <c r="C16" s="4" t="s">
        <v>54</v>
      </c>
      <c r="D16" s="140">
        <v>23510</v>
      </c>
      <c r="E16" s="140" t="s">
        <v>17</v>
      </c>
      <c r="F16" s="132">
        <v>2014001388</v>
      </c>
      <c r="G16" s="152">
        <v>90000</v>
      </c>
      <c r="H16" s="141"/>
      <c r="I16" s="153"/>
      <c r="J16" s="154" t="s">
        <v>24</v>
      </c>
      <c r="K16" s="154"/>
      <c r="L16" s="155" t="s">
        <v>25</v>
      </c>
      <c r="M16" s="156">
        <v>41883</v>
      </c>
      <c r="O16" s="200"/>
    </row>
    <row r="17" spans="1:15" ht="15.75" customHeight="1" x14ac:dyDescent="0.25">
      <c r="A17" s="158">
        <v>6</v>
      </c>
      <c r="B17" s="65" t="s">
        <v>105</v>
      </c>
      <c r="C17" s="4" t="s">
        <v>74</v>
      </c>
      <c r="D17" s="140">
        <v>90943</v>
      </c>
      <c r="E17" s="140" t="s">
        <v>106</v>
      </c>
      <c r="F17" s="132">
        <v>2014001387</v>
      </c>
      <c r="G17" s="140">
        <v>90000</v>
      </c>
      <c r="H17" s="141"/>
      <c r="I17" s="153"/>
      <c r="J17" s="154" t="s">
        <v>107</v>
      </c>
      <c r="K17" s="154" t="s">
        <v>108</v>
      </c>
      <c r="L17" s="155" t="s">
        <v>38</v>
      </c>
      <c r="M17" s="156">
        <v>42887</v>
      </c>
      <c r="O17" s="200"/>
    </row>
    <row r="18" spans="1:15" ht="15.75" customHeight="1" x14ac:dyDescent="0.25">
      <c r="A18" s="158">
        <v>7</v>
      </c>
      <c r="B18" s="65" t="s">
        <v>58</v>
      </c>
      <c r="C18" s="137" t="s">
        <v>23</v>
      </c>
      <c r="D18" s="151">
        <v>43413</v>
      </c>
      <c r="E18" s="140" t="s">
        <v>17</v>
      </c>
      <c r="F18" s="132">
        <v>2014001236</v>
      </c>
      <c r="G18" s="140">
        <v>90000</v>
      </c>
      <c r="H18" s="165"/>
      <c r="I18" s="140"/>
      <c r="J18" s="166" t="s">
        <v>154</v>
      </c>
      <c r="K18" s="154"/>
      <c r="L18" s="155" t="s">
        <v>44</v>
      </c>
      <c r="M18" s="156">
        <v>42125</v>
      </c>
      <c r="O18" s="200"/>
    </row>
    <row r="19" spans="1:15" ht="15.75" customHeight="1" x14ac:dyDescent="0.25">
      <c r="A19" s="247">
        <v>8</v>
      </c>
      <c r="B19" s="250" t="s">
        <v>227</v>
      </c>
      <c r="C19" s="248"/>
      <c r="D19" s="248"/>
      <c r="E19" s="248"/>
      <c r="F19" s="248"/>
      <c r="G19" s="248"/>
      <c r="H19" s="248"/>
      <c r="I19" s="248"/>
      <c r="J19" s="248"/>
      <c r="K19" s="248"/>
      <c r="L19" s="249" t="s">
        <v>28</v>
      </c>
      <c r="M19" s="248" t="s">
        <v>86</v>
      </c>
    </row>
    <row r="20" spans="1:15" ht="13.5" customHeight="1" x14ac:dyDescent="0.25">
      <c r="A20" s="383" t="s">
        <v>238</v>
      </c>
      <c r="B20" s="342"/>
      <c r="C20" s="342"/>
      <c r="D20" s="342"/>
      <c r="E20" s="342"/>
      <c r="F20" s="343"/>
      <c r="G20" s="246">
        <f>SUM(G15:G18)</f>
        <v>360000</v>
      </c>
      <c r="H20" s="195">
        <f>SUM(H7:H11)</f>
        <v>1250000</v>
      </c>
      <c r="I20" s="254"/>
      <c r="J20" s="6"/>
      <c r="K20" s="6"/>
    </row>
    <row r="21" spans="1:15" ht="13.5" customHeight="1" x14ac:dyDescent="0.25">
      <c r="A21" s="341" t="s">
        <v>226</v>
      </c>
      <c r="B21" s="381"/>
      <c r="C21" s="381"/>
      <c r="D21" s="381"/>
      <c r="E21" s="381"/>
      <c r="F21" s="382"/>
      <c r="G21" s="128">
        <f>SUM(G12:G14)</f>
        <v>290000</v>
      </c>
      <c r="H21" s="6"/>
      <c r="I21" s="6"/>
      <c r="J21" s="6"/>
      <c r="K21" s="6"/>
    </row>
    <row r="22" spans="1:15" ht="13.5" customHeight="1" x14ac:dyDescent="0.25">
      <c r="A22" s="316" t="s">
        <v>55</v>
      </c>
      <c r="B22" s="391"/>
      <c r="C22" s="391"/>
      <c r="D22" s="391"/>
      <c r="E22" s="391"/>
      <c r="F22" s="392"/>
      <c r="G22" s="111">
        <f>SUM(G20:G21)</f>
        <v>650000</v>
      </c>
      <c r="H22" s="6"/>
      <c r="I22" s="6"/>
      <c r="J22" s="6"/>
      <c r="K22" s="6"/>
    </row>
    <row r="23" spans="1:15" ht="13.5" customHeight="1" x14ac:dyDescent="0.25">
      <c r="A23" s="331" t="s">
        <v>61</v>
      </c>
      <c r="B23" s="332"/>
      <c r="C23" s="332"/>
      <c r="D23" s="332"/>
      <c r="E23" s="332"/>
      <c r="F23" s="333"/>
      <c r="G23" s="130">
        <f>PRODUCT(G22,0.12)</f>
        <v>78000</v>
      </c>
      <c r="H23" s="6"/>
      <c r="I23" s="6"/>
      <c r="J23" s="6"/>
      <c r="K23" s="6"/>
    </row>
    <row r="24" spans="1:15" ht="13.5" customHeight="1" x14ac:dyDescent="0.25">
      <c r="A24" s="384" t="s">
        <v>237</v>
      </c>
      <c r="B24" s="385"/>
      <c r="C24" s="385"/>
      <c r="D24" s="385"/>
      <c r="E24" s="385"/>
      <c r="F24" s="386"/>
      <c r="G24" s="125">
        <v>316800</v>
      </c>
      <c r="H24" s="6"/>
      <c r="I24" s="6"/>
      <c r="J24" s="6"/>
      <c r="K24" s="6"/>
    </row>
    <row r="25" spans="1:15" ht="13.5" customHeight="1" x14ac:dyDescent="0.25">
      <c r="A25" s="387" t="s">
        <v>211</v>
      </c>
      <c r="B25" s="388"/>
      <c r="C25" s="388"/>
      <c r="D25" s="388"/>
      <c r="E25" s="388"/>
      <c r="F25" s="389"/>
      <c r="G25" s="125">
        <v>69200</v>
      </c>
      <c r="H25" s="6">
        <v>80000</v>
      </c>
      <c r="I25" s="6"/>
      <c r="J25" s="6"/>
      <c r="K25" s="6"/>
    </row>
    <row r="26" spans="1:15" ht="13.5" customHeight="1" x14ac:dyDescent="0.25">
      <c r="A26" s="387" t="s">
        <v>246</v>
      </c>
      <c r="B26" s="388"/>
      <c r="C26" s="388"/>
      <c r="D26" s="388"/>
      <c r="E26" s="388"/>
      <c r="F26" s="389"/>
      <c r="G26" s="125">
        <f>200000*0.88</f>
        <v>176000</v>
      </c>
      <c r="H26" s="6"/>
      <c r="I26" s="6"/>
      <c r="J26" s="6"/>
      <c r="K26" s="6"/>
    </row>
    <row r="27" spans="1:15" ht="12.75" customHeight="1" x14ac:dyDescent="0.25">
      <c r="A27" s="352" t="s">
        <v>117</v>
      </c>
      <c r="B27" s="353"/>
      <c r="C27" s="353"/>
      <c r="D27" s="353"/>
      <c r="E27" s="353"/>
      <c r="F27" s="354"/>
      <c r="G27" s="125">
        <f>SUM(G24:G26)</f>
        <v>562000</v>
      </c>
      <c r="H27" s="6"/>
      <c r="I27" s="6"/>
      <c r="J27" s="6"/>
      <c r="K27" s="6"/>
    </row>
    <row r="28" spans="1:15" ht="12.75" customHeight="1" x14ac:dyDescent="0.25">
      <c r="A28" s="355" t="s">
        <v>136</v>
      </c>
      <c r="B28" s="355"/>
      <c r="C28" s="355"/>
      <c r="D28" s="355"/>
      <c r="E28" s="355"/>
      <c r="F28" s="355"/>
      <c r="G28" s="130">
        <f>-(G22*0.05)</f>
        <v>-32500</v>
      </c>
      <c r="J28" s="26"/>
    </row>
    <row r="29" spans="1:15" x14ac:dyDescent="0.25">
      <c r="A29" s="393" t="s">
        <v>244</v>
      </c>
      <c r="B29" s="393"/>
      <c r="C29" s="393"/>
      <c r="D29" s="393"/>
      <c r="E29" s="393"/>
      <c r="F29" s="393"/>
      <c r="G29" s="130">
        <v>-20000</v>
      </c>
    </row>
    <row r="30" spans="1:15" x14ac:dyDescent="0.25">
      <c r="A30" s="315" t="s">
        <v>242</v>
      </c>
      <c r="B30" s="315"/>
      <c r="C30" s="315"/>
      <c r="D30" s="315"/>
      <c r="E30" s="315"/>
      <c r="F30" s="315"/>
      <c r="G30" s="111">
        <v>-52500</v>
      </c>
    </row>
    <row r="31" spans="1:15" ht="6.75" customHeight="1" x14ac:dyDescent="0.25"/>
    <row r="32" spans="1:15" x14ac:dyDescent="0.25">
      <c r="A32" s="140">
        <v>1</v>
      </c>
      <c r="B32" s="65" t="s">
        <v>83</v>
      </c>
      <c r="C32" s="4" t="s">
        <v>74</v>
      </c>
      <c r="D32" s="138"/>
      <c r="E32" s="140" t="s">
        <v>36</v>
      </c>
      <c r="F32" s="140"/>
      <c r="G32" s="140">
        <v>110000</v>
      </c>
      <c r="H32" s="141"/>
      <c r="I32" s="138"/>
      <c r="J32" s="142" t="s">
        <v>84</v>
      </c>
      <c r="K32" s="142" t="s">
        <v>85</v>
      </c>
      <c r="L32" s="267" t="s">
        <v>37</v>
      </c>
      <c r="M32" s="267" t="s">
        <v>94</v>
      </c>
    </row>
    <row r="33" spans="1:13" x14ac:dyDescent="0.25">
      <c r="A33" s="390" t="s">
        <v>245</v>
      </c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0"/>
    </row>
  </sheetData>
  <mergeCells count="16">
    <mergeCell ref="A21:F21"/>
    <mergeCell ref="A1:K1"/>
    <mergeCell ref="E2:I2"/>
    <mergeCell ref="C4:J4"/>
    <mergeCell ref="J6:K6"/>
    <mergeCell ref="A20:F20"/>
    <mergeCell ref="A29:F29"/>
    <mergeCell ref="A30:F30"/>
    <mergeCell ref="A33:M33"/>
    <mergeCell ref="A22:F22"/>
    <mergeCell ref="A23:F23"/>
    <mergeCell ref="A24:F24"/>
    <mergeCell ref="A25:F25"/>
    <mergeCell ref="A26:F26"/>
    <mergeCell ref="A27:F27"/>
    <mergeCell ref="A28:F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8" sqref="H18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98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54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55" t="s">
        <v>21</v>
      </c>
      <c r="M6" s="55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5" t="s">
        <v>37</v>
      </c>
      <c r="M7" s="55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58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>
        <v>10000</v>
      </c>
      <c r="I10" s="31"/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310000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58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58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380000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58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220000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80" t="s">
        <v>12</v>
      </c>
      <c r="B18" s="274"/>
      <c r="C18" s="274"/>
      <c r="D18" s="274"/>
      <c r="E18" s="274"/>
      <c r="F18" s="275"/>
      <c r="G18" s="51">
        <f>SUM(G8:G16)</f>
        <v>370000</v>
      </c>
      <c r="H18" s="28">
        <f t="shared" ref="H18" si="0">SUM(H8:H17)</f>
        <v>1710000</v>
      </c>
      <c r="I18" s="23"/>
      <c r="J18" s="6"/>
      <c r="K18" s="6"/>
    </row>
    <row r="19" spans="1:13" ht="13.5" customHeight="1" x14ac:dyDescent="0.25">
      <c r="A19" s="277" t="s">
        <v>55</v>
      </c>
      <c r="B19" s="278"/>
      <c r="C19" s="278"/>
      <c r="D19" s="278"/>
      <c r="E19" s="278"/>
      <c r="F19" s="27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77" t="s">
        <v>61</v>
      </c>
      <c r="B20" s="278"/>
      <c r="C20" s="278"/>
      <c r="D20" s="278"/>
      <c r="E20" s="278"/>
      <c r="F20" s="27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83" t="s">
        <v>96</v>
      </c>
      <c r="B21" s="284"/>
      <c r="C21" s="284"/>
      <c r="D21" s="284"/>
      <c r="E21" s="284"/>
      <c r="F21" s="28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86" t="s">
        <v>13</v>
      </c>
      <c r="B22" s="286"/>
      <c r="C22" s="286"/>
      <c r="D22" s="286"/>
      <c r="E22" s="286"/>
      <c r="F22" s="286"/>
      <c r="G22" s="30">
        <f>(G19*0.05)+I22</f>
        <v>27500</v>
      </c>
      <c r="H22" s="27"/>
      <c r="I22" s="30"/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24" sqref="H24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99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56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57" t="s">
        <v>21</v>
      </c>
      <c r="M6" s="57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57" t="s">
        <v>37</v>
      </c>
      <c r="M7" s="57" t="s">
        <v>94</v>
      </c>
    </row>
    <row r="8" spans="1:13" ht="15.75" customHeight="1" x14ac:dyDescent="0.25">
      <c r="A8" s="2"/>
      <c r="B8" s="8" t="s">
        <v>15</v>
      </c>
      <c r="C8" s="3" t="s">
        <v>16</v>
      </c>
      <c r="D8" s="3">
        <v>25416</v>
      </c>
      <c r="E8" s="3" t="s">
        <v>17</v>
      </c>
      <c r="F8" s="22">
        <v>2014001482</v>
      </c>
      <c r="G8" s="3"/>
      <c r="H8" s="58">
        <v>160000</v>
      </c>
      <c r="I8" s="31"/>
      <c r="J8" s="14" t="s">
        <v>18</v>
      </c>
      <c r="K8" s="15" t="s">
        <v>19</v>
      </c>
      <c r="L8" s="16" t="s">
        <v>37</v>
      </c>
      <c r="M8" s="17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">
        <v>3</v>
      </c>
      <c r="B10" s="8" t="s">
        <v>26</v>
      </c>
      <c r="C10" s="3" t="s">
        <v>23</v>
      </c>
      <c r="D10" s="3">
        <v>43854</v>
      </c>
      <c r="E10" s="3" t="s">
        <v>17</v>
      </c>
      <c r="F10" s="22">
        <v>2014001387</v>
      </c>
      <c r="G10" s="19">
        <v>70000</v>
      </c>
      <c r="H10" s="12"/>
      <c r="I10" s="31"/>
      <c r="J10" s="15" t="s">
        <v>27</v>
      </c>
      <c r="K10" s="15"/>
      <c r="L10" s="16" t="s">
        <v>28</v>
      </c>
      <c r="M10" s="17">
        <v>41913</v>
      </c>
    </row>
    <row r="11" spans="1:13" ht="12.75" customHeight="1" x14ac:dyDescent="0.25">
      <c r="A11" s="7">
        <v>4</v>
      </c>
      <c r="B11" s="8" t="s">
        <v>31</v>
      </c>
      <c r="C11" s="3" t="s">
        <v>32</v>
      </c>
      <c r="D11" s="3">
        <v>57127</v>
      </c>
      <c r="E11" s="3" t="s">
        <v>30</v>
      </c>
      <c r="F11" s="22"/>
      <c r="G11" s="3">
        <v>70000</v>
      </c>
      <c r="H11" s="12">
        <v>320000</v>
      </c>
      <c r="I11" s="32"/>
      <c r="J11" s="15" t="s">
        <v>33</v>
      </c>
      <c r="K11" s="15" t="s">
        <v>34</v>
      </c>
      <c r="L11" s="16" t="s">
        <v>29</v>
      </c>
      <c r="M11" s="17">
        <v>41883</v>
      </c>
    </row>
    <row r="12" spans="1:13" ht="12.75" customHeight="1" x14ac:dyDescent="0.25">
      <c r="A12" s="7"/>
      <c r="B12" s="8" t="s">
        <v>59</v>
      </c>
      <c r="C12" s="3" t="s">
        <v>23</v>
      </c>
      <c r="D12" s="3">
        <v>42472</v>
      </c>
      <c r="E12" s="3" t="s">
        <v>17</v>
      </c>
      <c r="F12" s="22"/>
      <c r="G12" s="31"/>
      <c r="H12" s="58">
        <v>40000</v>
      </c>
      <c r="I12" s="31"/>
      <c r="J12" s="15">
        <v>41753246</v>
      </c>
      <c r="K12" s="15" t="s">
        <v>60</v>
      </c>
      <c r="L12" s="16" t="s">
        <v>38</v>
      </c>
      <c r="M12" s="17">
        <v>42461</v>
      </c>
    </row>
    <row r="13" spans="1:13" ht="12.75" customHeight="1" x14ac:dyDescent="0.25">
      <c r="A13" s="7"/>
      <c r="B13" s="8" t="s">
        <v>73</v>
      </c>
      <c r="C13" s="3" t="s">
        <v>74</v>
      </c>
      <c r="D13" s="3"/>
      <c r="E13" s="3" t="s">
        <v>36</v>
      </c>
      <c r="F13" s="22"/>
      <c r="G13" s="31"/>
      <c r="H13" s="58">
        <v>320000</v>
      </c>
      <c r="I13" s="31"/>
      <c r="J13" s="15"/>
      <c r="K13" s="15"/>
      <c r="L13" s="16" t="s">
        <v>38</v>
      </c>
      <c r="M13" s="17">
        <v>41883</v>
      </c>
    </row>
    <row r="14" spans="1:13" ht="12.75" customHeight="1" x14ac:dyDescent="0.25">
      <c r="A14" s="7">
        <v>5</v>
      </c>
      <c r="B14" s="8" t="s">
        <v>40</v>
      </c>
      <c r="C14" s="2" t="s">
        <v>23</v>
      </c>
      <c r="D14" s="2">
        <v>6787</v>
      </c>
      <c r="E14" s="3" t="s">
        <v>17</v>
      </c>
      <c r="F14" s="22">
        <v>20140011547</v>
      </c>
      <c r="G14" s="19">
        <v>70000</v>
      </c>
      <c r="H14" s="12">
        <v>390000</v>
      </c>
      <c r="I14" s="31"/>
      <c r="J14" s="15" t="s">
        <v>41</v>
      </c>
      <c r="K14" s="15"/>
      <c r="L14" s="16" t="s">
        <v>39</v>
      </c>
      <c r="M14" s="17">
        <v>41883</v>
      </c>
    </row>
    <row r="15" spans="1:13" ht="12.75" customHeight="1" x14ac:dyDescent="0.25">
      <c r="A15" s="7"/>
      <c r="B15" s="8" t="s">
        <v>43</v>
      </c>
      <c r="C15" s="2" t="s">
        <v>23</v>
      </c>
      <c r="D15" s="2">
        <v>42579</v>
      </c>
      <c r="E15" s="3" t="s">
        <v>17</v>
      </c>
      <c r="F15" s="22">
        <v>2014001236</v>
      </c>
      <c r="G15" s="3"/>
      <c r="H15" s="58">
        <v>270000</v>
      </c>
      <c r="I15" s="4"/>
      <c r="J15" s="15" t="s">
        <v>45</v>
      </c>
      <c r="K15" s="15"/>
      <c r="L15" s="16" t="s">
        <v>44</v>
      </c>
      <c r="M15" s="17">
        <v>41913</v>
      </c>
    </row>
    <row r="16" spans="1:13" ht="12.75" customHeight="1" x14ac:dyDescent="0.25">
      <c r="A16" s="7">
        <v>6</v>
      </c>
      <c r="B16" s="8" t="s">
        <v>58</v>
      </c>
      <c r="C16" s="2" t="s">
        <v>23</v>
      </c>
      <c r="D16" s="2">
        <v>43413</v>
      </c>
      <c r="E16" s="3" t="s">
        <v>17</v>
      </c>
      <c r="F16" s="22">
        <v>2014001236</v>
      </c>
      <c r="G16" s="3">
        <v>70000</v>
      </c>
      <c r="H16" s="13">
        <v>230000</v>
      </c>
      <c r="I16" s="4"/>
      <c r="J16" s="18"/>
      <c r="K16" s="15"/>
      <c r="L16" s="16" t="s">
        <v>44</v>
      </c>
      <c r="M16" s="17">
        <v>42125</v>
      </c>
    </row>
    <row r="17" spans="1:13" ht="12.75" customHeight="1" x14ac:dyDescent="0.25">
      <c r="A17" s="7">
        <v>7</v>
      </c>
      <c r="B17" s="8" t="s">
        <v>49</v>
      </c>
      <c r="C17" s="3" t="s">
        <v>35</v>
      </c>
      <c r="D17" s="2"/>
      <c r="E17" s="3" t="s">
        <v>36</v>
      </c>
      <c r="F17" s="22"/>
      <c r="G17" s="3">
        <v>80000</v>
      </c>
      <c r="H17" s="13"/>
      <c r="I17" s="4"/>
      <c r="J17" s="18" t="s">
        <v>50</v>
      </c>
      <c r="K17" s="15" t="s">
        <v>51</v>
      </c>
      <c r="L17" s="16" t="s">
        <v>46</v>
      </c>
      <c r="M17" s="17">
        <v>41913</v>
      </c>
    </row>
    <row r="18" spans="1:13" ht="13.5" customHeight="1" x14ac:dyDescent="0.25">
      <c r="A18" s="280" t="s">
        <v>12</v>
      </c>
      <c r="B18" s="274"/>
      <c r="C18" s="274"/>
      <c r="D18" s="274"/>
      <c r="E18" s="274"/>
      <c r="F18" s="275"/>
      <c r="G18" s="51">
        <f>SUM(G8:G16)</f>
        <v>370000</v>
      </c>
      <c r="H18" s="28">
        <f t="shared" ref="H18" si="0">SUM(H8:H17)</f>
        <v>1730000</v>
      </c>
      <c r="I18" s="23"/>
      <c r="J18" s="6"/>
      <c r="K18" s="6"/>
    </row>
    <row r="19" spans="1:13" ht="13.5" customHeight="1" x14ac:dyDescent="0.25">
      <c r="A19" s="277" t="s">
        <v>55</v>
      </c>
      <c r="B19" s="278"/>
      <c r="C19" s="278"/>
      <c r="D19" s="278"/>
      <c r="E19" s="278"/>
      <c r="F19" s="279"/>
      <c r="G19" s="24">
        <f>G18+G17+G7</f>
        <v>550000</v>
      </c>
      <c r="H19" s="29"/>
      <c r="I19" s="20"/>
      <c r="J19" s="6"/>
      <c r="K19" s="6"/>
    </row>
    <row r="20" spans="1:13" ht="13.5" customHeight="1" x14ac:dyDescent="0.25">
      <c r="A20" s="277" t="s">
        <v>61</v>
      </c>
      <c r="B20" s="278"/>
      <c r="C20" s="278"/>
      <c r="D20" s="278"/>
      <c r="E20" s="278"/>
      <c r="F20" s="279"/>
      <c r="G20" s="24">
        <f>PRODUCT(G18,0.12)</f>
        <v>44400</v>
      </c>
      <c r="H20" s="29"/>
      <c r="I20" s="20"/>
      <c r="J20" s="6"/>
      <c r="K20" s="6"/>
    </row>
    <row r="21" spans="1:13" ht="13.5" customHeight="1" x14ac:dyDescent="0.25">
      <c r="A21" s="283" t="s">
        <v>96</v>
      </c>
      <c r="B21" s="284"/>
      <c r="C21" s="284"/>
      <c r="D21" s="284"/>
      <c r="E21" s="284"/>
      <c r="F21" s="285"/>
      <c r="G21" s="35">
        <f>G19-G20</f>
        <v>505600</v>
      </c>
      <c r="H21" s="29"/>
      <c r="I21" s="36"/>
      <c r="J21" s="6"/>
      <c r="K21" s="6"/>
    </row>
    <row r="22" spans="1:13" ht="12.75" customHeight="1" x14ac:dyDescent="0.25">
      <c r="A22" s="286" t="s">
        <v>13</v>
      </c>
      <c r="B22" s="286"/>
      <c r="C22" s="286"/>
      <c r="D22" s="286"/>
      <c r="E22" s="286"/>
      <c r="F22" s="286"/>
      <c r="G22" s="30">
        <f>(G19*0.05)+I22</f>
        <v>27500</v>
      </c>
      <c r="H22" s="27"/>
      <c r="I22" s="30"/>
      <c r="J22" s="26"/>
    </row>
  </sheetData>
  <mergeCells count="8">
    <mergeCell ref="A21:F21"/>
    <mergeCell ref="A22:F22"/>
    <mergeCell ref="A1:K1"/>
    <mergeCell ref="C4:J4"/>
    <mergeCell ref="J6:K6"/>
    <mergeCell ref="A18:F18"/>
    <mergeCell ref="A19:F19"/>
    <mergeCell ref="A20:F20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18" sqref="D18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100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59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60" t="s">
        <v>21</v>
      </c>
      <c r="M6" s="60" t="s">
        <v>42</v>
      </c>
    </row>
    <row r="7" spans="1:13" ht="18" customHeight="1" x14ac:dyDescent="0.25">
      <c r="A7" s="3">
        <v>1</v>
      </c>
      <c r="B7" s="8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/>
      <c r="I7" s="10"/>
      <c r="J7" s="14" t="s">
        <v>84</v>
      </c>
      <c r="K7" s="14" t="s">
        <v>85</v>
      </c>
      <c r="L7" s="60" t="s">
        <v>37</v>
      </c>
      <c r="M7" s="60" t="s">
        <v>94</v>
      </c>
    </row>
    <row r="8" spans="1:13" ht="15.75" customHeight="1" x14ac:dyDescent="0.25">
      <c r="A8" s="72"/>
      <c r="B8" s="73" t="s">
        <v>15</v>
      </c>
      <c r="C8" s="74" t="s">
        <v>16</v>
      </c>
      <c r="D8" s="74">
        <v>25416</v>
      </c>
      <c r="E8" s="74" t="s">
        <v>17</v>
      </c>
      <c r="F8" s="63">
        <v>2014001482</v>
      </c>
      <c r="G8" s="74"/>
      <c r="H8" s="58">
        <v>160000</v>
      </c>
      <c r="I8" s="74"/>
      <c r="J8" s="75" t="s">
        <v>18</v>
      </c>
      <c r="K8" s="76" t="s">
        <v>19</v>
      </c>
      <c r="L8" s="77" t="s">
        <v>37</v>
      </c>
      <c r="M8" s="78">
        <v>41883</v>
      </c>
    </row>
    <row r="9" spans="1:13" ht="12.75" customHeight="1" x14ac:dyDescent="0.25">
      <c r="A9" s="2">
        <v>2</v>
      </c>
      <c r="B9" s="8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79">
        <v>3</v>
      </c>
      <c r="B10" s="73" t="s">
        <v>26</v>
      </c>
      <c r="C10" s="74" t="s">
        <v>23</v>
      </c>
      <c r="D10" s="74">
        <v>43854</v>
      </c>
      <c r="E10" s="74" t="s">
        <v>17</v>
      </c>
      <c r="F10" s="63">
        <v>2014001387</v>
      </c>
      <c r="G10" s="80">
        <v>70000</v>
      </c>
      <c r="H10" s="58"/>
      <c r="I10" s="74"/>
      <c r="J10" s="76" t="s">
        <v>27</v>
      </c>
      <c r="K10" s="76"/>
      <c r="L10" s="77" t="s">
        <v>28</v>
      </c>
      <c r="M10" s="78">
        <v>41913</v>
      </c>
    </row>
    <row r="11" spans="1:13" ht="12.75" customHeight="1" x14ac:dyDescent="0.25">
      <c r="A11" s="7">
        <v>4</v>
      </c>
      <c r="B11" s="8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/>
      <c r="H11" s="64">
        <v>140000</v>
      </c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2.75" customHeight="1" x14ac:dyDescent="0.25">
      <c r="A12" s="7">
        <v>5</v>
      </c>
      <c r="B12" s="8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330000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2.75" customHeight="1" x14ac:dyDescent="0.25">
      <c r="A13" s="7">
        <v>6</v>
      </c>
      <c r="B13" s="65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/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2.75" customHeight="1" x14ac:dyDescent="0.25">
      <c r="A14" s="79"/>
      <c r="B14" s="73" t="s">
        <v>59</v>
      </c>
      <c r="C14" s="74" t="s">
        <v>23</v>
      </c>
      <c r="D14" s="74">
        <v>42472</v>
      </c>
      <c r="E14" s="74" t="s">
        <v>17</v>
      </c>
      <c r="F14" s="63"/>
      <c r="G14" s="74"/>
      <c r="H14" s="58">
        <v>40000</v>
      </c>
      <c r="I14" s="74"/>
      <c r="J14" s="76">
        <v>41753246</v>
      </c>
      <c r="K14" s="76" t="s">
        <v>60</v>
      </c>
      <c r="L14" s="77" t="s">
        <v>38</v>
      </c>
      <c r="M14" s="78">
        <v>42461</v>
      </c>
    </row>
    <row r="15" spans="1:13" ht="12.75" customHeight="1" x14ac:dyDescent="0.25">
      <c r="A15" s="79"/>
      <c r="B15" s="73" t="s">
        <v>73</v>
      </c>
      <c r="C15" s="74" t="s">
        <v>74</v>
      </c>
      <c r="D15" s="74"/>
      <c r="E15" s="74" t="s">
        <v>36</v>
      </c>
      <c r="F15" s="63"/>
      <c r="G15" s="74"/>
      <c r="H15" s="58">
        <v>320000</v>
      </c>
      <c r="I15" s="74"/>
      <c r="J15" s="76"/>
      <c r="K15" s="76"/>
      <c r="L15" s="77" t="s">
        <v>38</v>
      </c>
      <c r="M15" s="78">
        <v>41883</v>
      </c>
    </row>
    <row r="16" spans="1:13" ht="12.75" customHeight="1" x14ac:dyDescent="0.25">
      <c r="A16" s="7">
        <v>7</v>
      </c>
      <c r="B16" s="8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400000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2.75" customHeight="1" x14ac:dyDescent="0.25">
      <c r="A17" s="79"/>
      <c r="B17" s="73" t="s">
        <v>43</v>
      </c>
      <c r="C17" s="72" t="s">
        <v>23</v>
      </c>
      <c r="D17" s="72">
        <v>42579</v>
      </c>
      <c r="E17" s="74" t="s">
        <v>17</v>
      </c>
      <c r="F17" s="63">
        <v>2014001236</v>
      </c>
      <c r="G17" s="74"/>
      <c r="H17" s="58">
        <v>270000</v>
      </c>
      <c r="I17" s="81"/>
      <c r="J17" s="76" t="s">
        <v>45</v>
      </c>
      <c r="K17" s="76"/>
      <c r="L17" s="77" t="s">
        <v>44</v>
      </c>
      <c r="M17" s="78">
        <v>41913</v>
      </c>
    </row>
    <row r="18" spans="1:13" ht="12.75" customHeight="1" x14ac:dyDescent="0.25">
      <c r="A18" s="7">
        <v>8</v>
      </c>
      <c r="B18" s="8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240000</v>
      </c>
      <c r="I18" s="4"/>
      <c r="J18" s="18"/>
      <c r="K18" s="15"/>
      <c r="L18" s="16" t="s">
        <v>44</v>
      </c>
      <c r="M18" s="17">
        <v>42125</v>
      </c>
    </row>
    <row r="19" spans="1:13" ht="12.75" customHeight="1" x14ac:dyDescent="0.25">
      <c r="A19" s="7">
        <v>9</v>
      </c>
      <c r="B19" s="8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/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80" t="s">
        <v>12</v>
      </c>
      <c r="B20" s="274"/>
      <c r="C20" s="274"/>
      <c r="D20" s="274"/>
      <c r="E20" s="274"/>
      <c r="F20" s="275"/>
      <c r="G20" s="51">
        <f>SUM(G8:G18)</f>
        <v>370000</v>
      </c>
      <c r="H20" s="28">
        <f t="shared" ref="H20" si="0">SUM(H8:H19)</f>
        <v>1900000</v>
      </c>
      <c r="I20" s="23"/>
      <c r="J20" s="6"/>
      <c r="K20" s="6"/>
    </row>
    <row r="21" spans="1:13" ht="13.5" customHeight="1" x14ac:dyDescent="0.25">
      <c r="A21" s="277" t="s">
        <v>55</v>
      </c>
      <c r="B21" s="278"/>
      <c r="C21" s="278"/>
      <c r="D21" s="278"/>
      <c r="E21" s="278"/>
      <c r="F21" s="279"/>
      <c r="G21" s="24">
        <f>G20+G19+G7</f>
        <v>550000</v>
      </c>
      <c r="H21" s="29"/>
      <c r="I21" s="20"/>
      <c r="J21" s="6"/>
      <c r="K21" s="6"/>
    </row>
    <row r="22" spans="1:13" ht="13.5" customHeight="1" x14ac:dyDescent="0.25">
      <c r="A22" s="277" t="s">
        <v>61</v>
      </c>
      <c r="B22" s="278"/>
      <c r="C22" s="278"/>
      <c r="D22" s="278"/>
      <c r="E22" s="278"/>
      <c r="F22" s="279"/>
      <c r="G22" s="24">
        <f>PRODUCT(G20,0.12)</f>
        <v>44400</v>
      </c>
      <c r="H22" s="29"/>
      <c r="I22" s="20"/>
      <c r="J22" s="6"/>
      <c r="K22" s="6"/>
    </row>
    <row r="23" spans="1:13" ht="13.5" customHeight="1" x14ac:dyDescent="0.25">
      <c r="A23" s="283" t="s">
        <v>96</v>
      </c>
      <c r="B23" s="284"/>
      <c r="C23" s="284"/>
      <c r="D23" s="284"/>
      <c r="E23" s="284"/>
      <c r="F23" s="285"/>
      <c r="G23" s="35">
        <f>G21-G22</f>
        <v>505600</v>
      </c>
      <c r="H23" s="29"/>
      <c r="I23" s="36"/>
      <c r="J23" s="6"/>
      <c r="K23" s="6"/>
    </row>
    <row r="24" spans="1:13" ht="12.75" customHeight="1" x14ac:dyDescent="0.25">
      <c r="A24" s="286" t="s">
        <v>13</v>
      </c>
      <c r="B24" s="286"/>
      <c r="C24" s="286"/>
      <c r="D24" s="286"/>
      <c r="E24" s="286"/>
      <c r="F24" s="286"/>
      <c r="G24" s="30">
        <f>(G21*0.05)+I24</f>
        <v>27500</v>
      </c>
      <c r="H24" s="27"/>
      <c r="I24" s="30"/>
      <c r="J24" s="26"/>
    </row>
  </sheetData>
  <mergeCells count="8">
    <mergeCell ref="A23:F23"/>
    <mergeCell ref="A24:F24"/>
    <mergeCell ref="A1:K1"/>
    <mergeCell ref="C4:J4"/>
    <mergeCell ref="J6:K6"/>
    <mergeCell ref="A20:F20"/>
    <mergeCell ref="A21:F21"/>
    <mergeCell ref="A22:F22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7" sqref="B7:B19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109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61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62" t="s">
        <v>21</v>
      </c>
      <c r="M6" s="62" t="s">
        <v>42</v>
      </c>
    </row>
    <row r="7" spans="1:13" ht="18" customHeight="1" x14ac:dyDescent="0.25">
      <c r="A7" s="3">
        <v>1</v>
      </c>
      <c r="B7" s="193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91600</v>
      </c>
      <c r="I7" s="10"/>
      <c r="J7" s="14" t="s">
        <v>84</v>
      </c>
      <c r="K7" s="14" t="s">
        <v>85</v>
      </c>
      <c r="L7" s="62" t="s">
        <v>37</v>
      </c>
      <c r="M7" s="62" t="s">
        <v>94</v>
      </c>
    </row>
    <row r="8" spans="1:13" ht="15.75" customHeight="1" x14ac:dyDescent="0.25">
      <c r="A8" s="63"/>
      <c r="B8" s="194" t="s">
        <v>15</v>
      </c>
      <c r="C8" s="63" t="s">
        <v>16</v>
      </c>
      <c r="D8" s="63">
        <v>25416</v>
      </c>
      <c r="E8" s="63" t="s">
        <v>17</v>
      </c>
      <c r="F8" s="63">
        <v>2014001482</v>
      </c>
      <c r="G8" s="74"/>
      <c r="H8" s="74">
        <v>160000</v>
      </c>
      <c r="I8" s="63"/>
      <c r="J8" s="63" t="s">
        <v>18</v>
      </c>
      <c r="K8" s="63" t="s">
        <v>19</v>
      </c>
      <c r="L8" s="63" t="s">
        <v>37</v>
      </c>
      <c r="M8" s="63">
        <v>41883</v>
      </c>
    </row>
    <row r="9" spans="1:13" ht="12.75" customHeight="1" x14ac:dyDescent="0.25">
      <c r="A9" s="2">
        <v>2</v>
      </c>
      <c r="B9" s="193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2.75" customHeight="1" x14ac:dyDescent="0.25">
      <c r="A10" s="63">
        <v>3</v>
      </c>
      <c r="B10" s="194" t="s">
        <v>26</v>
      </c>
      <c r="C10" s="63" t="s">
        <v>23</v>
      </c>
      <c r="D10" s="63">
        <v>43854</v>
      </c>
      <c r="E10" s="63" t="s">
        <v>17</v>
      </c>
      <c r="F10" s="63">
        <v>2014001387</v>
      </c>
      <c r="G10" s="74">
        <v>70000</v>
      </c>
      <c r="H10" s="74"/>
      <c r="I10" s="63"/>
      <c r="J10" s="63" t="s">
        <v>27</v>
      </c>
      <c r="K10" s="63"/>
      <c r="L10" s="63" t="s">
        <v>28</v>
      </c>
      <c r="M10" s="63">
        <v>41913</v>
      </c>
    </row>
    <row r="11" spans="1:13" ht="12.75" customHeight="1" x14ac:dyDescent="0.25">
      <c r="A11" s="7">
        <v>4</v>
      </c>
      <c r="B11" s="193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140000</v>
      </c>
      <c r="H11" s="64"/>
      <c r="I11" s="31">
        <v>10000</v>
      </c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2.75" customHeight="1" x14ac:dyDescent="0.25">
      <c r="A12" s="7">
        <v>5</v>
      </c>
      <c r="B12" s="193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340000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2.75" customHeight="1" x14ac:dyDescent="0.25">
      <c r="A13" s="7"/>
      <c r="B13" s="193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/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2.75" customHeight="1" x14ac:dyDescent="0.25">
      <c r="A14" s="63"/>
      <c r="B14" s="194" t="s">
        <v>59</v>
      </c>
      <c r="C14" s="63" t="s">
        <v>23</v>
      </c>
      <c r="D14" s="63">
        <v>42472</v>
      </c>
      <c r="E14" s="63" t="s">
        <v>17</v>
      </c>
      <c r="F14" s="63"/>
      <c r="G14" s="74"/>
      <c r="H14" s="74">
        <v>40000</v>
      </c>
      <c r="I14" s="63"/>
      <c r="J14" s="63">
        <v>41753246</v>
      </c>
      <c r="K14" s="63" t="s">
        <v>60</v>
      </c>
      <c r="L14" s="63" t="s">
        <v>38</v>
      </c>
      <c r="M14" s="63">
        <v>42461</v>
      </c>
    </row>
    <row r="15" spans="1:13" ht="12.75" customHeight="1" x14ac:dyDescent="0.25">
      <c r="A15" s="63"/>
      <c r="B15" s="194" t="s">
        <v>73</v>
      </c>
      <c r="C15" s="63" t="s">
        <v>74</v>
      </c>
      <c r="D15" s="63"/>
      <c r="E15" s="63" t="s">
        <v>36</v>
      </c>
      <c r="F15" s="63"/>
      <c r="G15" s="74"/>
      <c r="H15" s="74">
        <v>320000</v>
      </c>
      <c r="I15" s="63"/>
      <c r="J15" s="63"/>
      <c r="K15" s="63"/>
      <c r="L15" s="63" t="s">
        <v>38</v>
      </c>
      <c r="M15" s="63">
        <v>41883</v>
      </c>
    </row>
    <row r="16" spans="1:13" ht="12.75" customHeight="1" x14ac:dyDescent="0.25">
      <c r="A16" s="7">
        <v>6</v>
      </c>
      <c r="B16" s="193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410000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2.75" customHeight="1" x14ac:dyDescent="0.25">
      <c r="A17" s="63"/>
      <c r="B17" s="194" t="s">
        <v>43</v>
      </c>
      <c r="C17" s="63" t="s">
        <v>23</v>
      </c>
      <c r="D17" s="63">
        <v>42579</v>
      </c>
      <c r="E17" s="63" t="s">
        <v>17</v>
      </c>
      <c r="F17" s="63">
        <v>2014001236</v>
      </c>
      <c r="G17" s="74"/>
      <c r="H17" s="74">
        <v>270000</v>
      </c>
      <c r="I17" s="63"/>
      <c r="J17" s="63" t="s">
        <v>45</v>
      </c>
      <c r="K17" s="63"/>
      <c r="L17" s="63" t="s">
        <v>44</v>
      </c>
      <c r="M17" s="63">
        <v>41913</v>
      </c>
    </row>
    <row r="18" spans="1:13" ht="12.75" customHeight="1" x14ac:dyDescent="0.25">
      <c r="A18" s="7">
        <v>7</v>
      </c>
      <c r="B18" s="193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250000</v>
      </c>
      <c r="I18" s="4"/>
      <c r="J18" s="18"/>
      <c r="K18" s="15"/>
      <c r="L18" s="16" t="s">
        <v>44</v>
      </c>
      <c r="M18" s="17">
        <v>42125</v>
      </c>
    </row>
    <row r="19" spans="1:13" ht="12.75" customHeight="1" x14ac:dyDescent="0.25">
      <c r="A19" s="7">
        <v>8</v>
      </c>
      <c r="B19" s="193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/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80" t="s">
        <v>12</v>
      </c>
      <c r="B20" s="274"/>
      <c r="C20" s="274"/>
      <c r="D20" s="274"/>
      <c r="E20" s="274"/>
      <c r="F20" s="275"/>
      <c r="G20" s="51">
        <f>SUM(G8:G18)</f>
        <v>510000</v>
      </c>
      <c r="H20" s="28">
        <f t="shared" ref="H20" si="0">SUM(H8:H19)</f>
        <v>1790000</v>
      </c>
      <c r="I20" s="23"/>
      <c r="J20" s="6"/>
      <c r="K20" s="6"/>
    </row>
    <row r="21" spans="1:13" ht="13.5" customHeight="1" x14ac:dyDescent="0.25">
      <c r="A21" s="277" t="s">
        <v>55</v>
      </c>
      <c r="B21" s="278"/>
      <c r="C21" s="278"/>
      <c r="D21" s="278"/>
      <c r="E21" s="278"/>
      <c r="F21" s="279"/>
      <c r="G21" s="24">
        <f>G20+G19+G7</f>
        <v>690000</v>
      </c>
      <c r="H21" s="29"/>
      <c r="I21" s="20"/>
      <c r="J21" s="6"/>
      <c r="K21" s="6"/>
    </row>
    <row r="22" spans="1:13" ht="13.5" customHeight="1" x14ac:dyDescent="0.25">
      <c r="A22" s="277" t="s">
        <v>61</v>
      </c>
      <c r="B22" s="278"/>
      <c r="C22" s="278"/>
      <c r="D22" s="278"/>
      <c r="E22" s="278"/>
      <c r="F22" s="279"/>
      <c r="G22" s="24">
        <f>PRODUCT(G20,0.12)</f>
        <v>61200</v>
      </c>
      <c r="H22" s="29"/>
      <c r="I22" s="20"/>
      <c r="J22" s="6"/>
      <c r="K22" s="6"/>
    </row>
    <row r="23" spans="1:13" ht="13.5" customHeight="1" x14ac:dyDescent="0.25">
      <c r="A23" s="283" t="s">
        <v>96</v>
      </c>
      <c r="B23" s="284"/>
      <c r="C23" s="284"/>
      <c r="D23" s="284"/>
      <c r="E23" s="284"/>
      <c r="F23" s="285"/>
      <c r="G23" s="35">
        <f>G21-G22</f>
        <v>628800</v>
      </c>
      <c r="H23" s="29"/>
      <c r="I23" s="68">
        <f>SUM(I7:I22)</f>
        <v>10000</v>
      </c>
      <c r="J23" s="6"/>
      <c r="K23" s="6"/>
    </row>
    <row r="24" spans="1:13" ht="12.75" customHeight="1" x14ac:dyDescent="0.25">
      <c r="A24" s="286" t="s">
        <v>13</v>
      </c>
      <c r="B24" s="286"/>
      <c r="C24" s="286"/>
      <c r="D24" s="286"/>
      <c r="E24" s="286"/>
      <c r="F24" s="286"/>
      <c r="G24" s="30">
        <f>(G21*0.05)+I24</f>
        <v>35500</v>
      </c>
      <c r="H24" s="27"/>
      <c r="I24" s="30">
        <f>I23*0.1</f>
        <v>1000</v>
      </c>
      <c r="J24" s="26"/>
    </row>
  </sheetData>
  <mergeCells count="8">
    <mergeCell ref="A23:F23"/>
    <mergeCell ref="A24:F24"/>
    <mergeCell ref="A1:K1"/>
    <mergeCell ref="C4:J4"/>
    <mergeCell ref="J6:K6"/>
    <mergeCell ref="A20:F20"/>
    <mergeCell ref="A21:F21"/>
    <mergeCell ref="A22:F22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G9" sqref="G9"/>
    </sheetView>
  </sheetViews>
  <sheetFormatPr baseColWidth="10" defaultRowHeight="15" x14ac:dyDescent="0.25"/>
  <cols>
    <col min="1" max="1" width="3" customWidth="1"/>
    <col min="2" max="2" width="31" customWidth="1"/>
    <col min="3" max="3" width="8.42578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3" ht="18.75" x14ac:dyDescent="0.25">
      <c r="A1" s="271" t="s">
        <v>110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13" ht="18.75" x14ac:dyDescent="0.3">
      <c r="A2" s="1" t="s">
        <v>0</v>
      </c>
      <c r="E2" s="5" t="s">
        <v>14</v>
      </c>
      <c r="F2" s="5"/>
      <c r="I2" s="5"/>
      <c r="J2" s="5" t="s">
        <v>52</v>
      </c>
    </row>
    <row r="3" spans="1:13" ht="18.75" x14ac:dyDescent="0.3">
      <c r="A3" s="1" t="s">
        <v>1</v>
      </c>
      <c r="E3" s="5" t="s">
        <v>11</v>
      </c>
      <c r="F3" s="5"/>
      <c r="G3" s="5"/>
      <c r="H3" s="5"/>
      <c r="I3" s="5"/>
    </row>
    <row r="4" spans="1:13" ht="15" customHeight="1" x14ac:dyDescent="0.3">
      <c r="A4" s="1" t="s">
        <v>2</v>
      </c>
      <c r="C4" s="269" t="s">
        <v>10</v>
      </c>
      <c r="D4" s="269"/>
      <c r="E4" s="269"/>
      <c r="F4" s="269"/>
      <c r="G4" s="269"/>
      <c r="H4" s="269"/>
      <c r="I4" s="269"/>
      <c r="J4" s="269"/>
    </row>
    <row r="5" spans="1:13" ht="6" customHeight="1" x14ac:dyDescent="0.3">
      <c r="A5" s="66"/>
    </row>
    <row r="6" spans="1:13" ht="18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1" t="s">
        <v>48</v>
      </c>
      <c r="I6" s="10" t="s">
        <v>47</v>
      </c>
      <c r="J6" s="272" t="s">
        <v>20</v>
      </c>
      <c r="K6" s="272"/>
      <c r="L6" s="67" t="s">
        <v>21</v>
      </c>
      <c r="M6" s="67" t="s">
        <v>42</v>
      </c>
    </row>
    <row r="7" spans="1:13" ht="18" customHeight="1" x14ac:dyDescent="0.25">
      <c r="A7" s="3">
        <v>1</v>
      </c>
      <c r="B7" s="193" t="s">
        <v>83</v>
      </c>
      <c r="C7" s="3" t="s">
        <v>74</v>
      </c>
      <c r="D7" s="9"/>
      <c r="E7" s="3" t="s">
        <v>36</v>
      </c>
      <c r="F7" s="3"/>
      <c r="G7" s="3">
        <v>100000</v>
      </c>
      <c r="H7" s="11">
        <v>183200</v>
      </c>
      <c r="I7" s="10"/>
      <c r="J7" s="14" t="s">
        <v>84</v>
      </c>
      <c r="K7" s="14" t="s">
        <v>85</v>
      </c>
      <c r="L7" s="67" t="s">
        <v>37</v>
      </c>
      <c r="M7" s="67" t="s">
        <v>94</v>
      </c>
    </row>
    <row r="8" spans="1:13" ht="18" customHeight="1" x14ac:dyDescent="0.25">
      <c r="A8" s="63"/>
      <c r="B8" s="194" t="s">
        <v>15</v>
      </c>
      <c r="C8" s="63" t="s">
        <v>16</v>
      </c>
      <c r="D8" s="63">
        <v>25416</v>
      </c>
      <c r="E8" s="63" t="s">
        <v>17</v>
      </c>
      <c r="F8" s="63">
        <v>2014001482</v>
      </c>
      <c r="G8" s="63"/>
      <c r="H8" s="74">
        <v>160000</v>
      </c>
      <c r="I8" s="63"/>
      <c r="J8" s="63" t="s">
        <v>18</v>
      </c>
      <c r="K8" s="63" t="s">
        <v>19</v>
      </c>
      <c r="L8" s="63" t="s">
        <v>37</v>
      </c>
      <c r="M8" s="63">
        <v>41883</v>
      </c>
    </row>
    <row r="9" spans="1:13" ht="18" customHeight="1" x14ac:dyDescent="0.25">
      <c r="A9" s="2">
        <v>2</v>
      </c>
      <c r="B9" s="193" t="s">
        <v>22</v>
      </c>
      <c r="C9" s="25" t="s">
        <v>54</v>
      </c>
      <c r="D9" s="3">
        <v>23510</v>
      </c>
      <c r="E9" s="3" t="s">
        <v>17</v>
      </c>
      <c r="F9" s="22">
        <v>2014001389</v>
      </c>
      <c r="G9" s="19">
        <v>90000</v>
      </c>
      <c r="H9" s="12"/>
      <c r="I9" s="32"/>
      <c r="J9" s="15" t="s">
        <v>24</v>
      </c>
      <c r="K9" s="15"/>
      <c r="L9" s="16" t="s">
        <v>25</v>
      </c>
      <c r="M9" s="17">
        <v>41883</v>
      </c>
    </row>
    <row r="10" spans="1:13" ht="18" customHeight="1" x14ac:dyDescent="0.25">
      <c r="A10" s="63"/>
      <c r="B10" s="194" t="s">
        <v>26</v>
      </c>
      <c r="C10" s="63" t="s">
        <v>23</v>
      </c>
      <c r="D10" s="63">
        <v>43854</v>
      </c>
      <c r="E10" s="63" t="s">
        <v>17</v>
      </c>
      <c r="F10" s="63">
        <v>2014001387</v>
      </c>
      <c r="G10" s="63"/>
      <c r="H10" s="74"/>
      <c r="I10" s="63"/>
      <c r="J10" s="63" t="s">
        <v>27</v>
      </c>
      <c r="K10" s="63"/>
      <c r="L10" s="63" t="s">
        <v>28</v>
      </c>
      <c r="M10" s="63">
        <v>41913</v>
      </c>
    </row>
    <row r="11" spans="1:13" ht="18" customHeight="1" x14ac:dyDescent="0.25">
      <c r="A11" s="7">
        <v>3</v>
      </c>
      <c r="B11" s="193" t="s">
        <v>101</v>
      </c>
      <c r="C11" s="3" t="s">
        <v>74</v>
      </c>
      <c r="D11" s="3">
        <v>90528</v>
      </c>
      <c r="E11" s="3" t="s">
        <v>102</v>
      </c>
      <c r="F11" s="22">
        <v>2014001482</v>
      </c>
      <c r="G11" s="19">
        <v>140000</v>
      </c>
      <c r="H11" s="64"/>
      <c r="I11" s="31"/>
      <c r="J11" s="15" t="s">
        <v>103</v>
      </c>
      <c r="K11" s="15" t="s">
        <v>104</v>
      </c>
      <c r="L11" s="16" t="s">
        <v>28</v>
      </c>
      <c r="M11" s="17">
        <v>42826</v>
      </c>
    </row>
    <row r="12" spans="1:13" ht="18" customHeight="1" x14ac:dyDescent="0.25">
      <c r="A12" s="7">
        <v>4</v>
      </c>
      <c r="B12" s="193" t="s">
        <v>31</v>
      </c>
      <c r="C12" s="3" t="s">
        <v>32</v>
      </c>
      <c r="D12" s="3">
        <v>57127</v>
      </c>
      <c r="E12" s="3" t="s">
        <v>30</v>
      </c>
      <c r="F12" s="22"/>
      <c r="G12" s="3">
        <v>70000</v>
      </c>
      <c r="H12" s="12">
        <v>350000</v>
      </c>
      <c r="I12" s="32"/>
      <c r="J12" s="15" t="s">
        <v>33</v>
      </c>
      <c r="K12" s="15" t="s">
        <v>34</v>
      </c>
      <c r="L12" s="16" t="s">
        <v>29</v>
      </c>
      <c r="M12" s="17">
        <v>41883</v>
      </c>
    </row>
    <row r="13" spans="1:13" ht="18" customHeight="1" x14ac:dyDescent="0.25">
      <c r="A13" s="7"/>
      <c r="B13" s="193" t="s">
        <v>105</v>
      </c>
      <c r="C13" s="3" t="s">
        <v>74</v>
      </c>
      <c r="D13" s="3">
        <v>90943</v>
      </c>
      <c r="E13" s="3" t="s">
        <v>106</v>
      </c>
      <c r="F13" s="22">
        <v>2014001387</v>
      </c>
      <c r="G13" s="3"/>
      <c r="H13" s="12">
        <v>70000</v>
      </c>
      <c r="I13" s="32"/>
      <c r="J13" s="15" t="s">
        <v>107</v>
      </c>
      <c r="K13" s="15" t="s">
        <v>108</v>
      </c>
      <c r="L13" s="16" t="s">
        <v>38</v>
      </c>
      <c r="M13" s="17">
        <v>42887</v>
      </c>
    </row>
    <row r="14" spans="1:13" ht="18" customHeight="1" x14ac:dyDescent="0.25">
      <c r="A14" s="63"/>
      <c r="B14" s="194" t="s">
        <v>59</v>
      </c>
      <c r="C14" s="63" t="s">
        <v>23</v>
      </c>
      <c r="D14" s="63">
        <v>42472</v>
      </c>
      <c r="E14" s="63" t="s">
        <v>17</v>
      </c>
      <c r="F14" s="63"/>
      <c r="G14" s="63"/>
      <c r="H14" s="74">
        <v>40000</v>
      </c>
      <c r="I14" s="63"/>
      <c r="J14" s="63">
        <v>41753246</v>
      </c>
      <c r="K14" s="63" t="s">
        <v>60</v>
      </c>
      <c r="L14" s="63" t="s">
        <v>38</v>
      </c>
      <c r="M14" s="63">
        <v>42461</v>
      </c>
    </row>
    <row r="15" spans="1:13" ht="18" customHeight="1" x14ac:dyDescent="0.25">
      <c r="A15" s="63"/>
      <c r="B15" s="194" t="s">
        <v>73</v>
      </c>
      <c r="C15" s="63" t="s">
        <v>74</v>
      </c>
      <c r="D15" s="63"/>
      <c r="E15" s="63" t="s">
        <v>36</v>
      </c>
      <c r="F15" s="63"/>
      <c r="G15" s="63"/>
      <c r="H15" s="74">
        <v>320000</v>
      </c>
      <c r="I15" s="63"/>
      <c r="J15" s="63"/>
      <c r="K15" s="63"/>
      <c r="L15" s="63" t="s">
        <v>38</v>
      </c>
      <c r="M15" s="63">
        <v>41883</v>
      </c>
    </row>
    <row r="16" spans="1:13" ht="18" customHeight="1" x14ac:dyDescent="0.25">
      <c r="A16" s="7">
        <v>5</v>
      </c>
      <c r="B16" s="193" t="s">
        <v>40</v>
      </c>
      <c r="C16" s="2" t="s">
        <v>23</v>
      </c>
      <c r="D16" s="2">
        <v>6787</v>
      </c>
      <c r="E16" s="3" t="s">
        <v>17</v>
      </c>
      <c r="F16" s="22">
        <v>20140011547</v>
      </c>
      <c r="G16" s="19">
        <v>70000</v>
      </c>
      <c r="H16" s="12">
        <v>420000</v>
      </c>
      <c r="I16" s="31"/>
      <c r="J16" s="15" t="s">
        <v>41</v>
      </c>
      <c r="K16" s="15"/>
      <c r="L16" s="16" t="s">
        <v>39</v>
      </c>
      <c r="M16" s="17">
        <v>41883</v>
      </c>
    </row>
    <row r="17" spans="1:13" ht="18" customHeight="1" x14ac:dyDescent="0.25">
      <c r="A17" s="63"/>
      <c r="B17" s="194" t="s">
        <v>43</v>
      </c>
      <c r="C17" s="63" t="s">
        <v>23</v>
      </c>
      <c r="D17" s="63">
        <v>42579</v>
      </c>
      <c r="E17" s="63" t="s">
        <v>17</v>
      </c>
      <c r="F17" s="63">
        <v>2014001236</v>
      </c>
      <c r="G17" s="63"/>
      <c r="H17" s="74">
        <v>270000</v>
      </c>
      <c r="I17" s="63"/>
      <c r="J17" s="63" t="s">
        <v>45</v>
      </c>
      <c r="K17" s="63"/>
      <c r="L17" s="63" t="s">
        <v>44</v>
      </c>
      <c r="M17" s="63">
        <v>41913</v>
      </c>
    </row>
    <row r="18" spans="1:13" ht="18" customHeight="1" x14ac:dyDescent="0.25">
      <c r="A18" s="7">
        <v>6</v>
      </c>
      <c r="B18" s="193" t="s">
        <v>58</v>
      </c>
      <c r="C18" s="2" t="s">
        <v>23</v>
      </c>
      <c r="D18" s="2">
        <v>43413</v>
      </c>
      <c r="E18" s="3" t="s">
        <v>17</v>
      </c>
      <c r="F18" s="22">
        <v>2014001236</v>
      </c>
      <c r="G18" s="3">
        <v>70000</v>
      </c>
      <c r="H18" s="13">
        <v>260000</v>
      </c>
      <c r="I18" s="4"/>
      <c r="J18" s="18"/>
      <c r="K18" s="15"/>
      <c r="L18" s="16" t="s">
        <v>44</v>
      </c>
      <c r="M18" s="17">
        <v>42125</v>
      </c>
    </row>
    <row r="19" spans="1:13" ht="18" customHeight="1" x14ac:dyDescent="0.25">
      <c r="A19" s="7">
        <v>7</v>
      </c>
      <c r="B19" s="193" t="s">
        <v>49</v>
      </c>
      <c r="C19" s="3" t="s">
        <v>35</v>
      </c>
      <c r="D19" s="2"/>
      <c r="E19" s="3" t="s">
        <v>36</v>
      </c>
      <c r="F19" s="22"/>
      <c r="G19" s="3">
        <v>80000</v>
      </c>
      <c r="H19" s="13">
        <v>80000</v>
      </c>
      <c r="I19" s="4"/>
      <c r="J19" s="18" t="s">
        <v>50</v>
      </c>
      <c r="K19" s="15" t="s">
        <v>51</v>
      </c>
      <c r="L19" s="16" t="s">
        <v>46</v>
      </c>
      <c r="M19" s="17">
        <v>41913</v>
      </c>
    </row>
    <row r="20" spans="1:13" ht="13.5" customHeight="1" x14ac:dyDescent="0.25">
      <c r="A20" s="280" t="s">
        <v>12</v>
      </c>
      <c r="B20" s="274"/>
      <c r="C20" s="274"/>
      <c r="D20" s="274"/>
      <c r="E20" s="274"/>
      <c r="F20" s="275"/>
      <c r="G20" s="51">
        <f>SUM(G8:G18)</f>
        <v>440000</v>
      </c>
      <c r="H20" s="28">
        <f t="shared" ref="H20" si="0">SUM(H8:H19)</f>
        <v>1970000</v>
      </c>
      <c r="I20" s="23"/>
      <c r="J20" s="6"/>
      <c r="K20" s="6"/>
    </row>
    <row r="21" spans="1:13" ht="13.5" customHeight="1" x14ac:dyDescent="0.25">
      <c r="A21" s="277" t="s">
        <v>55</v>
      </c>
      <c r="B21" s="278"/>
      <c r="C21" s="278"/>
      <c r="D21" s="278"/>
      <c r="E21" s="278"/>
      <c r="F21" s="279"/>
      <c r="G21" s="24">
        <f>G20+G19+G7</f>
        <v>620000</v>
      </c>
      <c r="H21" s="29"/>
      <c r="I21" s="20"/>
      <c r="J21" s="6"/>
      <c r="K21" s="6"/>
    </row>
    <row r="22" spans="1:13" ht="13.5" customHeight="1" x14ac:dyDescent="0.25">
      <c r="A22" s="277" t="s">
        <v>61</v>
      </c>
      <c r="B22" s="278"/>
      <c r="C22" s="278"/>
      <c r="D22" s="278"/>
      <c r="E22" s="278"/>
      <c r="F22" s="279"/>
      <c r="G22" s="24">
        <f>PRODUCT(G20,0.12)</f>
        <v>52800</v>
      </c>
      <c r="H22" s="29"/>
      <c r="I22" s="20"/>
      <c r="J22" s="6"/>
      <c r="K22" s="6"/>
    </row>
    <row r="23" spans="1:13" ht="13.5" customHeight="1" x14ac:dyDescent="0.25">
      <c r="A23" s="283" t="s">
        <v>111</v>
      </c>
      <c r="B23" s="284"/>
      <c r="C23" s="284"/>
      <c r="D23" s="284"/>
      <c r="E23" s="284"/>
      <c r="F23" s="285"/>
      <c r="G23" s="71">
        <f>G20-G22+G19</f>
        <v>467200</v>
      </c>
      <c r="H23" s="29"/>
      <c r="I23" s="68">
        <f>SUM(I7:I22)</f>
        <v>0</v>
      </c>
      <c r="J23" s="6"/>
      <c r="K23" s="6"/>
    </row>
    <row r="24" spans="1:13" ht="13.5" customHeight="1" x14ac:dyDescent="0.25">
      <c r="A24" s="302" t="s">
        <v>112</v>
      </c>
      <c r="B24" s="303"/>
      <c r="C24" s="303"/>
      <c r="D24" s="303"/>
      <c r="E24" s="303"/>
      <c r="F24" s="304"/>
      <c r="G24" s="71"/>
      <c r="H24" s="29">
        <v>91600</v>
      </c>
      <c r="I24" s="68"/>
      <c r="J24" s="6"/>
      <c r="K24" s="6"/>
    </row>
    <row r="25" spans="1:13" ht="13.5" customHeight="1" x14ac:dyDescent="0.25">
      <c r="A25" s="305" t="s">
        <v>117</v>
      </c>
      <c r="B25" s="306"/>
      <c r="C25" s="306"/>
      <c r="D25" s="306"/>
      <c r="E25" s="306"/>
      <c r="F25" s="307"/>
      <c r="G25" s="71">
        <f>SUM(G23:G24)</f>
        <v>467200</v>
      </c>
      <c r="H25" s="29"/>
      <c r="I25" s="68"/>
      <c r="J25" s="6"/>
      <c r="K25" s="6"/>
    </row>
    <row r="26" spans="1:13" ht="12.75" customHeight="1" x14ac:dyDescent="0.25">
      <c r="A26" s="286" t="s">
        <v>13</v>
      </c>
      <c r="B26" s="286"/>
      <c r="C26" s="286"/>
      <c r="D26" s="286"/>
      <c r="E26" s="286"/>
      <c r="F26" s="286"/>
      <c r="G26" s="30">
        <f>(G21*0.05)+I26</f>
        <v>31000</v>
      </c>
      <c r="H26" s="27"/>
      <c r="I26" s="30">
        <f>I23*0.1</f>
        <v>0</v>
      </c>
      <c r="J26" s="26"/>
    </row>
  </sheetData>
  <mergeCells count="10">
    <mergeCell ref="A23:F23"/>
    <mergeCell ref="A26:F26"/>
    <mergeCell ref="A1:K1"/>
    <mergeCell ref="C4:J4"/>
    <mergeCell ref="J6:K6"/>
    <mergeCell ref="A20:F20"/>
    <mergeCell ref="A21:F21"/>
    <mergeCell ref="A22:F22"/>
    <mergeCell ref="A24:F24"/>
    <mergeCell ref="A25:F25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IMPOT 2017</vt:lpstr>
      <vt:lpstr>DECEMBRE 16</vt:lpstr>
      <vt:lpstr>JANVIER 2017</vt:lpstr>
      <vt:lpstr>FEVRIER 2017</vt:lpstr>
      <vt:lpstr>MARS 17</vt:lpstr>
      <vt:lpstr>AVRIL 17 </vt:lpstr>
      <vt:lpstr>MAI 17 </vt:lpstr>
      <vt:lpstr>JUIN 17</vt:lpstr>
      <vt:lpstr>JUILLET 17 </vt:lpstr>
      <vt:lpstr>AOUT 17</vt:lpstr>
      <vt:lpstr>SEPTEMBRE 17</vt:lpstr>
      <vt:lpstr>OCTOBRE 17</vt:lpstr>
      <vt:lpstr>NOVEMBRE 17 </vt:lpstr>
      <vt:lpstr>DECEMBRE 17 </vt:lpstr>
      <vt:lpstr>JANVIER 18</vt:lpstr>
      <vt:lpstr>FEVRIER 18 </vt:lpstr>
      <vt:lpstr>MARS 18</vt:lpstr>
      <vt:lpstr>AVRIL 18</vt:lpstr>
      <vt:lpstr>AVRIL 18 (2)</vt:lpstr>
      <vt:lpstr>MAI 18 </vt:lpstr>
      <vt:lpstr>JUIN 18</vt:lpstr>
      <vt:lpstr>CONTROLE BAUX</vt:lpstr>
      <vt:lpstr>JUILLET 18</vt:lpstr>
      <vt:lpstr>AOUT 18</vt:lpstr>
      <vt:lpstr>SEPTEMBRE 18</vt:lpstr>
      <vt:lpstr>OCTOBRE 18 </vt:lpstr>
      <vt:lpstr>NOVEMBRE 18</vt:lpstr>
      <vt:lpstr>DECEMBRE 18</vt:lpstr>
      <vt:lpstr>JANVIER 19</vt:lpstr>
      <vt:lpstr>FEVRIER 2019</vt:lpstr>
      <vt:lpstr>MARS  2019</vt:lpstr>
      <vt:lpstr>AVRIL 2019</vt:lpstr>
      <vt:lpstr>MAI 2019</vt:lpstr>
      <vt:lpstr>JUIN 2019</vt:lpstr>
      <vt:lpstr>JUILLET 2019</vt:lpstr>
      <vt:lpstr>AOUT 2019</vt:lpstr>
      <vt:lpstr>AOUT 2019 (2)</vt:lpstr>
      <vt:lpstr>SEPTEMBRE 2019</vt:lpstr>
      <vt:lpstr>OCTOBRE 2019</vt:lpstr>
      <vt:lpstr>NOVEMBRE 2019</vt:lpstr>
      <vt:lpstr>DECEMBRE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2019-12-23T11:03:15Z</cp:lastPrinted>
  <dcterms:created xsi:type="dcterms:W3CDTF">2012-07-06T09:59:04Z</dcterms:created>
  <dcterms:modified xsi:type="dcterms:W3CDTF">2020-09-23T10:35:17Z</dcterms:modified>
</cp:coreProperties>
</file>