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AGAYOGO AMADOU\CCGIM\CCGIM 2020\PROPRIETAIRES\SIDIBE KADIATOU\FICHES D'ENCAISSEMENTS\"/>
    </mc:Choice>
  </mc:AlternateContent>
  <bookViews>
    <workbookView xWindow="0" yWindow="0" windowWidth="19440" windowHeight="7155" firstSheet="25" activeTab="31"/>
  </bookViews>
  <sheets>
    <sheet name="AOUT 18" sheetId="1" r:id="rId1"/>
    <sheet name="SEPTEMBRE 18 " sheetId="2" r:id="rId2"/>
    <sheet name="SEPTEMBRE 18  (2)" sheetId="5" r:id="rId3"/>
    <sheet name="OCTOBRE 18" sheetId="3" r:id="rId4"/>
    <sheet name="DECEMBRE 18" sheetId="6" r:id="rId5"/>
    <sheet name="JANVIER 19" sheetId="7" r:id="rId6"/>
    <sheet name="FEVRIER 19" sheetId="8" r:id="rId7"/>
    <sheet name="MARS 19" sheetId="9" r:id="rId8"/>
    <sheet name="AVRIL 19" sheetId="10" r:id="rId9"/>
    <sheet name="MAI 19" sheetId="11" r:id="rId10"/>
    <sheet name="JUIN 19" sheetId="12" r:id="rId11"/>
    <sheet name="JUILLET 19" sheetId="13" r:id="rId12"/>
    <sheet name="AOUT 2019" sheetId="14" r:id="rId13"/>
    <sheet name="SEPTEMBRE 2019" sheetId="15" r:id="rId14"/>
    <sheet name="OCTOBRE 2019 " sheetId="16" r:id="rId15"/>
    <sheet name="NOVEMBRE 2019" sheetId="17" r:id="rId16"/>
    <sheet name="DECEMBRE 2019" sheetId="18" r:id="rId17"/>
    <sheet name="JANVIER 2020" sheetId="19" r:id="rId18"/>
    <sheet name="FEVRIER 2020" sheetId="20" r:id="rId19"/>
    <sheet name="MARS 2020" sheetId="21" r:id="rId20"/>
    <sheet name="AVRIL 2020" sheetId="22" r:id="rId21"/>
    <sheet name="MAI 2020" sheetId="23" r:id="rId22"/>
    <sheet name="JUIN 2020" sheetId="24" r:id="rId23"/>
    <sheet name="JUILLET 2020" sheetId="25" r:id="rId24"/>
    <sheet name="JUIN 2020 corrigé" sheetId="26" r:id="rId25"/>
    <sheet name="MAI 2020 Corrigé" sheetId="27" r:id="rId26"/>
    <sheet name="AVRIL 2020 Corrigé" sheetId="28" r:id="rId27"/>
    <sheet name="MARS 2020 Corrigé" sheetId="29" r:id="rId28"/>
    <sheet name="AOUT 2020" sheetId="30" r:id="rId29"/>
    <sheet name="SEPTEMBRE 2020" sheetId="31" r:id="rId30"/>
    <sheet name="OCTOBRE 2020" sheetId="32" r:id="rId31"/>
    <sheet name="NOVEMBRE 2020" sheetId="33" r:id="rId3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3" l="1"/>
  <c r="B26" i="33" l="1"/>
  <c r="F10" i="33" l="1"/>
  <c r="D10" i="33"/>
  <c r="C10" i="33"/>
  <c r="B10" i="33"/>
  <c r="F9" i="33"/>
  <c r="G9" i="33" s="1"/>
  <c r="G10" i="33" s="1"/>
  <c r="E9" i="33"/>
  <c r="E8" i="33"/>
  <c r="E10" i="33" s="1"/>
  <c r="B11" i="33" l="1"/>
  <c r="H9" i="33"/>
  <c r="H8" i="33"/>
  <c r="H10" i="33" s="1"/>
  <c r="B18" i="32"/>
  <c r="B16" i="32"/>
  <c r="B25" i="32" l="1"/>
  <c r="B26" i="32" s="1"/>
  <c r="B21" i="32"/>
  <c r="B29" i="32" s="1"/>
  <c r="D10" i="32"/>
  <c r="C10" i="32"/>
  <c r="B10" i="32"/>
  <c r="F9" i="32"/>
  <c r="F10" i="32" s="1"/>
  <c r="E9" i="32"/>
  <c r="E8" i="32"/>
  <c r="E10" i="32" s="1"/>
  <c r="B11" i="32" l="1"/>
  <c r="B13" i="32" s="1"/>
  <c r="G9" i="32"/>
  <c r="H8" i="32"/>
  <c r="B18" i="30"/>
  <c r="B17" i="30"/>
  <c r="B25" i="30"/>
  <c r="H9" i="32" l="1"/>
  <c r="H10" i="32" s="1"/>
  <c r="G10" i="32"/>
  <c r="B22" i="30"/>
  <c r="B28" i="30"/>
  <c r="B24" i="31"/>
  <c r="B32" i="31" s="1"/>
  <c r="B28" i="31" l="1"/>
  <c r="B29" i="31" s="1"/>
  <c r="D10" i="31"/>
  <c r="C10" i="31"/>
  <c r="B10" i="31"/>
  <c r="F9" i="31"/>
  <c r="G9" i="31" s="1"/>
  <c r="E9" i="31"/>
  <c r="E8" i="31"/>
  <c r="H8" i="31" s="1"/>
  <c r="F10" i="31" l="1"/>
  <c r="E10" i="31"/>
  <c r="B11" i="31" s="1"/>
  <c r="B20" i="31" s="1"/>
  <c r="H9" i="31"/>
  <c r="H10" i="31" s="1"/>
  <c r="G10" i="31"/>
  <c r="D11" i="30" l="1"/>
  <c r="C11" i="30"/>
  <c r="B11" i="30"/>
  <c r="F10" i="30"/>
  <c r="G10" i="30" s="1"/>
  <c r="H10" i="30" s="1"/>
  <c r="E10" i="30"/>
  <c r="H9" i="30"/>
  <c r="G9" i="30"/>
  <c r="F9" i="30"/>
  <c r="F11" i="30" s="1"/>
  <c r="E9" i="30"/>
  <c r="E8" i="30"/>
  <c r="H8" i="30" s="1"/>
  <c r="B16" i="29"/>
  <c r="B14" i="29"/>
  <c r="D11" i="29"/>
  <c r="C11" i="29"/>
  <c r="B11" i="29"/>
  <c r="F10" i="29"/>
  <c r="E10" i="29"/>
  <c r="H9" i="29"/>
  <c r="H11" i="29" s="1"/>
  <c r="G9" i="29"/>
  <c r="G11" i="29" s="1"/>
  <c r="F9" i="29"/>
  <c r="F11" i="29" s="1"/>
  <c r="E9" i="29"/>
  <c r="E11" i="29" s="1"/>
  <c r="H8" i="29"/>
  <c r="F8" i="29"/>
  <c r="E8" i="29"/>
  <c r="E11" i="30" l="1"/>
  <c r="B12" i="30" s="1"/>
  <c r="H11" i="30"/>
  <c r="G11" i="30"/>
  <c r="B12" i="29"/>
  <c r="G21" i="21"/>
  <c r="G20" i="21"/>
  <c r="B18" i="28"/>
  <c r="B16" i="28"/>
  <c r="D11" i="28"/>
  <c r="C11" i="28"/>
  <c r="B11" i="28"/>
  <c r="F10" i="28"/>
  <c r="E10" i="28"/>
  <c r="H9" i="28"/>
  <c r="G9" i="28"/>
  <c r="G11" i="28" s="1"/>
  <c r="F9" i="28"/>
  <c r="F11" i="28" s="1"/>
  <c r="E9" i="28"/>
  <c r="H8" i="28"/>
  <c r="H11" i="28" s="1"/>
  <c r="F8" i="28"/>
  <c r="E8" i="28"/>
  <c r="E11" i="28" s="1"/>
  <c r="B16" i="23"/>
  <c r="B16" i="27"/>
  <c r="B11" i="27"/>
  <c r="D11" i="27"/>
  <c r="C11" i="27"/>
  <c r="F10" i="27"/>
  <c r="E10" i="27"/>
  <c r="H9" i="27"/>
  <c r="G9" i="27"/>
  <c r="G11" i="27" s="1"/>
  <c r="F9" i="27"/>
  <c r="F11" i="27" s="1"/>
  <c r="E9" i="27"/>
  <c r="E11" i="27" s="1"/>
  <c r="H8" i="27"/>
  <c r="H11" i="27" s="1"/>
  <c r="F8" i="27"/>
  <c r="E8" i="27"/>
  <c r="B20" i="26"/>
  <c r="B18" i="26"/>
  <c r="B30" i="26"/>
  <c r="G11" i="26"/>
  <c r="E11" i="26"/>
  <c r="B12" i="26" s="1"/>
  <c r="D11" i="26"/>
  <c r="C11" i="26"/>
  <c r="B11" i="26"/>
  <c r="F10" i="26"/>
  <c r="E10" i="26"/>
  <c r="H9" i="26"/>
  <c r="G9" i="26"/>
  <c r="F9" i="26"/>
  <c r="E9" i="26"/>
  <c r="H8" i="26"/>
  <c r="H11" i="26" s="1"/>
  <c r="F8" i="26"/>
  <c r="F11" i="26" s="1"/>
  <c r="E8" i="26"/>
  <c r="B12" i="28" l="1"/>
  <c r="B18" i="27"/>
  <c r="B12" i="27"/>
  <c r="B16" i="25"/>
  <c r="B14" i="25"/>
  <c r="H10" i="25"/>
  <c r="G10" i="25"/>
  <c r="H8" i="25"/>
  <c r="H9" i="25"/>
  <c r="B28" i="25"/>
  <c r="D11" i="25"/>
  <c r="C11" i="25"/>
  <c r="B11" i="25"/>
  <c r="F10" i="25"/>
  <c r="E10" i="25"/>
  <c r="G9" i="25"/>
  <c r="F9" i="25"/>
  <c r="E9" i="25"/>
  <c r="F11" i="25"/>
  <c r="E8" i="25"/>
  <c r="G11" i="25" l="1"/>
  <c r="E11" i="25"/>
  <c r="B12" i="25" s="1"/>
  <c r="H11" i="25"/>
  <c r="B29" i="24"/>
  <c r="G11" i="24"/>
  <c r="D11" i="24"/>
  <c r="C11" i="24"/>
  <c r="B11" i="24"/>
  <c r="F10" i="24"/>
  <c r="E10" i="24"/>
  <c r="H9" i="24"/>
  <c r="G9" i="24"/>
  <c r="F9" i="24"/>
  <c r="E9" i="24"/>
  <c r="E11" i="24" s="1"/>
  <c r="H8" i="24"/>
  <c r="H11" i="24" s="1"/>
  <c r="F8" i="24"/>
  <c r="F11" i="24" s="1"/>
  <c r="E8" i="24"/>
  <c r="B12" i="24" l="1"/>
  <c r="B18" i="24" s="1"/>
  <c r="D11" i="23"/>
  <c r="C11" i="23"/>
  <c r="B11" i="23"/>
  <c r="F10" i="23"/>
  <c r="E10" i="23"/>
  <c r="H9" i="23"/>
  <c r="G9" i="23"/>
  <c r="G11" i="23" s="1"/>
  <c r="F9" i="23"/>
  <c r="E9" i="23"/>
  <c r="H8" i="23"/>
  <c r="F8" i="23"/>
  <c r="E8" i="23"/>
  <c r="F11" i="23" l="1"/>
  <c r="H11" i="23"/>
  <c r="E11" i="23"/>
  <c r="B12" i="23"/>
  <c r="B16" i="22"/>
  <c r="G11" i="22"/>
  <c r="D11" i="22"/>
  <c r="C11" i="22"/>
  <c r="B11" i="22"/>
  <c r="F10" i="22"/>
  <c r="E10" i="22"/>
  <c r="H9" i="22"/>
  <c r="G9" i="22"/>
  <c r="F9" i="22"/>
  <c r="E9" i="22"/>
  <c r="H8" i="22"/>
  <c r="H11" i="22" s="1"/>
  <c r="F8" i="22"/>
  <c r="E8" i="22"/>
  <c r="E11" i="22" l="1"/>
  <c r="B12" i="22" s="1"/>
  <c r="F11" i="22"/>
  <c r="D11" i="21"/>
  <c r="C11" i="21"/>
  <c r="B11" i="21"/>
  <c r="F10" i="21"/>
  <c r="E10" i="21"/>
  <c r="H9" i="21"/>
  <c r="G9" i="21"/>
  <c r="G11" i="21" s="1"/>
  <c r="F9" i="21"/>
  <c r="E9" i="21"/>
  <c r="E11" i="21" s="1"/>
  <c r="H8" i="21"/>
  <c r="F8" i="21"/>
  <c r="E8" i="21"/>
  <c r="H11" i="21" l="1"/>
  <c r="F11" i="21"/>
  <c r="B12" i="21"/>
  <c r="B14" i="21" s="1"/>
  <c r="B14" i="20"/>
  <c r="D11" i="20"/>
  <c r="C11" i="20"/>
  <c r="B11" i="20"/>
  <c r="F10" i="20"/>
  <c r="E10" i="20"/>
  <c r="H9" i="20"/>
  <c r="G9" i="20"/>
  <c r="G11" i="20" s="1"/>
  <c r="F9" i="20"/>
  <c r="F11" i="20" s="1"/>
  <c r="E9" i="20"/>
  <c r="H8" i="20"/>
  <c r="F8" i="20"/>
  <c r="E8" i="20"/>
  <c r="G11" i="19"/>
  <c r="D11" i="19"/>
  <c r="C11" i="19"/>
  <c r="B11" i="19"/>
  <c r="F10" i="19"/>
  <c r="E10" i="19"/>
  <c r="H9" i="19"/>
  <c r="G9" i="19"/>
  <c r="F9" i="19"/>
  <c r="E9" i="19"/>
  <c r="H8" i="19"/>
  <c r="H11" i="19" s="1"/>
  <c r="F8" i="19"/>
  <c r="E8" i="19"/>
  <c r="E11" i="19" l="1"/>
  <c r="F11" i="19"/>
  <c r="H11" i="20"/>
  <c r="E11" i="20"/>
  <c r="B12" i="20" s="1"/>
  <c r="B12" i="19"/>
  <c r="B15" i="19" s="1"/>
  <c r="D11" i="18"/>
  <c r="C11" i="18"/>
  <c r="B11" i="18"/>
  <c r="F10" i="18"/>
  <c r="E10" i="18"/>
  <c r="H9" i="18"/>
  <c r="G9" i="18"/>
  <c r="G11" i="18" s="1"/>
  <c r="F9" i="18"/>
  <c r="F11" i="18" s="1"/>
  <c r="E9" i="18"/>
  <c r="E11" i="18" s="1"/>
  <c r="H8" i="18"/>
  <c r="H11" i="18" s="1"/>
  <c r="F8" i="18"/>
  <c r="E8" i="18"/>
  <c r="B12" i="18" l="1"/>
  <c r="B13" i="18" s="1"/>
  <c r="B15" i="18" s="1"/>
  <c r="D11" i="17"/>
  <c r="C11" i="17"/>
  <c r="B11" i="17"/>
  <c r="F10" i="17"/>
  <c r="E10" i="17"/>
  <c r="H9" i="17"/>
  <c r="G9" i="17"/>
  <c r="G11" i="17" s="1"/>
  <c r="F9" i="17"/>
  <c r="E9" i="17"/>
  <c r="H8" i="17"/>
  <c r="F8" i="17"/>
  <c r="E8" i="17"/>
  <c r="E11" i="17" l="1"/>
  <c r="B12" i="17" s="1"/>
  <c r="B13" i="17" s="1"/>
  <c r="B15" i="17" s="1"/>
  <c r="F11" i="17"/>
  <c r="H11" i="17"/>
  <c r="B17" i="16"/>
  <c r="D11" i="16"/>
  <c r="C11" i="16"/>
  <c r="B11" i="16"/>
  <c r="F10" i="16"/>
  <c r="E10" i="16"/>
  <c r="H9" i="16"/>
  <c r="G9" i="16"/>
  <c r="G11" i="16" s="1"/>
  <c r="F9" i="16"/>
  <c r="E9" i="16"/>
  <c r="H8" i="16"/>
  <c r="H11" i="16" s="1"/>
  <c r="F8" i="16"/>
  <c r="E8" i="16"/>
  <c r="E11" i="16" l="1"/>
  <c r="F11" i="16"/>
  <c r="B12" i="16"/>
  <c r="B13" i="16" s="1"/>
  <c r="B15" i="16" s="1"/>
  <c r="B16" i="15"/>
  <c r="G11" i="15"/>
  <c r="D11" i="15"/>
  <c r="C11" i="15"/>
  <c r="B11" i="15"/>
  <c r="F10" i="15"/>
  <c r="E10" i="15"/>
  <c r="H9" i="15"/>
  <c r="G9" i="15"/>
  <c r="F9" i="15"/>
  <c r="E9" i="15"/>
  <c r="H8" i="15"/>
  <c r="H11" i="15" s="1"/>
  <c r="F8" i="15"/>
  <c r="F11" i="15" s="1"/>
  <c r="E8" i="15"/>
  <c r="E11" i="15" s="1"/>
  <c r="B12" i="15" s="1"/>
  <c r="B13" i="15" l="1"/>
  <c r="D11" i="14"/>
  <c r="C11" i="14"/>
  <c r="B11" i="14"/>
  <c r="F10" i="14"/>
  <c r="E10" i="14"/>
  <c r="H9" i="14"/>
  <c r="G9" i="14"/>
  <c r="G11" i="14" s="1"/>
  <c r="F9" i="14"/>
  <c r="E9" i="14"/>
  <c r="H8" i="14"/>
  <c r="H11" i="14" s="1"/>
  <c r="F8" i="14"/>
  <c r="E8" i="14"/>
  <c r="E11" i="14" l="1"/>
  <c r="B12" i="14" s="1"/>
  <c r="B13" i="14" s="1"/>
  <c r="B15" i="14" s="1"/>
  <c r="F11" i="14"/>
  <c r="B15" i="8"/>
  <c r="B18" i="12"/>
  <c r="H11" i="13"/>
  <c r="D11" i="13"/>
  <c r="C11" i="13"/>
  <c r="B11" i="13"/>
  <c r="F10" i="13"/>
  <c r="E10" i="13"/>
  <c r="H9" i="13"/>
  <c r="G9" i="13"/>
  <c r="G11" i="13" s="1"/>
  <c r="F9" i="13"/>
  <c r="E9" i="13"/>
  <c r="H8" i="13"/>
  <c r="F8" i="13"/>
  <c r="E8" i="13"/>
  <c r="H11" i="12"/>
  <c r="D11" i="12"/>
  <c r="C11" i="12"/>
  <c r="B11" i="12"/>
  <c r="F10" i="12"/>
  <c r="E10" i="12"/>
  <c r="H9" i="12"/>
  <c r="G9" i="12"/>
  <c r="G11" i="12" s="1"/>
  <c r="F9" i="12"/>
  <c r="E9" i="12"/>
  <c r="H8" i="12"/>
  <c r="F8" i="12"/>
  <c r="E8" i="12"/>
  <c r="E11" i="12" s="1"/>
  <c r="D11" i="11"/>
  <c r="C11" i="11"/>
  <c r="B11" i="11"/>
  <c r="F10" i="11"/>
  <c r="E10" i="11"/>
  <c r="H9" i="11"/>
  <c r="G9" i="11"/>
  <c r="G11" i="11" s="1"/>
  <c r="F9" i="11"/>
  <c r="E9" i="11"/>
  <c r="H8" i="11"/>
  <c r="H11" i="11" s="1"/>
  <c r="F8" i="11"/>
  <c r="E8" i="11"/>
  <c r="D11" i="10"/>
  <c r="C11" i="10"/>
  <c r="B11" i="10"/>
  <c r="F10" i="10"/>
  <c r="E10" i="10"/>
  <c r="H9" i="10"/>
  <c r="G9" i="10"/>
  <c r="G11" i="10" s="1"/>
  <c r="F9" i="10"/>
  <c r="E9" i="10"/>
  <c r="H8" i="10"/>
  <c r="H11" i="10" s="1"/>
  <c r="F8" i="10"/>
  <c r="F11" i="10" s="1"/>
  <c r="E8" i="10"/>
  <c r="D11" i="9"/>
  <c r="C11" i="9"/>
  <c r="B11" i="9"/>
  <c r="F10" i="9"/>
  <c r="E10" i="9"/>
  <c r="H9" i="9"/>
  <c r="G9" i="9"/>
  <c r="G11" i="9" s="1"/>
  <c r="F9" i="9"/>
  <c r="E9" i="9"/>
  <c r="H8" i="9"/>
  <c r="H11" i="9" s="1"/>
  <c r="F8" i="9"/>
  <c r="E8" i="9"/>
  <c r="D11" i="8"/>
  <c r="C11" i="8"/>
  <c r="B11" i="8"/>
  <c r="F10" i="8"/>
  <c r="E10" i="8"/>
  <c r="H9" i="8"/>
  <c r="G9" i="8"/>
  <c r="G11" i="8" s="1"/>
  <c r="F9" i="8"/>
  <c r="E9" i="8"/>
  <c r="H8" i="8"/>
  <c r="H11" i="8" s="1"/>
  <c r="F8" i="8"/>
  <c r="F11" i="8" s="1"/>
  <c r="E8" i="8"/>
  <c r="E11" i="8" l="1"/>
  <c r="B12" i="8" s="1"/>
  <c r="B17" i="8" s="1"/>
  <c r="E11" i="9"/>
  <c r="B12" i="9" s="1"/>
  <c r="B13" i="9" s="1"/>
  <c r="B15" i="9" s="1"/>
  <c r="F11" i="9"/>
  <c r="E11" i="10"/>
  <c r="B12" i="10" s="1"/>
  <c r="B13" i="10" s="1"/>
  <c r="B15" i="10" s="1"/>
  <c r="E11" i="11"/>
  <c r="B12" i="11" s="1"/>
  <c r="B13" i="11" s="1"/>
  <c r="B16" i="11" s="1"/>
  <c r="F11" i="11"/>
  <c r="F11" i="12"/>
  <c r="E11" i="13"/>
  <c r="B12" i="13" s="1"/>
  <c r="B14" i="13" s="1"/>
  <c r="F11" i="13"/>
  <c r="B12" i="12"/>
  <c r="B14" i="12" s="1"/>
  <c r="B16" i="12" s="1"/>
  <c r="B11" i="7"/>
  <c r="D11" i="7"/>
  <c r="C11" i="7"/>
  <c r="F10" i="7"/>
  <c r="E10" i="7"/>
  <c r="H9" i="7"/>
  <c r="G9" i="7"/>
  <c r="G11" i="7" s="1"/>
  <c r="F9" i="7"/>
  <c r="E9" i="7"/>
  <c r="H8" i="7"/>
  <c r="H11" i="7" s="1"/>
  <c r="F8" i="7"/>
  <c r="E8" i="7"/>
  <c r="B17" i="13" l="1"/>
  <c r="B19" i="13" s="1"/>
  <c r="E11" i="7"/>
  <c r="B12" i="7" s="1"/>
  <c r="B14" i="7" s="1"/>
  <c r="B16" i="7" s="1"/>
  <c r="F11" i="7"/>
  <c r="B17" i="6"/>
  <c r="D11" i="6" l="1"/>
  <c r="C11" i="6"/>
  <c r="B11" i="6"/>
  <c r="B12" i="6" s="1"/>
  <c r="F10" i="6"/>
  <c r="E10" i="6"/>
  <c r="H9" i="6"/>
  <c r="G9" i="6"/>
  <c r="G11" i="6" s="1"/>
  <c r="F9" i="6"/>
  <c r="E9" i="6"/>
  <c r="H8" i="6"/>
  <c r="H11" i="6" s="1"/>
  <c r="F8" i="6"/>
  <c r="E8" i="6"/>
  <c r="E11" i="6" l="1"/>
  <c r="B13" i="6" s="1"/>
  <c r="F11" i="6"/>
  <c r="B19" i="3"/>
  <c r="B12" i="3" l="1"/>
  <c r="B11" i="3"/>
  <c r="B10" i="3"/>
  <c r="B10" i="1"/>
  <c r="B21" i="1"/>
  <c r="B13" i="3"/>
  <c r="B12" i="5" l="1"/>
  <c r="H11" i="5"/>
  <c r="D11" i="5"/>
  <c r="B13" i="5" s="1"/>
  <c r="C11" i="5"/>
  <c r="B11" i="5"/>
  <c r="F10" i="5"/>
  <c r="E10" i="5"/>
  <c r="H9" i="5"/>
  <c r="G9" i="5"/>
  <c r="G11" i="5" s="1"/>
  <c r="F9" i="5"/>
  <c r="E9" i="5"/>
  <c r="H8" i="5"/>
  <c r="F8" i="5"/>
  <c r="F11" i="5" s="1"/>
  <c r="E8" i="5"/>
  <c r="E11" i="5" s="1"/>
  <c r="B19" i="5" l="1"/>
  <c r="B19" i="2"/>
  <c r="D11" i="3"/>
  <c r="C11" i="3"/>
  <c r="F10" i="3"/>
  <c r="E10" i="3"/>
  <c r="H9" i="3"/>
  <c r="H11" i="3" s="1"/>
  <c r="G9" i="3"/>
  <c r="G11" i="3" s="1"/>
  <c r="F9" i="3"/>
  <c r="E9" i="3"/>
  <c r="H8" i="3"/>
  <c r="F8" i="3"/>
  <c r="E8" i="3"/>
  <c r="E11" i="3" l="1"/>
  <c r="F11" i="3"/>
  <c r="D11" i="2"/>
  <c r="C11" i="2"/>
  <c r="F10" i="2"/>
  <c r="B11" i="2" s="1"/>
  <c r="E10" i="2"/>
  <c r="H9" i="2"/>
  <c r="G9" i="2"/>
  <c r="G11" i="2" s="1"/>
  <c r="F9" i="2"/>
  <c r="E9" i="2"/>
  <c r="H8" i="2"/>
  <c r="H11" i="2" s="1"/>
  <c r="F8" i="2"/>
  <c r="E8" i="2"/>
  <c r="C20" i="1"/>
  <c r="I20" i="1"/>
  <c r="E11" i="2" l="1"/>
  <c r="B13" i="2" s="1"/>
  <c r="F11" i="2"/>
  <c r="B12" i="2"/>
  <c r="E10" i="1"/>
  <c r="E9" i="1"/>
  <c r="F10" i="1"/>
  <c r="F9" i="1"/>
  <c r="C11" i="1"/>
  <c r="D11" i="1"/>
  <c r="G9" i="1" l="1"/>
  <c r="G11" i="1" s="1"/>
  <c r="H8" i="1"/>
  <c r="F8" i="1"/>
  <c r="E8" i="1"/>
  <c r="H9" i="1"/>
  <c r="B11" i="1"/>
  <c r="F11" i="1"/>
  <c r="E11" i="1"/>
  <c r="B13" i="1" s="1"/>
  <c r="B12" i="1" l="1"/>
  <c r="H11" i="1"/>
</calcChain>
</file>

<file path=xl/sharedStrings.xml><?xml version="1.0" encoding="utf-8"?>
<sst xmlns="http://schemas.openxmlformats.org/spreadsheetml/2006/main" count="1108" uniqueCount="226">
  <si>
    <t>CABINET CONSEILS  ET DE GESTION IMMOBILIERE  (CCGIM) </t>
  </si>
  <si>
    <t>07 85 65 28 - 03 32 59 24 - 04 92 79 51</t>
  </si>
  <si>
    <t>Email:amadasta@yahoo.fr</t>
  </si>
  <si>
    <t>QUARTIER</t>
  </si>
  <si>
    <t>LOYERS ENCAISSES</t>
  </si>
  <si>
    <t>BAUX</t>
  </si>
  <si>
    <t>IMPOT</t>
  </si>
  <si>
    <t>AVOIRS BAUX</t>
  </si>
  <si>
    <t>AVOIRS LOYERS</t>
  </si>
  <si>
    <t>ARRIERES</t>
  </si>
  <si>
    <t>TOTAUX</t>
  </si>
  <si>
    <t>BENEFICIAIRE: SIDIBE KADIATOU</t>
  </si>
  <si>
    <t>SIDIBE IBRAHIMA</t>
  </si>
  <si>
    <t>N° CC:9004312B</t>
  </si>
  <si>
    <t>CEL. 05 36 20 24</t>
  </si>
  <si>
    <t>SIDIBE SEYDOU:</t>
  </si>
  <si>
    <t>Mobiles: 07 72 54 50</t>
  </si>
  <si>
    <t>CENTRE D'IMPOSITION: YOP III</t>
  </si>
  <si>
    <t>MOIS D'AOUT 2018</t>
  </si>
  <si>
    <t>BILAN MENSUEL</t>
  </si>
  <si>
    <t>YOPOUGON TOIT ROUGE</t>
  </si>
  <si>
    <t>BILAN SIDIBE</t>
  </si>
  <si>
    <t>COMMISSIONS CCGIM</t>
  </si>
  <si>
    <t>AVANCES A1-4 + B0-4</t>
  </si>
  <si>
    <t>ARRIERES A0-1</t>
  </si>
  <si>
    <t>1- BAGAYOGO AMADOU A PAYE 6 MOIS D'ARRIERES 540 000 F (Mars à Aout 2018) 29 JUILLET 2018</t>
  </si>
  <si>
    <t>2- Mme ASSA CHAYE CELINE A PAYE 2 MOIS D'AVANCE 240 000 F (Aout à Septembre 2018)  et 240 000 F de caution. Encaissement le 05 Octobre 2018.</t>
  </si>
  <si>
    <t>3- Mme SON JEANNE A PAYE 2 MOIS D'AVANCE 240 000 F (Aout à Septembre 2018)  et 240 000 F de caution. Encaissement le 05 Octobre 2018</t>
  </si>
  <si>
    <t>4- LA MARINE NATIONALE A PAYE 210 000 F (3 Mois de baux de 70 000 F) pour la mis en état de l'appartement occupé par M KOUAKOU CHARLES.</t>
  </si>
  <si>
    <t>Les fonds encaissés ont été utilisés pour réabiliter les 3 appartements A0-1, A1-4 et B0-4 (2 051 462 F)</t>
  </si>
  <si>
    <t>BHCI DALOA</t>
  </si>
  <si>
    <t>BHCI CCGIM</t>
  </si>
  <si>
    <t>REMBOURSEMENT FRAIS DES TRAVAUX JUILLET 2018</t>
  </si>
  <si>
    <t>IMPOT AOUT 2018</t>
  </si>
  <si>
    <t>TRAVAUX Maconnerie  étancheité dalle</t>
  </si>
  <si>
    <t>TRAVAUX Plomberie évacuation d'eau dalle</t>
  </si>
  <si>
    <t>Dépenses SUIVI TRAVAUX</t>
  </si>
  <si>
    <t>IMPOTS 2018</t>
  </si>
  <si>
    <t>RETENUES  SUR LES BAUX</t>
  </si>
  <si>
    <t>RESTE A PAYER</t>
  </si>
  <si>
    <t>1er trimestre 18</t>
  </si>
  <si>
    <t>2ième trimestre 18</t>
  </si>
  <si>
    <t>Impot à payer Aout 18</t>
  </si>
  <si>
    <t>Impot à payer Septembre 18</t>
  </si>
  <si>
    <t>Impot à payer Octobre 18</t>
  </si>
  <si>
    <t>TOTAL SOLDE</t>
  </si>
  <si>
    <t xml:space="preserve">Impot à payer Novembre 18 </t>
  </si>
  <si>
    <t>TOTAL DEPENSES</t>
  </si>
  <si>
    <t>SOMME  VERSEE A LA BACI DALOA LE 01/09/2018</t>
  </si>
  <si>
    <t>MOIS DE SEPTEMBRE 2018</t>
  </si>
  <si>
    <t>IMPOT SEPTEMBRE 2018</t>
  </si>
  <si>
    <t>TRAVAUX étancheité FACADE GAUCHE DU BATIMENT</t>
  </si>
  <si>
    <t>TRAVAUX CARRELAGE A1-3 (COMPLEMENT)</t>
  </si>
  <si>
    <t>Les fonds encaissés (480 000 F) ont été utilisés pour réabiliter l' appartement  A1-3 (1 073 693 F CFA)</t>
  </si>
  <si>
    <t>MONTANT SUPPORTE PAR LE CCGIM : (482 478 + 111 215)= 593 693F CFA A REMBOURSER PAR LE PROPRIETAIRE</t>
  </si>
  <si>
    <t>RESTE A REMBOURSER AU CCGIM</t>
  </si>
  <si>
    <t>CAUTION 2 MOIS</t>
  </si>
  <si>
    <t>TRAVAUX DE MISE EN ETAT A1-3 (962478)</t>
  </si>
  <si>
    <t>300 000 F CFA</t>
  </si>
  <si>
    <t>SOMME  VERSEE A LA BACI DALOA LE 06/10/2018</t>
  </si>
  <si>
    <t>Mlle BERTHE AMINATOU TIEPORO A PAYE 2 MOIS D'AVANCE 240 000 F  (Septembre-Octobre 2018)  et 240 000 F de caution. Encaissement le 27 AOUT 2018</t>
  </si>
  <si>
    <t>TRAVAUX DEBOUCHAGE CANALISATION</t>
  </si>
  <si>
    <t>MOIS D'OCTOBRE 2018</t>
  </si>
  <si>
    <t>IMPOT OCTOBRE 2018</t>
  </si>
  <si>
    <t>TRAVAUX étancheité TOITURE DU BATIMENT ARRIERE</t>
  </si>
  <si>
    <t>MONTANT A VERSER</t>
  </si>
  <si>
    <t>TROP VERSE PAR LE CCGIM 12% DES BAUX 09/18</t>
  </si>
  <si>
    <t>SUITE AUX PLUIES LES PLAFONS ONT ÉTÉ POURRIS. TOUTE LA TOITURE, tous les plafons pourris  (100 000 F) ET LA FAUSSE DALLE  (67 000 F) ONT ÉTÉ RAPARES.</t>
  </si>
  <si>
    <t>LE BILAN SIDIBE N'A PAS PRIS EN COMPTE LES 12% (87 600 F)PRELEVES DIRECTEMENT SUR LES BAUX DE SEPTEMBRE 2018.</t>
  </si>
  <si>
    <t>AVANCE PRISE PAR SIDIBE ADAMA LE 30/10/18</t>
  </si>
  <si>
    <t>AVANCE PRISE PAR SIDIBE ADAMA LE 30/10/18 PAR TRANSFERT ORANGE MONEY (100 000 F CFA)</t>
  </si>
  <si>
    <t>Impot à payer Novembre 2018</t>
  </si>
  <si>
    <t>MOIS DE DECEMBRE 2018</t>
  </si>
  <si>
    <t>TRAVAUX MENUISERIE 3 PORTES + 5 CLES+MAIN D'ŒUVRE</t>
  </si>
  <si>
    <t>GRILLE NICHE SODECI</t>
  </si>
  <si>
    <t>TRAVAUX DE MENUISERIE A0-2 PORTES PLEINES 2 BATTANTS + 3 POERTES ISO + 1 CLE DE DOUCHE (177 500 F CFA)</t>
  </si>
  <si>
    <t>GRILLE DE NICHE DE COMPPTEUR SODECI 35 000 F CFA.</t>
  </si>
  <si>
    <t>CURAGE DES REGARDS</t>
  </si>
  <si>
    <t>TRANSFERT AVANVCE 10/01/2019</t>
  </si>
  <si>
    <t>IMPOT  JANVIER 2019</t>
  </si>
  <si>
    <t>MONTANT VERSE</t>
  </si>
  <si>
    <t>MOIS DE JANVIER 2019</t>
  </si>
  <si>
    <t>MOIS DE JUILLET 2019</t>
  </si>
  <si>
    <t>TRAVAUX PLOMBERIE A1-3</t>
  </si>
  <si>
    <t>IMPOT  JUILLET 2019</t>
  </si>
  <si>
    <t>RELIQUATS BAUX JUIN 2019</t>
  </si>
  <si>
    <t>VERSE A LA BACI LE 30/07/2019</t>
  </si>
  <si>
    <t>RESTE A VERSER A LA BACI</t>
  </si>
  <si>
    <t>MOIS DE JUIN 2019</t>
  </si>
  <si>
    <t>TRANSFERT AVANCE 17/06/2019</t>
  </si>
  <si>
    <t>IMPOT  JUIN 2019</t>
  </si>
  <si>
    <t>MONTANT VERSE A LA BACI LE 02/07/2019</t>
  </si>
  <si>
    <t>MOIS DE MAI 2019</t>
  </si>
  <si>
    <t>TROP PERCU BAIL AVRIL 2019</t>
  </si>
  <si>
    <t>IMPOT  MAI 2019</t>
  </si>
  <si>
    <t>MOIS D'AVRIL 2019</t>
  </si>
  <si>
    <t>IMPOT AVRIL  2019</t>
  </si>
  <si>
    <t>MOIS DE MARS 2019</t>
  </si>
  <si>
    <t>IMPOT MARS 2019</t>
  </si>
  <si>
    <t>MOIS DE FEVRIER 2019</t>
  </si>
  <si>
    <t>FRAIS PROCURATION 20/02/2019</t>
  </si>
  <si>
    <t>TRANSFERT ANCE 22/02/2019</t>
  </si>
  <si>
    <t>IMPOT  FEVRIER 2019</t>
  </si>
  <si>
    <t>MOIS D'AOUT 2019</t>
  </si>
  <si>
    <t>IMPOT  AOUT 2019</t>
  </si>
  <si>
    <t>MOIS DE SEPTEMBRE 2019</t>
  </si>
  <si>
    <t>AVANCE PRIS PAR SIDIBE SEYDOU</t>
  </si>
  <si>
    <t>MOIS D'OCTOBRE 2019</t>
  </si>
  <si>
    <t>IMPOT  OCTOBRE 2019</t>
  </si>
  <si>
    <t>RESTE A VERSER LE 18/11/2019</t>
  </si>
  <si>
    <t>DÉJÀ VERSE A LA BACI LE 11/11/2019</t>
  </si>
  <si>
    <t>MOIS DE NOVEMBRE 2019</t>
  </si>
  <si>
    <t>IMPOT  NOVEMBRE 2019</t>
  </si>
  <si>
    <t>MONTANT A VERSER A LA BACI 05/12/19</t>
  </si>
  <si>
    <t>MOIS DE DECEMBRE 2019</t>
  </si>
  <si>
    <t>AVANCE  TRAVAUX  PLOMBERIE LADJI</t>
  </si>
  <si>
    <t>MONTANT VERSE A LA BACI 30/12/19</t>
  </si>
  <si>
    <t>N° CPTE BACI SIDIBE ADAMA: 145438340015</t>
  </si>
  <si>
    <t>MOIS DE FEVRIER 2020</t>
  </si>
  <si>
    <t>MOIS DE JANVIER 2020</t>
  </si>
  <si>
    <t>IMPOT MOIS DE FEVRIER</t>
  </si>
  <si>
    <t>AVANCE VERSEE A LA BACI</t>
  </si>
  <si>
    <t>MONTANT A VERSER A LA BACI LE 11/02/20</t>
  </si>
  <si>
    <t>IMPOT 2020</t>
  </si>
  <si>
    <t>PART IMPOT JANVIER 2020</t>
  </si>
  <si>
    <t>IMPOT FEVRIER 2020</t>
  </si>
  <si>
    <t>PART IMPOT FEVRIER 2020</t>
  </si>
  <si>
    <t>MOIS DE MARS 2020</t>
  </si>
  <si>
    <t>IMPOT MARS 2020</t>
  </si>
  <si>
    <t>PART IMPOT MARS 2020</t>
  </si>
  <si>
    <t>MOIS D'AVRIL 2020</t>
  </si>
  <si>
    <t>PART IMPOT AVRIL 2020</t>
  </si>
  <si>
    <t>REPARATION NICHES CIE</t>
  </si>
  <si>
    <t>TRAVAUX GOUTTIERES</t>
  </si>
  <si>
    <t>MONTANT A VERSER LE 30/04/2020</t>
  </si>
  <si>
    <t>MOIS DE MAI 2020</t>
  </si>
  <si>
    <t>AVANCES LOYERS VERSEES</t>
  </si>
  <si>
    <t>PART IMPOT MAI 2020</t>
  </si>
  <si>
    <t>IMPOT MAI 2020</t>
  </si>
  <si>
    <t>MONTANT A VERSER LE 01/06/2020</t>
  </si>
  <si>
    <t>TRAVAUX  PLOMBERIE</t>
  </si>
  <si>
    <t>1 BROUETTE DE ESABLE 1 000 F+1/2 CIMENT 2 500 F+ MO 10 000 F+MATERIELS PLOMBERIE 20 000 F</t>
  </si>
  <si>
    <t>100 000 F REMIS A M SIDIBE SYDOU  + 30 500 F VIRES A LA BACI COMPTE ADAMA LE 01/06/2020</t>
  </si>
  <si>
    <t>MOIS DE JUIN 2020</t>
  </si>
  <si>
    <t>TRAVAUX   CURAGE REGARD  A01</t>
  </si>
  <si>
    <t>TRAVAUX ETANCHEITE TOIT BT B</t>
  </si>
  <si>
    <t>RELIQUAT TRAVAUX  SEYDOU</t>
  </si>
  <si>
    <t>MONTANT A VERSER LE 06/07/2020</t>
  </si>
  <si>
    <t xml:space="preserve">80 000 F REMIS A M SIDIBE SYDOU  </t>
  </si>
  <si>
    <t>PART IMPOT JUIN 2020</t>
  </si>
  <si>
    <t>TOTAL IMPOTS</t>
  </si>
  <si>
    <t>TRAVAUX ELECTRICITE  A12</t>
  </si>
  <si>
    <t>CURAGE REGARD A01 ET REGARD ARRIERE COUR</t>
  </si>
  <si>
    <t>PART IMPOT JUILLET 2020</t>
  </si>
  <si>
    <t>TRAVAUX   DALLE Bt A R+1</t>
  </si>
  <si>
    <t>IMPOT JUILLET 2020</t>
  </si>
  <si>
    <t>RELIQUAT TRAVAUX DALLE R+1</t>
  </si>
  <si>
    <t>AVOIR CCGIM SUITE TRAVAUX 70 400 F CFA</t>
  </si>
  <si>
    <t>BACI CCGIM</t>
  </si>
  <si>
    <t>MONTANT DÛ 07/20</t>
  </si>
  <si>
    <t>MONTANT A VERSER LE 06/07/2021</t>
  </si>
  <si>
    <t>MONTANT regularisé</t>
  </si>
  <si>
    <t>TROP VERSE</t>
  </si>
  <si>
    <t>MONTANT REGULARISE</t>
  </si>
  <si>
    <t>TROP PERCU</t>
  </si>
  <si>
    <t xml:space="preserve">RELIQUAT </t>
  </si>
  <si>
    <t>MOIS DE JUILLET 2020</t>
  </si>
  <si>
    <t>IMPOT AOUT 2020</t>
  </si>
  <si>
    <t>RELIQUAT MARS 2020</t>
  </si>
  <si>
    <t>06/20 (32 400) + 05/20 (32 400) + 04/20 (43 200)</t>
  </si>
  <si>
    <t xml:space="preserve">RESTE  TRAVAUX DALLE </t>
  </si>
  <si>
    <t>MONTANT  A VERSER</t>
  </si>
  <si>
    <t>TROP PERCUS  06/20+05/20+04/20</t>
  </si>
  <si>
    <t>SEYDOU</t>
  </si>
  <si>
    <t>MOIS DE SEPTEMBRE 2020</t>
  </si>
  <si>
    <t>IMPOT SEPTEMBRE 2020</t>
  </si>
  <si>
    <t>CAUTION A1-4</t>
  </si>
  <si>
    <t>CARRELAGE 2 SALLES D'EAU:39 500 F + ELECTRICITE:5 000 F</t>
  </si>
  <si>
    <t>LAVABO ET FISSURES MUR A1-4</t>
  </si>
  <si>
    <t>CHANGEMENT DU LAVABO EN CIMENT</t>
  </si>
  <si>
    <t>CIE: 92 955 F + SODECI:49 658 F</t>
  </si>
  <si>
    <t>REGLE LE 27/08/2020 DGI YOP III</t>
  </si>
  <si>
    <t>TOTAL PRELEVE</t>
  </si>
  <si>
    <t>TOTAL IMPOTS 2020</t>
  </si>
  <si>
    <t>RESTE A PAYER IMPOT 2020</t>
  </si>
  <si>
    <t>PART IMPOT SEPTEMBRE 2020</t>
  </si>
  <si>
    <t>PART IMPOT OCTOBRE 2020</t>
  </si>
  <si>
    <t>PART IMPOT NOVEMBRE 2020</t>
  </si>
  <si>
    <t>PLOMBERIE FUITE DANS LE MUR A0-2</t>
  </si>
  <si>
    <t>PLOMBERIE FUITE DANS LE MUR A1-4</t>
  </si>
  <si>
    <t>FUITE D'EAU DANS LE MUR CHEZ ZAMBLE A0-2</t>
  </si>
  <si>
    <t>FUITE D'EAU DANS LE MUR CHEZ KOBENAN 41-4</t>
  </si>
  <si>
    <t>AVANCE VERSEE LE 17/08/2020 A LA BACI</t>
  </si>
  <si>
    <t>AVANCE VERSEE A M SIDIBE ADAMA BACI</t>
  </si>
  <si>
    <t>FACTURES A1-4</t>
  </si>
  <si>
    <t>TRAVAUX A1-4</t>
  </si>
  <si>
    <t>COMPLEMENT IMPOS PAYES</t>
  </si>
  <si>
    <t>PART IMPOT JANVIER A AOUT 2020</t>
  </si>
  <si>
    <t>CAUTION DE 2 MOIS PAYEE LE 14/07/2018 UTILISEE POUR LES TRAVAUX  A1-4</t>
  </si>
  <si>
    <t>COMPLEMENT DES IMPOTS PAYES LE  27/08/2020 (950 000 - 899 200)</t>
  </si>
  <si>
    <t>VIRE BACI/BACI LE 03/09/2020</t>
  </si>
  <si>
    <t>MOIS D'OCTOBRE 2020</t>
  </si>
  <si>
    <t>IMPOT OCTOBRE 2020</t>
  </si>
  <si>
    <t>FACTURES TRAVAUX A1-2</t>
  </si>
  <si>
    <t>RECETTE S CAUTION - AVANCES</t>
  </si>
  <si>
    <t>RESTE A RECOUVRIR</t>
  </si>
  <si>
    <t>A VERSER A LA BACI</t>
  </si>
  <si>
    <t>A REMBOURSER AU CCGIM</t>
  </si>
  <si>
    <t>MOIS D'AOUT 2020</t>
  </si>
  <si>
    <t>MOIS DE NOVEMBRE 2020</t>
  </si>
  <si>
    <t>DÉJÀ REGLE</t>
  </si>
  <si>
    <t>RETENUES FISCALES</t>
  </si>
  <si>
    <t>PART SEPTEMBRE 2020</t>
  </si>
  <si>
    <t>PART OCTOBRE 2020</t>
  </si>
  <si>
    <t>REGLE LE 27/08/2020 A LA DGI</t>
  </si>
  <si>
    <t>RERTENUES FISCALES BAUX MILITAIRES</t>
  </si>
  <si>
    <t>PRELEVE PAR LE CCGIM SUR LES LOYERS DE SEPTEMBRE 2020</t>
  </si>
  <si>
    <t>PRELEVE PAR LE CCGIM SUR LES LOYERS D'OCTOBRE 2020</t>
  </si>
  <si>
    <t>IMPOT 2020 (734 400 F + 907 200 F)</t>
  </si>
  <si>
    <t>IMPOT NOVEMBRE 2020</t>
  </si>
  <si>
    <t>RELIQUATS FACTURES TRAVAUX A1-2</t>
  </si>
  <si>
    <t>12% PRELEVES SUR LES LOYERS DES DEUX STUDIOS  DE SIDIBE SEYDOU</t>
  </si>
  <si>
    <t>RESTE A VERSER AVEC LES ATTESTATIONS  371 200 F CFA</t>
  </si>
  <si>
    <t>PARTS IMPOTS 2 STUDIOS DE  09/20</t>
  </si>
  <si>
    <t>FRAIS 4 CONTRATS HABITATION A1-4+41-2</t>
  </si>
  <si>
    <t>AVANCE UTULISEE POUR LES TRAVAUX A1-2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</si>
</sst>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"/>
    <numFmt numFmtId="165" formatCode="#,##0\ &quot;F&quot;;[Red]\-#,##0\ &quot;F&quot;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0" xfId="0" applyFont="1"/>
    <xf numFmtId="0" fontId="3" fillId="0" borderId="0" xfId="0" applyFont="1"/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8" fillId="0" borderId="1" xfId="0" applyFont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/>
    </xf>
    <xf numFmtId="0" fontId="0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164" fontId="0" fillId="2" borderId="1" xfId="0" applyNumberFormat="1" applyFont="1" applyFill="1" applyBorder="1"/>
    <xf numFmtId="164" fontId="10" fillId="2" borderId="1" xfId="0" applyNumberFormat="1" applyFont="1" applyFill="1" applyBorder="1"/>
    <xf numFmtId="0" fontId="5" fillId="0" borderId="1" xfId="0" applyFont="1" applyBorder="1"/>
    <xf numFmtId="164" fontId="11" fillId="2" borderId="1" xfId="0" applyNumberFormat="1" applyFont="1" applyFill="1" applyBorder="1"/>
    <xf numFmtId="164" fontId="1" fillId="2" borderId="1" xfId="0" applyNumberFormat="1" applyFont="1" applyFill="1" applyBorder="1"/>
    <xf numFmtId="0" fontId="2" fillId="0" borderId="1" xfId="0" applyFont="1" applyFill="1" applyBorder="1"/>
    <xf numFmtId="0" fontId="0" fillId="0" borderId="0" xfId="0" applyFont="1" applyFill="1" applyBorder="1"/>
    <xf numFmtId="164" fontId="3" fillId="2" borderId="0" xfId="0" applyNumberFormat="1" applyFont="1" applyFill="1" applyBorder="1"/>
    <xf numFmtId="0" fontId="12" fillId="0" borderId="0" xfId="0" applyFont="1" applyBorder="1"/>
    <xf numFmtId="164" fontId="8" fillId="0" borderId="1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11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1" fillId="2" borderId="2" xfId="0" applyNumberFormat="1" applyFont="1" applyFill="1" applyBorder="1"/>
    <xf numFmtId="164" fontId="0" fillId="0" borderId="0" xfId="0" applyNumberFormat="1" applyFont="1"/>
    <xf numFmtId="0" fontId="3" fillId="0" borderId="2" xfId="0" applyFont="1" applyBorder="1"/>
    <xf numFmtId="164" fontId="3" fillId="2" borderId="2" xfId="0" applyNumberFormat="1" applyFont="1" applyFill="1" applyBorder="1"/>
    <xf numFmtId="0" fontId="15" fillId="0" borderId="1" xfId="0" applyFont="1" applyBorder="1"/>
    <xf numFmtId="0" fontId="11" fillId="0" borderId="1" xfId="0" applyFont="1" applyBorder="1"/>
    <xf numFmtId="0" fontId="1" fillId="0" borderId="1" xfId="0" applyFont="1" applyBorder="1"/>
    <xf numFmtId="0" fontId="7" fillId="0" borderId="1" xfId="0" applyFont="1" applyBorder="1"/>
    <xf numFmtId="17" fontId="3" fillId="0" borderId="3" xfId="0" applyNumberFormat="1" applyFont="1" applyBorder="1" applyAlignment="1">
      <alignment horizontal="left"/>
    </xf>
    <xf numFmtId="17" fontId="3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6" fillId="0" borderId="1" xfId="0" applyFont="1" applyFill="1" applyBorder="1"/>
    <xf numFmtId="164" fontId="17" fillId="2" borderId="1" xfId="0" applyNumberFormat="1" applyFont="1" applyFill="1" applyBorder="1"/>
    <xf numFmtId="164" fontId="0" fillId="0" borderId="0" xfId="0" applyNumberFormat="1"/>
    <xf numFmtId="164" fontId="17" fillId="0" borderId="0" xfId="0" applyNumberFormat="1" applyFont="1" applyBorder="1" applyAlignment="1">
      <alignment horizontal="center"/>
    </xf>
    <xf numFmtId="17" fontId="3" fillId="0" borderId="0" xfId="0" applyNumberFormat="1" applyFont="1" applyBorder="1" applyAlignment="1">
      <alignment horizontal="left"/>
    </xf>
    <xf numFmtId="164" fontId="0" fillId="2" borderId="0" xfId="0" applyNumberFormat="1" applyFont="1" applyFill="1" applyBorder="1"/>
    <xf numFmtId="0" fontId="8" fillId="0" borderId="1" xfId="0" applyFont="1" applyBorder="1"/>
    <xf numFmtId="164" fontId="17" fillId="0" borderId="0" xfId="0" applyNumberFormat="1" applyFont="1" applyBorder="1" applyAlignment="1">
      <alignment horizontal="center"/>
    </xf>
    <xf numFmtId="0" fontId="6" fillId="0" borderId="1" xfId="0" applyFont="1" applyBorder="1"/>
    <xf numFmtId="0" fontId="18" fillId="0" borderId="1" xfId="0" applyFont="1" applyBorder="1"/>
    <xf numFmtId="0" fontId="19" fillId="0" borderId="1" xfId="0" applyFont="1" applyFill="1" applyBorder="1"/>
    <xf numFmtId="0" fontId="1" fillId="0" borderId="1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7" fontId="3" fillId="0" borderId="4" xfId="0" applyNumberFormat="1" applyFont="1" applyBorder="1" applyAlignment="1">
      <alignment horizontal="center"/>
    </xf>
    <xf numFmtId="0" fontId="0" fillId="0" borderId="1" xfId="0" applyFill="1" applyBorder="1"/>
    <xf numFmtId="164" fontId="6" fillId="0" borderId="1" xfId="0" applyNumberFormat="1" applyFont="1" applyBorder="1"/>
    <xf numFmtId="0" fontId="6" fillId="0" borderId="1" xfId="0" applyFont="1" applyBorder="1" applyAlignment="1">
      <alignment horizontal="right"/>
    </xf>
    <xf numFmtId="17" fontId="3" fillId="0" borderId="3" xfId="0" applyNumberFormat="1" applyFont="1" applyBorder="1" applyAlignment="1">
      <alignment horizontal="left"/>
    </xf>
    <xf numFmtId="17" fontId="3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17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164" fontId="6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17" fontId="3" fillId="0" borderId="0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1" fillId="0" borderId="0" xfId="0" applyFont="1"/>
    <xf numFmtId="164" fontId="6" fillId="0" borderId="2" xfId="0" applyNumberFormat="1" applyFont="1" applyBorder="1" applyAlignment="1">
      <alignment horizontal="right"/>
    </xf>
    <xf numFmtId="0" fontId="20" fillId="0" borderId="1" xfId="0" applyFont="1" applyBorder="1" applyAlignment="1">
      <alignment horizontal="right"/>
    </xf>
    <xf numFmtId="164" fontId="20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1" fillId="0" borderId="1" xfId="0" applyNumberFormat="1" applyFont="1" applyBorder="1"/>
    <xf numFmtId="164" fontId="5" fillId="0" borderId="1" xfId="0" applyNumberFormat="1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164" fontId="5" fillId="0" borderId="2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164" fontId="2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0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17" fontId="0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17" fontId="0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164" fontId="0" fillId="0" borderId="1" xfId="0" applyNumberFormat="1" applyFont="1" applyBorder="1"/>
    <xf numFmtId="0" fontId="7" fillId="0" borderId="1" xfId="0" applyFont="1" applyBorder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64" fontId="6" fillId="0" borderId="0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4" fillId="0" borderId="5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right"/>
    </xf>
    <xf numFmtId="0" fontId="6" fillId="0" borderId="1" xfId="0" applyFont="1" applyFill="1" applyBorder="1"/>
    <xf numFmtId="0" fontId="1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17" fontId="0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14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4" fontId="3" fillId="3" borderId="1" xfId="0" applyNumberFormat="1" applyFont="1" applyFill="1" applyBorder="1"/>
    <xf numFmtId="0" fontId="21" fillId="0" borderId="1" xfId="0" applyFont="1" applyFill="1" applyBorder="1" applyAlignment="1">
      <alignment horizontal="right"/>
    </xf>
    <xf numFmtId="164" fontId="6" fillId="2" borderId="1" xfId="0" applyNumberFormat="1" applyFont="1" applyFill="1" applyBorder="1"/>
    <xf numFmtId="0" fontId="6" fillId="3" borderId="1" xfId="0" applyFont="1" applyFill="1" applyBorder="1" applyAlignment="1">
      <alignment horizontal="right"/>
    </xf>
    <xf numFmtId="164" fontId="6" fillId="3" borderId="1" xfId="0" applyNumberFormat="1" applyFont="1" applyFill="1" applyBorder="1" applyAlignment="1">
      <alignment horizontal="right"/>
    </xf>
    <xf numFmtId="0" fontId="11" fillId="0" borderId="0" xfId="0" applyFont="1" applyBorder="1" applyAlignment="1">
      <alignment horizontal="right"/>
    </xf>
    <xf numFmtId="164" fontId="5" fillId="3" borderId="1" xfId="0" applyNumberFormat="1" applyFont="1" applyFill="1" applyBorder="1"/>
    <xf numFmtId="164" fontId="5" fillId="2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164" fontId="11" fillId="0" borderId="1" xfId="0" applyNumberFormat="1" applyFont="1" applyBorder="1" applyAlignment="1">
      <alignment horizontal="right"/>
    </xf>
    <xf numFmtId="0" fontId="2" fillId="4" borderId="1" xfId="0" applyFont="1" applyFill="1" applyBorder="1"/>
    <xf numFmtId="164" fontId="5" fillId="0" borderId="7" xfId="0" applyNumberFormat="1" applyFont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17" fontId="3" fillId="0" borderId="1" xfId="0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left"/>
    </xf>
    <xf numFmtId="17" fontId="3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17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/>
    <xf numFmtId="17" fontId="0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17" fontId="0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14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4" fontId="5" fillId="0" borderId="1" xfId="0" applyNumberFormat="1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3" fillId="0" borderId="5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164" fontId="6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7" fillId="0" borderId="5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64" fontId="1" fillId="0" borderId="5" xfId="0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7" workbookViewId="0">
      <selection activeCell="B11" sqref="B11"/>
    </sheetView>
  </sheetViews>
  <sheetFormatPr baseColWidth="10" defaultRowHeight="15" x14ac:dyDescent="0.25"/>
  <cols>
    <col min="1" max="1" width="38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G1" t="s">
        <v>12</v>
      </c>
    </row>
    <row r="2" spans="1:12" ht="15.75" x14ac:dyDescent="0.25">
      <c r="A2" s="1" t="s">
        <v>1</v>
      </c>
      <c r="E2" s="2" t="s">
        <v>13</v>
      </c>
      <c r="G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18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4" t="s">
        <v>4</v>
      </c>
      <c r="C7" s="4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1470000</v>
      </c>
      <c r="C8" s="12"/>
      <c r="D8" s="13"/>
      <c r="E8" s="24">
        <f>B8*0.1</f>
        <v>147000</v>
      </c>
      <c r="F8" s="11">
        <f>(B8+C8)*0.12</f>
        <v>176400</v>
      </c>
      <c r="G8" s="13"/>
      <c r="H8" s="14">
        <f>B8*0.78</f>
        <v>1146600</v>
      </c>
      <c r="I8" s="15">
        <v>1360800</v>
      </c>
      <c r="J8" s="16"/>
    </row>
    <row r="9" spans="1:12" ht="18.75" x14ac:dyDescent="0.3">
      <c r="A9" s="17" t="s">
        <v>30</v>
      </c>
      <c r="B9" s="11"/>
      <c r="C9" s="11">
        <v>280000</v>
      </c>
      <c r="D9" s="11"/>
      <c r="E9" s="11">
        <f>C9*0.1</f>
        <v>28000</v>
      </c>
      <c r="F9" s="11">
        <f>C9*0.12</f>
        <v>33600</v>
      </c>
      <c r="G9" s="14">
        <f>C9*0.83</f>
        <v>232400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f>C10-F10</f>
        <v>396000</v>
      </c>
      <c r="C10" s="11">
        <v>450000</v>
      </c>
      <c r="D10" s="11"/>
      <c r="E10" s="11">
        <f>C10*0.1</f>
        <v>45000</v>
      </c>
      <c r="F10" s="11">
        <f>C10*0.12</f>
        <v>54000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1866000</v>
      </c>
      <c r="C11" s="18">
        <f t="shared" ref="C11:H11" si="0">SUM(C8:C10)</f>
        <v>730000</v>
      </c>
      <c r="D11" s="18">
        <f t="shared" si="0"/>
        <v>0</v>
      </c>
      <c r="E11" s="19">
        <f t="shared" si="0"/>
        <v>220000</v>
      </c>
      <c r="F11" s="18">
        <f t="shared" si="0"/>
        <v>264000</v>
      </c>
      <c r="G11" s="18">
        <f t="shared" si="0"/>
        <v>232400</v>
      </c>
      <c r="H11" s="18">
        <f t="shared" si="0"/>
        <v>1146600</v>
      </c>
      <c r="I11" s="18"/>
      <c r="J11" s="19"/>
    </row>
    <row r="12" spans="1:12" ht="21" x14ac:dyDescent="0.35">
      <c r="A12" s="20" t="s">
        <v>21</v>
      </c>
      <c r="B12" s="14">
        <f>B11+C11</f>
        <v>2596000</v>
      </c>
      <c r="C12" s="2"/>
      <c r="D12" s="30"/>
      <c r="E12" s="30"/>
      <c r="F12" s="30"/>
      <c r="G12" s="30" t="s">
        <v>38</v>
      </c>
      <c r="H12" s="30"/>
      <c r="I12" s="15">
        <v>622800</v>
      </c>
      <c r="J12" s="30"/>
    </row>
    <row r="13" spans="1:12" ht="21" x14ac:dyDescent="0.35">
      <c r="A13" s="20" t="s">
        <v>22</v>
      </c>
      <c r="B13" s="18">
        <f>D11+E11</f>
        <v>220000</v>
      </c>
      <c r="C13" s="2"/>
      <c r="D13" s="30"/>
      <c r="E13" s="30"/>
      <c r="F13" s="30"/>
      <c r="G13" s="32" t="s">
        <v>39</v>
      </c>
      <c r="H13" s="32"/>
      <c r="I13" s="35">
        <v>738800</v>
      </c>
      <c r="J13" s="30"/>
    </row>
    <row r="14" spans="1:12" ht="15.75" x14ac:dyDescent="0.25">
      <c r="A14" s="12" t="s">
        <v>23</v>
      </c>
      <c r="B14" s="14">
        <v>480000</v>
      </c>
      <c r="C14" s="2"/>
      <c r="D14" s="30"/>
      <c r="E14" s="30"/>
      <c r="F14" s="30"/>
      <c r="G14" s="34" t="s">
        <v>40</v>
      </c>
      <c r="H14" s="34"/>
      <c r="I14" s="15">
        <v>210000</v>
      </c>
      <c r="J14" s="30"/>
    </row>
    <row r="15" spans="1:12" ht="15.75" x14ac:dyDescent="0.25">
      <c r="A15" s="37" t="s">
        <v>24</v>
      </c>
      <c r="B15" s="38">
        <v>540000</v>
      </c>
      <c r="C15" s="2"/>
      <c r="D15" s="25"/>
      <c r="E15" s="25"/>
      <c r="F15" s="25"/>
      <c r="G15" s="34" t="s">
        <v>41</v>
      </c>
      <c r="H15" s="34"/>
      <c r="I15" s="15">
        <v>210000</v>
      </c>
      <c r="J15" s="25"/>
    </row>
    <row r="16" spans="1:12" ht="15.75" x14ac:dyDescent="0.25">
      <c r="A16" s="39" t="s">
        <v>32</v>
      </c>
      <c r="B16" s="18">
        <v>100000</v>
      </c>
      <c r="C16" s="182" t="s">
        <v>47</v>
      </c>
      <c r="D16" s="182"/>
      <c r="E16" s="25"/>
      <c r="F16" s="25"/>
      <c r="G16" s="183" t="s">
        <v>42</v>
      </c>
      <c r="H16" s="183"/>
      <c r="I16" s="15">
        <v>80000</v>
      </c>
      <c r="J16" s="25"/>
    </row>
    <row r="17" spans="1:12" ht="15.75" x14ac:dyDescent="0.25">
      <c r="A17" s="40" t="s">
        <v>33</v>
      </c>
      <c r="B17" s="18">
        <v>80000</v>
      </c>
      <c r="C17" s="182"/>
      <c r="D17" s="182"/>
      <c r="E17" s="28"/>
      <c r="F17" s="28"/>
      <c r="G17" s="184" t="s">
        <v>43</v>
      </c>
      <c r="H17" s="184"/>
      <c r="I17" s="15">
        <v>80000</v>
      </c>
      <c r="J17" s="28"/>
    </row>
    <row r="18" spans="1:12" ht="15.75" x14ac:dyDescent="0.25">
      <c r="A18" s="41" t="s">
        <v>34</v>
      </c>
      <c r="B18" s="18">
        <v>76000</v>
      </c>
      <c r="C18" s="182"/>
      <c r="D18" s="182"/>
      <c r="E18" s="30"/>
      <c r="F18" s="30"/>
      <c r="G18" s="185" t="s">
        <v>44</v>
      </c>
      <c r="H18" s="186"/>
      <c r="I18" s="15">
        <v>80000</v>
      </c>
      <c r="J18" s="30"/>
    </row>
    <row r="19" spans="1:12" ht="15.75" x14ac:dyDescent="0.25">
      <c r="A19" s="42" t="s">
        <v>35</v>
      </c>
      <c r="B19" s="18">
        <v>109500</v>
      </c>
      <c r="C19" s="182"/>
      <c r="D19" s="182"/>
      <c r="E19" s="30"/>
      <c r="F19" s="30"/>
      <c r="G19" s="185" t="s">
        <v>46</v>
      </c>
      <c r="H19" s="186"/>
      <c r="I19" s="15">
        <v>78800</v>
      </c>
      <c r="J19" s="30"/>
    </row>
    <row r="20" spans="1:12" ht="15.75" x14ac:dyDescent="0.25">
      <c r="A20" s="40" t="s">
        <v>36</v>
      </c>
      <c r="B20" s="18">
        <v>18550</v>
      </c>
      <c r="C20" s="181">
        <f>SUM(B16:B20)</f>
        <v>384050</v>
      </c>
      <c r="D20" s="181"/>
      <c r="E20" s="36"/>
      <c r="F20" s="30"/>
      <c r="G20" s="187" t="s">
        <v>45</v>
      </c>
      <c r="H20" s="187"/>
      <c r="I20" s="33">
        <f>SUM(I14:I19)</f>
        <v>738800</v>
      </c>
      <c r="J20" s="30"/>
    </row>
    <row r="21" spans="1:12" ht="15.75" x14ac:dyDescent="0.25">
      <c r="A21" s="46" t="s">
        <v>48</v>
      </c>
      <c r="B21" s="47">
        <f>B11-B13-B14-B15-B16-B17-B18-B19-B20</f>
        <v>241950</v>
      </c>
      <c r="C21" s="180">
        <v>242000</v>
      </c>
      <c r="D21" s="180"/>
      <c r="E21" s="30"/>
      <c r="F21" s="30"/>
      <c r="H21" s="30"/>
      <c r="I21" s="30"/>
      <c r="J21" s="30"/>
    </row>
    <row r="22" spans="1:12" ht="8.25" customHeight="1" x14ac:dyDescent="0.25">
      <c r="A22" s="21"/>
      <c r="B22" s="22"/>
      <c r="C22" s="23"/>
      <c r="D22" s="31"/>
      <c r="E22" s="31"/>
      <c r="F22" s="31"/>
      <c r="G22" s="29"/>
      <c r="H22" s="31"/>
      <c r="I22" s="31"/>
      <c r="J22" s="31"/>
    </row>
    <row r="23" spans="1:12" x14ac:dyDescent="0.25">
      <c r="A23" s="29" t="s">
        <v>25</v>
      </c>
      <c r="B23" s="29"/>
      <c r="C23" s="29"/>
      <c r="D23" s="29"/>
      <c r="E23" s="29"/>
      <c r="F23" s="29"/>
      <c r="G23" s="26"/>
      <c r="H23" s="29"/>
      <c r="I23" s="29"/>
      <c r="J23" s="29"/>
      <c r="K23" s="29"/>
      <c r="L23" s="29"/>
    </row>
    <row r="24" spans="1:12" ht="7.5" customHeight="1" x14ac:dyDescent="0.25">
      <c r="G24" s="29"/>
      <c r="H24" s="27"/>
    </row>
    <row r="25" spans="1:12" x14ac:dyDescent="0.25">
      <c r="A25" s="29" t="s">
        <v>26</v>
      </c>
      <c r="B25" s="29"/>
      <c r="C25" s="29"/>
      <c r="D25" s="29"/>
      <c r="E25" s="29"/>
      <c r="F25" s="29"/>
      <c r="G25" s="26"/>
      <c r="H25" s="29"/>
      <c r="I25" s="29"/>
      <c r="J25" s="29"/>
      <c r="K25" s="29"/>
      <c r="L25" s="29"/>
    </row>
    <row r="26" spans="1:12" ht="6.75" customHeight="1" x14ac:dyDescent="0.25">
      <c r="A26" s="26"/>
      <c r="B26" s="26"/>
      <c r="C26" s="26"/>
      <c r="D26" s="26"/>
      <c r="E26" s="26"/>
      <c r="F26" s="26"/>
      <c r="G26" s="29"/>
      <c r="H26" s="26"/>
      <c r="I26" s="26"/>
      <c r="J26" s="26"/>
      <c r="K26" s="26"/>
      <c r="L26" s="26"/>
    </row>
    <row r="27" spans="1:12" x14ac:dyDescent="0.25">
      <c r="A27" s="29" t="s">
        <v>27</v>
      </c>
      <c r="B27" s="29"/>
      <c r="C27" s="29"/>
      <c r="D27" s="29"/>
      <c r="E27" s="29"/>
      <c r="F27" s="29"/>
      <c r="H27" s="29"/>
      <c r="I27" s="29"/>
      <c r="J27" s="29"/>
      <c r="K27" s="29"/>
      <c r="L27" s="29"/>
    </row>
    <row r="28" spans="1:12" ht="8.25" customHeight="1" x14ac:dyDescent="0.25">
      <c r="A28" s="26"/>
      <c r="B28" s="26"/>
      <c r="C28" s="26"/>
      <c r="D28" s="26"/>
      <c r="E28" s="26"/>
      <c r="F28" s="26"/>
      <c r="G28" s="32"/>
      <c r="H28" s="26"/>
      <c r="I28" s="26"/>
      <c r="J28" s="26"/>
      <c r="K28" s="26"/>
      <c r="L28" s="26"/>
    </row>
    <row r="29" spans="1:12" x14ac:dyDescent="0.25">
      <c r="A29" s="29" t="s">
        <v>28</v>
      </c>
      <c r="B29" s="29"/>
      <c r="C29" s="29"/>
      <c r="D29" s="29"/>
      <c r="E29" s="29"/>
      <c r="F29" s="29"/>
      <c r="H29" s="29"/>
      <c r="I29" s="29"/>
      <c r="J29" s="29"/>
      <c r="K29" s="29"/>
      <c r="L29" s="29"/>
    </row>
    <row r="30" spans="1:12" ht="5.25" customHeight="1" x14ac:dyDescent="0.25"/>
    <row r="31" spans="1:12" ht="15.75" x14ac:dyDescent="0.25">
      <c r="A31" s="32" t="s">
        <v>29</v>
      </c>
      <c r="B31" s="32"/>
      <c r="C31" s="32"/>
      <c r="D31" s="32"/>
      <c r="E31" s="32"/>
      <c r="F31" s="32"/>
      <c r="H31" s="32"/>
      <c r="I31" s="32"/>
      <c r="J31" s="32"/>
      <c r="K31" s="32"/>
      <c r="L31" s="32"/>
    </row>
  </sheetData>
  <mergeCells count="12">
    <mergeCell ref="C3:D3"/>
    <mergeCell ref="A4:L4"/>
    <mergeCell ref="A5:L5"/>
    <mergeCell ref="A6:L6"/>
    <mergeCell ref="C21:D21"/>
    <mergeCell ref="C20:D20"/>
    <mergeCell ref="C16:D19"/>
    <mergeCell ref="G16:H16"/>
    <mergeCell ref="G17:H17"/>
    <mergeCell ref="G18:H18"/>
    <mergeCell ref="G19:H19"/>
    <mergeCell ref="G20:H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R1" workbookViewId="0">
      <selection activeCell="C16" sqref="C16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92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77" t="s">
        <v>4</v>
      </c>
      <c r="C7" s="7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540000</v>
      </c>
      <c r="C8" s="12"/>
      <c r="D8" s="13"/>
      <c r="E8" s="11">
        <f>B8*0.1</f>
        <v>54000</v>
      </c>
      <c r="F8" s="11">
        <f>(B8+C8)*0.12</f>
        <v>64800</v>
      </c>
      <c r="G8" s="13"/>
      <c r="H8" s="14">
        <f>B8*0.78</f>
        <v>421200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237600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"/>
      <c r="H10" s="14"/>
      <c r="I10" s="15"/>
      <c r="J10" s="16"/>
    </row>
    <row r="11" spans="1:12" ht="18.75" x14ac:dyDescent="0.3">
      <c r="A11" s="62" t="s">
        <v>10</v>
      </c>
      <c r="B11" s="18">
        <f>SUM(B8:B10)</f>
        <v>777600</v>
      </c>
      <c r="C11" s="18">
        <f t="shared" ref="C11:H11" si="0">SUM(C8:C10)</f>
        <v>270000</v>
      </c>
      <c r="D11" s="18">
        <f t="shared" si="0"/>
        <v>0</v>
      </c>
      <c r="E11" s="19">
        <f t="shared" si="0"/>
        <v>81000</v>
      </c>
      <c r="F11" s="18">
        <f t="shared" si="0"/>
        <v>97200</v>
      </c>
      <c r="G11" s="18">
        <f t="shared" si="0"/>
        <v>0</v>
      </c>
      <c r="H11" s="18">
        <f t="shared" si="0"/>
        <v>421200</v>
      </c>
      <c r="I11" s="18"/>
      <c r="J11" s="19"/>
    </row>
    <row r="12" spans="1:12" ht="21" x14ac:dyDescent="0.35">
      <c r="A12" s="88" t="s">
        <v>22</v>
      </c>
      <c r="B12" s="14">
        <f>-(D11+E11)</f>
        <v>-81000</v>
      </c>
      <c r="C12" s="190"/>
      <c r="D12" s="190"/>
      <c r="E12" s="30"/>
      <c r="F12" s="30"/>
      <c r="G12" s="195"/>
      <c r="H12" s="195"/>
      <c r="I12" s="51"/>
      <c r="J12" s="30"/>
    </row>
    <row r="13" spans="1:12" ht="21" customHeight="1" x14ac:dyDescent="0.3">
      <c r="A13" s="62" t="s">
        <v>65</v>
      </c>
      <c r="B13" s="68">
        <f>SUM(B11:B12)</f>
        <v>696600</v>
      </c>
      <c r="C13" s="23"/>
      <c r="D13" s="31"/>
      <c r="E13" s="31"/>
      <c r="F13" s="31"/>
      <c r="G13" s="79"/>
      <c r="H13" s="31"/>
      <c r="I13" s="31"/>
      <c r="J13" s="31"/>
    </row>
    <row r="14" spans="1:12" ht="21" customHeight="1" x14ac:dyDescent="0.3">
      <c r="A14" s="89" t="s">
        <v>93</v>
      </c>
      <c r="B14" s="81">
        <v>-79200</v>
      </c>
      <c r="C14" s="23"/>
      <c r="D14" s="31"/>
      <c r="E14" s="31"/>
      <c r="F14" s="31"/>
      <c r="G14" s="79"/>
      <c r="H14" s="31"/>
      <c r="I14" s="31"/>
      <c r="J14" s="31"/>
    </row>
    <row r="15" spans="1:12" ht="16.5" customHeight="1" x14ac:dyDescent="0.3">
      <c r="A15" s="90" t="s">
        <v>94</v>
      </c>
      <c r="B15" s="81">
        <v>-107000</v>
      </c>
      <c r="G15" s="79"/>
      <c r="H15" s="27"/>
    </row>
    <row r="16" spans="1:12" ht="18.75" x14ac:dyDescent="0.3">
      <c r="A16" s="82" t="s">
        <v>80</v>
      </c>
      <c r="B16" s="83">
        <f>SUM(B13:B15)</f>
        <v>510400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5" workbookViewId="0">
      <selection activeCell="B22" sqref="B22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88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77" t="s">
        <v>4</v>
      </c>
      <c r="C7" s="7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870000</v>
      </c>
      <c r="C8" s="12"/>
      <c r="D8" s="13"/>
      <c r="E8" s="11">
        <f>B8*0.1</f>
        <v>87000</v>
      </c>
      <c r="F8" s="11">
        <f>(B8+C8)*0.12</f>
        <v>104400</v>
      </c>
      <c r="G8" s="13"/>
      <c r="H8" s="14">
        <f>B8*0.78</f>
        <v>678600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1186800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123000</v>
      </c>
      <c r="F11" s="18">
        <f t="shared" si="0"/>
        <v>147600</v>
      </c>
      <c r="G11" s="18">
        <f t="shared" si="0"/>
        <v>0</v>
      </c>
      <c r="H11" s="18">
        <f t="shared" si="0"/>
        <v>678600</v>
      </c>
      <c r="I11" s="18"/>
      <c r="J11" s="19"/>
    </row>
    <row r="12" spans="1:12" ht="21" x14ac:dyDescent="0.35">
      <c r="A12" s="20" t="s">
        <v>22</v>
      </c>
      <c r="B12" s="14">
        <f>-(D11+E11)</f>
        <v>-123000</v>
      </c>
      <c r="C12" s="190"/>
      <c r="D12" s="190"/>
      <c r="E12" s="30"/>
      <c r="F12" s="30"/>
      <c r="G12" s="195"/>
      <c r="H12" s="195"/>
      <c r="I12" s="51"/>
      <c r="J12" s="30"/>
    </row>
    <row r="13" spans="1:12" ht="18.75" x14ac:dyDescent="0.3">
      <c r="A13" s="17" t="s">
        <v>89</v>
      </c>
      <c r="B13" s="14">
        <v>-100000</v>
      </c>
      <c r="C13" s="190"/>
      <c r="D13" s="190"/>
      <c r="E13" s="30"/>
      <c r="F13" s="30"/>
      <c r="G13" s="70"/>
      <c r="H13" s="70"/>
      <c r="I13" s="51"/>
      <c r="J13" s="30"/>
    </row>
    <row r="14" spans="1:12" ht="21" customHeight="1" x14ac:dyDescent="0.3">
      <c r="A14" s="54" t="s">
        <v>65</v>
      </c>
      <c r="B14" s="68">
        <f>SUM(B11:B13)</f>
        <v>963800</v>
      </c>
      <c r="C14" s="23"/>
      <c r="D14" s="31"/>
      <c r="E14" s="31"/>
      <c r="F14" s="31"/>
      <c r="G14" s="79"/>
      <c r="H14" s="31"/>
      <c r="I14" s="31"/>
      <c r="J14" s="31"/>
    </row>
    <row r="15" spans="1:12" ht="16.5" customHeight="1" x14ac:dyDescent="0.3">
      <c r="A15" s="80" t="s">
        <v>90</v>
      </c>
      <c r="B15" s="81">
        <v>-107000</v>
      </c>
      <c r="G15" s="79"/>
      <c r="H15" s="27"/>
    </row>
    <row r="16" spans="1:12" ht="18.75" x14ac:dyDescent="0.3">
      <c r="A16" s="82" t="s">
        <v>65</v>
      </c>
      <c r="B16" s="83">
        <f>SUM(B14:B15)</f>
        <v>856800</v>
      </c>
    </row>
    <row r="17" spans="1:2" ht="18.75" x14ac:dyDescent="0.3">
      <c r="A17" s="84" t="s">
        <v>91</v>
      </c>
      <c r="B17" s="68">
        <v>-683000</v>
      </c>
    </row>
    <row r="18" spans="1:2" ht="18.75" x14ac:dyDescent="0.3">
      <c r="A18" s="84" t="s">
        <v>87</v>
      </c>
      <c r="B18" s="68">
        <f>SUM(B16:B17)</f>
        <v>173800</v>
      </c>
    </row>
  </sheetData>
  <mergeCells count="6">
    <mergeCell ref="C3:D3"/>
    <mergeCell ref="A4:L4"/>
    <mergeCell ref="A5:L5"/>
    <mergeCell ref="A6:L6"/>
    <mergeCell ref="C12:D13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7" zoomScale="93" zoomScaleNormal="93" workbookViewId="0">
      <selection activeCell="G17" sqref="G17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82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77" t="s">
        <v>4</v>
      </c>
      <c r="C7" s="7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860000</v>
      </c>
      <c r="C8" s="12"/>
      <c r="D8" s="13"/>
      <c r="E8" s="11">
        <f>B8*0.1</f>
        <v>86000</v>
      </c>
      <c r="F8" s="11">
        <f>(B8+C8)*0.12</f>
        <v>103200</v>
      </c>
      <c r="G8" s="13"/>
      <c r="H8" s="14">
        <f>B8*0.78</f>
        <v>670800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1176800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122000</v>
      </c>
      <c r="F11" s="18">
        <f t="shared" si="0"/>
        <v>146400</v>
      </c>
      <c r="G11" s="18">
        <f t="shared" si="0"/>
        <v>0</v>
      </c>
      <c r="H11" s="18">
        <f t="shared" si="0"/>
        <v>670800</v>
      </c>
      <c r="I11" s="18"/>
      <c r="J11" s="19"/>
    </row>
    <row r="12" spans="1:12" ht="21" x14ac:dyDescent="0.35">
      <c r="A12" s="20" t="s">
        <v>22</v>
      </c>
      <c r="B12" s="14">
        <f>-(D11+E11)</f>
        <v>-122000</v>
      </c>
      <c r="C12" s="190"/>
      <c r="D12" s="190"/>
      <c r="E12" s="30"/>
      <c r="F12" s="30"/>
      <c r="G12" s="195"/>
      <c r="H12" s="195"/>
      <c r="I12" s="51"/>
      <c r="J12" s="30"/>
    </row>
    <row r="13" spans="1:12" ht="18.75" x14ac:dyDescent="0.3">
      <c r="A13" s="17" t="s">
        <v>83</v>
      </c>
      <c r="B13" s="14">
        <v>-50000</v>
      </c>
      <c r="C13" s="190"/>
      <c r="D13" s="190"/>
      <c r="E13" s="30"/>
      <c r="F13" s="30"/>
      <c r="G13" s="70"/>
      <c r="H13" s="70"/>
      <c r="I13" s="51"/>
      <c r="J13" s="30"/>
    </row>
    <row r="14" spans="1:12" ht="21" customHeight="1" x14ac:dyDescent="0.3">
      <c r="A14" s="54" t="s">
        <v>65</v>
      </c>
      <c r="B14" s="68">
        <f>SUM(B11:B13)</f>
        <v>1004800</v>
      </c>
      <c r="C14" s="23"/>
      <c r="D14" s="31"/>
      <c r="E14" s="31"/>
      <c r="F14" s="31"/>
      <c r="G14" s="79"/>
      <c r="H14" s="31"/>
      <c r="I14" s="31"/>
      <c r="J14" s="31"/>
    </row>
    <row r="15" spans="1:12" ht="16.5" customHeight="1" x14ac:dyDescent="0.3">
      <c r="A15" s="40" t="s">
        <v>84</v>
      </c>
      <c r="B15" s="81">
        <v>-107000</v>
      </c>
      <c r="G15" s="79"/>
      <c r="H15" s="27"/>
    </row>
    <row r="16" spans="1:12" ht="16.5" customHeight="1" x14ac:dyDescent="0.3">
      <c r="A16" s="40" t="s">
        <v>85</v>
      </c>
      <c r="B16" s="81">
        <v>173800</v>
      </c>
      <c r="G16" s="79"/>
      <c r="H16" s="27"/>
    </row>
    <row r="17" spans="1:2" ht="18.75" x14ac:dyDescent="0.3">
      <c r="A17" s="82" t="s">
        <v>80</v>
      </c>
      <c r="B17" s="83">
        <f>SUM(B14:B16)</f>
        <v>1071600</v>
      </c>
    </row>
    <row r="18" spans="1:2" ht="18.75" x14ac:dyDescent="0.3">
      <c r="A18" s="84" t="s">
        <v>86</v>
      </c>
      <c r="B18" s="85">
        <v>-898000</v>
      </c>
    </row>
    <row r="19" spans="1:2" x14ac:dyDescent="0.25">
      <c r="A19" s="84" t="s">
        <v>87</v>
      </c>
      <c r="B19" s="86">
        <f>SUM(B17:B18)</f>
        <v>173600</v>
      </c>
    </row>
  </sheetData>
  <mergeCells count="6">
    <mergeCell ref="C3:D3"/>
    <mergeCell ref="A4:L4"/>
    <mergeCell ref="A5:L5"/>
    <mergeCell ref="A6:L6"/>
    <mergeCell ref="C12:D13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93" zoomScaleNormal="93" workbookViewId="0">
      <selection activeCell="G19" sqref="G19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103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94" t="s">
        <v>4</v>
      </c>
      <c r="C7" s="94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920000</v>
      </c>
      <c r="C8" s="12"/>
      <c r="D8" s="13"/>
      <c r="E8" s="11">
        <f>B8*0.1</f>
        <v>92000</v>
      </c>
      <c r="F8" s="11">
        <f>(B8+C8)*0.12</f>
        <v>110400</v>
      </c>
      <c r="G8" s="13"/>
      <c r="H8" s="14">
        <f>B8*0.78</f>
        <v>717600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1236800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128000</v>
      </c>
      <c r="F11" s="18">
        <f t="shared" si="0"/>
        <v>153600</v>
      </c>
      <c r="G11" s="18">
        <f t="shared" si="0"/>
        <v>0</v>
      </c>
      <c r="H11" s="18">
        <f t="shared" si="0"/>
        <v>717600</v>
      </c>
      <c r="I11" s="18"/>
      <c r="J11" s="19"/>
    </row>
    <row r="12" spans="1:12" ht="21" x14ac:dyDescent="0.35">
      <c r="A12" s="20" t="s">
        <v>22</v>
      </c>
      <c r="B12" s="14">
        <f>-(D11+E11)</f>
        <v>-128000</v>
      </c>
      <c r="C12" s="190"/>
      <c r="D12" s="190"/>
      <c r="E12" s="30"/>
      <c r="F12" s="30"/>
      <c r="G12" s="195"/>
      <c r="H12" s="195"/>
      <c r="I12" s="51"/>
      <c r="J12" s="30"/>
    </row>
    <row r="13" spans="1:12" ht="21" customHeight="1" x14ac:dyDescent="0.3">
      <c r="A13" s="54" t="s">
        <v>65</v>
      </c>
      <c r="B13" s="68">
        <f>SUM(B11:B12)</f>
        <v>1108800</v>
      </c>
      <c r="C13" s="23"/>
      <c r="D13" s="31"/>
      <c r="E13" s="31"/>
      <c r="F13" s="31"/>
      <c r="G13" s="95"/>
      <c r="H13" s="31"/>
      <c r="I13" s="31"/>
      <c r="J13" s="31"/>
    </row>
    <row r="14" spans="1:12" ht="16.5" customHeight="1" x14ac:dyDescent="0.3">
      <c r="A14" s="40" t="s">
        <v>104</v>
      </c>
      <c r="B14" s="81">
        <v>-107000</v>
      </c>
      <c r="G14" s="95"/>
      <c r="H14" s="27"/>
    </row>
    <row r="15" spans="1:12" ht="18.75" x14ac:dyDescent="0.3">
      <c r="A15" s="82" t="s">
        <v>65</v>
      </c>
      <c r="B15" s="83">
        <f>SUM(B13:B14)</f>
        <v>1001800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="93" zoomScaleNormal="93" workbookViewId="0">
      <selection activeCell="B17" sqref="B17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105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96" t="s">
        <v>4</v>
      </c>
      <c r="C7" s="96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650000</v>
      </c>
      <c r="C8" s="12"/>
      <c r="D8" s="13"/>
      <c r="E8" s="11">
        <f>B8*0.1</f>
        <v>65000</v>
      </c>
      <c r="F8" s="11">
        <f>(B8+C8)*0.12</f>
        <v>78000</v>
      </c>
      <c r="G8" s="13"/>
      <c r="H8" s="14">
        <f>B8*0.78</f>
        <v>507000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966800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101000</v>
      </c>
      <c r="F11" s="18">
        <f t="shared" si="0"/>
        <v>121200</v>
      </c>
      <c r="G11" s="18">
        <f t="shared" si="0"/>
        <v>0</v>
      </c>
      <c r="H11" s="18">
        <f t="shared" si="0"/>
        <v>507000</v>
      </c>
      <c r="I11" s="18"/>
      <c r="J11" s="19"/>
    </row>
    <row r="12" spans="1:12" ht="21" x14ac:dyDescent="0.35">
      <c r="A12" s="88" t="s">
        <v>22</v>
      </c>
      <c r="B12" s="14">
        <f>-(D11+E11)</f>
        <v>-101000</v>
      </c>
      <c r="C12" s="190"/>
      <c r="D12" s="190"/>
      <c r="E12" s="30"/>
      <c r="F12" s="30"/>
      <c r="G12" s="195"/>
      <c r="H12" s="195"/>
      <c r="I12" s="51"/>
      <c r="J12" s="30"/>
    </row>
    <row r="13" spans="1:12" ht="21" customHeight="1" x14ac:dyDescent="0.3">
      <c r="A13" s="62" t="s">
        <v>65</v>
      </c>
      <c r="B13" s="68">
        <f>SUM(B11:B12)</f>
        <v>865800</v>
      </c>
      <c r="C13" s="23"/>
      <c r="D13" s="31"/>
      <c r="E13" s="31"/>
      <c r="F13" s="31"/>
      <c r="G13" s="97"/>
      <c r="H13" s="31"/>
      <c r="I13" s="31"/>
      <c r="J13" s="31"/>
    </row>
    <row r="14" spans="1:12" ht="16.5" customHeight="1" x14ac:dyDescent="0.3">
      <c r="A14" s="100" t="s">
        <v>104</v>
      </c>
      <c r="B14" s="81">
        <v>-107000</v>
      </c>
      <c r="G14" s="97"/>
      <c r="H14" s="27"/>
    </row>
    <row r="15" spans="1:12" ht="16.5" customHeight="1" x14ac:dyDescent="0.3">
      <c r="A15" s="100" t="s">
        <v>106</v>
      </c>
      <c r="B15" s="81">
        <v>-140000</v>
      </c>
      <c r="G15" s="97"/>
      <c r="H15" s="27"/>
    </row>
    <row r="16" spans="1:12" ht="18.75" x14ac:dyDescent="0.3">
      <c r="A16" s="82" t="s">
        <v>65</v>
      </c>
      <c r="B16" s="83">
        <f>SUM(B13:B15)</f>
        <v>618800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93" zoomScaleNormal="93" workbookViewId="0">
      <selection activeCell="F22" sqref="F22:F23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107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98" t="s">
        <v>4</v>
      </c>
      <c r="C7" s="9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680000</v>
      </c>
      <c r="C8" s="12"/>
      <c r="D8" s="13"/>
      <c r="E8" s="11">
        <f>B8*0.1</f>
        <v>68000</v>
      </c>
      <c r="F8" s="11">
        <f>(B8+C8)*0.12</f>
        <v>81600</v>
      </c>
      <c r="G8" s="13"/>
      <c r="H8" s="14">
        <f>B8*0.78</f>
        <v>530400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996800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104000</v>
      </c>
      <c r="F11" s="18">
        <f t="shared" si="0"/>
        <v>124800</v>
      </c>
      <c r="G11" s="18">
        <f t="shared" si="0"/>
        <v>0</v>
      </c>
      <c r="H11" s="18">
        <f t="shared" si="0"/>
        <v>530400</v>
      </c>
      <c r="I11" s="18"/>
      <c r="J11" s="19"/>
    </row>
    <row r="12" spans="1:12" ht="21" x14ac:dyDescent="0.35">
      <c r="A12" s="88" t="s">
        <v>22</v>
      </c>
      <c r="B12" s="14">
        <f>-(D11+E11)</f>
        <v>-104000</v>
      </c>
      <c r="C12" s="190"/>
      <c r="D12" s="190"/>
      <c r="E12" s="30"/>
      <c r="F12" s="30"/>
      <c r="G12" s="195"/>
      <c r="H12" s="195"/>
      <c r="I12" s="51"/>
      <c r="J12" s="30"/>
    </row>
    <row r="13" spans="1:12" ht="21" customHeight="1" x14ac:dyDescent="0.3">
      <c r="A13" s="62" t="s">
        <v>65</v>
      </c>
      <c r="B13" s="68">
        <f>SUM(B11:B12)</f>
        <v>892800</v>
      </c>
      <c r="C13" s="23"/>
      <c r="D13" s="31"/>
      <c r="E13" s="31"/>
      <c r="F13" s="31"/>
      <c r="G13" s="99"/>
      <c r="H13" s="31"/>
      <c r="I13" s="31"/>
      <c r="J13" s="31"/>
    </row>
    <row r="14" spans="1:12" ht="16.5" customHeight="1" x14ac:dyDescent="0.3">
      <c r="A14" s="100" t="s">
        <v>108</v>
      </c>
      <c r="B14" s="81">
        <v>-107000</v>
      </c>
      <c r="G14" s="99"/>
      <c r="H14" s="27"/>
    </row>
    <row r="15" spans="1:12" ht="18.75" x14ac:dyDescent="0.3">
      <c r="A15" s="82" t="s">
        <v>65</v>
      </c>
      <c r="B15" s="83">
        <f>SUM(B13:B14)</f>
        <v>785800</v>
      </c>
    </row>
    <row r="16" spans="1:12" ht="18.75" x14ac:dyDescent="0.3">
      <c r="A16" s="103" t="s">
        <v>110</v>
      </c>
      <c r="B16" s="68">
        <v>-612000</v>
      </c>
    </row>
    <row r="17" spans="1:2" ht="21" x14ac:dyDescent="0.35">
      <c r="A17" s="84" t="s">
        <v>109</v>
      </c>
      <c r="B17" s="104">
        <f>SUM(B15:B16)</f>
        <v>173800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93" zoomScaleNormal="93" workbookViewId="0">
      <selection activeCell="B18" sqref="B18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111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101" t="s">
        <v>4</v>
      </c>
      <c r="C7" s="101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500000</v>
      </c>
      <c r="C8" s="12"/>
      <c r="D8" s="13"/>
      <c r="E8" s="11">
        <f>B8*0.1</f>
        <v>50000</v>
      </c>
      <c r="F8" s="11">
        <f>(B8+C8)*0.12</f>
        <v>60000</v>
      </c>
      <c r="G8" s="13"/>
      <c r="H8" s="14">
        <f>B8*0.78</f>
        <v>390000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816800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86000</v>
      </c>
      <c r="F11" s="18">
        <f t="shared" si="0"/>
        <v>103200</v>
      </c>
      <c r="G11" s="18">
        <f t="shared" si="0"/>
        <v>0</v>
      </c>
      <c r="H11" s="18">
        <f t="shared" si="0"/>
        <v>390000</v>
      </c>
      <c r="I11" s="18"/>
      <c r="J11" s="19"/>
    </row>
    <row r="12" spans="1:12" ht="21" x14ac:dyDescent="0.35">
      <c r="A12" s="88" t="s">
        <v>22</v>
      </c>
      <c r="B12" s="14">
        <f>-(D11+E11)</f>
        <v>-86000</v>
      </c>
      <c r="C12" s="190"/>
      <c r="D12" s="190"/>
      <c r="E12" s="30"/>
      <c r="F12" s="30"/>
      <c r="G12" s="195"/>
      <c r="H12" s="195"/>
      <c r="I12" s="51"/>
      <c r="J12" s="30"/>
    </row>
    <row r="13" spans="1:12" ht="21" customHeight="1" x14ac:dyDescent="0.3">
      <c r="A13" s="62" t="s">
        <v>65</v>
      </c>
      <c r="B13" s="68">
        <f>SUM(B11:B12)</f>
        <v>730800</v>
      </c>
      <c r="C13" s="23"/>
      <c r="D13" s="31"/>
      <c r="E13" s="31"/>
      <c r="F13" s="31"/>
      <c r="G13" s="102"/>
      <c r="H13" s="31"/>
      <c r="I13" s="31"/>
      <c r="J13" s="31"/>
    </row>
    <row r="14" spans="1:12" ht="16.5" customHeight="1" x14ac:dyDescent="0.3">
      <c r="A14" s="100" t="s">
        <v>112</v>
      </c>
      <c r="B14" s="81">
        <v>-126400</v>
      </c>
      <c r="G14" s="102"/>
      <c r="H14" s="27"/>
    </row>
    <row r="15" spans="1:12" ht="18.75" x14ac:dyDescent="0.3">
      <c r="A15" s="107" t="s">
        <v>113</v>
      </c>
      <c r="B15" s="83">
        <f>SUM(B13:B14)</f>
        <v>604400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A4" zoomScale="93" zoomScaleNormal="93" workbookViewId="0">
      <selection activeCell="B22" sqref="B22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114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105" t="s">
        <v>4</v>
      </c>
      <c r="C7" s="105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500000</v>
      </c>
      <c r="C8" s="12"/>
      <c r="D8" s="13"/>
      <c r="E8" s="11">
        <f>B8*0.1</f>
        <v>50000</v>
      </c>
      <c r="F8" s="11">
        <f>(B8+C8)*0.12</f>
        <v>60000</v>
      </c>
      <c r="G8" s="13"/>
      <c r="H8" s="14">
        <f>B8*0.78</f>
        <v>390000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816800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86000</v>
      </c>
      <c r="F11" s="18">
        <f t="shared" si="0"/>
        <v>103200</v>
      </c>
      <c r="G11" s="18">
        <f t="shared" si="0"/>
        <v>0</v>
      </c>
      <c r="H11" s="18">
        <f t="shared" si="0"/>
        <v>390000</v>
      </c>
      <c r="I11" s="18"/>
      <c r="J11" s="19"/>
    </row>
    <row r="12" spans="1:12" ht="21" x14ac:dyDescent="0.35">
      <c r="A12" s="88" t="s">
        <v>22</v>
      </c>
      <c r="B12" s="14">
        <f>-(D11+E11)</f>
        <v>-86000</v>
      </c>
      <c r="C12" s="190"/>
      <c r="D12" s="190"/>
      <c r="E12" s="30"/>
      <c r="F12" s="30"/>
      <c r="G12" s="195"/>
      <c r="H12" s="195"/>
      <c r="I12" s="51"/>
      <c r="J12" s="30"/>
    </row>
    <row r="13" spans="1:12" ht="21" customHeight="1" x14ac:dyDescent="0.3">
      <c r="A13" s="62" t="s">
        <v>65</v>
      </c>
      <c r="B13" s="68">
        <f>SUM(B11:B12)</f>
        <v>730800</v>
      </c>
      <c r="C13" s="23"/>
      <c r="D13" s="31"/>
      <c r="E13" s="31"/>
      <c r="F13" s="31"/>
      <c r="G13" s="106"/>
      <c r="H13" s="31"/>
      <c r="I13" s="31"/>
      <c r="J13" s="31"/>
    </row>
    <row r="14" spans="1:12" ht="16.5" customHeight="1" x14ac:dyDescent="0.3">
      <c r="A14" s="100" t="s">
        <v>115</v>
      </c>
      <c r="B14" s="81">
        <v>-60000</v>
      </c>
      <c r="G14" s="106"/>
      <c r="H14" s="27"/>
    </row>
    <row r="15" spans="1:12" ht="18.75" x14ac:dyDescent="0.3">
      <c r="A15" s="107" t="s">
        <v>116</v>
      </c>
      <c r="B15" s="83">
        <f>SUM(B13:B14)</f>
        <v>670800</v>
      </c>
    </row>
    <row r="16" spans="1:12" ht="15.75" x14ac:dyDescent="0.25">
      <c r="A16" s="196" t="s">
        <v>117</v>
      </c>
      <c r="B16" s="196"/>
      <c r="C16" s="196"/>
      <c r="D16" s="196"/>
      <c r="E16" s="196"/>
      <c r="F16" s="196"/>
      <c r="G16" s="196"/>
      <c r="H16" s="196"/>
      <c r="I16" s="196"/>
      <c r="J16" s="196"/>
    </row>
  </sheetData>
  <mergeCells count="7">
    <mergeCell ref="A16:J16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="93" zoomScaleNormal="93" workbookViewId="0">
      <selection activeCell="A18" sqref="A18:B19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119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108" t="s">
        <v>4</v>
      </c>
      <c r="C7" s="10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680000</v>
      </c>
      <c r="C8" s="12"/>
      <c r="D8" s="13"/>
      <c r="E8" s="11">
        <f>B8*0.1</f>
        <v>68000</v>
      </c>
      <c r="F8" s="11">
        <f>(B8+C8)*0.12</f>
        <v>81600</v>
      </c>
      <c r="G8" s="13"/>
      <c r="H8" s="14">
        <f>B8*0.78</f>
        <v>530400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475200</v>
      </c>
      <c r="C10" s="11">
        <v>540000</v>
      </c>
      <c r="D10" s="11"/>
      <c r="E10" s="11">
        <f>C10*0.1</f>
        <v>54000</v>
      </c>
      <c r="F10" s="11">
        <f>C10*0.12</f>
        <v>64800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1155200</v>
      </c>
      <c r="C11" s="18">
        <f t="shared" ref="C11:H11" si="0">SUM(C8:C10)</f>
        <v>540000</v>
      </c>
      <c r="D11" s="18">
        <f t="shared" si="0"/>
        <v>0</v>
      </c>
      <c r="E11" s="19">
        <f t="shared" si="0"/>
        <v>122000</v>
      </c>
      <c r="F11" s="18">
        <f t="shared" si="0"/>
        <v>146400</v>
      </c>
      <c r="G11" s="18">
        <f t="shared" si="0"/>
        <v>0</v>
      </c>
      <c r="H11" s="18">
        <f t="shared" si="0"/>
        <v>530400</v>
      </c>
      <c r="I11" s="18"/>
      <c r="J11" s="19"/>
    </row>
    <row r="12" spans="1:12" ht="21" x14ac:dyDescent="0.35">
      <c r="A12" s="88" t="s">
        <v>22</v>
      </c>
      <c r="B12" s="14">
        <f>-(D11+E11)</f>
        <v>-122000</v>
      </c>
      <c r="C12" s="190"/>
      <c r="D12" s="190"/>
      <c r="E12" s="112"/>
      <c r="F12" s="112"/>
      <c r="G12" s="195"/>
      <c r="H12" s="195"/>
      <c r="I12" s="51"/>
      <c r="J12" s="112"/>
    </row>
    <row r="13" spans="1:12" ht="21" x14ac:dyDescent="0.35">
      <c r="A13" s="88" t="s">
        <v>120</v>
      </c>
      <c r="B13" s="14">
        <v>-110000</v>
      </c>
      <c r="C13" s="109"/>
      <c r="D13" s="109"/>
      <c r="E13" s="112"/>
      <c r="F13" s="112"/>
      <c r="G13" s="111"/>
      <c r="H13" s="111"/>
      <c r="I13" s="51"/>
      <c r="J13" s="112"/>
    </row>
    <row r="14" spans="1:12" ht="21" x14ac:dyDescent="0.35">
      <c r="A14" s="88" t="s">
        <v>121</v>
      </c>
      <c r="B14" s="14">
        <v>-500000</v>
      </c>
      <c r="C14" s="109"/>
      <c r="D14" s="109"/>
      <c r="E14" s="112"/>
      <c r="F14" s="112"/>
      <c r="G14" s="111"/>
      <c r="H14" s="111"/>
      <c r="I14" s="51"/>
      <c r="J14" s="112"/>
    </row>
    <row r="15" spans="1:12" ht="21" customHeight="1" x14ac:dyDescent="0.3">
      <c r="A15" s="119" t="s">
        <v>122</v>
      </c>
      <c r="B15" s="68">
        <f>SUM(B11:B14)</f>
        <v>423200</v>
      </c>
      <c r="C15" s="23"/>
      <c r="D15" s="31"/>
      <c r="E15" s="31"/>
      <c r="F15" s="31"/>
      <c r="G15" s="110"/>
      <c r="H15" s="31"/>
      <c r="I15" s="31"/>
      <c r="J15" s="31"/>
    </row>
    <row r="16" spans="1:12" ht="15.75" x14ac:dyDescent="0.25">
      <c r="A16" s="196" t="s">
        <v>117</v>
      </c>
      <c r="B16" s="196"/>
      <c r="C16" s="196"/>
      <c r="D16" s="196"/>
      <c r="E16" s="196"/>
      <c r="F16" s="196"/>
      <c r="G16" s="196"/>
      <c r="H16" s="196"/>
      <c r="I16" s="196"/>
      <c r="J16" s="196"/>
    </row>
    <row r="18" spans="1:2" ht="18.75" x14ac:dyDescent="0.3">
      <c r="A18" s="120" t="s">
        <v>123</v>
      </c>
      <c r="B18" s="68">
        <v>1209000</v>
      </c>
    </row>
    <row r="19" spans="1:2" ht="18.75" x14ac:dyDescent="0.3">
      <c r="A19" s="120" t="s">
        <v>124</v>
      </c>
      <c r="B19" s="68">
        <v>110000</v>
      </c>
    </row>
  </sheetData>
  <mergeCells count="7">
    <mergeCell ref="A16:J16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="93" zoomScaleNormal="93" workbookViewId="0">
      <selection activeCell="D21" sqref="D20:D21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118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108" t="s">
        <v>4</v>
      </c>
      <c r="C7" s="10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1030000</v>
      </c>
      <c r="C8" s="12"/>
      <c r="D8" s="13"/>
      <c r="E8" s="118">
        <f>B8*0.1</f>
        <v>103000</v>
      </c>
      <c r="F8" s="11">
        <f>(B8+C8)*0.12</f>
        <v>123600</v>
      </c>
      <c r="G8" s="13"/>
      <c r="H8" s="14">
        <f>B8*0.78</f>
        <v>803400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1346800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139000</v>
      </c>
      <c r="F11" s="18">
        <f t="shared" si="0"/>
        <v>166800</v>
      </c>
      <c r="G11" s="18">
        <f t="shared" si="0"/>
        <v>0</v>
      </c>
      <c r="H11" s="18">
        <f t="shared" si="0"/>
        <v>803400</v>
      </c>
      <c r="I11" s="18"/>
      <c r="J11" s="19"/>
    </row>
    <row r="12" spans="1:12" ht="21" x14ac:dyDescent="0.35">
      <c r="A12" s="88" t="s">
        <v>22</v>
      </c>
      <c r="B12" s="14">
        <f>-(D11+E11)</f>
        <v>-139000</v>
      </c>
      <c r="C12" s="190"/>
      <c r="D12" s="190"/>
      <c r="E12" s="112"/>
      <c r="F12" s="112"/>
      <c r="G12" s="195"/>
      <c r="H12" s="195"/>
      <c r="I12" s="51"/>
      <c r="J12" s="112"/>
    </row>
    <row r="13" spans="1:12" ht="21" x14ac:dyDescent="0.35">
      <c r="A13" s="88" t="s">
        <v>125</v>
      </c>
      <c r="B13" s="14">
        <v>-110000</v>
      </c>
      <c r="C13" s="109"/>
      <c r="D13" s="109"/>
      <c r="E13" s="112"/>
      <c r="F13" s="112"/>
      <c r="G13" s="111"/>
      <c r="H13" s="111"/>
      <c r="I13" s="51"/>
      <c r="J13" s="112"/>
    </row>
    <row r="14" spans="1:12" ht="21" customHeight="1" x14ac:dyDescent="0.3">
      <c r="A14" s="62" t="s">
        <v>65</v>
      </c>
      <c r="B14" s="68">
        <f>SUM(B11:B13)</f>
        <v>1097800</v>
      </c>
      <c r="C14" s="23"/>
      <c r="D14" s="31"/>
      <c r="E14" s="31"/>
      <c r="F14" s="31"/>
      <c r="G14" s="110"/>
      <c r="H14" s="31"/>
      <c r="I14" s="31"/>
      <c r="J14" s="31"/>
    </row>
    <row r="15" spans="1:12" ht="15.75" x14ac:dyDescent="0.25">
      <c r="A15" s="196" t="s">
        <v>117</v>
      </c>
      <c r="B15" s="196"/>
      <c r="C15" s="196"/>
      <c r="D15" s="196"/>
      <c r="E15" s="196"/>
      <c r="F15" s="196"/>
      <c r="G15" s="196"/>
      <c r="H15" s="196"/>
      <c r="I15" s="196"/>
      <c r="J15" s="196"/>
    </row>
    <row r="17" spans="1:2" ht="18.75" x14ac:dyDescent="0.3">
      <c r="A17" s="120" t="s">
        <v>123</v>
      </c>
      <c r="B17" s="68">
        <v>1209000</v>
      </c>
    </row>
    <row r="18" spans="1:2" ht="18.75" x14ac:dyDescent="0.3">
      <c r="A18" s="120" t="s">
        <v>124</v>
      </c>
      <c r="B18" s="68">
        <v>110000</v>
      </c>
    </row>
    <row r="19" spans="1:2" ht="18.75" x14ac:dyDescent="0.3">
      <c r="A19" s="120" t="s">
        <v>126</v>
      </c>
      <c r="B19" s="68">
        <v>110000</v>
      </c>
    </row>
  </sheetData>
  <mergeCells count="7">
    <mergeCell ref="A15:J15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C19" sqref="C19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G1" t="s">
        <v>12</v>
      </c>
    </row>
    <row r="2" spans="1:12" ht="15.75" x14ac:dyDescent="0.25">
      <c r="A2" s="1" t="s">
        <v>1</v>
      </c>
      <c r="E2" s="2" t="s">
        <v>13</v>
      </c>
      <c r="G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49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45" t="s">
        <v>4</v>
      </c>
      <c r="C7" s="45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600000</v>
      </c>
      <c r="C8" s="12"/>
      <c r="D8" s="13"/>
      <c r="E8" s="11">
        <f>B8*0.1</f>
        <v>60000</v>
      </c>
      <c r="F8" s="11">
        <f>(B8+C8)*0.12</f>
        <v>72000</v>
      </c>
      <c r="G8" s="13"/>
      <c r="H8" s="14">
        <f>B8*0.78</f>
        <v>468000</v>
      </c>
      <c r="I8" s="15">
        <v>1360800</v>
      </c>
      <c r="J8" s="16"/>
    </row>
    <row r="9" spans="1:12" ht="18.75" x14ac:dyDescent="0.3">
      <c r="A9" s="17" t="s">
        <v>56</v>
      </c>
      <c r="B9" s="11">
        <v>240000</v>
      </c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187200</v>
      </c>
      <c r="I9" s="15"/>
      <c r="J9" s="16"/>
    </row>
    <row r="10" spans="1:12" ht="18.75" x14ac:dyDescent="0.3">
      <c r="A10" s="17" t="s">
        <v>31</v>
      </c>
      <c r="B10" s="11"/>
      <c r="C10" s="11">
        <v>730000</v>
      </c>
      <c r="D10" s="11"/>
      <c r="E10" s="11">
        <f>C10*0.1</f>
        <v>73000</v>
      </c>
      <c r="F10" s="11">
        <f>C10*0.12</f>
        <v>87600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840000</v>
      </c>
      <c r="C11" s="18">
        <f t="shared" ref="C11:H11" si="0">SUM(C8:C10)</f>
        <v>730000</v>
      </c>
      <c r="D11" s="18">
        <f t="shared" si="0"/>
        <v>0</v>
      </c>
      <c r="E11" s="19">
        <f t="shared" si="0"/>
        <v>133000</v>
      </c>
      <c r="F11" s="18">
        <f t="shared" si="0"/>
        <v>159600</v>
      </c>
      <c r="G11" s="18">
        <f t="shared" si="0"/>
        <v>0</v>
      </c>
      <c r="H11" s="18">
        <f t="shared" si="0"/>
        <v>655200</v>
      </c>
      <c r="I11" s="18"/>
      <c r="J11" s="19"/>
    </row>
    <row r="12" spans="1:12" ht="21" x14ac:dyDescent="0.35">
      <c r="A12" s="20" t="s">
        <v>21</v>
      </c>
      <c r="B12" s="14">
        <f>B11+C11</f>
        <v>1570000</v>
      </c>
      <c r="C12" s="2"/>
      <c r="D12" s="30"/>
      <c r="E12" s="30"/>
      <c r="F12" s="30"/>
      <c r="G12" s="30" t="s">
        <v>38</v>
      </c>
      <c r="H12" s="30"/>
      <c r="I12" s="15">
        <v>622800</v>
      </c>
      <c r="J12" s="30"/>
    </row>
    <row r="13" spans="1:12" ht="21" x14ac:dyDescent="0.35">
      <c r="A13" s="20" t="s">
        <v>22</v>
      </c>
      <c r="B13" s="14">
        <f>D11+E11</f>
        <v>133000</v>
      </c>
      <c r="C13" s="190"/>
      <c r="D13" s="190"/>
      <c r="E13" s="30"/>
      <c r="F13" s="30"/>
      <c r="G13" s="184" t="s">
        <v>43</v>
      </c>
      <c r="H13" s="184"/>
      <c r="I13" s="15">
        <v>80000</v>
      </c>
      <c r="J13" s="30"/>
    </row>
    <row r="14" spans="1:12" ht="15.75" x14ac:dyDescent="0.25">
      <c r="A14" s="60" t="s">
        <v>57</v>
      </c>
      <c r="B14" s="14">
        <v>662478</v>
      </c>
      <c r="C14" s="190"/>
      <c r="D14" s="190"/>
      <c r="E14" s="30"/>
      <c r="F14" s="30"/>
      <c r="G14" s="58"/>
      <c r="H14" s="59"/>
      <c r="I14" s="15"/>
      <c r="J14" s="30"/>
    </row>
    <row r="15" spans="1:12" ht="15.75" x14ac:dyDescent="0.25">
      <c r="A15" s="12" t="s">
        <v>50</v>
      </c>
      <c r="B15" s="14">
        <v>80000</v>
      </c>
      <c r="C15" s="190"/>
      <c r="D15" s="190"/>
      <c r="E15" s="30"/>
      <c r="F15" s="30"/>
      <c r="G15" s="43" t="s">
        <v>44</v>
      </c>
      <c r="H15" s="44"/>
      <c r="I15" s="15">
        <v>80000</v>
      </c>
      <c r="J15" s="30"/>
    </row>
    <row r="16" spans="1:12" ht="15.75" x14ac:dyDescent="0.25">
      <c r="A16" s="52" t="s">
        <v>52</v>
      </c>
      <c r="B16" s="14">
        <v>111215</v>
      </c>
      <c r="C16" s="188"/>
      <c r="D16" s="188"/>
      <c r="E16" s="30"/>
      <c r="F16" s="30"/>
      <c r="G16" s="43" t="s">
        <v>46</v>
      </c>
      <c r="H16" s="44"/>
      <c r="I16" s="15">
        <v>78800</v>
      </c>
      <c r="J16" s="30"/>
    </row>
    <row r="17" spans="1:12" ht="15.75" x14ac:dyDescent="0.25">
      <c r="A17" s="55" t="s">
        <v>51</v>
      </c>
      <c r="B17" s="14">
        <v>227000</v>
      </c>
      <c r="C17" s="53"/>
      <c r="D17" s="53"/>
      <c r="E17" s="30"/>
      <c r="F17" s="30"/>
      <c r="G17" s="50"/>
      <c r="H17" s="50"/>
      <c r="I17" s="51"/>
      <c r="J17" s="30"/>
    </row>
    <row r="18" spans="1:12" ht="15.75" x14ac:dyDescent="0.25">
      <c r="A18" s="52" t="s">
        <v>61</v>
      </c>
      <c r="B18" s="14">
        <v>17400</v>
      </c>
      <c r="C18" s="53"/>
      <c r="D18" s="53"/>
      <c r="E18" s="30"/>
      <c r="F18" s="30"/>
      <c r="G18" s="50"/>
      <c r="H18" s="50"/>
      <c r="I18" s="51"/>
      <c r="J18" s="30"/>
    </row>
    <row r="19" spans="1:12" ht="18.75" x14ac:dyDescent="0.3">
      <c r="A19" s="56" t="s">
        <v>59</v>
      </c>
      <c r="B19" s="61">
        <f>B12-B13-B14-B15-B16-B17-B18</f>
        <v>338907</v>
      </c>
      <c r="C19" s="49"/>
      <c r="D19" s="49"/>
      <c r="E19" s="30"/>
      <c r="F19" s="30"/>
      <c r="G19" s="50"/>
      <c r="H19" s="50"/>
      <c r="I19" s="51"/>
      <c r="J19" s="30"/>
    </row>
    <row r="20" spans="1:12" ht="21" customHeight="1" x14ac:dyDescent="0.3">
      <c r="A20" s="54" t="s">
        <v>55</v>
      </c>
      <c r="B20" s="62" t="s">
        <v>58</v>
      </c>
      <c r="C20" s="23"/>
      <c r="D20" s="31"/>
      <c r="E20" s="31"/>
      <c r="F20" s="31"/>
      <c r="G20" s="29"/>
      <c r="H20" s="31"/>
      <c r="I20" s="31"/>
      <c r="J20" s="31"/>
    </row>
    <row r="21" spans="1:12" ht="7.5" customHeight="1" x14ac:dyDescent="0.25">
      <c r="G21" s="29"/>
      <c r="H21" s="27"/>
    </row>
    <row r="22" spans="1:12" x14ac:dyDescent="0.25">
      <c r="A22" s="29" t="s">
        <v>60</v>
      </c>
      <c r="B22" s="29"/>
      <c r="C22" s="29"/>
      <c r="D22" s="29"/>
      <c r="E22" s="29"/>
      <c r="F22" s="29"/>
      <c r="H22" s="29"/>
      <c r="I22" s="29"/>
      <c r="J22" s="29"/>
      <c r="K22" s="29"/>
      <c r="L22" s="29"/>
    </row>
    <row r="23" spans="1:12" ht="8.25" customHeight="1" x14ac:dyDescent="0.25">
      <c r="A23" s="29"/>
      <c r="B23" s="29"/>
      <c r="C23" s="29"/>
      <c r="D23" s="29"/>
      <c r="E23" s="29"/>
      <c r="F23" s="29"/>
      <c r="G23" s="32"/>
      <c r="H23" s="29"/>
      <c r="I23" s="29"/>
      <c r="J23" s="29"/>
      <c r="K23" s="29"/>
      <c r="L23" s="29"/>
    </row>
    <row r="24" spans="1:12" ht="5.25" customHeight="1" x14ac:dyDescent="0.25"/>
    <row r="25" spans="1:12" ht="15.75" x14ac:dyDescent="0.25">
      <c r="A25" s="32" t="s">
        <v>53</v>
      </c>
      <c r="B25" s="32"/>
      <c r="C25" s="32"/>
      <c r="D25" s="32"/>
      <c r="E25" s="32"/>
      <c r="F25" s="32"/>
      <c r="H25" s="32"/>
      <c r="I25" s="32"/>
      <c r="J25" s="32"/>
      <c r="K25" s="32"/>
      <c r="L25" s="32"/>
    </row>
    <row r="26" spans="1:12" x14ac:dyDescent="0.25">
      <c r="A26" s="189" t="s">
        <v>54</v>
      </c>
      <c r="B26" s="189"/>
      <c r="C26" s="189"/>
      <c r="D26" s="189"/>
      <c r="E26" s="189"/>
      <c r="F26" s="189"/>
      <c r="G26" s="189"/>
      <c r="H26" s="189"/>
      <c r="I26" s="189"/>
      <c r="J26" s="189"/>
    </row>
    <row r="27" spans="1:12" x14ac:dyDescent="0.25">
      <c r="J27" s="48"/>
    </row>
  </sheetData>
  <mergeCells count="8">
    <mergeCell ref="C16:D16"/>
    <mergeCell ref="A26:J26"/>
    <mergeCell ref="C3:D3"/>
    <mergeCell ref="A4:L4"/>
    <mergeCell ref="A5:L5"/>
    <mergeCell ref="A6:L6"/>
    <mergeCell ref="C13:D15"/>
    <mergeCell ref="G13:H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93" zoomScaleNormal="93" workbookViewId="0">
      <selection activeCell="G22" sqref="G22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127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113" t="s">
        <v>4</v>
      </c>
      <c r="C7" s="113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680000</v>
      </c>
      <c r="C8" s="12"/>
      <c r="D8" s="13"/>
      <c r="E8" s="118">
        <f>B8*0.1</f>
        <v>68000</v>
      </c>
      <c r="F8" s="11">
        <f>(B8+C8)*0.12</f>
        <v>81600</v>
      </c>
      <c r="G8" s="13"/>
      <c r="H8" s="14">
        <f>B8*0.78</f>
        <v>530400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210000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890000</v>
      </c>
      <c r="C11" s="18">
        <f t="shared" ref="C11:H11" si="0">SUM(C8:C10)</f>
        <v>270000</v>
      </c>
      <c r="D11" s="18">
        <f t="shared" si="0"/>
        <v>0</v>
      </c>
      <c r="E11" s="19">
        <f t="shared" si="0"/>
        <v>95000</v>
      </c>
      <c r="F11" s="18">
        <f t="shared" si="0"/>
        <v>114000</v>
      </c>
      <c r="G11" s="18">
        <f t="shared" si="0"/>
        <v>0</v>
      </c>
      <c r="H11" s="18">
        <f t="shared" si="0"/>
        <v>530400</v>
      </c>
      <c r="I11" s="18"/>
      <c r="J11" s="19"/>
    </row>
    <row r="12" spans="1:12" ht="21" x14ac:dyDescent="0.35">
      <c r="A12" s="88" t="s">
        <v>22</v>
      </c>
      <c r="B12" s="14">
        <f>-(D11+E11)</f>
        <v>-95000</v>
      </c>
      <c r="C12" s="190"/>
      <c r="D12" s="190"/>
      <c r="E12" s="117"/>
      <c r="F12" s="117"/>
      <c r="G12" s="195"/>
      <c r="H12" s="195"/>
      <c r="I12" s="51"/>
      <c r="J12" s="117"/>
    </row>
    <row r="13" spans="1:12" ht="21" x14ac:dyDescent="0.35">
      <c r="A13" s="88" t="s">
        <v>128</v>
      </c>
      <c r="B13" s="14">
        <v>-110000</v>
      </c>
      <c r="C13" s="114"/>
      <c r="D13" s="114"/>
      <c r="E13" s="117"/>
      <c r="F13" s="117"/>
      <c r="G13" s="116"/>
      <c r="H13" s="116"/>
      <c r="I13" s="51"/>
      <c r="J13" s="117"/>
    </row>
    <row r="14" spans="1:12" ht="21" customHeight="1" x14ac:dyDescent="0.3">
      <c r="A14" s="62" t="s">
        <v>65</v>
      </c>
      <c r="B14" s="68">
        <f>SUM(B11:B13)</f>
        <v>685000</v>
      </c>
      <c r="C14" s="23"/>
      <c r="D14" s="31"/>
      <c r="E14" s="31"/>
      <c r="F14" s="31"/>
      <c r="G14" s="115"/>
      <c r="H14" s="31"/>
      <c r="I14" s="31"/>
      <c r="J14" s="31"/>
    </row>
    <row r="15" spans="1:12" ht="15.75" x14ac:dyDescent="0.25">
      <c r="A15" s="196" t="s">
        <v>117</v>
      </c>
      <c r="B15" s="196"/>
      <c r="C15" s="196"/>
      <c r="D15" s="196"/>
      <c r="E15" s="196"/>
      <c r="F15" s="196"/>
      <c r="G15" s="196"/>
      <c r="H15" s="196"/>
      <c r="I15" s="196"/>
      <c r="J15" s="196"/>
    </row>
    <row r="17" spans="1:7" ht="18.75" x14ac:dyDescent="0.3">
      <c r="A17" s="120" t="s">
        <v>123</v>
      </c>
      <c r="B17" s="68">
        <v>1209000</v>
      </c>
    </row>
    <row r="18" spans="1:7" ht="18.75" x14ac:dyDescent="0.3">
      <c r="A18" s="120" t="s">
        <v>124</v>
      </c>
      <c r="B18" s="68">
        <v>110000</v>
      </c>
    </row>
    <row r="19" spans="1:7" ht="18.75" x14ac:dyDescent="0.3">
      <c r="A19" s="120" t="s">
        <v>126</v>
      </c>
      <c r="B19" s="68">
        <v>110000</v>
      </c>
    </row>
    <row r="20" spans="1:7" ht="18.75" x14ac:dyDescent="0.3">
      <c r="A20" s="120" t="s">
        <v>129</v>
      </c>
      <c r="B20" s="68">
        <v>110000</v>
      </c>
      <c r="G20">
        <f>C10*0.12</f>
        <v>32400</v>
      </c>
    </row>
    <row r="21" spans="1:7" x14ac:dyDescent="0.25">
      <c r="G21" s="48">
        <f>C10-G20</f>
        <v>237600</v>
      </c>
    </row>
  </sheetData>
  <mergeCells count="7">
    <mergeCell ref="A15:J15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93" zoomScaleNormal="93" workbookViewId="0">
      <selection activeCell="A18" sqref="A17:J18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130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121" t="s">
        <v>4</v>
      </c>
      <c r="C7" s="121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770000</v>
      </c>
      <c r="C8" s="12"/>
      <c r="D8" s="13"/>
      <c r="E8" s="118">
        <f>B8*0.1</f>
        <v>77000</v>
      </c>
      <c r="F8" s="11">
        <f>(B8+C8)*0.12</f>
        <v>92400</v>
      </c>
      <c r="G8" s="13"/>
      <c r="H8" s="14">
        <f>B8*0.78</f>
        <v>600600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360000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1130000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113000</v>
      </c>
      <c r="F11" s="18">
        <f t="shared" si="0"/>
        <v>135600</v>
      </c>
      <c r="G11" s="18">
        <f t="shared" si="0"/>
        <v>0</v>
      </c>
      <c r="H11" s="18">
        <f t="shared" si="0"/>
        <v>600600</v>
      </c>
      <c r="I11" s="18"/>
      <c r="J11" s="19"/>
    </row>
    <row r="12" spans="1:12" ht="21" x14ac:dyDescent="0.35">
      <c r="A12" s="88" t="s">
        <v>22</v>
      </c>
      <c r="B12" s="14">
        <f>-(D11+E11)</f>
        <v>-113000</v>
      </c>
      <c r="C12" s="190"/>
      <c r="D12" s="190"/>
      <c r="E12" s="123"/>
      <c r="F12" s="123"/>
      <c r="G12" s="195"/>
      <c r="H12" s="195"/>
      <c r="I12" s="51"/>
      <c r="J12" s="123"/>
    </row>
    <row r="13" spans="1:12" ht="21" x14ac:dyDescent="0.35">
      <c r="A13" s="88" t="s">
        <v>128</v>
      </c>
      <c r="B13" s="14">
        <v>-110000</v>
      </c>
      <c r="C13" s="197"/>
      <c r="D13" s="190"/>
      <c r="E13" s="190"/>
      <c r="F13" s="190"/>
      <c r="G13" s="190"/>
      <c r="H13" s="190"/>
      <c r="I13" s="190"/>
      <c r="J13" s="190"/>
    </row>
    <row r="14" spans="1:12" ht="21" x14ac:dyDescent="0.35">
      <c r="A14" s="88" t="s">
        <v>133</v>
      </c>
      <c r="B14" s="14">
        <v>-108750</v>
      </c>
      <c r="C14" s="197"/>
      <c r="D14" s="190"/>
      <c r="E14" s="190"/>
      <c r="F14" s="190"/>
      <c r="G14" s="190"/>
      <c r="H14" s="190"/>
      <c r="I14" s="190"/>
      <c r="J14" s="190"/>
    </row>
    <row r="15" spans="1:12" ht="21" x14ac:dyDescent="0.35">
      <c r="A15" s="88" t="s">
        <v>132</v>
      </c>
      <c r="B15" s="14">
        <v>-7000</v>
      </c>
      <c r="C15" s="197"/>
      <c r="D15" s="190"/>
      <c r="E15" s="190"/>
      <c r="F15" s="190"/>
      <c r="G15" s="190"/>
      <c r="H15" s="190"/>
      <c r="I15" s="190"/>
      <c r="J15" s="190"/>
    </row>
    <row r="16" spans="1:12" ht="21" customHeight="1" x14ac:dyDescent="0.3">
      <c r="A16" s="100" t="s">
        <v>134</v>
      </c>
      <c r="B16" s="68">
        <f>SUM(B11:B15)</f>
        <v>791250</v>
      </c>
      <c r="C16" s="198"/>
      <c r="D16" s="199"/>
      <c r="E16" s="199"/>
      <c r="F16" s="199"/>
      <c r="G16" s="199"/>
      <c r="H16" s="199"/>
      <c r="I16" s="199"/>
      <c r="J16" s="199"/>
    </row>
    <row r="17" spans="1:10" ht="21" customHeight="1" x14ac:dyDescent="0.3">
      <c r="A17" s="89"/>
      <c r="B17" s="127"/>
      <c r="C17" s="23"/>
      <c r="D17" s="31"/>
      <c r="E17" s="31"/>
      <c r="F17" s="31"/>
      <c r="G17" s="122"/>
      <c r="H17" s="31"/>
      <c r="I17" s="31"/>
      <c r="J17" s="31"/>
    </row>
    <row r="18" spans="1:10" ht="15.75" x14ac:dyDescent="0.25">
      <c r="A18" s="196" t="s">
        <v>117</v>
      </c>
      <c r="B18" s="196"/>
      <c r="C18" s="196"/>
      <c r="D18" s="196"/>
      <c r="E18" s="196"/>
      <c r="F18" s="196"/>
      <c r="G18" s="196"/>
      <c r="H18" s="196"/>
      <c r="I18" s="196"/>
      <c r="J18" s="196"/>
    </row>
    <row r="20" spans="1:10" ht="18.75" x14ac:dyDescent="0.3">
      <c r="A20" s="120" t="s">
        <v>123</v>
      </c>
      <c r="B20" s="68">
        <v>1209000</v>
      </c>
    </row>
    <row r="21" spans="1:10" ht="18.75" x14ac:dyDescent="0.3">
      <c r="A21" s="120" t="s">
        <v>124</v>
      </c>
      <c r="B21" s="68">
        <v>110000</v>
      </c>
    </row>
    <row r="22" spans="1:10" ht="18.75" x14ac:dyDescent="0.3">
      <c r="A22" s="120" t="s">
        <v>126</v>
      </c>
      <c r="B22" s="68">
        <v>110000</v>
      </c>
    </row>
    <row r="23" spans="1:10" ht="18.75" x14ac:dyDescent="0.3">
      <c r="A23" s="120" t="s">
        <v>129</v>
      </c>
      <c r="B23" s="68">
        <v>110000</v>
      </c>
    </row>
    <row r="24" spans="1:10" ht="18.75" x14ac:dyDescent="0.3">
      <c r="A24" s="120" t="s">
        <v>131</v>
      </c>
      <c r="B24" s="68">
        <v>110000</v>
      </c>
    </row>
  </sheetData>
  <mergeCells count="11">
    <mergeCell ref="C3:D3"/>
    <mergeCell ref="A4:L4"/>
    <mergeCell ref="A5:L5"/>
    <mergeCell ref="A6:L6"/>
    <mergeCell ref="C12:D12"/>
    <mergeCell ref="G12:H12"/>
    <mergeCell ref="A18:J18"/>
    <mergeCell ref="C14:J14"/>
    <mergeCell ref="C15:J15"/>
    <mergeCell ref="C16:J16"/>
    <mergeCell ref="C13:J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93" zoomScaleNormal="93" workbookViewId="0">
      <selection activeCell="E29" sqref="E29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135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124" t="s">
        <v>4</v>
      </c>
      <c r="C7" s="124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590000</v>
      </c>
      <c r="C8" s="12"/>
      <c r="D8" s="13"/>
      <c r="E8" s="118">
        <f>B8*0.1</f>
        <v>59000</v>
      </c>
      <c r="F8" s="11">
        <f>(B8+C8)*0.12</f>
        <v>70800</v>
      </c>
      <c r="G8" s="13"/>
      <c r="H8" s="14">
        <f>B8*0.78</f>
        <v>460200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270000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860000</v>
      </c>
      <c r="C11" s="18">
        <f t="shared" ref="C11:H11" si="0">SUM(C8:C10)</f>
        <v>270000</v>
      </c>
      <c r="D11" s="18">
        <f t="shared" si="0"/>
        <v>0</v>
      </c>
      <c r="E11" s="19">
        <f t="shared" si="0"/>
        <v>86000</v>
      </c>
      <c r="F11" s="18">
        <f t="shared" si="0"/>
        <v>103200</v>
      </c>
      <c r="G11" s="18">
        <f t="shared" si="0"/>
        <v>0</v>
      </c>
      <c r="H11" s="18">
        <f t="shared" si="0"/>
        <v>460200</v>
      </c>
      <c r="I11" s="18"/>
      <c r="J11" s="19"/>
    </row>
    <row r="12" spans="1:12" ht="21" x14ac:dyDescent="0.35">
      <c r="A12" s="88" t="s">
        <v>22</v>
      </c>
      <c r="B12" s="14">
        <f>-(D11+E11)</f>
        <v>-86000</v>
      </c>
      <c r="C12" s="190"/>
      <c r="D12" s="190"/>
      <c r="E12" s="126"/>
      <c r="F12" s="126"/>
      <c r="G12" s="195"/>
      <c r="H12" s="195"/>
      <c r="I12" s="51"/>
      <c r="J12" s="126"/>
    </row>
    <row r="13" spans="1:12" ht="21" x14ac:dyDescent="0.35">
      <c r="A13" s="88" t="s">
        <v>138</v>
      </c>
      <c r="B13" s="14">
        <v>-110000</v>
      </c>
      <c r="C13" s="197"/>
      <c r="D13" s="190"/>
      <c r="E13" s="190"/>
      <c r="F13" s="190"/>
      <c r="G13" s="190"/>
      <c r="H13" s="190"/>
      <c r="I13" s="190"/>
      <c r="J13" s="190"/>
    </row>
    <row r="14" spans="1:12" ht="21" x14ac:dyDescent="0.35">
      <c r="A14" s="88" t="s">
        <v>140</v>
      </c>
      <c r="B14" s="14">
        <v>-33500</v>
      </c>
      <c r="C14" s="202" t="s">
        <v>141</v>
      </c>
      <c r="D14" s="203"/>
      <c r="E14" s="203"/>
      <c r="F14" s="203"/>
      <c r="G14" s="203"/>
      <c r="H14" s="203"/>
      <c r="I14" s="203"/>
      <c r="J14" s="203"/>
    </row>
    <row r="15" spans="1:12" ht="21" x14ac:dyDescent="0.35">
      <c r="A15" s="88" t="s">
        <v>136</v>
      </c>
      <c r="B15" s="14">
        <v>-500000</v>
      </c>
      <c r="C15" s="197"/>
      <c r="D15" s="190"/>
      <c r="E15" s="190"/>
      <c r="F15" s="190"/>
      <c r="G15" s="190"/>
      <c r="H15" s="190"/>
      <c r="I15" s="190"/>
      <c r="J15" s="190"/>
    </row>
    <row r="16" spans="1:12" ht="21" customHeight="1" x14ac:dyDescent="0.3">
      <c r="A16" s="100" t="s">
        <v>139</v>
      </c>
      <c r="B16" s="68">
        <f>SUM(B11:B15)</f>
        <v>130500</v>
      </c>
      <c r="C16" s="200" t="s">
        <v>142</v>
      </c>
      <c r="D16" s="201"/>
      <c r="E16" s="201"/>
      <c r="F16" s="201"/>
      <c r="G16" s="201"/>
      <c r="H16" s="201"/>
      <c r="I16" s="201"/>
      <c r="J16" s="201"/>
    </row>
    <row r="17" spans="1:10" ht="21" customHeight="1" x14ac:dyDescent="0.3">
      <c r="A17" s="152"/>
      <c r="B17" s="127"/>
      <c r="C17" s="144"/>
      <c r="D17" s="144"/>
      <c r="E17" s="144"/>
      <c r="F17" s="144"/>
      <c r="G17" s="144"/>
      <c r="H17" s="144"/>
      <c r="I17" s="144"/>
      <c r="J17" s="144"/>
    </row>
    <row r="18" spans="1:10" ht="21" customHeight="1" x14ac:dyDescent="0.3">
      <c r="A18" s="89"/>
      <c r="B18" s="127"/>
      <c r="C18" s="23"/>
      <c r="D18" s="31"/>
      <c r="E18" s="31"/>
      <c r="F18" s="31"/>
      <c r="G18" s="125"/>
      <c r="H18" s="31"/>
      <c r="I18" s="31"/>
      <c r="J18" s="31"/>
    </row>
    <row r="19" spans="1:10" ht="15.75" x14ac:dyDescent="0.25">
      <c r="A19" s="196" t="s">
        <v>117</v>
      </c>
      <c r="B19" s="196"/>
      <c r="C19" s="196"/>
      <c r="D19" s="196"/>
      <c r="E19" s="196"/>
      <c r="F19" s="196"/>
      <c r="G19" s="196"/>
      <c r="H19" s="196"/>
      <c r="I19" s="196"/>
      <c r="J19" s="196"/>
    </row>
    <row r="21" spans="1:10" ht="18.75" x14ac:dyDescent="0.3">
      <c r="A21" s="120" t="s">
        <v>123</v>
      </c>
      <c r="B21" s="68">
        <v>1209000</v>
      </c>
    </row>
    <row r="22" spans="1:10" ht="18.75" x14ac:dyDescent="0.3">
      <c r="A22" s="120" t="s">
        <v>124</v>
      </c>
      <c r="B22" s="68">
        <v>110000</v>
      </c>
    </row>
    <row r="23" spans="1:10" ht="18.75" x14ac:dyDescent="0.3">
      <c r="A23" s="120" t="s">
        <v>126</v>
      </c>
      <c r="B23" s="68">
        <v>110000</v>
      </c>
    </row>
    <row r="24" spans="1:10" ht="18.75" x14ac:dyDescent="0.3">
      <c r="A24" s="120" t="s">
        <v>129</v>
      </c>
      <c r="B24" s="68">
        <v>110000</v>
      </c>
    </row>
    <row r="25" spans="1:10" ht="18.75" x14ac:dyDescent="0.3">
      <c r="A25" s="120" t="s">
        <v>131</v>
      </c>
      <c r="B25" s="68">
        <v>110000</v>
      </c>
    </row>
    <row r="26" spans="1:10" ht="18.75" x14ac:dyDescent="0.3">
      <c r="A26" s="120" t="s">
        <v>137</v>
      </c>
      <c r="B26" s="68">
        <v>110000</v>
      </c>
    </row>
    <row r="27" spans="1:10" x14ac:dyDescent="0.25">
      <c r="B27" s="48"/>
    </row>
  </sheetData>
  <mergeCells count="11">
    <mergeCell ref="C13:J13"/>
    <mergeCell ref="C15:J15"/>
    <mergeCell ref="C16:J16"/>
    <mergeCell ref="A19:J19"/>
    <mergeCell ref="C3:D3"/>
    <mergeCell ref="A4:L4"/>
    <mergeCell ref="A5:L5"/>
    <mergeCell ref="A6:L6"/>
    <mergeCell ref="C12:D12"/>
    <mergeCell ref="G12:H12"/>
    <mergeCell ref="C14:J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="93" zoomScaleNormal="93" workbookViewId="0">
      <selection activeCell="B12" sqref="B12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143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128" t="s">
        <v>4</v>
      </c>
      <c r="C7" s="12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1310000</v>
      </c>
      <c r="C8" s="12"/>
      <c r="D8" s="13"/>
      <c r="E8" s="118">
        <f>B8*0.1</f>
        <v>131000</v>
      </c>
      <c r="F8" s="11">
        <f>(B8+C8)*0.12</f>
        <v>157200</v>
      </c>
      <c r="G8" s="13"/>
      <c r="H8" s="14">
        <f>B8*0.78</f>
        <v>1021800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270000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1580000</v>
      </c>
      <c r="C11" s="18">
        <f t="shared" ref="C11:H11" si="0">SUM(C8:C10)</f>
        <v>270000</v>
      </c>
      <c r="D11" s="18">
        <f t="shared" si="0"/>
        <v>0</v>
      </c>
      <c r="E11" s="19">
        <f t="shared" si="0"/>
        <v>158000</v>
      </c>
      <c r="F11" s="18">
        <f t="shared" si="0"/>
        <v>189600</v>
      </c>
      <c r="G11" s="18">
        <f t="shared" si="0"/>
        <v>0</v>
      </c>
      <c r="H11" s="18">
        <f t="shared" si="0"/>
        <v>1021800</v>
      </c>
      <c r="I11" s="18"/>
      <c r="J11" s="19"/>
    </row>
    <row r="12" spans="1:12" ht="21" x14ac:dyDescent="0.35">
      <c r="A12" s="88" t="s">
        <v>22</v>
      </c>
      <c r="B12" s="14">
        <f>-(D11+E11)</f>
        <v>-158000</v>
      </c>
      <c r="C12" s="190"/>
      <c r="D12" s="190"/>
      <c r="E12" s="130"/>
      <c r="F12" s="130"/>
      <c r="G12" s="195"/>
      <c r="H12" s="195"/>
      <c r="I12" s="51"/>
      <c r="J12" s="130"/>
    </row>
    <row r="13" spans="1:12" ht="21" x14ac:dyDescent="0.35">
      <c r="A13" s="88" t="s">
        <v>138</v>
      </c>
      <c r="B13" s="14">
        <v>-110000</v>
      </c>
      <c r="C13" s="197"/>
      <c r="D13" s="190"/>
      <c r="E13" s="190"/>
      <c r="F13" s="190"/>
      <c r="G13" s="190"/>
      <c r="H13" s="190"/>
      <c r="I13" s="190"/>
      <c r="J13" s="190"/>
    </row>
    <row r="14" spans="1:12" ht="18.75" x14ac:dyDescent="0.3">
      <c r="A14" s="136" t="s">
        <v>144</v>
      </c>
      <c r="B14" s="14">
        <v>-20000</v>
      </c>
      <c r="C14" s="204" t="s">
        <v>152</v>
      </c>
      <c r="D14" s="205"/>
      <c r="E14" s="205"/>
      <c r="F14" s="205"/>
      <c r="G14" s="205"/>
      <c r="H14" s="205"/>
      <c r="I14" s="205"/>
      <c r="J14" s="205"/>
    </row>
    <row r="15" spans="1:12" ht="18.75" x14ac:dyDescent="0.3">
      <c r="A15" s="136" t="s">
        <v>145</v>
      </c>
      <c r="B15" s="14">
        <v>-116000</v>
      </c>
      <c r="C15" s="202"/>
      <c r="D15" s="203"/>
      <c r="E15" s="203"/>
      <c r="F15" s="203"/>
      <c r="G15" s="203"/>
      <c r="H15" s="203"/>
      <c r="I15" s="203"/>
      <c r="J15" s="203"/>
    </row>
    <row r="16" spans="1:12" ht="18.75" x14ac:dyDescent="0.3">
      <c r="A16" s="136" t="s">
        <v>151</v>
      </c>
      <c r="B16" s="14">
        <v>-65000</v>
      </c>
      <c r="C16" s="202"/>
      <c r="D16" s="203"/>
      <c r="E16" s="203"/>
      <c r="F16" s="203"/>
      <c r="G16" s="203"/>
      <c r="H16" s="203"/>
      <c r="I16" s="203"/>
      <c r="J16" s="203"/>
    </row>
    <row r="17" spans="1:10" ht="21" x14ac:dyDescent="0.35">
      <c r="A17" s="88" t="s">
        <v>146</v>
      </c>
      <c r="B17" s="14">
        <v>-80000</v>
      </c>
      <c r="C17" s="206" t="s">
        <v>148</v>
      </c>
      <c r="D17" s="207"/>
      <c r="E17" s="207"/>
      <c r="F17" s="207"/>
      <c r="G17" s="207"/>
      <c r="H17" s="207"/>
      <c r="I17" s="207"/>
      <c r="J17" s="207"/>
    </row>
    <row r="18" spans="1:10" ht="21" customHeight="1" x14ac:dyDescent="0.3">
      <c r="A18" s="100" t="s">
        <v>147</v>
      </c>
      <c r="B18" s="68">
        <f>SUM(B11:B17)</f>
        <v>1031000</v>
      </c>
      <c r="C18" s="200"/>
      <c r="D18" s="201"/>
      <c r="E18" s="201"/>
      <c r="F18" s="201"/>
      <c r="G18" s="201"/>
      <c r="H18" s="201"/>
      <c r="I18" s="201"/>
      <c r="J18" s="201"/>
    </row>
    <row r="19" spans="1:10" ht="11.25" customHeight="1" x14ac:dyDescent="0.3">
      <c r="A19" s="89"/>
      <c r="B19" s="127"/>
      <c r="C19" s="23"/>
      <c r="D19" s="31"/>
      <c r="E19" s="31"/>
      <c r="F19" s="31"/>
      <c r="G19" s="129"/>
      <c r="H19" s="31"/>
      <c r="I19" s="31"/>
      <c r="J19" s="31"/>
    </row>
    <row r="20" spans="1:10" ht="15.75" x14ac:dyDescent="0.25">
      <c r="A20" s="196" t="s">
        <v>117</v>
      </c>
      <c r="B20" s="196"/>
      <c r="C20" s="196"/>
      <c r="D20" s="196"/>
      <c r="E20" s="196"/>
      <c r="F20" s="196"/>
      <c r="G20" s="196"/>
      <c r="H20" s="196"/>
      <c r="I20" s="196"/>
      <c r="J20" s="196"/>
    </row>
    <row r="22" spans="1:10" ht="18.75" x14ac:dyDescent="0.3">
      <c r="A22" s="120" t="s">
        <v>123</v>
      </c>
      <c r="B22" s="68">
        <v>1209000</v>
      </c>
    </row>
    <row r="23" spans="1:10" ht="18.75" x14ac:dyDescent="0.3">
      <c r="A23" s="120" t="s">
        <v>124</v>
      </c>
      <c r="B23" s="87">
        <v>110000</v>
      </c>
    </row>
    <row r="24" spans="1:10" ht="18.75" x14ac:dyDescent="0.3">
      <c r="A24" s="120" t="s">
        <v>126</v>
      </c>
      <c r="B24" s="87">
        <v>110000</v>
      </c>
    </row>
    <row r="25" spans="1:10" ht="18.75" x14ac:dyDescent="0.3">
      <c r="A25" s="120" t="s">
        <v>129</v>
      </c>
      <c r="B25" s="87">
        <v>110000</v>
      </c>
    </row>
    <row r="26" spans="1:10" ht="18.75" x14ac:dyDescent="0.3">
      <c r="A26" s="120" t="s">
        <v>131</v>
      </c>
      <c r="B26" s="87">
        <v>110000</v>
      </c>
    </row>
    <row r="27" spans="1:10" ht="18.75" x14ac:dyDescent="0.3">
      <c r="A27" s="120" t="s">
        <v>137</v>
      </c>
      <c r="B27" s="87">
        <v>110000</v>
      </c>
    </row>
    <row r="28" spans="1:10" ht="18.75" x14ac:dyDescent="0.3">
      <c r="A28" s="120" t="s">
        <v>149</v>
      </c>
      <c r="B28" s="87">
        <v>110000</v>
      </c>
    </row>
    <row r="29" spans="1:10" ht="18.75" x14ac:dyDescent="0.3">
      <c r="A29" s="137" t="s">
        <v>150</v>
      </c>
      <c r="B29" s="68">
        <f>SUM(B23:B28)</f>
        <v>660000</v>
      </c>
    </row>
  </sheetData>
  <mergeCells count="13">
    <mergeCell ref="C3:D3"/>
    <mergeCell ref="A4:L4"/>
    <mergeCell ref="A5:L5"/>
    <mergeCell ref="A6:L6"/>
    <mergeCell ref="C12:D12"/>
    <mergeCell ref="G12:H12"/>
    <mergeCell ref="C13:J13"/>
    <mergeCell ref="C14:J14"/>
    <mergeCell ref="C17:J17"/>
    <mergeCell ref="C18:J18"/>
    <mergeCell ref="A20:J20"/>
    <mergeCell ref="C16:J16"/>
    <mergeCell ref="C15:J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="93" zoomScaleNormal="93" workbookViewId="0">
      <selection activeCell="A7" sqref="A7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166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131" t="s">
        <v>4</v>
      </c>
      <c r="C7" s="131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770000</v>
      </c>
      <c r="C8" s="12"/>
      <c r="D8" s="13"/>
      <c r="E8" s="118">
        <f>B8*0.1</f>
        <v>77000</v>
      </c>
      <c r="F8" s="11">
        <v>0</v>
      </c>
      <c r="G8" s="13"/>
      <c r="H8" s="14">
        <f>B8-E8</f>
        <v>693000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 t="shared" ref="H9" si="0">B9*0.78</f>
        <v>0</v>
      </c>
      <c r="I9" s="15"/>
      <c r="J9" s="16"/>
    </row>
    <row r="10" spans="1:12" ht="18.75" x14ac:dyDescent="0.3">
      <c r="A10" s="17" t="s">
        <v>158</v>
      </c>
      <c r="B10" s="147">
        <v>237600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7">
        <f>C10-F10</f>
        <v>237600</v>
      </c>
      <c r="H10" s="14">
        <f>G10-E10</f>
        <v>210600</v>
      </c>
      <c r="I10" s="15"/>
      <c r="J10" s="16"/>
    </row>
    <row r="11" spans="1:12" ht="18.75" x14ac:dyDescent="0.3">
      <c r="A11" s="3" t="s">
        <v>10</v>
      </c>
      <c r="B11" s="18">
        <f>SUM(B8:B10)</f>
        <v>1007600</v>
      </c>
      <c r="C11" s="18">
        <f t="shared" ref="C11:H11" si="1">SUM(C8:C10)</f>
        <v>270000</v>
      </c>
      <c r="D11" s="18">
        <f t="shared" si="1"/>
        <v>0</v>
      </c>
      <c r="E11" s="19">
        <f t="shared" si="1"/>
        <v>104000</v>
      </c>
      <c r="F11" s="18">
        <f t="shared" si="1"/>
        <v>32400</v>
      </c>
      <c r="G11" s="18">
        <f t="shared" si="1"/>
        <v>237600</v>
      </c>
      <c r="H11" s="18">
        <f t="shared" si="1"/>
        <v>903600</v>
      </c>
      <c r="I11" s="18"/>
      <c r="J11" s="19"/>
    </row>
    <row r="12" spans="1:12" ht="21" x14ac:dyDescent="0.35">
      <c r="A12" s="88" t="s">
        <v>22</v>
      </c>
      <c r="B12" s="14">
        <f>-(D11+E11)</f>
        <v>-104000</v>
      </c>
      <c r="C12" s="190"/>
      <c r="D12" s="190"/>
      <c r="E12" s="134"/>
      <c r="F12" s="134"/>
      <c r="G12" s="195"/>
      <c r="H12" s="195"/>
      <c r="I12" s="51"/>
      <c r="J12" s="134"/>
    </row>
    <row r="13" spans="1:12" ht="21" x14ac:dyDescent="0.35">
      <c r="A13" s="88" t="s">
        <v>155</v>
      </c>
      <c r="B13" s="14">
        <v>-110000</v>
      </c>
      <c r="C13" s="197"/>
      <c r="D13" s="190"/>
      <c r="E13" s="190"/>
      <c r="F13" s="190"/>
      <c r="G13" s="190"/>
      <c r="H13" s="190"/>
      <c r="I13" s="190"/>
      <c r="J13" s="190"/>
    </row>
    <row r="14" spans="1:12" ht="21" x14ac:dyDescent="0.35">
      <c r="A14" s="148" t="s">
        <v>159</v>
      </c>
      <c r="B14" s="149">
        <f>SUM(B11:B13)</f>
        <v>793600</v>
      </c>
      <c r="C14" s="135"/>
      <c r="D14" s="132"/>
      <c r="E14" s="132"/>
      <c r="F14" s="132"/>
      <c r="G14" s="132"/>
      <c r="H14" s="132"/>
      <c r="I14" s="132"/>
      <c r="J14" s="132"/>
    </row>
    <row r="15" spans="1:12" ht="18.75" x14ac:dyDescent="0.3">
      <c r="A15" s="136" t="s">
        <v>154</v>
      </c>
      <c r="B15" s="14">
        <v>-864000</v>
      </c>
      <c r="C15" s="204"/>
      <c r="D15" s="205"/>
      <c r="E15" s="205"/>
      <c r="F15" s="205"/>
      <c r="G15" s="205"/>
      <c r="H15" s="205"/>
      <c r="I15" s="205"/>
      <c r="J15" s="205"/>
    </row>
    <row r="16" spans="1:12" ht="21" customHeight="1" x14ac:dyDescent="0.3">
      <c r="A16" s="100" t="s">
        <v>156</v>
      </c>
      <c r="B16" s="68">
        <f>SUM(B14:B15)</f>
        <v>-70400</v>
      </c>
      <c r="C16" s="206" t="s">
        <v>157</v>
      </c>
      <c r="D16" s="207"/>
      <c r="E16" s="207"/>
      <c r="F16" s="207"/>
      <c r="G16" s="207"/>
      <c r="H16" s="207"/>
      <c r="I16" s="207"/>
      <c r="J16" s="207"/>
    </row>
    <row r="17" spans="1:10" ht="11.25" customHeight="1" x14ac:dyDescent="0.3">
      <c r="A17" s="89"/>
      <c r="B17" s="127"/>
      <c r="C17" s="23"/>
      <c r="D17" s="31"/>
      <c r="E17" s="31"/>
      <c r="F17" s="31"/>
      <c r="G17" s="133"/>
      <c r="H17" s="31"/>
      <c r="I17" s="31"/>
      <c r="J17" s="31"/>
    </row>
    <row r="18" spans="1:10" ht="15.75" x14ac:dyDescent="0.25">
      <c r="A18" s="196" t="s">
        <v>117</v>
      </c>
      <c r="B18" s="196"/>
      <c r="C18" s="196"/>
      <c r="D18" s="196"/>
      <c r="E18" s="196"/>
      <c r="F18" s="196"/>
      <c r="G18" s="196"/>
      <c r="H18" s="196"/>
      <c r="I18" s="196"/>
      <c r="J18" s="196"/>
    </row>
    <row r="20" spans="1:10" ht="18.75" x14ac:dyDescent="0.3">
      <c r="A20" s="120" t="s">
        <v>123</v>
      </c>
      <c r="B20" s="68">
        <v>1209000</v>
      </c>
      <c r="E20" s="48"/>
    </row>
    <row r="21" spans="1:10" ht="18.75" x14ac:dyDescent="0.3">
      <c r="A21" s="120" t="s">
        <v>124</v>
      </c>
      <c r="B21" s="87">
        <v>110000</v>
      </c>
      <c r="E21" s="48"/>
    </row>
    <row r="22" spans="1:10" ht="18.75" x14ac:dyDescent="0.3">
      <c r="A22" s="120" t="s">
        <v>126</v>
      </c>
      <c r="B22" s="87">
        <v>110000</v>
      </c>
    </row>
    <row r="23" spans="1:10" ht="18.75" x14ac:dyDescent="0.3">
      <c r="A23" s="120" t="s">
        <v>129</v>
      </c>
      <c r="B23" s="87">
        <v>110000</v>
      </c>
    </row>
    <row r="24" spans="1:10" ht="18.75" x14ac:dyDescent="0.3">
      <c r="A24" s="120" t="s">
        <v>131</v>
      </c>
      <c r="B24" s="87">
        <v>110000</v>
      </c>
    </row>
    <row r="25" spans="1:10" ht="18.75" x14ac:dyDescent="0.3">
      <c r="A25" s="120" t="s">
        <v>137</v>
      </c>
      <c r="B25" s="87">
        <v>110000</v>
      </c>
    </row>
    <row r="26" spans="1:10" ht="18.75" x14ac:dyDescent="0.3">
      <c r="A26" s="120" t="s">
        <v>149</v>
      </c>
      <c r="B26" s="87">
        <v>110000</v>
      </c>
    </row>
    <row r="27" spans="1:10" ht="18.75" x14ac:dyDescent="0.3">
      <c r="A27" s="120" t="s">
        <v>153</v>
      </c>
      <c r="B27" s="87">
        <v>110000</v>
      </c>
    </row>
    <row r="28" spans="1:10" ht="18.75" x14ac:dyDescent="0.3">
      <c r="A28" s="137" t="s">
        <v>150</v>
      </c>
      <c r="B28" s="68">
        <f>SUM(B21:B27)</f>
        <v>770000</v>
      </c>
    </row>
  </sheetData>
  <mergeCells count="10">
    <mergeCell ref="A18:J18"/>
    <mergeCell ref="C13:J13"/>
    <mergeCell ref="C15:J15"/>
    <mergeCell ref="C16:J16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93" zoomScaleNormal="93" workbookViewId="0">
      <selection activeCell="E23" sqref="E23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143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138" t="s">
        <v>4</v>
      </c>
      <c r="C7" s="13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1310000</v>
      </c>
      <c r="C8" s="12"/>
      <c r="D8" s="13"/>
      <c r="E8" s="118">
        <f>B8*0.1</f>
        <v>131000</v>
      </c>
      <c r="F8" s="11">
        <f>(B8+C8)*0.12</f>
        <v>157200</v>
      </c>
      <c r="G8" s="13"/>
      <c r="H8" s="14">
        <f>B8*0.78</f>
        <v>1021800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237600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1547600</v>
      </c>
      <c r="C11" s="18">
        <f t="shared" ref="C11:H11" si="0">SUM(C8:C10)</f>
        <v>270000</v>
      </c>
      <c r="D11" s="18">
        <f t="shared" si="0"/>
        <v>0</v>
      </c>
      <c r="E11" s="19">
        <f t="shared" si="0"/>
        <v>158000</v>
      </c>
      <c r="F11" s="18">
        <f t="shared" si="0"/>
        <v>189600</v>
      </c>
      <c r="G11" s="18">
        <f t="shared" si="0"/>
        <v>0</v>
      </c>
      <c r="H11" s="18">
        <f t="shared" si="0"/>
        <v>1021800</v>
      </c>
      <c r="I11" s="18"/>
      <c r="J11" s="19"/>
    </row>
    <row r="12" spans="1:12" ht="21" x14ac:dyDescent="0.35">
      <c r="A12" s="88" t="s">
        <v>22</v>
      </c>
      <c r="B12" s="14">
        <f>-(D11+E11)</f>
        <v>-158000</v>
      </c>
      <c r="C12" s="190"/>
      <c r="D12" s="190"/>
      <c r="E12" s="142"/>
      <c r="F12" s="142"/>
      <c r="G12" s="195"/>
      <c r="H12" s="195"/>
      <c r="I12" s="51"/>
      <c r="J12" s="142"/>
    </row>
    <row r="13" spans="1:12" ht="21" x14ac:dyDescent="0.35">
      <c r="A13" s="88" t="s">
        <v>138</v>
      </c>
      <c r="B13" s="14">
        <v>-110000</v>
      </c>
      <c r="C13" s="197"/>
      <c r="D13" s="190"/>
      <c r="E13" s="190"/>
      <c r="F13" s="190"/>
      <c r="G13" s="190"/>
      <c r="H13" s="190"/>
      <c r="I13" s="190"/>
      <c r="J13" s="190"/>
    </row>
    <row r="14" spans="1:12" ht="18.75" x14ac:dyDescent="0.3">
      <c r="A14" s="136" t="s">
        <v>144</v>
      </c>
      <c r="B14" s="14">
        <v>-20000</v>
      </c>
      <c r="C14" s="204" t="s">
        <v>152</v>
      </c>
      <c r="D14" s="205"/>
      <c r="E14" s="205"/>
      <c r="F14" s="205"/>
      <c r="G14" s="205"/>
      <c r="H14" s="205"/>
      <c r="I14" s="205"/>
      <c r="J14" s="205"/>
    </row>
    <row r="15" spans="1:12" ht="18.75" x14ac:dyDescent="0.3">
      <c r="A15" s="136" t="s">
        <v>145</v>
      </c>
      <c r="B15" s="14">
        <v>-116000</v>
      </c>
      <c r="C15" s="202"/>
      <c r="D15" s="203"/>
      <c r="E15" s="203"/>
      <c r="F15" s="203"/>
      <c r="G15" s="203"/>
      <c r="H15" s="203"/>
      <c r="I15" s="203"/>
      <c r="J15" s="203"/>
    </row>
    <row r="16" spans="1:12" ht="18.75" x14ac:dyDescent="0.3">
      <c r="A16" s="136" t="s">
        <v>151</v>
      </c>
      <c r="B16" s="14">
        <v>-65000</v>
      </c>
      <c r="C16" s="202"/>
      <c r="D16" s="203"/>
      <c r="E16" s="203"/>
      <c r="F16" s="203"/>
      <c r="G16" s="203"/>
      <c r="H16" s="203"/>
      <c r="I16" s="203"/>
      <c r="J16" s="203"/>
    </row>
    <row r="17" spans="1:10" ht="21" x14ac:dyDescent="0.35">
      <c r="A17" s="88" t="s">
        <v>146</v>
      </c>
      <c r="B17" s="14">
        <v>-80000</v>
      </c>
      <c r="C17" s="206" t="s">
        <v>148</v>
      </c>
      <c r="D17" s="207"/>
      <c r="E17" s="207"/>
      <c r="F17" s="207"/>
      <c r="G17" s="207"/>
      <c r="H17" s="207"/>
      <c r="I17" s="207"/>
      <c r="J17" s="207"/>
    </row>
    <row r="18" spans="1:10" ht="18.75" x14ac:dyDescent="0.3">
      <c r="A18" s="100" t="s">
        <v>161</v>
      </c>
      <c r="B18" s="68">
        <f>SUM(B11:B17)</f>
        <v>998600</v>
      </c>
      <c r="C18" s="145"/>
      <c r="D18" s="146"/>
      <c r="E18" s="146"/>
      <c r="F18" s="146"/>
      <c r="G18" s="146"/>
      <c r="H18" s="146"/>
      <c r="I18" s="146"/>
      <c r="J18" s="146"/>
    </row>
    <row r="19" spans="1:10" ht="21" customHeight="1" x14ac:dyDescent="0.3">
      <c r="A19" s="100" t="s">
        <v>160</v>
      </c>
      <c r="B19" s="68">
        <v>1031000</v>
      </c>
      <c r="C19" s="200"/>
      <c r="D19" s="201"/>
      <c r="E19" s="201"/>
      <c r="F19" s="201"/>
      <c r="G19" s="201"/>
      <c r="H19" s="201"/>
      <c r="I19" s="201"/>
      <c r="J19" s="201"/>
    </row>
    <row r="20" spans="1:10" ht="18" customHeight="1" x14ac:dyDescent="0.3">
      <c r="A20" s="150" t="s">
        <v>162</v>
      </c>
      <c r="B20" s="151">
        <f>B18-B19</f>
        <v>-32400</v>
      </c>
      <c r="C20" s="23"/>
      <c r="D20" s="31"/>
      <c r="E20" s="31"/>
      <c r="F20" s="31"/>
      <c r="G20" s="140"/>
      <c r="H20" s="31"/>
      <c r="I20" s="31"/>
      <c r="J20" s="31"/>
    </row>
    <row r="21" spans="1:10" ht="15.75" x14ac:dyDescent="0.25">
      <c r="A21" s="196" t="s">
        <v>117</v>
      </c>
      <c r="B21" s="196"/>
      <c r="C21" s="196"/>
      <c r="D21" s="196"/>
      <c r="E21" s="196"/>
      <c r="F21" s="196"/>
      <c r="G21" s="196"/>
      <c r="H21" s="196"/>
      <c r="I21" s="196"/>
      <c r="J21" s="196"/>
    </row>
    <row r="23" spans="1:10" ht="18.75" x14ac:dyDescent="0.3">
      <c r="A23" s="120" t="s">
        <v>123</v>
      </c>
      <c r="B23" s="68">
        <v>1209000</v>
      </c>
    </row>
    <row r="24" spans="1:10" ht="18.75" x14ac:dyDescent="0.3">
      <c r="A24" s="120" t="s">
        <v>124</v>
      </c>
      <c r="B24" s="87">
        <v>110000</v>
      </c>
    </row>
    <row r="25" spans="1:10" ht="18.75" x14ac:dyDescent="0.3">
      <c r="A25" s="120" t="s">
        <v>126</v>
      </c>
      <c r="B25" s="87">
        <v>110000</v>
      </c>
    </row>
    <row r="26" spans="1:10" ht="18.75" x14ac:dyDescent="0.3">
      <c r="A26" s="120" t="s">
        <v>129</v>
      </c>
      <c r="B26" s="87">
        <v>110000</v>
      </c>
    </row>
    <row r="27" spans="1:10" ht="18.75" x14ac:dyDescent="0.3">
      <c r="A27" s="120" t="s">
        <v>131</v>
      </c>
      <c r="B27" s="87">
        <v>110000</v>
      </c>
    </row>
    <row r="28" spans="1:10" ht="18.75" x14ac:dyDescent="0.3">
      <c r="A28" s="120" t="s">
        <v>137</v>
      </c>
      <c r="B28" s="87">
        <v>110000</v>
      </c>
    </row>
    <row r="29" spans="1:10" ht="18.75" x14ac:dyDescent="0.3">
      <c r="A29" s="120" t="s">
        <v>149</v>
      </c>
      <c r="B29" s="87">
        <v>110000</v>
      </c>
    </row>
    <row r="30" spans="1:10" ht="18.75" x14ac:dyDescent="0.3">
      <c r="A30" s="137" t="s">
        <v>150</v>
      </c>
      <c r="B30" s="68">
        <f>SUM(B24:B29)</f>
        <v>660000</v>
      </c>
    </row>
  </sheetData>
  <mergeCells count="13">
    <mergeCell ref="C3:D3"/>
    <mergeCell ref="A4:L4"/>
    <mergeCell ref="A5:L5"/>
    <mergeCell ref="A6:L6"/>
    <mergeCell ref="C12:D12"/>
    <mergeCell ref="G12:H12"/>
    <mergeCell ref="A21:J21"/>
    <mergeCell ref="C13:J13"/>
    <mergeCell ref="C14:J14"/>
    <mergeCell ref="C15:J15"/>
    <mergeCell ref="C16:J16"/>
    <mergeCell ref="C17:J17"/>
    <mergeCell ref="C19:J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="93" zoomScaleNormal="93" workbookViewId="0">
      <selection activeCell="D23" sqref="D23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135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138" t="s">
        <v>4</v>
      </c>
      <c r="C7" s="13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590000</v>
      </c>
      <c r="C8" s="12"/>
      <c r="D8" s="13"/>
      <c r="E8" s="118">
        <f>B8*0.1</f>
        <v>59000</v>
      </c>
      <c r="F8" s="11">
        <f>(B8+C8)*0.12</f>
        <v>70800</v>
      </c>
      <c r="G8" s="13"/>
      <c r="H8" s="14">
        <f>B8*0.78</f>
        <v>460200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237600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827600</v>
      </c>
      <c r="C11" s="18">
        <f t="shared" ref="C11:H11" si="0">SUM(C8:C10)</f>
        <v>270000</v>
      </c>
      <c r="D11" s="18">
        <f t="shared" si="0"/>
        <v>0</v>
      </c>
      <c r="E11" s="19">
        <f t="shared" si="0"/>
        <v>86000</v>
      </c>
      <c r="F11" s="18">
        <f t="shared" si="0"/>
        <v>103200</v>
      </c>
      <c r="G11" s="18">
        <f t="shared" si="0"/>
        <v>0</v>
      </c>
      <c r="H11" s="18">
        <f t="shared" si="0"/>
        <v>460200</v>
      </c>
      <c r="I11" s="18"/>
      <c r="J11" s="19"/>
    </row>
    <row r="12" spans="1:12" ht="21" x14ac:dyDescent="0.35">
      <c r="A12" s="88" t="s">
        <v>22</v>
      </c>
      <c r="B12" s="14">
        <f>-(D11+E11)</f>
        <v>-86000</v>
      </c>
      <c r="C12" s="190"/>
      <c r="D12" s="190"/>
      <c r="E12" s="142"/>
      <c r="F12" s="142"/>
      <c r="G12" s="195"/>
      <c r="H12" s="195"/>
      <c r="I12" s="51"/>
      <c r="J12" s="142"/>
    </row>
    <row r="13" spans="1:12" ht="21" x14ac:dyDescent="0.35">
      <c r="A13" s="88" t="s">
        <v>138</v>
      </c>
      <c r="B13" s="14">
        <v>-110000</v>
      </c>
      <c r="C13" s="197"/>
      <c r="D13" s="190"/>
      <c r="E13" s="190"/>
      <c r="F13" s="190"/>
      <c r="G13" s="190"/>
      <c r="H13" s="190"/>
      <c r="I13" s="190"/>
      <c r="J13" s="190"/>
    </row>
    <row r="14" spans="1:12" ht="21" x14ac:dyDescent="0.35">
      <c r="A14" s="88" t="s">
        <v>140</v>
      </c>
      <c r="B14" s="14">
        <v>-33500</v>
      </c>
      <c r="C14" s="202" t="s">
        <v>141</v>
      </c>
      <c r="D14" s="203"/>
      <c r="E14" s="203"/>
      <c r="F14" s="203"/>
      <c r="G14" s="203"/>
      <c r="H14" s="203"/>
      <c r="I14" s="203"/>
      <c r="J14" s="203"/>
    </row>
    <row r="15" spans="1:12" ht="21" x14ac:dyDescent="0.35">
      <c r="A15" s="88" t="s">
        <v>136</v>
      </c>
      <c r="B15" s="14">
        <v>-500000</v>
      </c>
      <c r="C15" s="197"/>
      <c r="D15" s="190"/>
      <c r="E15" s="190"/>
      <c r="F15" s="190"/>
      <c r="G15" s="190"/>
      <c r="H15" s="190"/>
      <c r="I15" s="190"/>
      <c r="J15" s="190"/>
    </row>
    <row r="16" spans="1:12" ht="21" x14ac:dyDescent="0.35">
      <c r="A16" s="148" t="s">
        <v>163</v>
      </c>
      <c r="B16" s="18">
        <f>SUM(B11:B15)</f>
        <v>98100</v>
      </c>
      <c r="C16" s="143"/>
      <c r="D16" s="139"/>
      <c r="E16" s="139"/>
      <c r="F16" s="139"/>
      <c r="G16" s="139"/>
      <c r="H16" s="139"/>
      <c r="I16" s="139"/>
      <c r="J16" s="139"/>
    </row>
    <row r="17" spans="1:10" ht="21" customHeight="1" x14ac:dyDescent="0.3">
      <c r="A17" s="100" t="s">
        <v>139</v>
      </c>
      <c r="B17" s="68">
        <v>130500</v>
      </c>
      <c r="C17" s="201" t="s">
        <v>142</v>
      </c>
      <c r="D17" s="201"/>
      <c r="E17" s="201"/>
      <c r="F17" s="201"/>
      <c r="G17" s="201"/>
      <c r="H17" s="201"/>
      <c r="I17" s="201"/>
      <c r="J17" s="201"/>
    </row>
    <row r="18" spans="1:10" ht="21" customHeight="1" x14ac:dyDescent="0.35">
      <c r="A18" s="148" t="s">
        <v>164</v>
      </c>
      <c r="B18" s="68">
        <f>B16-B17</f>
        <v>-32400</v>
      </c>
      <c r="C18" s="144"/>
      <c r="D18" s="144"/>
      <c r="E18" s="144"/>
      <c r="F18" s="144"/>
      <c r="G18" s="144"/>
      <c r="H18" s="144"/>
      <c r="I18" s="144"/>
      <c r="J18" s="144"/>
    </row>
    <row r="19" spans="1:10" ht="21" customHeight="1" x14ac:dyDescent="0.3">
      <c r="A19" s="89"/>
      <c r="B19" s="127"/>
      <c r="C19" s="23"/>
      <c r="D19" s="31"/>
      <c r="E19" s="31"/>
      <c r="F19" s="31"/>
      <c r="G19" s="140"/>
      <c r="H19" s="31"/>
      <c r="I19" s="31"/>
      <c r="J19" s="31"/>
    </row>
    <row r="20" spans="1:10" ht="15.75" x14ac:dyDescent="0.25">
      <c r="A20" s="196" t="s">
        <v>117</v>
      </c>
      <c r="B20" s="196"/>
      <c r="C20" s="196"/>
      <c r="D20" s="196"/>
      <c r="E20" s="196"/>
      <c r="F20" s="196"/>
      <c r="G20" s="196"/>
      <c r="H20" s="196"/>
      <c r="I20" s="196"/>
      <c r="J20" s="196"/>
    </row>
    <row r="22" spans="1:10" ht="18.75" x14ac:dyDescent="0.3">
      <c r="A22" s="120" t="s">
        <v>123</v>
      </c>
      <c r="B22" s="68">
        <v>1209000</v>
      </c>
    </row>
    <row r="23" spans="1:10" ht="18.75" x14ac:dyDescent="0.3">
      <c r="A23" s="120" t="s">
        <v>124</v>
      </c>
      <c r="B23" s="68">
        <v>110000</v>
      </c>
    </row>
    <row r="24" spans="1:10" ht="18.75" x14ac:dyDescent="0.3">
      <c r="A24" s="120" t="s">
        <v>126</v>
      </c>
      <c r="B24" s="68">
        <v>110000</v>
      </c>
    </row>
    <row r="25" spans="1:10" ht="18.75" x14ac:dyDescent="0.3">
      <c r="A25" s="120" t="s">
        <v>129</v>
      </c>
      <c r="B25" s="68">
        <v>110000</v>
      </c>
    </row>
    <row r="26" spans="1:10" ht="18.75" x14ac:dyDescent="0.3">
      <c r="A26" s="120" t="s">
        <v>131</v>
      </c>
      <c r="B26" s="68">
        <v>110000</v>
      </c>
    </row>
    <row r="27" spans="1:10" ht="18.75" x14ac:dyDescent="0.3">
      <c r="A27" s="120" t="s">
        <v>137</v>
      </c>
      <c r="B27" s="68">
        <v>110000</v>
      </c>
    </row>
    <row r="28" spans="1:10" x14ac:dyDescent="0.25">
      <c r="B28" s="48"/>
    </row>
  </sheetData>
  <mergeCells count="11">
    <mergeCell ref="C3:D3"/>
    <mergeCell ref="A4:L4"/>
    <mergeCell ref="A5:L5"/>
    <mergeCell ref="A6:L6"/>
    <mergeCell ref="C12:D12"/>
    <mergeCell ref="G12:H12"/>
    <mergeCell ref="C13:J13"/>
    <mergeCell ref="C14:J14"/>
    <mergeCell ref="C15:J15"/>
    <mergeCell ref="C17:J17"/>
    <mergeCell ref="A20:J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="93" zoomScaleNormal="93" workbookViewId="0">
      <selection activeCell="A18" sqref="A18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130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138" t="s">
        <v>4</v>
      </c>
      <c r="C7" s="13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770000</v>
      </c>
      <c r="C8" s="12"/>
      <c r="D8" s="13"/>
      <c r="E8" s="118">
        <f>B8*0.1</f>
        <v>77000</v>
      </c>
      <c r="F8" s="11">
        <f>(B8+C8)*0.12</f>
        <v>92400</v>
      </c>
      <c r="G8" s="13"/>
      <c r="H8" s="14">
        <f>B8*0.78</f>
        <v>600600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1086800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113000</v>
      </c>
      <c r="F11" s="18">
        <f t="shared" si="0"/>
        <v>135600</v>
      </c>
      <c r="G11" s="18">
        <f t="shared" si="0"/>
        <v>0</v>
      </c>
      <c r="H11" s="18">
        <f t="shared" si="0"/>
        <v>600600</v>
      </c>
      <c r="I11" s="18"/>
      <c r="J11" s="19"/>
    </row>
    <row r="12" spans="1:12" ht="21" x14ac:dyDescent="0.35">
      <c r="A12" s="88" t="s">
        <v>22</v>
      </c>
      <c r="B12" s="14">
        <f>-(D11+E11)</f>
        <v>-113000</v>
      </c>
      <c r="C12" s="190"/>
      <c r="D12" s="190"/>
      <c r="E12" s="142"/>
      <c r="F12" s="142"/>
      <c r="G12" s="195"/>
      <c r="H12" s="195"/>
      <c r="I12" s="51"/>
      <c r="J12" s="142"/>
    </row>
    <row r="13" spans="1:12" ht="21" x14ac:dyDescent="0.35">
      <c r="A13" s="88" t="s">
        <v>128</v>
      </c>
      <c r="B13" s="14">
        <v>-110000</v>
      </c>
      <c r="C13" s="197"/>
      <c r="D13" s="190"/>
      <c r="E13" s="190"/>
      <c r="F13" s="190"/>
      <c r="G13" s="190"/>
      <c r="H13" s="190"/>
      <c r="I13" s="190"/>
      <c r="J13" s="190"/>
    </row>
    <row r="14" spans="1:12" ht="21" x14ac:dyDescent="0.35">
      <c r="A14" s="88" t="s">
        <v>133</v>
      </c>
      <c r="B14" s="14">
        <v>-108750</v>
      </c>
      <c r="C14" s="197"/>
      <c r="D14" s="190"/>
      <c r="E14" s="190"/>
      <c r="F14" s="190"/>
      <c r="G14" s="190"/>
      <c r="H14" s="190"/>
      <c r="I14" s="190"/>
      <c r="J14" s="190"/>
    </row>
    <row r="15" spans="1:12" ht="21" x14ac:dyDescent="0.35">
      <c r="A15" s="88" t="s">
        <v>132</v>
      </c>
      <c r="B15" s="14">
        <v>-7000</v>
      </c>
      <c r="C15" s="197"/>
      <c r="D15" s="190"/>
      <c r="E15" s="190"/>
      <c r="F15" s="190"/>
      <c r="G15" s="190"/>
      <c r="H15" s="190"/>
      <c r="I15" s="190"/>
      <c r="J15" s="190"/>
    </row>
    <row r="16" spans="1:12" ht="21" x14ac:dyDescent="0.35">
      <c r="A16" s="88" t="s">
        <v>163</v>
      </c>
      <c r="B16" s="14">
        <f>SUM(B11:B15)</f>
        <v>748050</v>
      </c>
      <c r="C16" s="143"/>
      <c r="D16" s="139"/>
      <c r="E16" s="139"/>
      <c r="F16" s="139"/>
      <c r="G16" s="139"/>
      <c r="H16" s="139"/>
      <c r="I16" s="139"/>
      <c r="J16" s="139"/>
    </row>
    <row r="17" spans="1:10" ht="21" customHeight="1" x14ac:dyDescent="0.3">
      <c r="A17" s="100" t="s">
        <v>134</v>
      </c>
      <c r="B17" s="68">
        <v>791250</v>
      </c>
      <c r="C17" s="198"/>
      <c r="D17" s="199"/>
      <c r="E17" s="199"/>
      <c r="F17" s="199"/>
      <c r="G17" s="199"/>
      <c r="H17" s="199"/>
      <c r="I17" s="199"/>
      <c r="J17" s="199"/>
    </row>
    <row r="18" spans="1:10" ht="21" customHeight="1" x14ac:dyDescent="0.3">
      <c r="A18" s="62" t="s">
        <v>164</v>
      </c>
      <c r="B18" s="68">
        <f>B17-B16</f>
        <v>43200</v>
      </c>
      <c r="C18" s="23"/>
      <c r="D18" s="31"/>
      <c r="E18" s="31"/>
      <c r="F18" s="31"/>
      <c r="G18" s="140"/>
      <c r="H18" s="31"/>
      <c r="I18" s="31"/>
      <c r="J18" s="31"/>
    </row>
    <row r="19" spans="1:10" ht="15.75" x14ac:dyDescent="0.25">
      <c r="A19" s="196" t="s">
        <v>117</v>
      </c>
      <c r="B19" s="196"/>
      <c r="C19" s="196"/>
      <c r="D19" s="196"/>
      <c r="E19" s="196"/>
      <c r="F19" s="196"/>
      <c r="G19" s="196"/>
      <c r="H19" s="196"/>
      <c r="I19" s="196"/>
      <c r="J19" s="196"/>
    </row>
    <row r="21" spans="1:10" ht="18.75" x14ac:dyDescent="0.3">
      <c r="A21" s="120" t="s">
        <v>123</v>
      </c>
      <c r="B21" s="68">
        <v>1209000</v>
      </c>
    </row>
    <row r="22" spans="1:10" ht="18.75" x14ac:dyDescent="0.3">
      <c r="A22" s="120" t="s">
        <v>124</v>
      </c>
      <c r="B22" s="68">
        <v>110000</v>
      </c>
    </row>
    <row r="23" spans="1:10" ht="18.75" x14ac:dyDescent="0.3">
      <c r="A23" s="120" t="s">
        <v>126</v>
      </c>
      <c r="B23" s="68">
        <v>110000</v>
      </c>
      <c r="F23" s="48"/>
    </row>
    <row r="24" spans="1:10" ht="18.75" x14ac:dyDescent="0.3">
      <c r="A24" s="120" t="s">
        <v>129</v>
      </c>
      <c r="B24" s="68">
        <v>110000</v>
      </c>
    </row>
    <row r="25" spans="1:10" ht="18.75" x14ac:dyDescent="0.3">
      <c r="A25" s="120" t="s">
        <v>131</v>
      </c>
      <c r="B25" s="68">
        <v>110000</v>
      </c>
    </row>
  </sheetData>
  <mergeCells count="11">
    <mergeCell ref="C3:D3"/>
    <mergeCell ref="A4:L4"/>
    <mergeCell ref="A5:L5"/>
    <mergeCell ref="A6:L6"/>
    <mergeCell ref="C12:D12"/>
    <mergeCell ref="G12:H12"/>
    <mergeCell ref="C13:J13"/>
    <mergeCell ref="C14:J14"/>
    <mergeCell ref="C15:J15"/>
    <mergeCell ref="C17:J17"/>
    <mergeCell ref="A19:J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93" zoomScaleNormal="93" workbookViewId="0">
      <selection activeCell="F26" sqref="F26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127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138" t="s">
        <v>4</v>
      </c>
      <c r="C7" s="13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680000</v>
      </c>
      <c r="C8" s="12"/>
      <c r="D8" s="13"/>
      <c r="E8" s="118">
        <f>B8*0.1</f>
        <v>68000</v>
      </c>
      <c r="F8" s="11">
        <f>(B8+C8)*0.12</f>
        <v>81600</v>
      </c>
      <c r="G8" s="13"/>
      <c r="H8" s="14">
        <f>B8*0.78</f>
        <v>530400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237600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917600</v>
      </c>
      <c r="C11" s="18">
        <f t="shared" ref="C11:H11" si="0">SUM(C8:C10)</f>
        <v>270000</v>
      </c>
      <c r="D11" s="18">
        <f t="shared" si="0"/>
        <v>0</v>
      </c>
      <c r="E11" s="19">
        <f t="shared" si="0"/>
        <v>95000</v>
      </c>
      <c r="F11" s="18">
        <f t="shared" si="0"/>
        <v>114000</v>
      </c>
      <c r="G11" s="18">
        <f t="shared" si="0"/>
        <v>0</v>
      </c>
      <c r="H11" s="18">
        <f t="shared" si="0"/>
        <v>530400</v>
      </c>
      <c r="I11" s="18"/>
      <c r="J11" s="19"/>
    </row>
    <row r="12" spans="1:12" ht="21" x14ac:dyDescent="0.35">
      <c r="A12" s="88" t="s">
        <v>22</v>
      </c>
      <c r="B12" s="14">
        <f>-(D11+E11)</f>
        <v>-95000</v>
      </c>
      <c r="C12" s="190"/>
      <c r="D12" s="190"/>
      <c r="E12" s="142"/>
      <c r="F12" s="142"/>
      <c r="G12" s="195"/>
      <c r="H12" s="195"/>
      <c r="I12" s="51"/>
      <c r="J12" s="142"/>
    </row>
    <row r="13" spans="1:12" ht="21" x14ac:dyDescent="0.35">
      <c r="A13" s="88" t="s">
        <v>128</v>
      </c>
      <c r="B13" s="14">
        <v>-110000</v>
      </c>
      <c r="C13" s="139"/>
      <c r="D13" s="139"/>
      <c r="E13" s="142"/>
      <c r="F13" s="142"/>
      <c r="G13" s="141"/>
      <c r="H13" s="141"/>
      <c r="I13" s="51"/>
      <c r="J13" s="142"/>
    </row>
    <row r="14" spans="1:12" ht="21" x14ac:dyDescent="0.35">
      <c r="A14" s="88" t="s">
        <v>163</v>
      </c>
      <c r="B14" s="14">
        <f>SUM(B11:B13)</f>
        <v>712600</v>
      </c>
      <c r="C14" s="139"/>
      <c r="D14" s="139"/>
      <c r="E14" s="142"/>
      <c r="F14" s="142"/>
      <c r="G14" s="141"/>
      <c r="H14" s="141"/>
      <c r="I14" s="51"/>
      <c r="J14" s="142"/>
    </row>
    <row r="15" spans="1:12" ht="21" customHeight="1" x14ac:dyDescent="0.3">
      <c r="A15" s="62" t="s">
        <v>65</v>
      </c>
      <c r="B15" s="68">
        <v>685000</v>
      </c>
      <c r="C15" s="23"/>
      <c r="D15" s="31"/>
      <c r="E15" s="31"/>
      <c r="F15" s="31"/>
      <c r="G15" s="140"/>
      <c r="H15" s="31"/>
      <c r="I15" s="31"/>
      <c r="J15" s="31"/>
    </row>
    <row r="16" spans="1:12" ht="21" customHeight="1" x14ac:dyDescent="0.3">
      <c r="A16" s="62" t="s">
        <v>165</v>
      </c>
      <c r="B16" s="68">
        <f>B14-B15</f>
        <v>27600</v>
      </c>
      <c r="C16" s="23"/>
      <c r="D16" s="31"/>
      <c r="E16" s="31"/>
      <c r="F16" s="31"/>
      <c r="G16" s="140"/>
      <c r="H16" s="31"/>
      <c r="I16" s="31"/>
      <c r="J16" s="31"/>
    </row>
    <row r="17" spans="1:10" ht="15.75" x14ac:dyDescent="0.25">
      <c r="A17" s="196" t="s">
        <v>117</v>
      </c>
      <c r="B17" s="196"/>
      <c r="C17" s="196"/>
      <c r="D17" s="196"/>
      <c r="E17" s="196"/>
      <c r="F17" s="196"/>
      <c r="G17" s="196"/>
      <c r="H17" s="196"/>
      <c r="I17" s="196"/>
      <c r="J17" s="196"/>
    </row>
    <row r="19" spans="1:10" ht="18.75" x14ac:dyDescent="0.3">
      <c r="A19" s="120" t="s">
        <v>123</v>
      </c>
      <c r="B19" s="68">
        <v>1209000</v>
      </c>
    </row>
    <row r="20" spans="1:10" ht="18.75" x14ac:dyDescent="0.3">
      <c r="A20" s="120" t="s">
        <v>124</v>
      </c>
      <c r="B20" s="68">
        <v>110000</v>
      </c>
    </row>
    <row r="21" spans="1:10" ht="18.75" x14ac:dyDescent="0.3">
      <c r="A21" s="120" t="s">
        <v>126</v>
      </c>
      <c r="B21" s="68">
        <v>110000</v>
      </c>
    </row>
    <row r="22" spans="1:10" ht="18.75" x14ac:dyDescent="0.3">
      <c r="A22" s="120" t="s">
        <v>129</v>
      </c>
      <c r="B22" s="68">
        <v>110000</v>
      </c>
    </row>
    <row r="23" spans="1:10" x14ac:dyDescent="0.25">
      <c r="G23" s="48"/>
    </row>
  </sheetData>
  <mergeCells count="7">
    <mergeCell ref="A17:J17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="93" zoomScaleNormal="93" workbookViewId="0">
      <selection activeCell="B25" sqref="B25:C25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208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138" t="s">
        <v>4</v>
      </c>
      <c r="C7" s="13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3">
      <c r="A8" s="10" t="s">
        <v>20</v>
      </c>
      <c r="B8" s="154">
        <v>500000</v>
      </c>
      <c r="C8" s="12"/>
      <c r="D8" s="13"/>
      <c r="E8" s="118">
        <f>B8*0.1</f>
        <v>50000</v>
      </c>
      <c r="F8" s="11">
        <v>0</v>
      </c>
      <c r="G8" s="13"/>
      <c r="H8" s="14">
        <f>B8-E8</f>
        <v>450000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 t="shared" ref="H9" si="0">B9*0.78</f>
        <v>0</v>
      </c>
      <c r="I9" s="15"/>
      <c r="J9" s="16"/>
    </row>
    <row r="10" spans="1:12" ht="18.75" x14ac:dyDescent="0.3">
      <c r="A10" s="17" t="s">
        <v>158</v>
      </c>
      <c r="B10" s="153">
        <v>237600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7">
        <f>C10-F10</f>
        <v>237600</v>
      </c>
      <c r="H10" s="14">
        <f>G10-E10</f>
        <v>210600</v>
      </c>
      <c r="I10" s="15"/>
      <c r="J10" s="16"/>
    </row>
    <row r="11" spans="1:12" ht="18.75" x14ac:dyDescent="0.3">
      <c r="A11" s="3" t="s">
        <v>10</v>
      </c>
      <c r="B11" s="149">
        <f>SUM(B8:B10)</f>
        <v>737600</v>
      </c>
      <c r="C11" s="18">
        <f t="shared" ref="C11:H11" si="1">SUM(C8:C10)</f>
        <v>270000</v>
      </c>
      <c r="D11" s="18">
        <f t="shared" si="1"/>
        <v>0</v>
      </c>
      <c r="E11" s="19">
        <f t="shared" si="1"/>
        <v>77000</v>
      </c>
      <c r="F11" s="18">
        <f t="shared" si="1"/>
        <v>32400</v>
      </c>
      <c r="G11" s="18">
        <f t="shared" si="1"/>
        <v>237600</v>
      </c>
      <c r="H11" s="18">
        <f t="shared" si="1"/>
        <v>660600</v>
      </c>
      <c r="I11" s="18"/>
      <c r="J11" s="19"/>
    </row>
    <row r="12" spans="1:12" ht="21" x14ac:dyDescent="0.35">
      <c r="A12" s="88" t="s">
        <v>22</v>
      </c>
      <c r="B12" s="154">
        <f>-(D11+E11)</f>
        <v>-77000</v>
      </c>
      <c r="C12" s="190"/>
      <c r="D12" s="190"/>
      <c r="E12" s="142"/>
      <c r="F12" s="142"/>
      <c r="G12" s="195"/>
      <c r="H12" s="195"/>
      <c r="I12" s="51"/>
      <c r="J12" s="142"/>
    </row>
    <row r="13" spans="1:12" ht="21" x14ac:dyDescent="0.35">
      <c r="A13" s="88" t="s">
        <v>167</v>
      </c>
      <c r="B13" s="154">
        <v>-110000</v>
      </c>
      <c r="C13" s="197"/>
      <c r="D13" s="190"/>
      <c r="E13" s="190"/>
      <c r="F13" s="190"/>
      <c r="G13" s="190"/>
      <c r="H13" s="190"/>
      <c r="I13" s="190"/>
      <c r="J13" s="190"/>
    </row>
    <row r="14" spans="1:12" ht="21" x14ac:dyDescent="0.35">
      <c r="A14" s="148" t="s">
        <v>170</v>
      </c>
      <c r="B14" s="149">
        <v>-70400</v>
      </c>
      <c r="C14" s="143"/>
      <c r="D14" s="139"/>
      <c r="E14" s="139"/>
      <c r="F14" s="139"/>
      <c r="G14" s="139"/>
      <c r="H14" s="139"/>
      <c r="I14" s="139"/>
      <c r="J14" s="139"/>
    </row>
    <row r="15" spans="1:12" ht="18.75" x14ac:dyDescent="0.3">
      <c r="A15" s="136" t="s">
        <v>172</v>
      </c>
      <c r="B15" s="154">
        <v>-108000</v>
      </c>
      <c r="C15" s="213" t="s">
        <v>169</v>
      </c>
      <c r="D15" s="214"/>
      <c r="E15" s="214"/>
      <c r="F15" s="214"/>
      <c r="G15" s="214"/>
      <c r="H15" s="214"/>
      <c r="I15" s="214"/>
      <c r="J15" s="214"/>
    </row>
    <row r="16" spans="1:12" ht="17.25" customHeight="1" x14ac:dyDescent="0.3">
      <c r="A16" s="100" t="s">
        <v>168</v>
      </c>
      <c r="B16" s="68">
        <v>27600</v>
      </c>
      <c r="C16" s="206"/>
      <c r="D16" s="207"/>
      <c r="E16" s="207"/>
      <c r="F16" s="207"/>
      <c r="G16" s="207"/>
      <c r="H16" s="207"/>
      <c r="I16" s="207"/>
      <c r="J16" s="207"/>
    </row>
    <row r="17" spans="1:10" ht="17.25" customHeight="1" x14ac:dyDescent="0.3">
      <c r="A17" s="100" t="s">
        <v>196</v>
      </c>
      <c r="B17" s="68">
        <f>SUM(B25:C26)</f>
        <v>-50800</v>
      </c>
      <c r="C17" s="206" t="s">
        <v>199</v>
      </c>
      <c r="D17" s="207"/>
      <c r="E17" s="207"/>
      <c r="F17" s="207"/>
      <c r="G17" s="207"/>
      <c r="H17" s="207"/>
      <c r="I17" s="207"/>
      <c r="J17" s="207"/>
    </row>
    <row r="18" spans="1:10" ht="17.25" customHeight="1" x14ac:dyDescent="0.3">
      <c r="A18" s="100" t="s">
        <v>171</v>
      </c>
      <c r="B18" s="68">
        <f>SUM(B11:B17)</f>
        <v>349000</v>
      </c>
      <c r="C18" s="200" t="s">
        <v>200</v>
      </c>
      <c r="D18" s="201"/>
      <c r="E18" s="201"/>
      <c r="F18" s="201"/>
      <c r="G18" s="201"/>
      <c r="H18" s="201"/>
      <c r="I18" s="201"/>
      <c r="J18" s="201"/>
    </row>
    <row r="19" spans="1:10" ht="11.25" customHeight="1" x14ac:dyDescent="0.3">
      <c r="A19" s="89"/>
      <c r="B19" s="127"/>
      <c r="C19" s="23"/>
      <c r="D19" s="31"/>
      <c r="E19" s="31"/>
      <c r="F19" s="31"/>
      <c r="G19" s="140"/>
      <c r="H19" s="31"/>
      <c r="I19" s="31"/>
      <c r="J19" s="31"/>
    </row>
    <row r="20" spans="1:10" ht="15.75" x14ac:dyDescent="0.25">
      <c r="A20" s="196" t="s">
        <v>117</v>
      </c>
      <c r="B20" s="196"/>
      <c r="C20" s="196"/>
      <c r="D20" s="196"/>
      <c r="E20" s="196"/>
      <c r="F20" s="196"/>
      <c r="G20" s="196"/>
      <c r="H20" s="196"/>
      <c r="I20" s="196"/>
      <c r="J20" s="196"/>
    </row>
    <row r="22" spans="1:10" ht="18.75" x14ac:dyDescent="0.3">
      <c r="A22" s="164" t="s">
        <v>123</v>
      </c>
      <c r="B22" s="68">
        <f>SUM(B27:D27)</f>
        <v>1292400</v>
      </c>
      <c r="C22" s="120" t="s">
        <v>173</v>
      </c>
      <c r="E22" s="48"/>
    </row>
    <row r="23" spans="1:10" ht="18.75" x14ac:dyDescent="0.3">
      <c r="A23" s="120" t="s">
        <v>197</v>
      </c>
      <c r="B23" s="87">
        <v>880000</v>
      </c>
      <c r="C23" s="120">
        <v>19200</v>
      </c>
      <c r="E23" s="48"/>
    </row>
    <row r="25" spans="1:10" ht="18.75" x14ac:dyDescent="0.3">
      <c r="A25" s="17" t="s">
        <v>182</v>
      </c>
      <c r="B25" s="208">
        <f>SUM(B23:C23)</f>
        <v>899200</v>
      </c>
      <c r="C25" s="208"/>
    </row>
    <row r="26" spans="1:10" ht="18.75" x14ac:dyDescent="0.3">
      <c r="A26" s="17" t="s">
        <v>181</v>
      </c>
      <c r="B26" s="208">
        <v>-950000</v>
      </c>
      <c r="C26" s="208"/>
    </row>
    <row r="27" spans="1:10" ht="21" x14ac:dyDescent="0.35">
      <c r="A27" s="160" t="s">
        <v>183</v>
      </c>
      <c r="B27" s="161">
        <v>514800</v>
      </c>
      <c r="C27" s="209">
        <v>777600</v>
      </c>
      <c r="D27" s="210"/>
    </row>
    <row r="28" spans="1:10" ht="21" x14ac:dyDescent="0.35">
      <c r="A28" s="160" t="s">
        <v>184</v>
      </c>
      <c r="B28" s="211">
        <f>B22+B26</f>
        <v>342400</v>
      </c>
      <c r="C28" s="212"/>
      <c r="D28" s="212"/>
    </row>
  </sheetData>
  <mergeCells count="16">
    <mergeCell ref="B25:C25"/>
    <mergeCell ref="B26:C26"/>
    <mergeCell ref="C27:D27"/>
    <mergeCell ref="B28:D28"/>
    <mergeCell ref="C3:D3"/>
    <mergeCell ref="A4:L4"/>
    <mergeCell ref="A5:L5"/>
    <mergeCell ref="A6:L6"/>
    <mergeCell ref="C12:D12"/>
    <mergeCell ref="G12:H12"/>
    <mergeCell ref="C13:J13"/>
    <mergeCell ref="C15:J15"/>
    <mergeCell ref="C16:J16"/>
    <mergeCell ref="A20:J20"/>
    <mergeCell ref="C17:J17"/>
    <mergeCell ref="C18:J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B12" sqref="B12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G1" t="s">
        <v>12</v>
      </c>
    </row>
    <row r="2" spans="1:12" ht="15.75" x14ac:dyDescent="0.25">
      <c r="A2" s="1" t="s">
        <v>1</v>
      </c>
      <c r="E2" s="2" t="s">
        <v>13</v>
      </c>
      <c r="G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49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65" t="s">
        <v>4</v>
      </c>
      <c r="C7" s="65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600000</v>
      </c>
      <c r="C8" s="12"/>
      <c r="D8" s="13"/>
      <c r="E8" s="11">
        <f>B8*0.1</f>
        <v>60000</v>
      </c>
      <c r="F8" s="11">
        <f>(B8+C8)*0.12</f>
        <v>72000</v>
      </c>
      <c r="G8" s="13"/>
      <c r="H8" s="14">
        <f>B8*0.78</f>
        <v>468000</v>
      </c>
      <c r="I8" s="15">
        <v>1360800</v>
      </c>
      <c r="J8" s="16"/>
    </row>
    <row r="9" spans="1:12" ht="18.75" x14ac:dyDescent="0.3">
      <c r="A9" s="17" t="s">
        <v>56</v>
      </c>
      <c r="B9" s="11">
        <v>240000</v>
      </c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187200</v>
      </c>
      <c r="I9" s="15"/>
      <c r="J9" s="16"/>
    </row>
    <row r="10" spans="1:12" ht="18.75" x14ac:dyDescent="0.3">
      <c r="A10" s="17" t="s">
        <v>31</v>
      </c>
      <c r="B10" s="11"/>
      <c r="C10" s="11">
        <v>730000</v>
      </c>
      <c r="D10" s="11"/>
      <c r="E10" s="11">
        <f>C10*0.1</f>
        <v>73000</v>
      </c>
      <c r="F10" s="11">
        <f>C10*0.12</f>
        <v>87600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840000</v>
      </c>
      <c r="C11" s="18">
        <f t="shared" ref="C11:H11" si="0">SUM(C8:C10)</f>
        <v>730000</v>
      </c>
      <c r="D11" s="18">
        <f t="shared" si="0"/>
        <v>0</v>
      </c>
      <c r="E11" s="19">
        <f t="shared" si="0"/>
        <v>133000</v>
      </c>
      <c r="F11" s="18">
        <f t="shared" si="0"/>
        <v>159600</v>
      </c>
      <c r="G11" s="18">
        <f t="shared" si="0"/>
        <v>0</v>
      </c>
      <c r="H11" s="18">
        <f t="shared" si="0"/>
        <v>655200</v>
      </c>
      <c r="I11" s="18"/>
      <c r="J11" s="19"/>
    </row>
    <row r="12" spans="1:12" ht="21" x14ac:dyDescent="0.35">
      <c r="A12" s="20" t="s">
        <v>21</v>
      </c>
      <c r="B12" s="14">
        <f>B11+C11-F10</f>
        <v>1482400</v>
      </c>
      <c r="C12" s="2"/>
      <c r="D12" s="30"/>
      <c r="E12" s="30"/>
      <c r="F12" s="30"/>
      <c r="G12" s="30" t="s">
        <v>38</v>
      </c>
      <c r="H12" s="30"/>
      <c r="I12" s="15">
        <v>622800</v>
      </c>
      <c r="J12" s="30"/>
    </row>
    <row r="13" spans="1:12" ht="21" x14ac:dyDescent="0.35">
      <c r="A13" s="20" t="s">
        <v>22</v>
      </c>
      <c r="B13" s="14">
        <f>D11+E11</f>
        <v>133000</v>
      </c>
      <c r="C13" s="190"/>
      <c r="D13" s="190"/>
      <c r="E13" s="30"/>
      <c r="F13" s="30"/>
      <c r="G13" s="184" t="s">
        <v>43</v>
      </c>
      <c r="H13" s="184"/>
      <c r="I13" s="15">
        <v>80000</v>
      </c>
      <c r="J13" s="30"/>
    </row>
    <row r="14" spans="1:12" ht="15.75" x14ac:dyDescent="0.25">
      <c r="A14" s="60" t="s">
        <v>57</v>
      </c>
      <c r="B14" s="14">
        <v>662478</v>
      </c>
      <c r="C14" s="190"/>
      <c r="D14" s="190"/>
      <c r="E14" s="30"/>
      <c r="F14" s="30"/>
      <c r="G14" s="58"/>
      <c r="H14" s="59"/>
      <c r="I14" s="15"/>
      <c r="J14" s="30"/>
    </row>
    <row r="15" spans="1:12" ht="15.75" x14ac:dyDescent="0.25">
      <c r="A15" s="12" t="s">
        <v>50</v>
      </c>
      <c r="B15" s="14">
        <v>80000</v>
      </c>
      <c r="C15" s="190"/>
      <c r="D15" s="190"/>
      <c r="E15" s="30"/>
      <c r="F15" s="30"/>
      <c r="G15" s="63" t="s">
        <v>44</v>
      </c>
      <c r="H15" s="64"/>
      <c r="I15" s="15">
        <v>80000</v>
      </c>
      <c r="J15" s="30"/>
    </row>
    <row r="16" spans="1:12" ht="15.75" x14ac:dyDescent="0.25">
      <c r="A16" s="52" t="s">
        <v>52</v>
      </c>
      <c r="B16" s="14">
        <v>111215</v>
      </c>
      <c r="C16" s="188"/>
      <c r="D16" s="188"/>
      <c r="E16" s="30"/>
      <c r="F16" s="30"/>
      <c r="G16" s="63" t="s">
        <v>46</v>
      </c>
      <c r="H16" s="64"/>
      <c r="I16" s="15">
        <v>78800</v>
      </c>
      <c r="J16" s="30"/>
    </row>
    <row r="17" spans="1:12" ht="15.75" x14ac:dyDescent="0.25">
      <c r="A17" s="55" t="s">
        <v>51</v>
      </c>
      <c r="B17" s="14">
        <v>227000</v>
      </c>
      <c r="C17" s="66"/>
      <c r="D17" s="66"/>
      <c r="E17" s="30"/>
      <c r="F17" s="30"/>
      <c r="G17" s="50"/>
      <c r="H17" s="50"/>
      <c r="I17" s="51"/>
      <c r="J17" s="30"/>
    </row>
    <row r="18" spans="1:12" ht="15.75" x14ac:dyDescent="0.25">
      <c r="A18" s="52" t="s">
        <v>61</v>
      </c>
      <c r="B18" s="14">
        <v>17400</v>
      </c>
      <c r="C18" s="66"/>
      <c r="D18" s="66"/>
      <c r="E18" s="30"/>
      <c r="F18" s="30"/>
      <c r="G18" s="50"/>
      <c r="H18" s="50"/>
      <c r="I18" s="51"/>
      <c r="J18" s="30"/>
    </row>
    <row r="19" spans="1:12" ht="18.75" x14ac:dyDescent="0.3">
      <c r="A19" s="56" t="s">
        <v>59</v>
      </c>
      <c r="B19" s="61">
        <f>B12-B13-B14-B15-B16-B17-B18</f>
        <v>251307</v>
      </c>
      <c r="C19" s="66"/>
      <c r="D19" s="66"/>
      <c r="E19" s="30"/>
      <c r="F19" s="30"/>
      <c r="G19" s="50"/>
      <c r="H19" s="50"/>
      <c r="I19" s="51"/>
      <c r="J19" s="30"/>
    </row>
    <row r="20" spans="1:12" ht="21" customHeight="1" x14ac:dyDescent="0.3">
      <c r="A20" s="54" t="s">
        <v>55</v>
      </c>
      <c r="B20" s="62" t="s">
        <v>58</v>
      </c>
      <c r="C20" s="23"/>
      <c r="D20" s="31"/>
      <c r="E20" s="31"/>
      <c r="F20" s="31"/>
      <c r="G20" s="67"/>
      <c r="H20" s="31"/>
      <c r="I20" s="31"/>
      <c r="J20" s="31"/>
    </row>
    <row r="21" spans="1:12" ht="7.5" customHeight="1" x14ac:dyDescent="0.25">
      <c r="G21" s="67"/>
      <c r="H21" s="27"/>
    </row>
    <row r="22" spans="1:12" x14ac:dyDescent="0.25">
      <c r="A22" s="67" t="s">
        <v>60</v>
      </c>
      <c r="B22" s="67"/>
      <c r="C22" s="67"/>
      <c r="D22" s="67"/>
      <c r="E22" s="67"/>
      <c r="F22" s="67"/>
      <c r="H22" s="67"/>
      <c r="I22" s="67"/>
      <c r="J22" s="67"/>
      <c r="K22" s="67"/>
      <c r="L22" s="67"/>
    </row>
    <row r="23" spans="1:12" ht="8.25" customHeight="1" x14ac:dyDescent="0.25">
      <c r="A23" s="67"/>
      <c r="B23" s="67"/>
      <c r="C23" s="67"/>
      <c r="D23" s="67"/>
      <c r="E23" s="67"/>
      <c r="F23" s="67"/>
      <c r="G23" s="32"/>
      <c r="H23" s="67"/>
      <c r="I23" s="67"/>
      <c r="J23" s="67"/>
      <c r="K23" s="67"/>
      <c r="L23" s="67"/>
    </row>
    <row r="24" spans="1:12" ht="5.25" customHeight="1" x14ac:dyDescent="0.25"/>
    <row r="25" spans="1:12" ht="15.75" x14ac:dyDescent="0.25">
      <c r="A25" s="32" t="s">
        <v>53</v>
      </c>
      <c r="B25" s="32"/>
      <c r="C25" s="32"/>
      <c r="D25" s="32"/>
      <c r="E25" s="32"/>
      <c r="F25" s="32"/>
      <c r="H25" s="32"/>
      <c r="I25" s="32"/>
      <c r="J25" s="32"/>
      <c r="K25" s="32"/>
      <c r="L25" s="32"/>
    </row>
    <row r="26" spans="1:12" x14ac:dyDescent="0.25">
      <c r="A26" s="189" t="s">
        <v>54</v>
      </c>
      <c r="B26" s="189"/>
      <c r="C26" s="189"/>
      <c r="D26" s="189"/>
      <c r="E26" s="189"/>
      <c r="F26" s="189"/>
      <c r="G26" s="189"/>
      <c r="H26" s="189"/>
      <c r="I26" s="189"/>
      <c r="J26" s="189"/>
    </row>
    <row r="27" spans="1:12" x14ac:dyDescent="0.25">
      <c r="J27" s="48"/>
    </row>
  </sheetData>
  <mergeCells count="8">
    <mergeCell ref="C16:D16"/>
    <mergeCell ref="A26:J26"/>
    <mergeCell ref="C3:D3"/>
    <mergeCell ref="A4:L4"/>
    <mergeCell ref="A5:L5"/>
    <mergeCell ref="A6:L6"/>
    <mergeCell ref="C13:D15"/>
    <mergeCell ref="G13:H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93" zoomScaleNormal="93" workbookViewId="0">
      <selection activeCell="B9" sqref="B9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0.25" customHeight="1" x14ac:dyDescent="0.35">
      <c r="A6" s="179" t="s">
        <v>174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155" t="s">
        <v>4</v>
      </c>
      <c r="C7" s="155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3">
      <c r="A8" s="10" t="s">
        <v>20</v>
      </c>
      <c r="B8" s="154">
        <v>1070000</v>
      </c>
      <c r="C8" s="12"/>
      <c r="D8" s="13"/>
      <c r="E8" s="118">
        <f>B8*0.1</f>
        <v>107000</v>
      </c>
      <c r="F8" s="11">
        <v>0</v>
      </c>
      <c r="G8" s="13"/>
      <c r="H8" s="14">
        <f>B8-E8</f>
        <v>963000</v>
      </c>
      <c r="I8" s="15">
        <v>1360800</v>
      </c>
      <c r="J8" s="16"/>
    </row>
    <row r="9" spans="1:12" ht="18.75" x14ac:dyDescent="0.3">
      <c r="A9" s="17" t="s">
        <v>158</v>
      </c>
      <c r="B9" s="154">
        <v>237600</v>
      </c>
      <c r="C9" s="11">
        <v>270000</v>
      </c>
      <c r="D9" s="11"/>
      <c r="E9" s="11">
        <f>C9*0.1</f>
        <v>27000</v>
      </c>
      <c r="F9" s="11">
        <f>C9*0.12</f>
        <v>32400</v>
      </c>
      <c r="G9" s="147">
        <f>C9-F9</f>
        <v>237600</v>
      </c>
      <c r="H9" s="14">
        <f>G9-E9</f>
        <v>210600</v>
      </c>
      <c r="I9" s="15"/>
      <c r="J9" s="16"/>
    </row>
    <row r="10" spans="1:12" ht="18.75" x14ac:dyDescent="0.3">
      <c r="A10" s="3" t="s">
        <v>10</v>
      </c>
      <c r="B10" s="149">
        <f t="shared" ref="B10:H10" si="0">SUM(B8:B9)</f>
        <v>1307600</v>
      </c>
      <c r="C10" s="18">
        <f t="shared" si="0"/>
        <v>270000</v>
      </c>
      <c r="D10" s="18">
        <f t="shared" si="0"/>
        <v>0</v>
      </c>
      <c r="E10" s="19">
        <f t="shared" si="0"/>
        <v>134000</v>
      </c>
      <c r="F10" s="18">
        <f t="shared" si="0"/>
        <v>32400</v>
      </c>
      <c r="G10" s="18">
        <f t="shared" si="0"/>
        <v>237600</v>
      </c>
      <c r="H10" s="18">
        <f t="shared" si="0"/>
        <v>1173600</v>
      </c>
      <c r="I10" s="18"/>
      <c r="J10" s="19"/>
    </row>
    <row r="11" spans="1:12" ht="19.5" customHeight="1" x14ac:dyDescent="0.35">
      <c r="A11" s="88" t="s">
        <v>22</v>
      </c>
      <c r="B11" s="154">
        <f>-(D10+E10)</f>
        <v>-134000</v>
      </c>
      <c r="C11" s="190"/>
      <c r="D11" s="190"/>
      <c r="E11" s="157"/>
      <c r="F11" s="157"/>
      <c r="G11" s="195"/>
      <c r="H11" s="195"/>
      <c r="I11" s="51"/>
      <c r="J11" s="157"/>
    </row>
    <row r="12" spans="1:12" ht="21" x14ac:dyDescent="0.35">
      <c r="A12" s="88" t="s">
        <v>175</v>
      </c>
      <c r="B12" s="154">
        <v>-114135</v>
      </c>
      <c r="C12" s="197"/>
      <c r="D12" s="190"/>
      <c r="E12" s="190"/>
      <c r="F12" s="190"/>
      <c r="G12" s="190"/>
      <c r="H12" s="190"/>
      <c r="I12" s="190"/>
      <c r="J12" s="190"/>
    </row>
    <row r="13" spans="1:12" ht="21" x14ac:dyDescent="0.35">
      <c r="A13" s="88" t="s">
        <v>176</v>
      </c>
      <c r="B13" s="154">
        <v>-240000</v>
      </c>
      <c r="C13" s="217" t="s">
        <v>198</v>
      </c>
      <c r="D13" s="218"/>
      <c r="E13" s="218"/>
      <c r="F13" s="218"/>
      <c r="G13" s="218"/>
      <c r="H13" s="218"/>
      <c r="I13" s="218"/>
      <c r="J13" s="218"/>
    </row>
    <row r="14" spans="1:12" ht="18.75" x14ac:dyDescent="0.3">
      <c r="A14" s="163" t="s">
        <v>193</v>
      </c>
      <c r="B14" s="154">
        <v>-240000</v>
      </c>
      <c r="C14" s="217" t="s">
        <v>192</v>
      </c>
      <c r="D14" s="218"/>
      <c r="E14" s="218"/>
      <c r="F14" s="218"/>
      <c r="G14" s="218"/>
      <c r="H14" s="218"/>
      <c r="I14" s="218"/>
      <c r="J14" s="218"/>
    </row>
    <row r="15" spans="1:12" ht="21" x14ac:dyDescent="0.35">
      <c r="A15" s="88" t="s">
        <v>194</v>
      </c>
      <c r="B15" s="154">
        <v>-146213</v>
      </c>
      <c r="C15" s="217" t="s">
        <v>180</v>
      </c>
      <c r="D15" s="218"/>
      <c r="E15" s="218"/>
      <c r="F15" s="218"/>
      <c r="G15" s="218"/>
      <c r="H15" s="218"/>
      <c r="I15" s="218"/>
      <c r="J15" s="218"/>
    </row>
    <row r="16" spans="1:12" ht="21" x14ac:dyDescent="0.35">
      <c r="A16" s="88" t="s">
        <v>195</v>
      </c>
      <c r="B16" s="154">
        <v>-44500</v>
      </c>
      <c r="C16" s="217" t="s">
        <v>177</v>
      </c>
      <c r="D16" s="218"/>
      <c r="E16" s="218"/>
      <c r="F16" s="218"/>
      <c r="G16" s="218"/>
      <c r="H16" s="218"/>
      <c r="I16" s="218"/>
      <c r="J16" s="218"/>
    </row>
    <row r="17" spans="1:12" ht="18.75" x14ac:dyDescent="0.3">
      <c r="A17" s="136" t="s">
        <v>178</v>
      </c>
      <c r="B17" s="154">
        <v>-44000</v>
      </c>
      <c r="C17" s="217" t="s">
        <v>179</v>
      </c>
      <c r="D17" s="218"/>
      <c r="E17" s="218"/>
      <c r="F17" s="218"/>
      <c r="G17" s="218"/>
      <c r="H17" s="218"/>
      <c r="I17" s="218"/>
      <c r="J17" s="218"/>
      <c r="L17" s="48"/>
    </row>
    <row r="18" spans="1:12" ht="18.75" x14ac:dyDescent="0.3">
      <c r="A18" s="162" t="s">
        <v>188</v>
      </c>
      <c r="B18" s="154">
        <v>-6000</v>
      </c>
      <c r="C18" s="217" t="s">
        <v>190</v>
      </c>
      <c r="D18" s="218"/>
      <c r="E18" s="218"/>
      <c r="F18" s="218"/>
      <c r="G18" s="218"/>
      <c r="H18" s="218"/>
      <c r="I18" s="218"/>
      <c r="J18" s="218"/>
    </row>
    <row r="19" spans="1:12" ht="18.75" x14ac:dyDescent="0.3">
      <c r="A19" s="162" t="s">
        <v>189</v>
      </c>
      <c r="B19" s="154">
        <v>-15000</v>
      </c>
      <c r="C19" s="217" t="s">
        <v>191</v>
      </c>
      <c r="D19" s="218"/>
      <c r="E19" s="218"/>
      <c r="F19" s="218"/>
      <c r="G19" s="218"/>
      <c r="H19" s="218"/>
      <c r="I19" s="218"/>
      <c r="J19" s="218"/>
    </row>
    <row r="20" spans="1:12" ht="21" customHeight="1" x14ac:dyDescent="0.3">
      <c r="A20" s="100" t="s">
        <v>171</v>
      </c>
      <c r="B20" s="68">
        <f>SUM(B10:B19)</f>
        <v>323752</v>
      </c>
      <c r="C20" s="158"/>
      <c r="D20" s="158"/>
      <c r="E20" s="158"/>
      <c r="F20" s="158"/>
      <c r="G20" s="158"/>
      <c r="H20" s="158"/>
      <c r="I20" s="158"/>
      <c r="J20" s="158"/>
    </row>
    <row r="21" spans="1:12" ht="4.5" customHeight="1" x14ac:dyDescent="0.3">
      <c r="A21" s="89"/>
      <c r="B21" s="127"/>
      <c r="C21" s="23"/>
      <c r="D21" s="31"/>
      <c r="E21" s="31"/>
      <c r="F21" s="31"/>
      <c r="G21" s="156"/>
      <c r="H21" s="31"/>
      <c r="I21" s="31"/>
      <c r="J21" s="31"/>
    </row>
    <row r="22" spans="1:12" ht="15.75" x14ac:dyDescent="0.25">
      <c r="A22" s="196" t="s">
        <v>117</v>
      </c>
      <c r="B22" s="196"/>
      <c r="C22" s="196"/>
      <c r="D22" s="196"/>
      <c r="E22" s="196"/>
      <c r="F22" s="196"/>
      <c r="G22" s="196"/>
      <c r="H22" s="196"/>
      <c r="I22" s="196"/>
      <c r="J22" s="196"/>
    </row>
    <row r="23" spans="1:12" ht="4.5" customHeight="1" x14ac:dyDescent="0.25"/>
    <row r="24" spans="1:12" ht="18.75" x14ac:dyDescent="0.3">
      <c r="A24" s="120" t="s">
        <v>123</v>
      </c>
      <c r="B24" s="68">
        <f>SUM(B31:D31)</f>
        <v>1292400</v>
      </c>
      <c r="C24" s="120" t="s">
        <v>173</v>
      </c>
      <c r="E24" s="48"/>
    </row>
    <row r="25" spans="1:12" ht="18.75" x14ac:dyDescent="0.3">
      <c r="A25" s="120" t="s">
        <v>185</v>
      </c>
      <c r="B25" s="87">
        <v>114135</v>
      </c>
      <c r="C25" s="120"/>
      <c r="E25" s="48"/>
    </row>
    <row r="26" spans="1:12" ht="18.75" x14ac:dyDescent="0.3">
      <c r="A26" s="120" t="s">
        <v>186</v>
      </c>
      <c r="B26" s="87">
        <v>114135</v>
      </c>
      <c r="C26" s="120"/>
    </row>
    <row r="27" spans="1:12" ht="18.75" x14ac:dyDescent="0.3">
      <c r="A27" s="120" t="s">
        <v>187</v>
      </c>
      <c r="B27" s="87">
        <v>114135</v>
      </c>
      <c r="C27" s="120"/>
    </row>
    <row r="28" spans="1:12" ht="18.75" x14ac:dyDescent="0.3">
      <c r="A28" s="137" t="s">
        <v>150</v>
      </c>
      <c r="B28" s="68">
        <f>SUM(B25:B27)</f>
        <v>342405</v>
      </c>
      <c r="C28" s="159"/>
      <c r="D28" s="215"/>
      <c r="E28" s="216"/>
    </row>
    <row r="29" spans="1:12" ht="18.75" x14ac:dyDescent="0.3">
      <c r="A29" s="17" t="s">
        <v>182</v>
      </c>
      <c r="B29" s="208">
        <f>SUM(B28:C28)</f>
        <v>342405</v>
      </c>
      <c r="C29" s="208"/>
    </row>
    <row r="30" spans="1:12" ht="18.75" x14ac:dyDescent="0.3">
      <c r="A30" s="17" t="s">
        <v>181</v>
      </c>
      <c r="B30" s="208">
        <v>-950000</v>
      </c>
      <c r="C30" s="208"/>
    </row>
    <row r="31" spans="1:12" ht="18.75" x14ac:dyDescent="0.3">
      <c r="A31" s="120" t="s">
        <v>183</v>
      </c>
      <c r="B31" s="161">
        <v>514800</v>
      </c>
      <c r="C31" s="209">
        <v>777600</v>
      </c>
      <c r="D31" s="210"/>
    </row>
    <row r="32" spans="1:12" ht="21" x14ac:dyDescent="0.35">
      <c r="A32" s="160" t="s">
        <v>184</v>
      </c>
      <c r="B32" s="211">
        <f>B24+B30</f>
        <v>342400</v>
      </c>
      <c r="C32" s="212"/>
      <c r="D32" s="212"/>
    </row>
  </sheetData>
  <mergeCells count="20">
    <mergeCell ref="B29:C29"/>
    <mergeCell ref="B30:C30"/>
    <mergeCell ref="C31:D31"/>
    <mergeCell ref="B32:D32"/>
    <mergeCell ref="C12:J12"/>
    <mergeCell ref="A22:J22"/>
    <mergeCell ref="D28:E28"/>
    <mergeCell ref="C15:J15"/>
    <mergeCell ref="C16:J16"/>
    <mergeCell ref="C17:J17"/>
    <mergeCell ref="C18:J18"/>
    <mergeCell ref="C19:J19"/>
    <mergeCell ref="C14:J14"/>
    <mergeCell ref="C13:J13"/>
    <mergeCell ref="C3:D3"/>
    <mergeCell ref="A4:L4"/>
    <mergeCell ref="A5:L5"/>
    <mergeCell ref="A6:L6"/>
    <mergeCell ref="C11:D11"/>
    <mergeCell ref="G11:H11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="93" zoomScaleNormal="93" workbookViewId="0">
      <selection activeCell="J22" sqref="J22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0.25" customHeight="1" x14ac:dyDescent="0.35">
      <c r="A6" s="179" t="s">
        <v>201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165" t="s">
        <v>4</v>
      </c>
      <c r="C7" s="165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3">
      <c r="A8" s="10" t="s">
        <v>20</v>
      </c>
      <c r="B8" s="154">
        <v>680000</v>
      </c>
      <c r="C8" s="12"/>
      <c r="D8" s="13"/>
      <c r="E8" s="118">
        <f>B8*0.1</f>
        <v>68000</v>
      </c>
      <c r="F8" s="11">
        <v>0</v>
      </c>
      <c r="G8" s="13"/>
      <c r="H8" s="14">
        <f>B8-E8</f>
        <v>612000</v>
      </c>
      <c r="I8" s="15">
        <v>1360800</v>
      </c>
      <c r="J8" s="16"/>
    </row>
    <row r="9" spans="1:12" ht="18.75" x14ac:dyDescent="0.3">
      <c r="A9" s="17" t="s">
        <v>158</v>
      </c>
      <c r="B9" s="154">
        <v>237600</v>
      </c>
      <c r="C9" s="11">
        <v>270000</v>
      </c>
      <c r="D9" s="11"/>
      <c r="E9" s="11">
        <f>C9*0.1</f>
        <v>27000</v>
      </c>
      <c r="F9" s="11">
        <f>C9*0.12</f>
        <v>32400</v>
      </c>
      <c r="G9" s="147">
        <f>C9-F9</f>
        <v>237600</v>
      </c>
      <c r="H9" s="14">
        <f>G9-E9</f>
        <v>210600</v>
      </c>
      <c r="I9" s="15"/>
      <c r="J9" s="16"/>
    </row>
    <row r="10" spans="1:12" ht="18.75" x14ac:dyDescent="0.3">
      <c r="A10" s="3" t="s">
        <v>10</v>
      </c>
      <c r="B10" s="149">
        <f t="shared" ref="B10:H10" si="0">SUM(B8:B9)</f>
        <v>917600</v>
      </c>
      <c r="C10" s="18">
        <f t="shared" si="0"/>
        <v>270000</v>
      </c>
      <c r="D10" s="18">
        <f t="shared" si="0"/>
        <v>0</v>
      </c>
      <c r="E10" s="19">
        <f t="shared" si="0"/>
        <v>95000</v>
      </c>
      <c r="F10" s="18">
        <f t="shared" si="0"/>
        <v>32400</v>
      </c>
      <c r="G10" s="18">
        <f t="shared" si="0"/>
        <v>237600</v>
      </c>
      <c r="H10" s="18">
        <f t="shared" si="0"/>
        <v>822600</v>
      </c>
      <c r="I10" s="18"/>
      <c r="J10" s="19"/>
    </row>
    <row r="11" spans="1:12" ht="19.5" customHeight="1" x14ac:dyDescent="0.35">
      <c r="A11" s="88" t="s">
        <v>22</v>
      </c>
      <c r="B11" s="154">
        <f>-(D10+E10)</f>
        <v>-95000</v>
      </c>
      <c r="C11" s="190"/>
      <c r="D11" s="190"/>
      <c r="E11" s="167"/>
      <c r="F11" s="167"/>
      <c r="G11" s="195"/>
      <c r="H11" s="195"/>
      <c r="I11" s="51"/>
      <c r="J11" s="167"/>
    </row>
    <row r="12" spans="1:12" ht="21" x14ac:dyDescent="0.35">
      <c r="A12" s="88" t="s">
        <v>202</v>
      </c>
      <c r="B12" s="154">
        <v>-114135</v>
      </c>
      <c r="C12" s="197"/>
      <c r="D12" s="190"/>
      <c r="E12" s="190"/>
      <c r="F12" s="190"/>
      <c r="G12" s="190"/>
      <c r="H12" s="190"/>
      <c r="I12" s="190"/>
      <c r="J12" s="190"/>
    </row>
    <row r="13" spans="1:12" ht="21" customHeight="1" x14ac:dyDescent="0.3">
      <c r="A13" s="62" t="s">
        <v>171</v>
      </c>
      <c r="B13" s="68">
        <f>SUM(B10:B12)</f>
        <v>708465</v>
      </c>
      <c r="C13" s="168"/>
      <c r="D13" s="168"/>
      <c r="E13" s="168"/>
      <c r="F13" s="168"/>
      <c r="G13" s="168"/>
      <c r="H13" s="168"/>
      <c r="I13" s="168"/>
      <c r="J13" s="168"/>
    </row>
    <row r="14" spans="1:12" ht="18.75" customHeight="1" x14ac:dyDescent="0.3">
      <c r="A14" s="62" t="s">
        <v>203</v>
      </c>
      <c r="B14" s="68">
        <v>-1941720</v>
      </c>
      <c r="C14" s="23"/>
      <c r="D14" s="31"/>
      <c r="E14" s="31"/>
      <c r="F14" s="31"/>
      <c r="G14" s="166"/>
      <c r="H14" s="31"/>
      <c r="I14" s="31"/>
      <c r="J14" s="31"/>
    </row>
    <row r="15" spans="1:12" ht="18.75" customHeight="1" x14ac:dyDescent="0.3">
      <c r="A15" s="62" t="s">
        <v>204</v>
      </c>
      <c r="B15" s="68">
        <v>520000</v>
      </c>
      <c r="C15" s="23"/>
      <c r="D15" s="31"/>
      <c r="E15" s="31"/>
      <c r="F15" s="31"/>
      <c r="G15" s="169"/>
      <c r="H15" s="31"/>
      <c r="I15" s="31"/>
      <c r="J15" s="31"/>
    </row>
    <row r="16" spans="1:12" ht="18.75" customHeight="1" x14ac:dyDescent="0.3">
      <c r="A16" s="62" t="s">
        <v>205</v>
      </c>
      <c r="B16" s="68">
        <f>SUM(B13:B15)</f>
        <v>-713255</v>
      </c>
      <c r="C16" s="23"/>
      <c r="D16" s="31"/>
      <c r="E16" s="31"/>
      <c r="F16" s="31"/>
      <c r="G16" s="169"/>
      <c r="H16" s="31"/>
      <c r="I16" s="31"/>
      <c r="J16" s="31"/>
    </row>
    <row r="17" spans="1:10" ht="16.5" customHeight="1" x14ac:dyDescent="0.3">
      <c r="A17" s="89" t="s">
        <v>206</v>
      </c>
      <c r="B17" s="127">
        <v>213255</v>
      </c>
      <c r="C17" s="23"/>
      <c r="D17" s="31"/>
      <c r="E17" s="31"/>
      <c r="F17" s="31"/>
      <c r="G17" s="169"/>
      <c r="H17" s="31"/>
      <c r="I17" s="31"/>
      <c r="J17" s="31"/>
    </row>
    <row r="18" spans="1:10" ht="18" customHeight="1" x14ac:dyDescent="0.3">
      <c r="A18" s="89" t="s">
        <v>207</v>
      </c>
      <c r="B18" s="127">
        <f>SUM(B16:B17)</f>
        <v>-500000</v>
      </c>
      <c r="C18" s="23"/>
      <c r="D18" s="31"/>
      <c r="E18" s="31"/>
      <c r="F18" s="31"/>
      <c r="G18" s="169"/>
      <c r="H18" s="31"/>
      <c r="I18" s="31"/>
      <c r="J18" s="31"/>
    </row>
    <row r="19" spans="1:10" ht="15.75" x14ac:dyDescent="0.25">
      <c r="A19" s="196" t="s">
        <v>117</v>
      </c>
      <c r="B19" s="196"/>
      <c r="C19" s="196"/>
      <c r="D19" s="196"/>
      <c r="E19" s="196"/>
      <c r="F19" s="196"/>
      <c r="G19" s="196"/>
      <c r="H19" s="196"/>
      <c r="I19" s="196"/>
      <c r="J19" s="196"/>
    </row>
    <row r="20" spans="1:10" ht="4.5" customHeight="1" x14ac:dyDescent="0.25"/>
    <row r="21" spans="1:10" ht="18.75" x14ac:dyDescent="0.3">
      <c r="A21" s="120" t="s">
        <v>123</v>
      </c>
      <c r="B21" s="68">
        <f>SUM(B28:D28)</f>
        <v>1292400</v>
      </c>
      <c r="C21" s="120" t="s">
        <v>173</v>
      </c>
      <c r="E21" s="48"/>
    </row>
    <row r="22" spans="1:10" ht="18.75" x14ac:dyDescent="0.3">
      <c r="A22" s="120" t="s">
        <v>185</v>
      </c>
      <c r="B22" s="87">
        <v>114135</v>
      </c>
      <c r="C22" s="120"/>
      <c r="E22" s="48"/>
    </row>
    <row r="23" spans="1:10" ht="18.75" x14ac:dyDescent="0.3">
      <c r="A23" s="120" t="s">
        <v>186</v>
      </c>
      <c r="B23" s="87">
        <v>114135</v>
      </c>
      <c r="C23" s="120"/>
    </row>
    <row r="24" spans="1:10" ht="18.75" x14ac:dyDescent="0.3">
      <c r="A24" s="120" t="s">
        <v>187</v>
      </c>
      <c r="B24" s="87">
        <v>114135</v>
      </c>
      <c r="C24" s="120"/>
    </row>
    <row r="25" spans="1:10" ht="18.75" x14ac:dyDescent="0.3">
      <c r="A25" s="137" t="s">
        <v>150</v>
      </c>
      <c r="B25" s="68">
        <f>SUM(B22:B24)</f>
        <v>342405</v>
      </c>
      <c r="C25" s="159"/>
      <c r="D25" s="215"/>
      <c r="E25" s="216"/>
    </row>
    <row r="26" spans="1:10" ht="18.75" x14ac:dyDescent="0.3">
      <c r="A26" s="17" t="s">
        <v>182</v>
      </c>
      <c r="B26" s="208">
        <f>SUM(B25:C25)</f>
        <v>342405</v>
      </c>
      <c r="C26" s="208"/>
    </row>
    <row r="27" spans="1:10" ht="18.75" x14ac:dyDescent="0.3">
      <c r="A27" s="17" t="s">
        <v>181</v>
      </c>
      <c r="B27" s="208">
        <v>-950000</v>
      </c>
      <c r="C27" s="208"/>
    </row>
    <row r="28" spans="1:10" ht="18.75" x14ac:dyDescent="0.3">
      <c r="A28" s="120" t="s">
        <v>183</v>
      </c>
      <c r="B28" s="161">
        <v>514800</v>
      </c>
      <c r="C28" s="209">
        <v>777600</v>
      </c>
      <c r="D28" s="210"/>
    </row>
    <row r="29" spans="1:10" ht="21" x14ac:dyDescent="0.35">
      <c r="A29" s="160" t="s">
        <v>184</v>
      </c>
      <c r="B29" s="211">
        <f>B21+B27</f>
        <v>342400</v>
      </c>
      <c r="C29" s="212"/>
      <c r="D29" s="212"/>
    </row>
  </sheetData>
  <mergeCells count="13">
    <mergeCell ref="C12:J12"/>
    <mergeCell ref="C3:D3"/>
    <mergeCell ref="A4:L4"/>
    <mergeCell ref="A5:L5"/>
    <mergeCell ref="A6:L6"/>
    <mergeCell ref="C11:D11"/>
    <mergeCell ref="G11:H11"/>
    <mergeCell ref="C28:D28"/>
    <mergeCell ref="B29:D29"/>
    <mergeCell ref="A19:J19"/>
    <mergeCell ref="D25:E25"/>
    <mergeCell ref="B26:C26"/>
    <mergeCell ref="B27:C2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zoomScale="93" zoomScaleNormal="93" workbookViewId="0">
      <selection activeCell="B17" sqref="B17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0.25" customHeight="1" x14ac:dyDescent="0.35">
      <c r="A6" s="179" t="s">
        <v>209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170" t="s">
        <v>4</v>
      </c>
      <c r="C7" s="170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3">
      <c r="A8" s="10" t="s">
        <v>20</v>
      </c>
      <c r="B8" s="154">
        <v>970000</v>
      </c>
      <c r="C8" s="12"/>
      <c r="D8" s="13"/>
      <c r="E8" s="118">
        <f>B8*0.1</f>
        <v>97000</v>
      </c>
      <c r="F8" s="11">
        <v>0</v>
      </c>
      <c r="G8" s="13"/>
      <c r="H8" s="14">
        <f>B8-E8</f>
        <v>873000</v>
      </c>
      <c r="I8" s="15">
        <v>1360800</v>
      </c>
      <c r="J8" s="16"/>
    </row>
    <row r="9" spans="1:12" ht="18.75" x14ac:dyDescent="0.3">
      <c r="A9" s="17" t="s">
        <v>158</v>
      </c>
      <c r="B9" s="154">
        <v>237600</v>
      </c>
      <c r="C9" s="11">
        <v>270000</v>
      </c>
      <c r="D9" s="11"/>
      <c r="E9" s="11">
        <f>C9*0.1</f>
        <v>27000</v>
      </c>
      <c r="F9" s="11">
        <f>C9*0.12</f>
        <v>32400</v>
      </c>
      <c r="G9" s="147">
        <f>C9-F9</f>
        <v>237600</v>
      </c>
      <c r="H9" s="14">
        <f>G9-E9</f>
        <v>210600</v>
      </c>
      <c r="I9" s="15"/>
      <c r="J9" s="16"/>
    </row>
    <row r="10" spans="1:12" ht="18.75" x14ac:dyDescent="0.3">
      <c r="A10" s="3" t="s">
        <v>10</v>
      </c>
      <c r="B10" s="149">
        <f t="shared" ref="B10:H10" si="0">SUM(B8:B9)</f>
        <v>1207600</v>
      </c>
      <c r="C10" s="18">
        <f t="shared" si="0"/>
        <v>270000</v>
      </c>
      <c r="D10" s="18">
        <f t="shared" si="0"/>
        <v>0</v>
      </c>
      <c r="E10" s="19">
        <f t="shared" si="0"/>
        <v>124000</v>
      </c>
      <c r="F10" s="18">
        <f t="shared" si="0"/>
        <v>32400</v>
      </c>
      <c r="G10" s="18">
        <f t="shared" si="0"/>
        <v>237600</v>
      </c>
      <c r="H10" s="18">
        <f t="shared" si="0"/>
        <v>1083600</v>
      </c>
      <c r="I10" s="18"/>
      <c r="J10" s="19"/>
    </row>
    <row r="11" spans="1:12" ht="19.5" customHeight="1" x14ac:dyDescent="0.35">
      <c r="A11" s="88" t="s">
        <v>22</v>
      </c>
      <c r="B11" s="154">
        <f>-(D10+E10)</f>
        <v>-124000</v>
      </c>
      <c r="C11" s="190"/>
      <c r="D11" s="190"/>
      <c r="E11" s="172"/>
      <c r="F11" s="172"/>
      <c r="G11" s="195"/>
      <c r="H11" s="195"/>
      <c r="I11" s="51"/>
      <c r="J11" s="172"/>
    </row>
    <row r="12" spans="1:12" ht="21" x14ac:dyDescent="0.35">
      <c r="A12" s="88" t="s">
        <v>219</v>
      </c>
      <c r="B12" s="154">
        <v>-142330</v>
      </c>
      <c r="C12" s="197"/>
      <c r="D12" s="190"/>
      <c r="E12" s="190"/>
      <c r="F12" s="190"/>
      <c r="G12" s="190"/>
      <c r="H12" s="190"/>
      <c r="I12" s="190"/>
      <c r="J12" s="190"/>
    </row>
    <row r="13" spans="1:12" ht="18.75" customHeight="1" x14ac:dyDescent="0.3">
      <c r="A13" s="100" t="s">
        <v>220</v>
      </c>
      <c r="B13" s="87">
        <v>-500000</v>
      </c>
      <c r="C13" s="23"/>
      <c r="D13" s="31"/>
      <c r="E13" s="31"/>
      <c r="F13" s="31"/>
      <c r="G13" s="171"/>
      <c r="H13" s="31"/>
      <c r="I13" s="31"/>
      <c r="J13" s="31"/>
    </row>
    <row r="14" spans="1:12" ht="18.75" customHeight="1" x14ac:dyDescent="0.3">
      <c r="A14" s="84" t="s">
        <v>224</v>
      </c>
      <c r="B14" s="87">
        <v>-10000</v>
      </c>
      <c r="C14" s="23"/>
      <c r="D14" s="31"/>
      <c r="E14" s="31"/>
      <c r="F14" s="31"/>
      <c r="G14" s="173"/>
      <c r="H14" s="31"/>
      <c r="I14" s="31"/>
      <c r="J14" s="31"/>
    </row>
    <row r="15" spans="1:12" ht="18.75" customHeight="1" x14ac:dyDescent="0.3">
      <c r="A15" s="84" t="s">
        <v>225</v>
      </c>
      <c r="B15" s="87">
        <v>-260000</v>
      </c>
      <c r="C15" s="23"/>
      <c r="D15" s="31"/>
      <c r="E15" s="31"/>
      <c r="F15" s="31"/>
      <c r="G15" s="175"/>
      <c r="H15" s="31"/>
      <c r="I15" s="31"/>
      <c r="J15" s="31"/>
    </row>
    <row r="16" spans="1:12" ht="24" customHeight="1" x14ac:dyDescent="0.3">
      <c r="A16" s="62" t="s">
        <v>206</v>
      </c>
      <c r="B16" s="68">
        <f>SUM(B10:B15)</f>
        <v>171270</v>
      </c>
      <c r="C16" s="23"/>
      <c r="D16" s="31"/>
      <c r="E16" s="31"/>
      <c r="F16" s="31"/>
      <c r="G16" s="171"/>
      <c r="H16" s="31"/>
      <c r="I16" s="31"/>
      <c r="J16" s="31"/>
    </row>
    <row r="17" spans="1:10" ht="12.75" customHeight="1" x14ac:dyDescent="0.3">
      <c r="A17" s="89"/>
      <c r="B17" s="127"/>
      <c r="C17" s="23"/>
      <c r="D17" s="31"/>
      <c r="E17" s="31"/>
      <c r="F17" s="31"/>
      <c r="G17" s="171"/>
      <c r="H17" s="31"/>
      <c r="I17" s="31"/>
      <c r="J17" s="31"/>
    </row>
    <row r="18" spans="1:10" ht="15.75" x14ac:dyDescent="0.25">
      <c r="A18" s="196" t="s">
        <v>117</v>
      </c>
      <c r="B18" s="196"/>
      <c r="C18" s="196"/>
      <c r="D18" s="196"/>
      <c r="E18" s="196"/>
      <c r="F18" s="196"/>
      <c r="G18" s="196"/>
      <c r="H18" s="196"/>
      <c r="I18" s="196"/>
      <c r="J18" s="196"/>
    </row>
    <row r="19" spans="1:10" ht="4.5" customHeight="1" x14ac:dyDescent="0.25"/>
    <row r="20" spans="1:10" ht="18.75" x14ac:dyDescent="0.3">
      <c r="A20" s="120" t="s">
        <v>218</v>
      </c>
      <c r="B20" s="68">
        <v>1641600</v>
      </c>
      <c r="C20" s="223" t="s">
        <v>222</v>
      </c>
      <c r="D20" s="224"/>
      <c r="E20" s="224"/>
      <c r="F20" s="224"/>
      <c r="G20" s="224"/>
      <c r="H20" s="224"/>
      <c r="I20" s="224"/>
      <c r="J20" s="224"/>
    </row>
    <row r="21" spans="1:10" ht="18.75" x14ac:dyDescent="0.3">
      <c r="A21" s="120" t="s">
        <v>210</v>
      </c>
      <c r="B21" s="87">
        <v>-950000</v>
      </c>
      <c r="C21" s="174"/>
      <c r="D21" s="222" t="s">
        <v>214</v>
      </c>
      <c r="E21" s="225"/>
      <c r="F21" s="225"/>
      <c r="G21" s="225"/>
      <c r="H21" s="225"/>
      <c r="I21" s="225"/>
      <c r="J21" s="225"/>
    </row>
    <row r="22" spans="1:10" ht="18.75" x14ac:dyDescent="0.3">
      <c r="A22" s="120" t="s">
        <v>211</v>
      </c>
      <c r="B22" s="87">
        <v>-320400</v>
      </c>
      <c r="C22" s="174"/>
      <c r="D22" s="222" t="s">
        <v>215</v>
      </c>
      <c r="E22" s="225"/>
      <c r="F22" s="225"/>
      <c r="G22" s="225"/>
      <c r="H22" s="225"/>
      <c r="I22" s="225"/>
      <c r="J22" s="225"/>
    </row>
    <row r="23" spans="1:10" ht="18.75" x14ac:dyDescent="0.3">
      <c r="A23" s="120" t="s">
        <v>212</v>
      </c>
      <c r="B23" s="87">
        <v>-114135</v>
      </c>
      <c r="C23" s="174"/>
      <c r="D23" s="222" t="s">
        <v>216</v>
      </c>
      <c r="E23" s="225"/>
      <c r="F23" s="225"/>
      <c r="G23" s="225"/>
      <c r="H23" s="225"/>
      <c r="I23" s="225"/>
      <c r="J23" s="225"/>
    </row>
    <row r="24" spans="1:10" ht="18.75" x14ac:dyDescent="0.3">
      <c r="A24" s="120" t="s">
        <v>213</v>
      </c>
      <c r="B24" s="87">
        <v>-114135</v>
      </c>
      <c r="C24" s="174"/>
      <c r="D24" s="222" t="s">
        <v>217</v>
      </c>
      <c r="E24" s="225"/>
      <c r="F24" s="225"/>
      <c r="G24" s="225"/>
      <c r="H24" s="225"/>
      <c r="I24" s="225"/>
      <c r="J24" s="225"/>
    </row>
    <row r="25" spans="1:10" ht="18.75" x14ac:dyDescent="0.3">
      <c r="A25" s="120" t="s">
        <v>223</v>
      </c>
      <c r="B25" s="87">
        <v>-600</v>
      </c>
      <c r="C25" s="221" t="s">
        <v>221</v>
      </c>
      <c r="D25" s="222"/>
      <c r="E25" s="222"/>
      <c r="F25" s="222"/>
      <c r="G25" s="222"/>
      <c r="H25" s="222"/>
      <c r="I25" s="222"/>
      <c r="J25" s="222"/>
    </row>
    <row r="26" spans="1:10" ht="18.75" x14ac:dyDescent="0.3">
      <c r="A26" s="120" t="s">
        <v>187</v>
      </c>
      <c r="B26" s="68">
        <f>SUM(B20:B25)</f>
        <v>142330</v>
      </c>
      <c r="C26" s="219"/>
      <c r="D26" s="220"/>
      <c r="E26" s="220"/>
      <c r="F26" s="220"/>
      <c r="G26" s="220"/>
      <c r="H26" s="220"/>
      <c r="I26" s="220"/>
      <c r="J26" s="220"/>
    </row>
  </sheetData>
  <mergeCells count="15">
    <mergeCell ref="C26:J26"/>
    <mergeCell ref="C25:J25"/>
    <mergeCell ref="C20:J20"/>
    <mergeCell ref="C3:D3"/>
    <mergeCell ref="A4:L4"/>
    <mergeCell ref="A5:L5"/>
    <mergeCell ref="A6:L6"/>
    <mergeCell ref="C11:D11"/>
    <mergeCell ref="G11:H11"/>
    <mergeCell ref="D21:J21"/>
    <mergeCell ref="D22:J22"/>
    <mergeCell ref="D23:J23"/>
    <mergeCell ref="D24:J24"/>
    <mergeCell ref="C12:J12"/>
    <mergeCell ref="A18:J18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4" sqref="A4:L4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62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57" t="s">
        <v>4</v>
      </c>
      <c r="C7" s="5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600000</v>
      </c>
      <c r="C8" s="12"/>
      <c r="D8" s="13"/>
      <c r="E8" s="11">
        <f>B8*0.1</f>
        <v>60000</v>
      </c>
      <c r="F8" s="11">
        <f>(B8+C8)*0.12</f>
        <v>72000</v>
      </c>
      <c r="G8" s="13"/>
      <c r="H8" s="14">
        <f>B8*0.78</f>
        <v>468000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f>C10-F10</f>
        <v>457600</v>
      </c>
      <c r="C10" s="11">
        <v>520000</v>
      </c>
      <c r="D10" s="11"/>
      <c r="E10" s="11">
        <f>C10*0.1</f>
        <v>52000</v>
      </c>
      <c r="F10" s="11">
        <f>C10*0.12</f>
        <v>62400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1057600</v>
      </c>
      <c r="C11" s="18">
        <f t="shared" ref="C11:H11" si="0">SUM(C8:C10)</f>
        <v>520000</v>
      </c>
      <c r="D11" s="18">
        <f t="shared" si="0"/>
        <v>0</v>
      </c>
      <c r="E11" s="19">
        <f t="shared" si="0"/>
        <v>112000</v>
      </c>
      <c r="F11" s="18">
        <f t="shared" si="0"/>
        <v>134400</v>
      </c>
      <c r="G11" s="18">
        <f t="shared" si="0"/>
        <v>0</v>
      </c>
      <c r="H11" s="18">
        <f t="shared" si="0"/>
        <v>468000</v>
      </c>
      <c r="I11" s="18"/>
      <c r="J11" s="19"/>
    </row>
    <row r="12" spans="1:12" ht="21" x14ac:dyDescent="0.35">
      <c r="A12" s="20" t="s">
        <v>21</v>
      </c>
      <c r="B12" s="14">
        <f>B11</f>
        <v>1057600</v>
      </c>
      <c r="C12" s="2"/>
      <c r="D12" s="30"/>
      <c r="E12" s="30"/>
      <c r="F12" s="30"/>
      <c r="G12" s="30" t="s">
        <v>38</v>
      </c>
      <c r="H12" s="30"/>
      <c r="I12" s="15">
        <v>622800</v>
      </c>
      <c r="J12" s="30"/>
    </row>
    <row r="13" spans="1:12" ht="21" x14ac:dyDescent="0.35">
      <c r="A13" s="20" t="s">
        <v>22</v>
      </c>
      <c r="B13" s="14">
        <f>D11+E11</f>
        <v>112000</v>
      </c>
      <c r="C13" s="190"/>
      <c r="D13" s="190"/>
      <c r="E13" s="30"/>
      <c r="F13" s="30"/>
      <c r="G13" s="193" t="s">
        <v>71</v>
      </c>
      <c r="H13" s="193"/>
      <c r="I13" s="15">
        <v>80000</v>
      </c>
      <c r="J13" s="30"/>
    </row>
    <row r="14" spans="1:12" ht="15.75" x14ac:dyDescent="0.25">
      <c r="A14" s="55" t="s">
        <v>64</v>
      </c>
      <c r="B14" s="14">
        <v>163000</v>
      </c>
      <c r="C14" s="190"/>
      <c r="D14" s="190"/>
      <c r="E14" s="30"/>
      <c r="F14" s="30"/>
      <c r="G14" s="70"/>
      <c r="H14" s="70"/>
      <c r="I14" s="51"/>
      <c r="J14" s="30"/>
    </row>
    <row r="15" spans="1:12" ht="15.75" x14ac:dyDescent="0.25">
      <c r="A15" s="12" t="s">
        <v>63</v>
      </c>
      <c r="B15" s="14">
        <v>80000</v>
      </c>
      <c r="C15" s="190"/>
      <c r="D15" s="190"/>
      <c r="E15" s="30"/>
      <c r="F15" s="30"/>
      <c r="G15" s="50"/>
      <c r="H15" s="50"/>
      <c r="I15" s="51"/>
      <c r="J15" s="30"/>
    </row>
    <row r="16" spans="1:12" ht="15.75" x14ac:dyDescent="0.25">
      <c r="A16" s="12" t="s">
        <v>55</v>
      </c>
      <c r="B16" s="14">
        <v>300000</v>
      </c>
      <c r="C16" s="23"/>
      <c r="D16" s="31"/>
      <c r="E16" s="31"/>
      <c r="F16" s="31"/>
      <c r="G16" s="29"/>
      <c r="H16" s="31"/>
      <c r="I16" s="31"/>
      <c r="J16" s="31"/>
    </row>
    <row r="17" spans="1:12" ht="15.75" x14ac:dyDescent="0.25">
      <c r="A17" s="52" t="s">
        <v>66</v>
      </c>
      <c r="B17" s="14">
        <v>87600</v>
      </c>
      <c r="C17" s="23"/>
      <c r="D17" s="31"/>
      <c r="E17" s="31"/>
      <c r="F17" s="31"/>
      <c r="G17" s="67"/>
      <c r="H17" s="31"/>
      <c r="I17" s="31"/>
      <c r="J17" s="31"/>
    </row>
    <row r="18" spans="1:12" ht="15.75" x14ac:dyDescent="0.25">
      <c r="A18" s="52" t="s">
        <v>69</v>
      </c>
      <c r="B18" s="14">
        <v>102000</v>
      </c>
      <c r="C18" s="23"/>
      <c r="D18" s="31"/>
      <c r="E18" s="31"/>
      <c r="F18" s="31"/>
      <c r="G18" s="69"/>
      <c r="H18" s="31"/>
      <c r="I18" s="31"/>
      <c r="J18" s="31"/>
    </row>
    <row r="19" spans="1:12" ht="21" customHeight="1" x14ac:dyDescent="0.3">
      <c r="A19" s="54" t="s">
        <v>65</v>
      </c>
      <c r="B19" s="68">
        <f>B12-B13-B14-B15-B16-B17-B18</f>
        <v>213000</v>
      </c>
      <c r="C19" s="23"/>
      <c r="D19" s="31"/>
      <c r="E19" s="31"/>
      <c r="F19" s="31"/>
      <c r="G19" s="29"/>
      <c r="H19" s="31"/>
      <c r="I19" s="31"/>
      <c r="J19" s="31"/>
    </row>
    <row r="20" spans="1:12" ht="16.5" customHeight="1" x14ac:dyDescent="0.25">
      <c r="G20" s="29"/>
      <c r="H20" s="27"/>
    </row>
    <row r="21" spans="1:12" x14ac:dyDescent="0.25">
      <c r="A21" s="191" t="s">
        <v>67</v>
      </c>
      <c r="B21" s="191"/>
      <c r="C21" s="191"/>
      <c r="D21" s="191"/>
      <c r="E21" s="191"/>
      <c r="F21" s="191"/>
      <c r="G21" s="191"/>
      <c r="H21" s="191"/>
      <c r="I21" s="191"/>
      <c r="J21" s="191"/>
      <c r="K21" s="29"/>
      <c r="L21" s="29"/>
    </row>
    <row r="22" spans="1:12" ht="6" customHeight="1" x14ac:dyDescent="0.25">
      <c r="A22" s="192"/>
      <c r="B22" s="192"/>
      <c r="C22" s="192"/>
      <c r="D22" s="192"/>
      <c r="E22" s="192"/>
      <c r="F22" s="192"/>
      <c r="G22" s="192"/>
      <c r="H22" s="192"/>
      <c r="I22" s="192"/>
      <c r="J22" s="192"/>
      <c r="K22" s="29"/>
      <c r="L22" s="29"/>
    </row>
    <row r="23" spans="1:12" ht="5.25" customHeight="1" x14ac:dyDescent="0.25"/>
    <row r="24" spans="1:12" ht="15.75" x14ac:dyDescent="0.25">
      <c r="A24" s="194" t="s">
        <v>68</v>
      </c>
      <c r="B24" s="194"/>
      <c r="C24" s="194"/>
      <c r="D24" s="194"/>
      <c r="E24" s="194"/>
      <c r="F24" s="194"/>
      <c r="G24" s="194"/>
      <c r="H24" s="194"/>
      <c r="I24" s="194"/>
      <c r="J24" s="194"/>
      <c r="K24" s="32"/>
      <c r="L24" s="32"/>
    </row>
    <row r="25" spans="1:12" x14ac:dyDescent="0.25">
      <c r="A25" s="189" t="s">
        <v>70</v>
      </c>
      <c r="B25" s="189"/>
      <c r="C25" s="189"/>
      <c r="D25" s="189"/>
      <c r="E25" s="189"/>
      <c r="F25" s="189"/>
      <c r="G25" s="189"/>
      <c r="H25" s="189"/>
      <c r="I25" s="189"/>
      <c r="J25" s="189"/>
    </row>
    <row r="26" spans="1:12" x14ac:dyDescent="0.25">
      <c r="J26" s="48"/>
    </row>
  </sheetData>
  <mergeCells count="10">
    <mergeCell ref="A25:J25"/>
    <mergeCell ref="A21:J21"/>
    <mergeCell ref="A22:J22"/>
    <mergeCell ref="C3:D3"/>
    <mergeCell ref="A4:L4"/>
    <mergeCell ref="A5:L5"/>
    <mergeCell ref="A6:L6"/>
    <mergeCell ref="C13:D15"/>
    <mergeCell ref="G13:H13"/>
    <mergeCell ref="A24:J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B18" sqref="B18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72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72" t="s">
        <v>4</v>
      </c>
      <c r="C7" s="72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720000</v>
      </c>
      <c r="C8" s="12"/>
      <c r="D8" s="13"/>
      <c r="E8" s="11">
        <f>B8*0.1</f>
        <v>72000</v>
      </c>
      <c r="F8" s="11">
        <f>(B8+C8)*0.12</f>
        <v>86400</v>
      </c>
      <c r="G8" s="13"/>
      <c r="H8" s="14">
        <f>B8*0.78</f>
        <v>561600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642000</v>
      </c>
      <c r="C10" s="11">
        <v>520000</v>
      </c>
      <c r="D10" s="11"/>
      <c r="E10" s="11">
        <f>C10*0.1</f>
        <v>52000</v>
      </c>
      <c r="F10" s="11">
        <f>C10*0.12</f>
        <v>62400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1362000</v>
      </c>
      <c r="C11" s="18">
        <f t="shared" ref="C11:H11" si="0">SUM(C8:C10)</f>
        <v>520000</v>
      </c>
      <c r="D11" s="18">
        <f t="shared" si="0"/>
        <v>0</v>
      </c>
      <c r="E11" s="19">
        <f t="shared" si="0"/>
        <v>124000</v>
      </c>
      <c r="F11" s="18">
        <f t="shared" si="0"/>
        <v>148800</v>
      </c>
      <c r="G11" s="18">
        <f t="shared" si="0"/>
        <v>0</v>
      </c>
      <c r="H11" s="18">
        <f t="shared" si="0"/>
        <v>561600</v>
      </c>
      <c r="I11" s="18"/>
      <c r="J11" s="19"/>
    </row>
    <row r="12" spans="1:12" ht="21" x14ac:dyDescent="0.35">
      <c r="A12" s="20" t="s">
        <v>21</v>
      </c>
      <c r="B12" s="14">
        <f>B11</f>
        <v>1362000</v>
      </c>
      <c r="C12" s="2"/>
      <c r="D12" s="30"/>
      <c r="E12" s="30"/>
      <c r="F12" s="30"/>
      <c r="G12" s="71" t="s">
        <v>38</v>
      </c>
      <c r="H12" s="71"/>
      <c r="I12" s="15">
        <v>658800</v>
      </c>
      <c r="J12" s="30"/>
    </row>
    <row r="13" spans="1:12" ht="21" x14ac:dyDescent="0.35">
      <c r="A13" s="20" t="s">
        <v>22</v>
      </c>
      <c r="B13" s="14">
        <f>D11+E11</f>
        <v>124000</v>
      </c>
      <c r="C13" s="190"/>
      <c r="D13" s="190"/>
      <c r="E13" s="30"/>
      <c r="F13" s="30"/>
      <c r="G13" s="195"/>
      <c r="H13" s="195"/>
      <c r="I13" s="51"/>
      <c r="J13" s="30"/>
    </row>
    <row r="14" spans="1:12" ht="15.75" x14ac:dyDescent="0.25">
      <c r="A14" s="55" t="s">
        <v>73</v>
      </c>
      <c r="B14" s="14">
        <v>177500</v>
      </c>
      <c r="C14" s="190"/>
      <c r="D14" s="190"/>
      <c r="E14" s="30"/>
      <c r="F14" s="30"/>
      <c r="G14" s="70"/>
      <c r="H14" s="70"/>
      <c r="I14" s="51"/>
      <c r="J14" s="30"/>
    </row>
    <row r="15" spans="1:12" ht="18.75" x14ac:dyDescent="0.3">
      <c r="A15" s="17" t="s">
        <v>74</v>
      </c>
      <c r="B15" s="14">
        <v>35000</v>
      </c>
      <c r="C15" s="23"/>
      <c r="D15" s="31"/>
      <c r="E15" s="31"/>
      <c r="F15" s="31"/>
      <c r="G15" s="73"/>
      <c r="H15" s="31"/>
      <c r="I15" s="31"/>
      <c r="J15" s="31"/>
    </row>
    <row r="16" spans="1:12" ht="18.75" x14ac:dyDescent="0.3">
      <c r="A16" s="17" t="s">
        <v>77</v>
      </c>
      <c r="B16" s="14">
        <v>45000</v>
      </c>
      <c r="C16" s="23"/>
      <c r="D16" s="31"/>
      <c r="E16" s="31"/>
      <c r="F16" s="31"/>
      <c r="G16" s="74"/>
      <c r="H16" s="31"/>
      <c r="I16" s="31"/>
      <c r="J16" s="31"/>
    </row>
    <row r="17" spans="1:10" ht="21" customHeight="1" x14ac:dyDescent="0.3">
      <c r="A17" s="54" t="s">
        <v>65</v>
      </c>
      <c r="B17" s="68">
        <f>B11-B13-B14-B15-B16</f>
        <v>980500</v>
      </c>
      <c r="C17" s="23"/>
      <c r="D17" s="31"/>
      <c r="E17" s="31"/>
      <c r="F17" s="31"/>
      <c r="G17" s="73"/>
      <c r="H17" s="31"/>
      <c r="I17" s="31"/>
      <c r="J17" s="31"/>
    </row>
    <row r="18" spans="1:10" ht="16.5" customHeight="1" x14ac:dyDescent="0.25">
      <c r="G18" s="73"/>
      <c r="H18" s="27"/>
    </row>
    <row r="19" spans="1:10" x14ac:dyDescent="0.25">
      <c r="A19" s="191" t="s">
        <v>75</v>
      </c>
      <c r="B19" s="191"/>
      <c r="C19" s="191"/>
      <c r="D19" s="191"/>
      <c r="E19" s="191"/>
      <c r="F19" s="191"/>
      <c r="G19" s="191"/>
      <c r="H19" s="191"/>
      <c r="I19" s="191"/>
      <c r="J19" s="191"/>
    </row>
    <row r="20" spans="1:10" x14ac:dyDescent="0.25">
      <c r="A20" s="191" t="s">
        <v>76</v>
      </c>
      <c r="B20" s="191"/>
      <c r="C20" s="191"/>
      <c r="D20" s="191"/>
      <c r="E20" s="191"/>
      <c r="F20" s="191"/>
      <c r="G20" s="191"/>
      <c r="H20" s="191"/>
      <c r="I20" s="191"/>
      <c r="J20" s="191"/>
    </row>
  </sheetData>
  <mergeCells count="8">
    <mergeCell ref="A19:J19"/>
    <mergeCell ref="A20:J20"/>
    <mergeCell ref="C3:D3"/>
    <mergeCell ref="A4:L4"/>
    <mergeCell ref="A5:L5"/>
    <mergeCell ref="A6:L6"/>
    <mergeCell ref="C13:D14"/>
    <mergeCell ref="G13:H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17" sqref="D17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81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75" t="s">
        <v>4</v>
      </c>
      <c r="C7" s="75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800000</v>
      </c>
      <c r="C8" s="12"/>
      <c r="D8" s="13"/>
      <c r="E8" s="11">
        <f>B8*0.1</f>
        <v>80000</v>
      </c>
      <c r="F8" s="11">
        <f>(B8+C8)*0.12</f>
        <v>96000</v>
      </c>
      <c r="G8" s="13"/>
      <c r="H8" s="14">
        <f>B8*0.78</f>
        <v>624000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556900</v>
      </c>
      <c r="C10" s="11">
        <v>632840</v>
      </c>
      <c r="D10" s="11"/>
      <c r="E10" s="11">
        <f>C10*0.1</f>
        <v>63284</v>
      </c>
      <c r="F10" s="11">
        <f>C10*0.12</f>
        <v>75940.800000000003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1356900</v>
      </c>
      <c r="C11" s="18">
        <f t="shared" ref="C11:H11" si="0">SUM(C8:C10)</f>
        <v>632840</v>
      </c>
      <c r="D11" s="18">
        <f t="shared" si="0"/>
        <v>0</v>
      </c>
      <c r="E11" s="19">
        <f t="shared" si="0"/>
        <v>143284</v>
      </c>
      <c r="F11" s="18">
        <f t="shared" si="0"/>
        <v>171940.8</v>
      </c>
      <c r="G11" s="18">
        <f t="shared" si="0"/>
        <v>0</v>
      </c>
      <c r="H11" s="18">
        <f t="shared" si="0"/>
        <v>624000</v>
      </c>
      <c r="I11" s="18"/>
      <c r="J11" s="19"/>
    </row>
    <row r="12" spans="1:12" ht="21" x14ac:dyDescent="0.35">
      <c r="A12" s="20" t="s">
        <v>22</v>
      </c>
      <c r="B12" s="14">
        <f>-(D11+E11)</f>
        <v>-143284</v>
      </c>
      <c r="C12" s="190"/>
      <c r="D12" s="190"/>
      <c r="E12" s="30"/>
      <c r="F12" s="30"/>
      <c r="G12" s="195"/>
      <c r="H12" s="195"/>
      <c r="I12" s="51"/>
      <c r="J12" s="30"/>
    </row>
    <row r="13" spans="1:12" ht="18.75" x14ac:dyDescent="0.3">
      <c r="A13" s="17" t="s">
        <v>78</v>
      </c>
      <c r="B13" s="14">
        <v>-52000</v>
      </c>
      <c r="C13" s="190"/>
      <c r="D13" s="190"/>
      <c r="E13" s="30"/>
      <c r="F13" s="30"/>
      <c r="G13" s="70"/>
      <c r="H13" s="70"/>
      <c r="I13" s="51"/>
      <c r="J13" s="30"/>
    </row>
    <row r="14" spans="1:12" ht="21" customHeight="1" x14ac:dyDescent="0.3">
      <c r="A14" s="54" t="s">
        <v>65</v>
      </c>
      <c r="B14" s="68">
        <f>SUM(B11:B13)</f>
        <v>1161616</v>
      </c>
      <c r="C14" s="23"/>
      <c r="D14" s="31"/>
      <c r="E14" s="31"/>
      <c r="F14" s="31"/>
      <c r="G14" s="76"/>
      <c r="H14" s="31"/>
      <c r="I14" s="31"/>
      <c r="J14" s="31"/>
    </row>
    <row r="15" spans="1:12" ht="16.5" customHeight="1" x14ac:dyDescent="0.3">
      <c r="A15" s="80" t="s">
        <v>79</v>
      </c>
      <c r="B15" s="81">
        <v>-110000</v>
      </c>
      <c r="G15" s="76"/>
      <c r="H15" s="27"/>
    </row>
    <row r="16" spans="1:12" ht="18.75" x14ac:dyDescent="0.3">
      <c r="A16" s="82" t="s">
        <v>80</v>
      </c>
      <c r="B16" s="83">
        <f>SUM(B14:B15)</f>
        <v>1051616</v>
      </c>
    </row>
  </sheetData>
  <mergeCells count="6">
    <mergeCell ref="C3:D3"/>
    <mergeCell ref="A4:L4"/>
    <mergeCell ref="A5:L5"/>
    <mergeCell ref="A6:L6"/>
    <mergeCell ref="C12:D13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11" sqref="A11:A16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99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77" t="s">
        <v>4</v>
      </c>
      <c r="C7" s="7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800000</v>
      </c>
      <c r="C8" s="12"/>
      <c r="D8" s="13"/>
      <c r="E8" s="11">
        <f>B8*0.1</f>
        <v>80000</v>
      </c>
      <c r="F8" s="11">
        <f>(B8+C8)*0.12</f>
        <v>96000</v>
      </c>
      <c r="G8" s="13"/>
      <c r="H8" s="14">
        <f>B8*0.78</f>
        <v>624000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62" t="s">
        <v>10</v>
      </c>
      <c r="B11" s="18">
        <f>SUM(B8:B10)</f>
        <v>1116800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116000</v>
      </c>
      <c r="F11" s="18">
        <f t="shared" si="0"/>
        <v>139200</v>
      </c>
      <c r="G11" s="18">
        <f t="shared" si="0"/>
        <v>0</v>
      </c>
      <c r="H11" s="18">
        <f t="shared" si="0"/>
        <v>624000</v>
      </c>
      <c r="I11" s="18"/>
      <c r="J11" s="19"/>
    </row>
    <row r="12" spans="1:12" ht="21" x14ac:dyDescent="0.35">
      <c r="A12" s="88" t="s">
        <v>22</v>
      </c>
      <c r="B12" s="14">
        <f>-(D11+E11)</f>
        <v>-116000</v>
      </c>
      <c r="C12" s="190"/>
      <c r="D12" s="190"/>
      <c r="E12" s="30"/>
      <c r="F12" s="30"/>
      <c r="G12" s="195"/>
      <c r="H12" s="195"/>
      <c r="I12" s="51"/>
      <c r="J12" s="30"/>
    </row>
    <row r="13" spans="1:12" ht="18.75" x14ac:dyDescent="0.3">
      <c r="A13" s="91" t="s">
        <v>100</v>
      </c>
      <c r="B13" s="14">
        <v>-50000</v>
      </c>
      <c r="C13" s="190"/>
      <c r="D13" s="190"/>
      <c r="E13" s="30"/>
      <c r="F13" s="30"/>
      <c r="G13" s="70"/>
      <c r="H13" s="70"/>
      <c r="I13" s="51"/>
      <c r="J13" s="30"/>
    </row>
    <row r="14" spans="1:12" ht="18.75" x14ac:dyDescent="0.3">
      <c r="A14" s="91" t="s">
        <v>101</v>
      </c>
      <c r="B14" s="14">
        <v>-200000</v>
      </c>
      <c r="C14" s="78"/>
      <c r="D14" s="78"/>
      <c r="E14" s="30"/>
      <c r="F14" s="30"/>
      <c r="G14" s="70"/>
      <c r="H14" s="70"/>
      <c r="I14" s="51"/>
      <c r="J14" s="30"/>
    </row>
    <row r="15" spans="1:12" ht="21" customHeight="1" x14ac:dyDescent="0.3">
      <c r="A15" s="62" t="s">
        <v>65</v>
      </c>
      <c r="B15" s="68">
        <f>SUM(B11:B14)</f>
        <v>750800</v>
      </c>
      <c r="C15" s="23"/>
      <c r="D15" s="31"/>
      <c r="E15" s="31"/>
      <c r="F15" s="31"/>
      <c r="G15" s="79"/>
      <c r="H15" s="31"/>
      <c r="I15" s="31"/>
      <c r="J15" s="31"/>
    </row>
    <row r="16" spans="1:12" ht="16.5" customHeight="1" x14ac:dyDescent="0.3">
      <c r="A16" s="90" t="s">
        <v>102</v>
      </c>
      <c r="B16" s="81">
        <v>-110000</v>
      </c>
      <c r="G16" s="79"/>
      <c r="H16" s="27"/>
    </row>
    <row r="17" spans="1:2" ht="18.75" x14ac:dyDescent="0.3">
      <c r="A17" s="82" t="s">
        <v>80</v>
      </c>
      <c r="B17" s="83">
        <f>SUM(B15:B16)</f>
        <v>640800</v>
      </c>
    </row>
  </sheetData>
  <mergeCells count="6">
    <mergeCell ref="C3:D3"/>
    <mergeCell ref="A4:L4"/>
    <mergeCell ref="A5:L5"/>
    <mergeCell ref="A6:L6"/>
    <mergeCell ref="C12:D13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B15" sqref="B15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97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77" t="s">
        <v>4</v>
      </c>
      <c r="C7" s="7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800000</v>
      </c>
      <c r="C8" s="12"/>
      <c r="D8" s="13"/>
      <c r="E8" s="11">
        <f>B8*0.1</f>
        <v>80000</v>
      </c>
      <c r="F8" s="11">
        <f>(B8+C8)*0.12</f>
        <v>96000</v>
      </c>
      <c r="G8" s="13"/>
      <c r="H8" s="14">
        <f>B8*0.78</f>
        <v>624000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1116800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116000</v>
      </c>
      <c r="F11" s="18">
        <f t="shared" si="0"/>
        <v>139200</v>
      </c>
      <c r="G11" s="18">
        <f t="shared" si="0"/>
        <v>0</v>
      </c>
      <c r="H11" s="18">
        <f t="shared" si="0"/>
        <v>624000</v>
      </c>
      <c r="I11" s="18"/>
      <c r="J11" s="19"/>
    </row>
    <row r="12" spans="1:12" ht="21" x14ac:dyDescent="0.35">
      <c r="A12" s="20" t="s">
        <v>22</v>
      </c>
      <c r="B12" s="14">
        <f>-(D11+E11)</f>
        <v>-116000</v>
      </c>
      <c r="C12" s="190"/>
      <c r="D12" s="190"/>
      <c r="E12" s="30"/>
      <c r="F12" s="30"/>
      <c r="G12" s="195"/>
      <c r="H12" s="195"/>
      <c r="I12" s="51"/>
      <c r="J12" s="30"/>
    </row>
    <row r="13" spans="1:12" ht="21" customHeight="1" x14ac:dyDescent="0.3">
      <c r="A13" s="54" t="s">
        <v>65</v>
      </c>
      <c r="B13" s="68">
        <f>SUM(B11:B12)</f>
        <v>1000800</v>
      </c>
      <c r="C13" s="23"/>
      <c r="D13" s="31"/>
      <c r="E13" s="31"/>
      <c r="F13" s="31"/>
      <c r="G13" s="79"/>
      <c r="H13" s="31"/>
      <c r="I13" s="31"/>
      <c r="J13" s="31"/>
    </row>
    <row r="14" spans="1:12" ht="16.5" customHeight="1" x14ac:dyDescent="0.3">
      <c r="A14" s="80" t="s">
        <v>98</v>
      </c>
      <c r="B14" s="81">
        <v>-107000</v>
      </c>
      <c r="G14" s="79"/>
      <c r="H14" s="27"/>
    </row>
    <row r="15" spans="1:12" ht="18.75" x14ac:dyDescent="0.3">
      <c r="A15" s="82" t="s">
        <v>80</v>
      </c>
      <c r="B15" s="83">
        <f>SUM(B13:B14)</f>
        <v>893800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13" sqref="A13:B14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76" t="s">
        <v>15</v>
      </c>
      <c r="D3" s="176"/>
      <c r="E3" t="s">
        <v>16</v>
      </c>
    </row>
    <row r="4" spans="1:12" ht="21" x14ac:dyDescent="0.35">
      <c r="A4" s="177" t="s">
        <v>17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25.5" customHeight="1" x14ac:dyDescent="0.5">
      <c r="A5" s="178" t="s">
        <v>19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2" ht="23.25" x14ac:dyDescent="0.35">
      <c r="A6" s="179" t="s">
        <v>95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</row>
    <row r="7" spans="1:12" ht="18.75" x14ac:dyDescent="0.3">
      <c r="A7" s="3" t="s">
        <v>3</v>
      </c>
      <c r="B7" s="77" t="s">
        <v>4</v>
      </c>
      <c r="C7" s="7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720000</v>
      </c>
      <c r="C8" s="12"/>
      <c r="D8" s="13"/>
      <c r="E8" s="11">
        <f>B8*0.1</f>
        <v>72000</v>
      </c>
      <c r="F8" s="11">
        <f>(B8+C8)*0.12</f>
        <v>86400</v>
      </c>
      <c r="G8" s="13"/>
      <c r="H8" s="14">
        <f>B8*0.78</f>
        <v>561600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62" t="s">
        <v>10</v>
      </c>
      <c r="B11" s="18">
        <f>SUM(B8:B10)</f>
        <v>1036800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108000</v>
      </c>
      <c r="F11" s="18">
        <f t="shared" si="0"/>
        <v>129600</v>
      </c>
      <c r="G11" s="18">
        <f t="shared" si="0"/>
        <v>0</v>
      </c>
      <c r="H11" s="18">
        <f t="shared" si="0"/>
        <v>561600</v>
      </c>
      <c r="I11" s="18"/>
      <c r="J11" s="19"/>
    </row>
    <row r="12" spans="1:12" ht="21" x14ac:dyDescent="0.35">
      <c r="A12" s="88" t="s">
        <v>22</v>
      </c>
      <c r="B12" s="14">
        <f>-(D11+E11)</f>
        <v>-108000</v>
      </c>
      <c r="C12" s="190"/>
      <c r="D12" s="190"/>
      <c r="E12" s="30"/>
      <c r="F12" s="30"/>
      <c r="G12" s="195"/>
      <c r="H12" s="195"/>
      <c r="I12" s="51"/>
      <c r="J12" s="30"/>
    </row>
    <row r="13" spans="1:12" ht="21" customHeight="1" x14ac:dyDescent="0.3">
      <c r="A13" s="91" t="s">
        <v>65</v>
      </c>
      <c r="B13" s="87">
        <f>SUM(B11:B12)</f>
        <v>928800</v>
      </c>
      <c r="C13" s="23"/>
      <c r="D13" s="31"/>
      <c r="E13" s="31"/>
      <c r="F13" s="31"/>
      <c r="G13" s="79"/>
      <c r="H13" s="31"/>
      <c r="I13" s="31"/>
      <c r="J13" s="31"/>
    </row>
    <row r="14" spans="1:12" ht="16.5" customHeight="1" x14ac:dyDescent="0.3">
      <c r="A14" s="92" t="s">
        <v>96</v>
      </c>
      <c r="B14" s="93">
        <v>-107000</v>
      </c>
      <c r="G14" s="79"/>
      <c r="H14" s="27"/>
    </row>
    <row r="15" spans="1:12" ht="18.75" x14ac:dyDescent="0.3">
      <c r="A15" s="82" t="s">
        <v>80</v>
      </c>
      <c r="B15" s="83">
        <f>SUM(B13:B14)</f>
        <v>821800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32</vt:i4>
      </vt:variant>
    </vt:vector>
  </HeadingPairs>
  <TitlesOfParts>
    <vt:vector size="32" baseType="lpstr">
      <vt:lpstr>AOUT 18</vt:lpstr>
      <vt:lpstr>SEPTEMBRE 18 </vt:lpstr>
      <vt:lpstr>SEPTEMBRE 18  (2)</vt:lpstr>
      <vt:lpstr>OCTOBRE 18</vt:lpstr>
      <vt:lpstr>DECEMBRE 18</vt:lpstr>
      <vt:lpstr>JANVIER 19</vt:lpstr>
      <vt:lpstr>FEVRIER 19</vt:lpstr>
      <vt:lpstr>MARS 19</vt:lpstr>
      <vt:lpstr>AVRIL 19</vt:lpstr>
      <vt:lpstr>MAI 19</vt:lpstr>
      <vt:lpstr>JUIN 19</vt:lpstr>
      <vt:lpstr>JUILLET 19</vt:lpstr>
      <vt:lpstr>AOUT 2019</vt:lpstr>
      <vt:lpstr>SEPTEMBRE 2019</vt:lpstr>
      <vt:lpstr>OCTOBRE 2019 </vt:lpstr>
      <vt:lpstr>NOVEMBRE 2019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JUIN 2020 corrigé</vt:lpstr>
      <vt:lpstr>MAI 2020 Corrigé</vt:lpstr>
      <vt:lpstr>AVRIL 2020 Corrigé</vt:lpstr>
      <vt:lpstr>MARS 2020 Corrigé</vt:lpstr>
      <vt:lpstr>AOUT 2020</vt:lpstr>
      <vt:lpstr>SEPTEMBRE 2020</vt:lpstr>
      <vt:lpstr>OCTOBRE 2020</vt:lpstr>
      <vt:lpstr>NOVEMBRE 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Invite</cp:lastModifiedBy>
  <cp:lastPrinted>2020-12-03T12:50:08Z</cp:lastPrinted>
  <dcterms:created xsi:type="dcterms:W3CDTF">2018-08-04T12:02:15Z</dcterms:created>
  <dcterms:modified xsi:type="dcterms:W3CDTF">2020-12-03T13:02:07Z</dcterms:modified>
</cp:coreProperties>
</file>