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AMARA SYLLA\FICHES D'ENCAISSEMENTS\"/>
    </mc:Choice>
  </mc:AlternateContent>
  <bookViews>
    <workbookView xWindow="0" yWindow="0" windowWidth="19200" windowHeight="11595" firstSheet="18" activeTab="23"/>
  </bookViews>
  <sheets>
    <sheet name="DECEMBRE 2019" sheetId="58" r:id="rId1"/>
    <sheet name="JANVIER 2020" sheetId="59" r:id="rId2"/>
    <sheet name="FEVRIER 2020" sheetId="60" r:id="rId3"/>
    <sheet name="MARS 2020" sheetId="61" r:id="rId4"/>
    <sheet name="AVRIL 2020" sheetId="62" r:id="rId5"/>
    <sheet name="MAI 2020" sheetId="63" r:id="rId6"/>
    <sheet name="JUIN 2020" sheetId="64" r:id="rId7"/>
    <sheet name="JUILLET 2020" sheetId="65" r:id="rId8"/>
    <sheet name="AOUT 2020" sheetId="66" r:id="rId9"/>
    <sheet name="SEPTEMBRE 2020" sheetId="67" r:id="rId10"/>
    <sheet name="OCTOBRE 2020" sheetId="68" r:id="rId11"/>
    <sheet name="NOVEMBRE 2020" sheetId="69" r:id="rId12"/>
    <sheet name="DECEMBRE 2020" sheetId="70" r:id="rId13"/>
    <sheet name="JANVIER 2021" sheetId="71" r:id="rId14"/>
    <sheet name="FEVRIER 2021" sheetId="72" r:id="rId15"/>
    <sheet name="MARS 2021" sheetId="73" r:id="rId16"/>
    <sheet name="AVRIL 2021" sheetId="74" r:id="rId17"/>
    <sheet name="MAI 2021" sheetId="75" r:id="rId18"/>
    <sheet name="JUIN 2021" sheetId="76" r:id="rId19"/>
    <sheet name="JUILLET 2021" sheetId="77" r:id="rId20"/>
    <sheet name="AOUT 2021" sheetId="78" r:id="rId21"/>
    <sheet name="SEPTEMBRE 2021" sheetId="79" r:id="rId22"/>
    <sheet name="OCTOBRE 2021" sheetId="80" r:id="rId23"/>
    <sheet name="NOVEMBRE 2021" sheetId="81" r:id="rId24"/>
  </sheets>
  <calcPr calcId="152511"/>
</workbook>
</file>

<file path=xl/calcChain.xml><?xml version="1.0" encoding="utf-8"?>
<calcChain xmlns="http://schemas.openxmlformats.org/spreadsheetml/2006/main">
  <c r="B14" i="81" l="1"/>
  <c r="J14" i="81" l="1"/>
  <c r="I14" i="81"/>
  <c r="D14" i="81"/>
  <c r="C14" i="81"/>
  <c r="H14" i="81"/>
  <c r="H13" i="81"/>
  <c r="G13" i="81"/>
  <c r="G14" i="81" s="1"/>
  <c r="F13" i="81"/>
  <c r="E13" i="81"/>
  <c r="D13" i="81"/>
  <c r="H12" i="81"/>
  <c r="F12" i="81"/>
  <c r="E12" i="81"/>
  <c r="H11" i="81"/>
  <c r="F11" i="81"/>
  <c r="E11" i="81"/>
  <c r="H10" i="81"/>
  <c r="F10" i="81"/>
  <c r="E10" i="81"/>
  <c r="H9" i="81"/>
  <c r="F9" i="81"/>
  <c r="E9" i="81"/>
  <c r="H8" i="81"/>
  <c r="F8" i="81"/>
  <c r="E8" i="81"/>
  <c r="H7" i="81"/>
  <c r="F7" i="81"/>
  <c r="E7" i="81"/>
  <c r="B15" i="81" l="1"/>
  <c r="E14" i="81"/>
  <c r="B16" i="81" s="1"/>
  <c r="B17" i="81" s="1"/>
  <c r="B22" i="81" s="1"/>
  <c r="F14" i="81"/>
  <c r="J14" i="80"/>
  <c r="I14" i="80"/>
  <c r="C14" i="80"/>
  <c r="B14" i="80"/>
  <c r="H13" i="80"/>
  <c r="G13" i="80"/>
  <c r="G14" i="80" s="1"/>
  <c r="F13" i="80"/>
  <c r="E13" i="80"/>
  <c r="D13" i="80"/>
  <c r="D14" i="80" s="1"/>
  <c r="H12" i="80"/>
  <c r="F12" i="80"/>
  <c r="E12" i="80"/>
  <c r="H11" i="80"/>
  <c r="F11" i="80"/>
  <c r="E11" i="80"/>
  <c r="H10" i="80"/>
  <c r="F10" i="80"/>
  <c r="E10" i="80"/>
  <c r="H9" i="80"/>
  <c r="F9" i="80"/>
  <c r="E9" i="80"/>
  <c r="H8" i="80"/>
  <c r="F8" i="80"/>
  <c r="E8" i="80"/>
  <c r="H7" i="80"/>
  <c r="F7" i="80"/>
  <c r="E7" i="80"/>
  <c r="B15" i="80" l="1"/>
  <c r="H14" i="80"/>
  <c r="F14" i="80"/>
  <c r="E14" i="80"/>
  <c r="B16" i="80" s="1"/>
  <c r="B17" i="80" s="1"/>
  <c r="B20" i="80" s="1"/>
  <c r="J14" i="79"/>
  <c r="I14" i="79"/>
  <c r="C14" i="79"/>
  <c r="B14" i="79"/>
  <c r="B15" i="79" s="1"/>
  <c r="H13" i="79"/>
  <c r="G13" i="79"/>
  <c r="G14" i="79" s="1"/>
  <c r="F13" i="79"/>
  <c r="E13" i="79"/>
  <c r="D13" i="79"/>
  <c r="D14" i="79" s="1"/>
  <c r="H12" i="79"/>
  <c r="F12" i="79"/>
  <c r="E12" i="79"/>
  <c r="H11" i="79"/>
  <c r="F11" i="79"/>
  <c r="E11" i="79"/>
  <c r="H10" i="79"/>
  <c r="F10" i="79"/>
  <c r="E10" i="79"/>
  <c r="H9" i="79"/>
  <c r="F9" i="79"/>
  <c r="E9" i="79"/>
  <c r="H8" i="79"/>
  <c r="F8" i="79"/>
  <c r="E8" i="79"/>
  <c r="H7" i="79"/>
  <c r="F7" i="79"/>
  <c r="E7" i="79"/>
  <c r="E14" i="79" l="1"/>
  <c r="B16" i="79" s="1"/>
  <c r="B17" i="79" s="1"/>
  <c r="B21" i="79" s="1"/>
  <c r="F14" i="79"/>
  <c r="H14" i="79"/>
  <c r="B23" i="78"/>
  <c r="J14" i="78" l="1"/>
  <c r="I14" i="78"/>
  <c r="C14" i="78"/>
  <c r="B14" i="78"/>
  <c r="B15" i="78" s="1"/>
  <c r="H13" i="78"/>
  <c r="G13" i="78"/>
  <c r="G14" i="78" s="1"/>
  <c r="F13" i="78"/>
  <c r="E13" i="78"/>
  <c r="D13" i="78"/>
  <c r="D14" i="78" s="1"/>
  <c r="H12" i="78"/>
  <c r="F12" i="78"/>
  <c r="E12" i="78"/>
  <c r="H11" i="78"/>
  <c r="F11" i="78"/>
  <c r="E11" i="78"/>
  <c r="H10" i="78"/>
  <c r="F10" i="78"/>
  <c r="E10" i="78"/>
  <c r="H9" i="78"/>
  <c r="F9" i="78"/>
  <c r="E9" i="78"/>
  <c r="H8" i="78"/>
  <c r="F8" i="78"/>
  <c r="E8" i="78"/>
  <c r="H7" i="78"/>
  <c r="F7" i="78"/>
  <c r="E7" i="78"/>
  <c r="F14" i="78" l="1"/>
  <c r="H14" i="78"/>
  <c r="E14" i="78"/>
  <c r="B16" i="78" s="1"/>
  <c r="B17" i="78" s="1"/>
  <c r="B22" i="77"/>
  <c r="J14" i="77"/>
  <c r="I14" i="77"/>
  <c r="G14" i="77"/>
  <c r="C14" i="77"/>
  <c r="B14" i="77"/>
  <c r="H14" i="77" s="1"/>
  <c r="H13" i="77"/>
  <c r="G13" i="77"/>
  <c r="F13" i="77"/>
  <c r="E13" i="77"/>
  <c r="D13" i="77"/>
  <c r="D14" i="77" s="1"/>
  <c r="H12" i="77"/>
  <c r="F12" i="77"/>
  <c r="E12" i="77"/>
  <c r="H11" i="77"/>
  <c r="F11" i="77"/>
  <c r="E11" i="77"/>
  <c r="H10" i="77"/>
  <c r="F10" i="77"/>
  <c r="E10" i="77"/>
  <c r="H9" i="77"/>
  <c r="F9" i="77"/>
  <c r="E9" i="77"/>
  <c r="H8" i="77"/>
  <c r="F8" i="77"/>
  <c r="E8" i="77"/>
  <c r="H7" i="77"/>
  <c r="F7" i="77"/>
  <c r="E7" i="77"/>
  <c r="F14" i="77" l="1"/>
  <c r="B15" i="77"/>
  <c r="E14" i="77"/>
  <c r="B16" i="77" s="1"/>
  <c r="B15" i="76"/>
  <c r="J14" i="76"/>
  <c r="I14" i="76"/>
  <c r="D14" i="76"/>
  <c r="C14" i="76"/>
  <c r="B14" i="76"/>
  <c r="H13" i="76"/>
  <c r="G13" i="76"/>
  <c r="G14" i="76" s="1"/>
  <c r="F13" i="76"/>
  <c r="E13" i="76"/>
  <c r="D13" i="76"/>
  <c r="H12" i="76"/>
  <c r="F12" i="76"/>
  <c r="E12" i="76"/>
  <c r="H11" i="76"/>
  <c r="F11" i="76"/>
  <c r="E11" i="76"/>
  <c r="H10" i="76"/>
  <c r="F10" i="76"/>
  <c r="E10" i="76"/>
  <c r="H9" i="76"/>
  <c r="F9" i="76"/>
  <c r="E9" i="76"/>
  <c r="H8" i="76"/>
  <c r="F8" i="76"/>
  <c r="E8" i="76"/>
  <c r="H7" i="76"/>
  <c r="F7" i="76"/>
  <c r="E7" i="76"/>
  <c r="F14" i="76" l="1"/>
  <c r="E14" i="76"/>
  <c r="B16" i="76" s="1"/>
  <c r="B20" i="76" s="1"/>
  <c r="H14" i="76"/>
  <c r="B21" i="75"/>
  <c r="J14" i="75"/>
  <c r="I14" i="75"/>
  <c r="G14" i="75"/>
  <c r="C14" i="75"/>
  <c r="B14" i="75"/>
  <c r="B15" i="75" s="1"/>
  <c r="H13" i="75"/>
  <c r="G13" i="75"/>
  <c r="F13" i="75"/>
  <c r="E13" i="75"/>
  <c r="D13" i="75"/>
  <c r="D14" i="75" s="1"/>
  <c r="H12" i="75"/>
  <c r="F12" i="75"/>
  <c r="E12" i="75"/>
  <c r="H11" i="75"/>
  <c r="F11" i="75"/>
  <c r="E11" i="75"/>
  <c r="H10" i="75"/>
  <c r="F10" i="75"/>
  <c r="E10" i="75"/>
  <c r="H9" i="75"/>
  <c r="F9" i="75"/>
  <c r="E9" i="75"/>
  <c r="H8" i="75"/>
  <c r="F8" i="75"/>
  <c r="E8" i="75"/>
  <c r="H7" i="75"/>
  <c r="F7" i="75"/>
  <c r="E7" i="75"/>
  <c r="E14" i="75" l="1"/>
  <c r="B16" i="75" s="1"/>
  <c r="F14" i="75"/>
  <c r="H14" i="75"/>
  <c r="E10" i="74"/>
  <c r="F10" i="74"/>
  <c r="H10" i="74"/>
  <c r="J14" i="74" l="1"/>
  <c r="I14" i="74"/>
  <c r="C14" i="74"/>
  <c r="B14" i="74"/>
  <c r="B15" i="74" s="1"/>
  <c r="H13" i="74"/>
  <c r="G13" i="74"/>
  <c r="G14" i="74" s="1"/>
  <c r="F13" i="74"/>
  <c r="E13" i="74"/>
  <c r="D13" i="74"/>
  <c r="D14" i="74" s="1"/>
  <c r="H12" i="74"/>
  <c r="F12" i="74"/>
  <c r="E12" i="74"/>
  <c r="H11" i="74"/>
  <c r="F11" i="74"/>
  <c r="E11" i="74"/>
  <c r="H9" i="74"/>
  <c r="F9" i="74"/>
  <c r="E9" i="74"/>
  <c r="H8" i="74"/>
  <c r="F8" i="74"/>
  <c r="E8" i="74"/>
  <c r="H7" i="74"/>
  <c r="F7" i="74"/>
  <c r="E7" i="74"/>
  <c r="B14" i="73"/>
  <c r="E14" i="74" l="1"/>
  <c r="B16" i="74" s="1"/>
  <c r="B19" i="74" s="1"/>
  <c r="F14" i="74"/>
  <c r="H14" i="74"/>
  <c r="H14" i="73"/>
  <c r="J14" i="73"/>
  <c r="I14" i="73"/>
  <c r="C14" i="73"/>
  <c r="H13" i="73"/>
  <c r="G13" i="73"/>
  <c r="G14" i="73" s="1"/>
  <c r="F13" i="73"/>
  <c r="E13" i="73"/>
  <c r="D13" i="73"/>
  <c r="D14" i="73" s="1"/>
  <c r="H12" i="73"/>
  <c r="F12" i="73"/>
  <c r="E12" i="73"/>
  <c r="H11" i="73"/>
  <c r="F11" i="73"/>
  <c r="E11" i="73"/>
  <c r="H9" i="73"/>
  <c r="F9" i="73"/>
  <c r="E9" i="73"/>
  <c r="H8" i="73"/>
  <c r="F8" i="73"/>
  <c r="E8" i="73"/>
  <c r="H7" i="73"/>
  <c r="F7" i="73"/>
  <c r="E7" i="73"/>
  <c r="E14" i="73" l="1"/>
  <c r="B16" i="73" s="1"/>
  <c r="B20" i="73" s="1"/>
  <c r="F14" i="73"/>
  <c r="B15" i="73"/>
  <c r="B22" i="72"/>
  <c r="J14" i="72" l="1"/>
  <c r="I14" i="72"/>
  <c r="C14" i="72"/>
  <c r="B14" i="72"/>
  <c r="H13" i="72"/>
  <c r="G13" i="72"/>
  <c r="G14" i="72" s="1"/>
  <c r="F13" i="72"/>
  <c r="E13" i="72"/>
  <c r="D13" i="72"/>
  <c r="D14" i="72" s="1"/>
  <c r="H12" i="72"/>
  <c r="F12" i="72"/>
  <c r="E12" i="72"/>
  <c r="H11" i="72"/>
  <c r="F11" i="72"/>
  <c r="E11" i="72"/>
  <c r="H9" i="72"/>
  <c r="F9" i="72"/>
  <c r="E9" i="72"/>
  <c r="H8" i="72"/>
  <c r="F8" i="72"/>
  <c r="E8" i="72"/>
  <c r="H7" i="72"/>
  <c r="F7" i="72"/>
  <c r="E7" i="72"/>
  <c r="H14" i="72" l="1"/>
  <c r="B15" i="72"/>
  <c r="E14" i="72"/>
  <c r="B16" i="72" s="1"/>
  <c r="F14" i="72"/>
  <c r="C22" i="71"/>
  <c r="J14" i="71" l="1"/>
  <c r="I14" i="71"/>
  <c r="C14" i="71"/>
  <c r="B14" i="71"/>
  <c r="H13" i="71"/>
  <c r="G13" i="71"/>
  <c r="G14" i="71" s="1"/>
  <c r="F13" i="71"/>
  <c r="E13" i="71"/>
  <c r="D13" i="71"/>
  <c r="D14" i="71" s="1"/>
  <c r="H12" i="71"/>
  <c r="F12" i="71"/>
  <c r="E12" i="71"/>
  <c r="H11" i="71"/>
  <c r="F11" i="71"/>
  <c r="E11" i="71"/>
  <c r="H9" i="71"/>
  <c r="F9" i="71"/>
  <c r="E9" i="71"/>
  <c r="H8" i="71"/>
  <c r="F8" i="71"/>
  <c r="E8" i="71"/>
  <c r="H7" i="71"/>
  <c r="F7" i="71"/>
  <c r="E7" i="71"/>
  <c r="F14" i="71" l="1"/>
  <c r="B15" i="71"/>
  <c r="H14" i="71"/>
  <c r="E14" i="71"/>
  <c r="B16" i="71" s="1"/>
  <c r="B23" i="71" s="1"/>
  <c r="B14" i="70"/>
  <c r="J14" i="70"/>
  <c r="I14" i="70"/>
  <c r="C14" i="70"/>
  <c r="H13" i="70"/>
  <c r="G13" i="70"/>
  <c r="G14" i="70" s="1"/>
  <c r="F13" i="70"/>
  <c r="E13" i="70"/>
  <c r="D13" i="70"/>
  <c r="D14" i="70" s="1"/>
  <c r="H12" i="70"/>
  <c r="F12" i="70"/>
  <c r="E12" i="70"/>
  <c r="H11" i="70"/>
  <c r="F11" i="70"/>
  <c r="E11" i="70"/>
  <c r="H9" i="70"/>
  <c r="F9" i="70"/>
  <c r="E9" i="70"/>
  <c r="H8" i="70"/>
  <c r="F8" i="70"/>
  <c r="E8" i="70"/>
  <c r="H7" i="70"/>
  <c r="F7" i="70"/>
  <c r="E7" i="70"/>
  <c r="B15" i="70" l="1"/>
  <c r="F14" i="70"/>
  <c r="E14" i="70"/>
  <c r="B16" i="70" s="1"/>
  <c r="B22" i="70" s="1"/>
  <c r="H14" i="70"/>
  <c r="B20" i="69"/>
  <c r="J14" i="69"/>
  <c r="I14" i="69"/>
  <c r="G14" i="69"/>
  <c r="D14" i="69"/>
  <c r="C14" i="69"/>
  <c r="B14" i="69"/>
  <c r="H14" i="69" s="1"/>
  <c r="H13" i="69"/>
  <c r="G13" i="69"/>
  <c r="F13" i="69"/>
  <c r="E13" i="69"/>
  <c r="D13" i="69"/>
  <c r="H12" i="69"/>
  <c r="F12" i="69"/>
  <c r="E12" i="69"/>
  <c r="H11" i="69"/>
  <c r="F11" i="69"/>
  <c r="E11" i="69"/>
  <c r="H9" i="69"/>
  <c r="F9" i="69"/>
  <c r="E9" i="69"/>
  <c r="H8" i="69"/>
  <c r="F8" i="69"/>
  <c r="E8" i="69"/>
  <c r="H7" i="69"/>
  <c r="F7" i="69"/>
  <c r="E7" i="69"/>
  <c r="F14" i="69" l="1"/>
  <c r="B15" i="69"/>
  <c r="E14" i="69"/>
  <c r="B16" i="69" s="1"/>
  <c r="B14" i="68"/>
  <c r="J14" i="68" l="1"/>
  <c r="I14" i="68"/>
  <c r="C14" i="68"/>
  <c r="F14" i="68"/>
  <c r="H13" i="68"/>
  <c r="G13" i="68"/>
  <c r="G14" i="68" s="1"/>
  <c r="F13" i="68"/>
  <c r="E13" i="68"/>
  <c r="D13" i="68"/>
  <c r="D14" i="68" s="1"/>
  <c r="H12" i="68"/>
  <c r="F12" i="68"/>
  <c r="E12" i="68"/>
  <c r="H11" i="68"/>
  <c r="F11" i="68"/>
  <c r="E11" i="68"/>
  <c r="H9" i="68"/>
  <c r="F9" i="68"/>
  <c r="E9" i="68"/>
  <c r="H8" i="68"/>
  <c r="F8" i="68"/>
  <c r="E8" i="68"/>
  <c r="H7" i="68"/>
  <c r="F7" i="68"/>
  <c r="E7" i="68"/>
  <c r="H14" i="68" l="1"/>
  <c r="B15" i="68"/>
  <c r="E14" i="68"/>
  <c r="B16" i="68" s="1"/>
  <c r="B20" i="68" s="1"/>
  <c r="B24" i="67"/>
  <c r="J14" i="67" l="1"/>
  <c r="I14" i="67"/>
  <c r="C14" i="67"/>
  <c r="B14" i="67"/>
  <c r="H13" i="67"/>
  <c r="G13" i="67"/>
  <c r="G14" i="67" s="1"/>
  <c r="F13" i="67"/>
  <c r="E13" i="67"/>
  <c r="D13" i="67"/>
  <c r="D14" i="67" s="1"/>
  <c r="H12" i="67"/>
  <c r="F12" i="67"/>
  <c r="E12" i="67"/>
  <c r="H11" i="67"/>
  <c r="F11" i="67"/>
  <c r="E11" i="67"/>
  <c r="H9" i="67"/>
  <c r="F9" i="67"/>
  <c r="E9" i="67"/>
  <c r="H8" i="67"/>
  <c r="F8" i="67"/>
  <c r="E8" i="67"/>
  <c r="H7" i="67"/>
  <c r="F7" i="67"/>
  <c r="E7" i="67"/>
  <c r="B15" i="67" l="1"/>
  <c r="E14" i="67"/>
  <c r="B16" i="67" s="1"/>
  <c r="F14" i="67"/>
  <c r="H14" i="67"/>
  <c r="B19" i="66"/>
  <c r="B14" i="66"/>
  <c r="H14" i="66" s="1"/>
  <c r="J14" i="66"/>
  <c r="I14" i="66"/>
  <c r="C14" i="66"/>
  <c r="H13" i="66"/>
  <c r="G13" i="66"/>
  <c r="G14" i="66" s="1"/>
  <c r="F13" i="66"/>
  <c r="E13" i="66"/>
  <c r="D13" i="66"/>
  <c r="D14" i="66" s="1"/>
  <c r="H12" i="66"/>
  <c r="F12" i="66"/>
  <c r="E12" i="66"/>
  <c r="H11" i="66"/>
  <c r="F11" i="66"/>
  <c r="E11" i="66"/>
  <c r="H9" i="66"/>
  <c r="F9" i="66"/>
  <c r="E9" i="66"/>
  <c r="H8" i="66"/>
  <c r="F8" i="66"/>
  <c r="E8" i="66"/>
  <c r="H7" i="66"/>
  <c r="F7" i="66"/>
  <c r="E7" i="66"/>
  <c r="F14" i="66" l="1"/>
  <c r="B15" i="66"/>
  <c r="E14" i="66"/>
  <c r="B16" i="66" s="1"/>
  <c r="B22" i="64"/>
  <c r="J14" i="65"/>
  <c r="I14" i="65"/>
  <c r="C14" i="65"/>
  <c r="B14" i="65"/>
  <c r="H13" i="65"/>
  <c r="G13" i="65"/>
  <c r="G14" i="65" s="1"/>
  <c r="F13" i="65"/>
  <c r="E13" i="65"/>
  <c r="D13" i="65"/>
  <c r="D14" i="65" s="1"/>
  <c r="H12" i="65"/>
  <c r="F12" i="65"/>
  <c r="E12" i="65"/>
  <c r="H11" i="65"/>
  <c r="F11" i="65"/>
  <c r="E11" i="65"/>
  <c r="H9" i="65"/>
  <c r="F9" i="65"/>
  <c r="E9" i="65"/>
  <c r="H8" i="65"/>
  <c r="F8" i="65"/>
  <c r="E8" i="65"/>
  <c r="H7" i="65"/>
  <c r="F7" i="65"/>
  <c r="E7" i="65"/>
  <c r="H14" i="65" l="1"/>
  <c r="F14" i="65"/>
  <c r="B15" i="65"/>
  <c r="E14" i="65"/>
  <c r="B16" i="65" s="1"/>
  <c r="B25" i="65" s="1"/>
  <c r="J15" i="64"/>
  <c r="I15" i="64"/>
  <c r="G15" i="64"/>
  <c r="D15" i="64"/>
  <c r="C15" i="64"/>
  <c r="B15" i="64"/>
  <c r="F15" i="64" s="1"/>
  <c r="H14" i="64"/>
  <c r="G14" i="64"/>
  <c r="F14" i="64"/>
  <c r="E14" i="64"/>
  <c r="D14" i="64"/>
  <c r="H13" i="64"/>
  <c r="F13" i="64"/>
  <c r="E13" i="64"/>
  <c r="H12" i="64"/>
  <c r="F12" i="64"/>
  <c r="E12" i="64"/>
  <c r="H10" i="64"/>
  <c r="F10" i="64"/>
  <c r="E10" i="64"/>
  <c r="H9" i="64"/>
  <c r="F9" i="64"/>
  <c r="E9" i="64"/>
  <c r="H8" i="64"/>
  <c r="F8" i="64"/>
  <c r="E8" i="64"/>
  <c r="H15" i="64" l="1"/>
  <c r="B16" i="64"/>
  <c r="E15" i="64"/>
  <c r="B17" i="64" s="1"/>
  <c r="B20" i="63"/>
  <c r="J15" i="63" l="1"/>
  <c r="I15" i="63"/>
  <c r="C15" i="63"/>
  <c r="B15" i="63"/>
  <c r="H15" i="63" s="1"/>
  <c r="H14" i="63"/>
  <c r="G14" i="63"/>
  <c r="G15" i="63" s="1"/>
  <c r="F14" i="63"/>
  <c r="E14" i="63"/>
  <c r="D14" i="63"/>
  <c r="D15" i="63" s="1"/>
  <c r="H13" i="63"/>
  <c r="F13" i="63"/>
  <c r="E13" i="63"/>
  <c r="H12" i="63"/>
  <c r="F12" i="63"/>
  <c r="E12" i="63"/>
  <c r="H10" i="63"/>
  <c r="F10" i="63"/>
  <c r="E10" i="63"/>
  <c r="H9" i="63"/>
  <c r="F9" i="63"/>
  <c r="E9" i="63"/>
  <c r="H8" i="63"/>
  <c r="F8" i="63"/>
  <c r="E8" i="63"/>
  <c r="F15" i="63" l="1"/>
  <c r="B16" i="63"/>
  <c r="E15" i="63"/>
  <c r="B17" i="63" s="1"/>
  <c r="J15" i="62"/>
  <c r="I15" i="62"/>
  <c r="C15" i="62"/>
  <c r="B15" i="62"/>
  <c r="H15" i="62" s="1"/>
  <c r="H14" i="62"/>
  <c r="G14" i="62"/>
  <c r="G15" i="62" s="1"/>
  <c r="F14" i="62"/>
  <c r="E14" i="62"/>
  <c r="D14" i="62"/>
  <c r="D15" i="62" s="1"/>
  <c r="H13" i="62"/>
  <c r="F13" i="62"/>
  <c r="E13" i="62"/>
  <c r="H12" i="62"/>
  <c r="F12" i="62"/>
  <c r="E12" i="62"/>
  <c r="H10" i="62"/>
  <c r="F10" i="62"/>
  <c r="E10" i="62"/>
  <c r="H9" i="62"/>
  <c r="F9" i="62"/>
  <c r="E9" i="62"/>
  <c r="H8" i="62"/>
  <c r="F8" i="62"/>
  <c r="E8" i="62"/>
  <c r="F15" i="62" l="1"/>
  <c r="B16" i="62"/>
  <c r="E15" i="62"/>
  <c r="B17" i="62" s="1"/>
  <c r="B22" i="62" s="1"/>
  <c r="B21" i="61"/>
  <c r="J15" i="61" l="1"/>
  <c r="I15" i="61"/>
  <c r="C15" i="61"/>
  <c r="B15" i="61"/>
  <c r="H15" i="61" s="1"/>
  <c r="H14" i="61"/>
  <c r="G14" i="61"/>
  <c r="G15" i="61" s="1"/>
  <c r="F14" i="61"/>
  <c r="E14" i="61"/>
  <c r="D14" i="61"/>
  <c r="D15" i="61" s="1"/>
  <c r="H13" i="61"/>
  <c r="F13" i="61"/>
  <c r="E13" i="61"/>
  <c r="H12" i="61"/>
  <c r="F12" i="61"/>
  <c r="E12" i="61"/>
  <c r="H10" i="61"/>
  <c r="F10" i="61"/>
  <c r="E10" i="61"/>
  <c r="H9" i="61"/>
  <c r="F9" i="61"/>
  <c r="E9" i="61"/>
  <c r="H8" i="61"/>
  <c r="F8" i="61"/>
  <c r="E8" i="61"/>
  <c r="F15" i="61" l="1"/>
  <c r="B16" i="61"/>
  <c r="E15" i="61"/>
  <c r="B17" i="61" s="1"/>
  <c r="B23" i="60"/>
  <c r="B15" i="60"/>
  <c r="H15" i="60" s="1"/>
  <c r="J15" i="60"/>
  <c r="I15" i="60"/>
  <c r="G15" i="60"/>
  <c r="D15" i="60"/>
  <c r="C15" i="60"/>
  <c r="H14" i="60"/>
  <c r="G14" i="60"/>
  <c r="F14" i="60"/>
  <c r="E14" i="60"/>
  <c r="D14" i="60"/>
  <c r="H13" i="60"/>
  <c r="F13" i="60"/>
  <c r="E13" i="60"/>
  <c r="H12" i="60"/>
  <c r="F12" i="60"/>
  <c r="E12" i="60"/>
  <c r="H10" i="60"/>
  <c r="F10" i="60"/>
  <c r="E10" i="60"/>
  <c r="H9" i="60"/>
  <c r="F9" i="60"/>
  <c r="E9" i="60"/>
  <c r="H8" i="60"/>
  <c r="F8" i="60"/>
  <c r="E8" i="60"/>
  <c r="F15" i="60" l="1"/>
  <c r="B16" i="60"/>
  <c r="E15" i="60"/>
  <c r="B17" i="60" s="1"/>
  <c r="J15" i="59"/>
  <c r="I15" i="59"/>
  <c r="G15" i="59"/>
  <c r="C15" i="59"/>
  <c r="B15" i="59"/>
  <c r="H15" i="59" s="1"/>
  <c r="H14" i="59"/>
  <c r="G14" i="59"/>
  <c r="F14" i="59"/>
  <c r="E14" i="59"/>
  <c r="D14" i="59"/>
  <c r="D15" i="59" s="1"/>
  <c r="H13" i="59"/>
  <c r="F13" i="59"/>
  <c r="E13" i="59"/>
  <c r="H12" i="59"/>
  <c r="F12" i="59"/>
  <c r="E12" i="59"/>
  <c r="H10" i="59"/>
  <c r="F10" i="59"/>
  <c r="E10" i="59"/>
  <c r="H9" i="59"/>
  <c r="F9" i="59"/>
  <c r="E9" i="59"/>
  <c r="H8" i="59"/>
  <c r="F8" i="59"/>
  <c r="E8" i="59"/>
  <c r="F15" i="59" l="1"/>
  <c r="B16" i="59"/>
  <c r="E15" i="59"/>
  <c r="B17" i="59" s="1"/>
  <c r="B20" i="59" s="1"/>
  <c r="J15" i="58"/>
  <c r="I15" i="58"/>
  <c r="G15" i="58"/>
  <c r="D15" i="58"/>
  <c r="C15" i="58"/>
  <c r="B15" i="58"/>
  <c r="H15" i="58" s="1"/>
  <c r="H14" i="58"/>
  <c r="G14" i="58"/>
  <c r="F14" i="58"/>
  <c r="E14" i="58"/>
  <c r="D14" i="58"/>
  <c r="H13" i="58"/>
  <c r="F13" i="58"/>
  <c r="E13" i="58"/>
  <c r="H12" i="58"/>
  <c r="F12" i="58"/>
  <c r="E12" i="58"/>
  <c r="H10" i="58"/>
  <c r="F10" i="58"/>
  <c r="E10" i="58"/>
  <c r="H9" i="58"/>
  <c r="F9" i="58"/>
  <c r="E9" i="58"/>
  <c r="H8" i="58"/>
  <c r="F8" i="58"/>
  <c r="E8" i="58"/>
  <c r="F15" i="58" l="1"/>
  <c r="B16" i="58"/>
  <c r="E15" i="58"/>
  <c r="B17" i="58" s="1"/>
  <c r="B20" i="58" s="1"/>
</calcChain>
</file>

<file path=xl/sharedStrings.xml><?xml version="1.0" encoding="utf-8"?>
<sst xmlns="http://schemas.openxmlformats.org/spreadsheetml/2006/main" count="821" uniqueCount="173">
  <si>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</si>
  <si>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</si>
  <si>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</si>
  <si>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</si>
  <si>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</si>
  <si>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</si>
  <si>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</si>
  <si>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</si>
  <si>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YOPOUGON NIANGON ADJAME</t>
  </si>
  <si>
    <t>BICICI</t>
  </si>
  <si>
    <t>CABINET CONSEILS  ET DE GESTION IMMOBILIERE  (CCGIM) </t>
  </si>
  <si>
    <t>BENEFICIAIRE:AMARA SYLLA</t>
  </si>
  <si>
    <t>N° CC: 7407291W</t>
  </si>
  <si>
    <t>07 85 65 28 - 03 32 59 24 - 04 92 79 51</t>
  </si>
  <si>
    <t>CEL. 05537655 - 59641244</t>
  </si>
  <si>
    <t>Email:amadasta@yahoo.fr</t>
  </si>
  <si>
    <t xml:space="preserve">BILAN AMARA SYLLA </t>
  </si>
  <si>
    <t>IMPOTS 2016</t>
  </si>
  <si>
    <t>ARRIERES</t>
  </si>
  <si>
    <t>ENCAISSEMENT BASE CIE DOMICILE</t>
  </si>
  <si>
    <t>ENCAISSEMENT PETRO IVOIRE LAVAGE</t>
  </si>
  <si>
    <t xml:space="preserve">YOPOUGON NIANGON MAROC </t>
  </si>
  <si>
    <t>BICICI: 0955810243400129</t>
  </si>
  <si>
    <t>YOPOUGON NIANGON BASE CIE  2</t>
  </si>
  <si>
    <t>YOPOUGON NIANGON BASE CIE 1</t>
  </si>
  <si>
    <t>YOP NIANG PETRO IVOIRE LAVAGE 1</t>
  </si>
  <si>
    <r>
      <t>YOP NIANG</t>
    </r>
    <r>
      <rPr>
        <sz val="10"/>
        <color theme="1"/>
        <rFont val="Calibri"/>
        <family val="2"/>
        <scheme val="minor"/>
      </rPr>
      <t xml:space="preserve"> PETRO IVOIRE LAVAGE  2</t>
    </r>
  </si>
  <si>
    <t>BILAN MENSUEL  : MOIS DE DECEMBRE 2019</t>
  </si>
  <si>
    <t xml:space="preserve">SOMME A VERSER </t>
  </si>
  <si>
    <t>BILAN MENSUEL  : MOIS DE JANVIER 2020</t>
  </si>
  <si>
    <t>BILAN MENSUEL  : MOIS DE FEVRIER 2020</t>
  </si>
  <si>
    <t>TROP PERCU PENALITES  Mme TRAORE L3</t>
  </si>
  <si>
    <t>CONTRAT DE BAIL LOCATIF M DICKO L1</t>
  </si>
  <si>
    <t>TRAVAUX NIANGON ADJAME M GOUE</t>
  </si>
  <si>
    <t>SOLDE DES ARRIERES AVEC LES PENALITES 09/2019</t>
  </si>
  <si>
    <t>TRAVAUX PLOMBLIER 5 000 F + CARREAUX + MAIN D'ŒUVRE  17 000 F</t>
  </si>
  <si>
    <t>BILAN MENSUEL  : MOIS DE MARS 2020</t>
  </si>
  <si>
    <t>CONTRAT DE BAIL  GENDARME N°7</t>
  </si>
  <si>
    <t xml:space="preserve">GESTION 300 000 F RELIQUAT FEVRIER 2020 </t>
  </si>
  <si>
    <t>TRAVAUX  NIANGON ADJAME N°7</t>
  </si>
  <si>
    <t>TRAVAUX  NIANGON ADJAME N°7  CCGIM</t>
  </si>
  <si>
    <t>TRANSFERT ORANGE MONEY PAPA SYLLA</t>
  </si>
  <si>
    <t>TRANSFERT ORANGE MONEY FILS  AMARA SYLLA</t>
  </si>
  <si>
    <t>TRAVAUX NIANGON ADJAME</t>
  </si>
  <si>
    <t>TRAVAUX ETANCHEITE+RELEVEMENT DEVANT STUDIO 8+PORTION N° 8</t>
  </si>
  <si>
    <t>PLOMBERIE N° 8 WC +MAIN D'ŒUVRE</t>
  </si>
  <si>
    <t>BILAN MENSUEL  : MOIS D'AVRIL 2020</t>
  </si>
  <si>
    <t>BILAN MENSUEL  : MOIS DE MAI 2020</t>
  </si>
  <si>
    <t>ENCAISSES PAR LE PROPRIETAIRE</t>
  </si>
  <si>
    <t>ENCAISSES PAR LE PROPRIETAIRE (DICKO 35 000 F+ ADJIBOLA 35 000 F )</t>
  </si>
  <si>
    <t>BILAN MENSUEL  : MOIS DE JUIN 2020</t>
  </si>
  <si>
    <t>DOSSIER BAIL + REAJUSTEMENT BAIL</t>
  </si>
  <si>
    <t xml:space="preserve"> REMBOURSEMENT FRAIS DOSSIER BAIL N° 7 REGULARISATION 05/2020</t>
  </si>
  <si>
    <t>BILAN MENSUEL  : MOIS DE JUILLET 2020</t>
  </si>
  <si>
    <t>ENCAISSES PAR LE PROPRIETAIRE (ADJIBOLA 35 000 F)</t>
  </si>
  <si>
    <t>TRANSFERT AU LE PROPRIETAIRE LE 10/07/20</t>
  </si>
  <si>
    <t>RELIQUAT JUIN 2020</t>
  </si>
  <si>
    <t>CONTENTIEUX CIE GENDARMERIE</t>
  </si>
  <si>
    <t>CONTENTIEUX CIE AGENCE COCODY</t>
  </si>
  <si>
    <t>(4* 450 300 F CFA) = 1 801 200 F VERSES A L'AGENCE CIE COCODY LE 15/07/2020</t>
  </si>
  <si>
    <t>LIBERATION DES 4 LOCATIARES LE 14/07/2020</t>
  </si>
  <si>
    <t>VERSEMENT BACI</t>
  </si>
  <si>
    <t>VERSEMENT EFFECTUE A LA BACI BOUAKE PAR M AMARA SYLLA</t>
  </si>
  <si>
    <t xml:space="preserve">FRAIS RETRAIT COMPTEUR </t>
  </si>
  <si>
    <t>TRANSPORTS</t>
  </si>
  <si>
    <t>FRAIS RETRAIT COMPTEURS CIE PAR LE FILS SYLLA LE 16/07/2020</t>
  </si>
  <si>
    <t>TRANSPORTS (CCGIM GENDARMERIE-CIE COCODY-NIANGON PETRO IVOIRE LAVAGE)</t>
  </si>
  <si>
    <t>LOYER ADJIBOLA PAYE AU PROPRIETAIRE</t>
  </si>
  <si>
    <t>BILAN MENSUEL  : MOIS DE AOUT 2020</t>
  </si>
  <si>
    <t xml:space="preserve">TRAVAUX S1 </t>
  </si>
  <si>
    <t>TANSFERT DE 87 000 F AU 09 26 50 15 DE FILS SYLLA LE 07/10/2020</t>
  </si>
  <si>
    <t>BILAN MENSUEL  : MOIS DE SEPTEMBRE 2020</t>
  </si>
  <si>
    <t>HUISSIER Me BLON REMISE DE COURRIER</t>
  </si>
  <si>
    <t>REMISE DE COURRIER A 3 LOCATAIRES NIANGON PETRO IVOIRE LAVAGE</t>
  </si>
  <si>
    <t>REMBOURSEMENT LOYER S1</t>
  </si>
  <si>
    <t>REMBOURSEMENT LOYER S2</t>
  </si>
  <si>
    <t>ENCAISSEMENT NIANGON ADJAME PORTE 8</t>
  </si>
  <si>
    <t>LOYER PORTE 8 RECU PAR FILS SYLLA LE 13/10/2020</t>
  </si>
  <si>
    <t>CAUTION S1 SOLDEE</t>
  </si>
  <si>
    <t>CAUTION S2 SOLDEE</t>
  </si>
  <si>
    <t>VIDANGE NIANGON ADJAME  4 VOYAGES + CIMENT DE SABLE</t>
  </si>
  <si>
    <t xml:space="preserve">4 VOYAGES DE VIDANGES + CIMENT + SABLE (4*22 000 F) + (5 000 F) SABLE + CIMENT </t>
  </si>
  <si>
    <t>BILAN MENSUEL  : MOIS D'OCTOBRE 2020</t>
  </si>
  <si>
    <t xml:space="preserve">SOMME  VERSE LE 23/11/2020 </t>
  </si>
  <si>
    <t>BILAN MENSUEL  : MOIS DE NOVEMBRE 2020</t>
  </si>
  <si>
    <t>ASSIGNATION EN REFERE ET ENROLEMENT 3 LOCATAIRES PETRO LAVAGE</t>
  </si>
  <si>
    <t>FRAIS DE JUSTICE 3 LOCATAIRES PETRO LAVAGE</t>
  </si>
  <si>
    <t xml:space="preserve">KOFFI  EFFOLY MARC, AWOGO LOUCOU EMMANUEL ET ADJIBOLA KOLAWOLE DJAMIOU </t>
  </si>
  <si>
    <t xml:space="preserve">SOMME  VERSE LE 15/12/2020 </t>
  </si>
  <si>
    <t>BILAN MENSUEL  : MOIS DE DECEMBRE 2020</t>
  </si>
  <si>
    <t xml:space="preserve">SOMME  VERSE LE …../01/2021 </t>
  </si>
  <si>
    <t>PLOMBERIE PORTE N°3</t>
  </si>
  <si>
    <t>TRAVAUX PLOMBERIE FAIT LE 13/01/21 A NIANGON-ADJAME</t>
  </si>
  <si>
    <t>TRAVAUX CARREAUX PORTE N°3</t>
  </si>
  <si>
    <t>TRAVAUX CARREAUX FAIT LE 12/01/21 A NIANGON-ADJAME</t>
  </si>
  <si>
    <t>PLOMBERIE MAROC F3</t>
  </si>
  <si>
    <t>TRAVAUX PLOMBERIE FAIT LE 13/01/21 AU MAROC</t>
  </si>
  <si>
    <t>BILAN MENSUEL  : MOIS DE JANVIER 2021</t>
  </si>
  <si>
    <t>TRAVAUX MAROC N° I-2</t>
  </si>
  <si>
    <t>FACTURE REMISE LE 31 JANVIER 2021</t>
  </si>
  <si>
    <t>FRAIS DOSSIER BAIL POLICE</t>
  </si>
  <si>
    <t>DOSSIER BAIL POLICE DEPOSE LE 25/01/2021</t>
  </si>
  <si>
    <t xml:space="preserve">REPARATION TUYAU SODECI CASSE MAROC APPARTEMENT F3  I-1 </t>
  </si>
  <si>
    <t xml:space="preserve">TUYAU DE SODECI CASSE REPARE LE 31/01/2021+ 2 SYPHONS DE SOL </t>
  </si>
  <si>
    <t>FICHE DES COMPTES NIANGON ADJAME N° S1-S2-S5-S6-S8 -F2 N° 3</t>
  </si>
  <si>
    <t>FRAIS DES CONTRATS DE LOCATION  S1-S2-S5-S6-S7-S8- F2 N°3</t>
  </si>
  <si>
    <t>TOTAL DES DEPENSES</t>
  </si>
  <si>
    <t xml:space="preserve">SOMME  VERSE LE 14/02/2021 </t>
  </si>
  <si>
    <t>BILAN MENSUEL  : MOIS DE FEVRIER 2021</t>
  </si>
  <si>
    <t>REMBOURSEMENT MUTATION SODECI (NIANGON ADJAME)</t>
  </si>
  <si>
    <t xml:space="preserve">SOMME  VERSE LE 14/03/2021 </t>
  </si>
  <si>
    <t xml:space="preserve">NIANGON ADJAME : REMBOURSEMENT AVANCES SUR COMPTEUR MUTATION </t>
  </si>
  <si>
    <t>SUITE A LA MUTATION DE SODECI LE 10/02/2021.</t>
  </si>
  <si>
    <t>LOYER DIKO PAYE AU PROPRIETAIRE</t>
  </si>
  <si>
    <t>TROP VERSE LOYERS ENCAISSES  DOMICILE 01/21</t>
  </si>
  <si>
    <t xml:space="preserve"> LOYERS ENCAISSES DOMICILE 02/21</t>
  </si>
  <si>
    <t>LOYER ENCAISSE PAR LE PROPRIETAIRE  PETRO LAVAGE DIKO</t>
  </si>
  <si>
    <t>SURPLUS BAIL NIANGON ADJAME M ATEMELE</t>
  </si>
  <si>
    <t>REMBOURSEMENT BAIL ATEMELE 01/21</t>
  </si>
  <si>
    <t>REMBOURSEMENT BAIL ATEMELE 02/21</t>
  </si>
  <si>
    <t>BILAN MENSUEL  : MOIS DE MARS 2021</t>
  </si>
  <si>
    <t>REAJUSTEMENT BAUX POLICE COMMISSQION CCGIM</t>
  </si>
  <si>
    <t>REAJUSTEMENT COMMISSION BAUX 02/2021</t>
  </si>
  <si>
    <t>REMBOURSEMENT BAIL ATEMELE 03/21</t>
  </si>
  <si>
    <t xml:space="preserve">SOMME  VERSE LE 15/04/2021 </t>
  </si>
  <si>
    <t>BILAN MENSUEL  : MOIS D'AVRIL 2021</t>
  </si>
  <si>
    <t>REMBOURSEMENT BAIL ATEMELE 04/21</t>
  </si>
  <si>
    <t xml:space="preserve">SOMME  VERSE LE 13/05/2021 </t>
  </si>
  <si>
    <t>BILAN MENSUEL  : MOIS DE MAI 2021</t>
  </si>
  <si>
    <t>TROP VERSE LOYERS ENCAISSES  DOMICILE 05/21</t>
  </si>
  <si>
    <t xml:space="preserve"> LOYERS ENCAISSES  DOMICILE 03/21</t>
  </si>
  <si>
    <t xml:space="preserve"> LOYERS ENCAISSES  DOMICILE 04/21</t>
  </si>
  <si>
    <t>NIANGON PETRO LAVAGE M DICKO</t>
  </si>
  <si>
    <t>REMBOURSEMENT BAIL ATEMELE 05/21</t>
  </si>
  <si>
    <t xml:space="preserve">SOMME  VERSE LE 13/06/2021 </t>
  </si>
  <si>
    <t xml:space="preserve">NIANGON ADJAME PORTE 8 TRAVAUX PLAFONDS </t>
  </si>
  <si>
    <t>M CHERIF MAMADOU A EFFECTUE LE REMPLACEMENT DES PLAFONDS PORTE 8</t>
  </si>
  <si>
    <t>BILAN MENSUEL  : MOIS DE JUIN 2021</t>
  </si>
  <si>
    <t xml:space="preserve">NIANGON ADJAME FRAIS COMMISSAIRE DE JUSTICE </t>
  </si>
  <si>
    <t>TROP PERCU BAIL GARDE PENITENTIAIRE</t>
  </si>
  <si>
    <t>REMBOURSEMENT BAIL ATEMELE 07/21</t>
  </si>
  <si>
    <t xml:space="preserve">SOMME  VERSE LE 15/07/2021 </t>
  </si>
  <si>
    <t>BILAN MENSUEL  : MOIS DE JUILLET 2021</t>
  </si>
  <si>
    <t>REMBOURSEMENT BAIL ATEMELE 08/21</t>
  </si>
  <si>
    <t>NIANGON PETRO LAVAGE DICKO</t>
  </si>
  <si>
    <t>ENCAISSE PAR LE PROPRIETAIRE</t>
  </si>
  <si>
    <t xml:space="preserve"> LOYERS ENCAISSES  DOMICILE 07/21</t>
  </si>
  <si>
    <t>CAUTION NIANGON PETRO LAVAGE  L5</t>
  </si>
  <si>
    <t>CAUTION PAYEE LE 05 AOUT 2021</t>
  </si>
  <si>
    <t xml:space="preserve">SOMME  VERSE LE 15/08/2021 </t>
  </si>
  <si>
    <t>TROP PERCU DES LOYERS ENCAISSES  DOMICILE 06/21</t>
  </si>
  <si>
    <t>BILAN MENSUEL  : MOIS D'AOUT 2021</t>
  </si>
  <si>
    <t>REMBOURSEMENT BAIL ATEMELE 09/21</t>
  </si>
  <si>
    <t xml:space="preserve"> LOYERS ENCAISSES  DOMICILE 08/21</t>
  </si>
  <si>
    <t>FRAIS CONTRAT DE LOCATION L32+L5</t>
  </si>
  <si>
    <t>COMMISSION CCGIM L32</t>
  </si>
  <si>
    <t xml:space="preserve">SOMME  VERSE LE ….../09/2021 </t>
  </si>
  <si>
    <t>NET A VERSER</t>
  </si>
  <si>
    <t>LOCATAIRE ENCAISSE PAR LE PROPRIETAIRE  01/01/2021</t>
  </si>
  <si>
    <t>LOYER DICKO + AVANCES  YAO BENEDICTE</t>
  </si>
  <si>
    <t xml:space="preserve"> LOYERS ENCAISSES  DOMICILE 09/21</t>
  </si>
  <si>
    <t>FACTURE IMPAYEE DE M KOFFI EFFOLY L5</t>
  </si>
  <si>
    <t>BILAN MENSUEL  : MOIS DE SEPTEMBRE 2021</t>
  </si>
  <si>
    <t xml:space="preserve"> FACTURE REGLEE PAR LE CCGIM LE 04/10/2021</t>
  </si>
  <si>
    <t xml:space="preserve">SOMME  VERSE LE 14/10/2021 </t>
  </si>
  <si>
    <t>BILAN MENSUEL  : MOIS D'OCTOBRE 2021</t>
  </si>
  <si>
    <t>NIANGON PETRO IVOIRE M. DICKO</t>
  </si>
  <si>
    <t xml:space="preserve">SOMME  VERSE LE 15/11/2021 </t>
  </si>
  <si>
    <t>BILAN MENSUEL  : MOIS DE NOVEMBRE 2021</t>
  </si>
  <si>
    <t xml:space="preserve">SOMME  VERSE LE 15/12/2021 </t>
  </si>
  <si>
    <t xml:space="preserve"> LOYERS ENCAISSES  DOMICILE 11/21</t>
  </si>
  <si>
    <t>ARRIERES SODECI PORTE 4 NIANGON ADJAME</t>
  </si>
  <si>
    <t>FACTURE CONTRAT DE BAIL PRIVE PORTE 4 NIANG ADJAME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</si>
</sst>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0" fillId="0" borderId="1" xfId="0" applyFont="1" applyBorder="1"/>
    <xf numFmtId="0" fontId="3" fillId="0" borderId="1" xfId="0" applyFont="1" applyFill="1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7" fillId="2" borderId="1" xfId="0" applyNumberFormat="1" applyFont="1" applyFill="1" applyBorder="1"/>
    <xf numFmtId="0" fontId="10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4" fillId="2" borderId="1" xfId="0" applyNumberFormat="1" applyFont="1" applyFill="1" applyBorder="1"/>
    <xf numFmtId="0" fontId="9" fillId="0" borderId="0" xfId="0" applyFont="1"/>
    <xf numFmtId="0" fontId="4" fillId="0" borderId="1" xfId="0" applyFont="1" applyBorder="1" applyAlignment="1">
      <alignment horizontal="center"/>
    </xf>
    <xf numFmtId="164" fontId="0" fillId="0" borderId="1" xfId="0" applyNumberFormat="1" applyFont="1" applyBorder="1"/>
    <xf numFmtId="0" fontId="6" fillId="0" borderId="1" xfId="0" applyFont="1" applyBorder="1"/>
    <xf numFmtId="0" fontId="0" fillId="0" borderId="0" xfId="0" applyFont="1" applyFill="1" applyBorder="1"/>
    <xf numFmtId="164" fontId="5" fillId="2" borderId="0" xfId="0" applyNumberFormat="1" applyFont="1" applyFill="1" applyBorder="1"/>
    <xf numFmtId="0" fontId="9" fillId="0" borderId="0" xfId="0" applyFont="1" applyBorder="1"/>
    <xf numFmtId="0" fontId="9" fillId="0" borderId="1" xfId="0" applyFont="1" applyBorder="1"/>
    <xf numFmtId="0" fontId="3" fillId="0" borderId="0" xfId="0" applyFont="1"/>
    <xf numFmtId="0" fontId="0" fillId="0" borderId="1" xfId="0" applyBorder="1"/>
    <xf numFmtId="164" fontId="7" fillId="0" borderId="1" xfId="0" applyNumberFormat="1" applyFont="1" applyBorder="1"/>
    <xf numFmtId="164" fontId="8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2" xfId="0" applyFont="1" applyBorder="1" applyAlignment="1"/>
    <xf numFmtId="0" fontId="5" fillId="0" borderId="0" xfId="0" applyFont="1" applyAlignment="1"/>
    <xf numFmtId="0" fontId="5" fillId="0" borderId="0" xfId="0" applyFont="1" applyBorder="1" applyAlignment="1"/>
    <xf numFmtId="0" fontId="0" fillId="0" borderId="2" xfId="0" applyFont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3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64" fontId="15" fillId="0" borderId="2" xfId="0" applyNumberFormat="1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3" fillId="0" borderId="1" xfId="0" applyNumberFormat="1" applyFont="1" applyBorder="1"/>
    <xf numFmtId="164" fontId="17" fillId="2" borderId="1" xfId="0" applyNumberFormat="1" applyFont="1" applyFill="1" applyBorder="1"/>
    <xf numFmtId="164" fontId="3" fillId="2" borderId="1" xfId="0" applyNumberFormat="1" applyFont="1" applyFill="1" applyBorder="1"/>
    <xf numFmtId="0" fontId="0" fillId="0" borderId="0" xfId="0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2" zoomScaleNormal="142" workbookViewId="0">
      <selection activeCell="B21" sqref="B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118" t="s">
        <v>27</v>
      </c>
      <c r="B5" s="118"/>
      <c r="C5" s="118"/>
      <c r="D5" s="118"/>
      <c r="E5" s="118"/>
      <c r="F5" s="118"/>
      <c r="G5" s="118"/>
      <c r="H5" s="118"/>
    </row>
    <row r="6" spans="1:10" ht="9.75" customHeight="1" x14ac:dyDescent="0.3">
      <c r="A6" s="33"/>
      <c r="B6" s="33"/>
      <c r="C6" s="33"/>
      <c r="D6" s="33"/>
      <c r="E6" s="33"/>
      <c r="F6" s="33"/>
      <c r="G6" s="33"/>
      <c r="H6" s="33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75000</v>
      </c>
      <c r="C8" s="7"/>
      <c r="D8" s="9"/>
      <c r="E8" s="8">
        <f>B8*0.1</f>
        <v>7500</v>
      </c>
      <c r="F8" s="8">
        <f>(B8+C8)*0.12</f>
        <v>9000</v>
      </c>
      <c r="G8" s="9"/>
      <c r="H8" s="10">
        <f>B8*0.78</f>
        <v>58500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545000</v>
      </c>
      <c r="C9" s="7"/>
      <c r="D9" s="9"/>
      <c r="E9" s="8">
        <f t="shared" ref="E9:E13" si="0">B9*0.1</f>
        <v>54500</v>
      </c>
      <c r="F9" s="8">
        <f t="shared" ref="F9:F15" si="1">(B9+C9)*0.12</f>
        <v>65400</v>
      </c>
      <c r="G9" s="9"/>
      <c r="H9" s="10">
        <f t="shared" ref="H9:H14" si="2">B9*0.78</f>
        <v>425100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110000</v>
      </c>
      <c r="C13" s="7"/>
      <c r="D13" s="9"/>
      <c r="E13" s="8">
        <f t="shared" si="0"/>
        <v>11000</v>
      </c>
      <c r="F13" s="8">
        <f t="shared" si="1"/>
        <v>13200</v>
      </c>
      <c r="G13" s="9"/>
      <c r="H13" s="10">
        <f t="shared" si="2"/>
        <v>85800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1020000</v>
      </c>
      <c r="C15" s="18">
        <f>SUM(C8:C14)</f>
        <v>350000</v>
      </c>
      <c r="D15" s="18">
        <f>SUM(D8:D14)</f>
        <v>17500</v>
      </c>
      <c r="E15" s="31">
        <f>B15*0.1</f>
        <v>102000</v>
      </c>
      <c r="F15" s="29">
        <f t="shared" si="1"/>
        <v>164400</v>
      </c>
      <c r="G15" s="11">
        <f>SUM(G8:G14)</f>
        <v>290500</v>
      </c>
      <c r="H15" s="11">
        <f>B15*0.78</f>
        <v>795600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1370000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-119500</v>
      </c>
      <c r="C17" s="6"/>
      <c r="D17" s="114"/>
      <c r="E17" s="114"/>
      <c r="F17" s="114"/>
      <c r="G17" s="114"/>
      <c r="H17" s="114"/>
      <c r="I17" s="114"/>
      <c r="J17" s="114"/>
    </row>
    <row r="18" spans="1:10" ht="15.75" x14ac:dyDescent="0.25">
      <c r="A18" s="22" t="s">
        <v>19</v>
      </c>
      <c r="B18" s="10">
        <v>-220000</v>
      </c>
      <c r="C18" s="6"/>
      <c r="D18" s="32"/>
      <c r="E18" s="32"/>
      <c r="F18" s="32"/>
      <c r="G18" s="32"/>
      <c r="H18" s="32"/>
      <c r="I18" s="32"/>
      <c r="J18" s="32"/>
    </row>
    <row r="19" spans="1:10" ht="15.75" x14ac:dyDescent="0.25">
      <c r="A19" s="22" t="s">
        <v>20</v>
      </c>
      <c r="B19" s="10">
        <v>-70000</v>
      </c>
      <c r="C19" s="6"/>
      <c r="D19" s="32"/>
      <c r="E19" s="32"/>
      <c r="F19" s="32"/>
      <c r="G19" s="32"/>
      <c r="H19" s="32"/>
      <c r="I19" s="32"/>
      <c r="J19" s="32"/>
    </row>
    <row r="20" spans="1:10" ht="17.25" x14ac:dyDescent="0.3">
      <c r="A20" s="36" t="s">
        <v>28</v>
      </c>
      <c r="B20" s="11">
        <f>B15+B17+B18+B19</f>
        <v>610500</v>
      </c>
      <c r="C20" s="19"/>
      <c r="D20" s="119"/>
      <c r="E20" s="119"/>
      <c r="F20" s="119"/>
      <c r="G20" s="119"/>
      <c r="H20" s="119"/>
      <c r="I20" s="119"/>
      <c r="J20" s="119"/>
    </row>
    <row r="21" spans="1:10" ht="15.75" x14ac:dyDescent="0.25">
      <c r="A21" s="23"/>
      <c r="B21" s="24"/>
      <c r="C21" s="25"/>
      <c r="D21" s="119"/>
      <c r="E21" s="119"/>
      <c r="F21" s="119"/>
      <c r="G21" s="119"/>
      <c r="H21" s="119"/>
      <c r="I21" s="119"/>
      <c r="J21" s="119"/>
    </row>
    <row r="22" spans="1:10" ht="15.75" x14ac:dyDescent="0.25">
      <c r="A22" s="114" t="s">
        <v>22</v>
      </c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</row>
  </sheetData>
  <mergeCells count="8">
    <mergeCell ref="A22:J22"/>
    <mergeCell ref="A23:J23"/>
    <mergeCell ref="D1:G1"/>
    <mergeCell ref="E2:I2"/>
    <mergeCell ref="A5:H5"/>
    <mergeCell ref="D17:J17"/>
    <mergeCell ref="D20:J20"/>
    <mergeCell ref="D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42" zoomScaleNormal="142" workbookViewId="0">
      <selection activeCell="C23" sqref="C23:J23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71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100000</v>
      </c>
      <c r="C7" s="7"/>
      <c r="D7" s="9"/>
      <c r="E7" s="8">
        <f>B7*0.1</f>
        <v>10000</v>
      </c>
      <c r="F7" s="8">
        <f>(B7+C7)*0.12</f>
        <v>12000</v>
      </c>
      <c r="G7" s="9"/>
      <c r="H7" s="10">
        <f>B7*0.78</f>
        <v>78000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821500</v>
      </c>
      <c r="C8" s="7"/>
      <c r="D8" s="9"/>
      <c r="E8" s="8">
        <f t="shared" ref="E8:E12" si="0">B8*0.1</f>
        <v>82150</v>
      </c>
      <c r="F8" s="8">
        <f t="shared" ref="F8:F14" si="1">(B8+C8)*0.12</f>
        <v>98580</v>
      </c>
      <c r="G8" s="9"/>
      <c r="H8" s="10">
        <f t="shared" ref="H8:H13" si="2">B8*0.78</f>
        <v>640770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1281500</v>
      </c>
      <c r="C14" s="18">
        <f>SUM(C7:C13)</f>
        <v>370000</v>
      </c>
      <c r="D14" s="18">
        <f>SUM(D7:D13)</f>
        <v>18500</v>
      </c>
      <c r="E14" s="31">
        <f>B14*0.1</f>
        <v>128150</v>
      </c>
      <c r="F14" s="29">
        <f t="shared" si="1"/>
        <v>198180</v>
      </c>
      <c r="G14" s="11">
        <f>SUM(G7:G13)</f>
        <v>307100</v>
      </c>
      <c r="H14" s="11">
        <f>B14*0.78</f>
        <v>999570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1651500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-146650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22" t="s">
        <v>19</v>
      </c>
      <c r="B17" s="10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" customHeight="1" x14ac:dyDescent="0.25">
      <c r="A18" s="22" t="s">
        <v>20</v>
      </c>
      <c r="B18" s="10">
        <v>-35000</v>
      </c>
      <c r="C18" s="120" t="s">
        <v>67</v>
      </c>
      <c r="D18" s="130"/>
      <c r="E18" s="130"/>
      <c r="F18" s="130"/>
      <c r="G18" s="130"/>
      <c r="H18" s="130"/>
      <c r="I18" s="130"/>
      <c r="J18" s="130"/>
    </row>
    <row r="19" spans="1:10" ht="15" customHeight="1" x14ac:dyDescent="0.25">
      <c r="A19" s="22" t="s">
        <v>76</v>
      </c>
      <c r="B19" s="10">
        <v>-70000</v>
      </c>
      <c r="C19" s="120" t="s">
        <v>77</v>
      </c>
      <c r="D19" s="130"/>
      <c r="E19" s="130"/>
      <c r="F19" s="130"/>
      <c r="G19" s="130"/>
      <c r="H19" s="130"/>
      <c r="I19" s="130"/>
      <c r="J19" s="130"/>
    </row>
    <row r="20" spans="1:10" ht="15" customHeight="1" x14ac:dyDescent="0.25">
      <c r="A20" s="22" t="s">
        <v>69</v>
      </c>
      <c r="B20" s="10">
        <v>-90100</v>
      </c>
      <c r="C20" s="120" t="s">
        <v>70</v>
      </c>
      <c r="D20" s="130"/>
      <c r="E20" s="130"/>
      <c r="F20" s="130"/>
      <c r="G20" s="130"/>
      <c r="H20" s="130"/>
      <c r="I20" s="130"/>
      <c r="J20" s="130"/>
    </row>
    <row r="21" spans="1:10" ht="15" customHeight="1" x14ac:dyDescent="0.25">
      <c r="A21" s="22" t="s">
        <v>72</v>
      </c>
      <c r="B21" s="10">
        <v>-50000</v>
      </c>
      <c r="C21" s="120" t="s">
        <v>73</v>
      </c>
      <c r="D21" s="130"/>
      <c r="E21" s="130"/>
      <c r="F21" s="130"/>
      <c r="G21" s="130"/>
      <c r="H21" s="130"/>
      <c r="I21" s="130"/>
      <c r="J21" s="130"/>
    </row>
    <row r="22" spans="1:10" ht="15" customHeight="1" x14ac:dyDescent="0.25">
      <c r="A22" s="22" t="s">
        <v>74</v>
      </c>
      <c r="B22" s="10">
        <v>-81500</v>
      </c>
      <c r="C22" s="120" t="s">
        <v>78</v>
      </c>
      <c r="D22" s="130"/>
      <c r="E22" s="130"/>
      <c r="F22" s="130"/>
      <c r="G22" s="130"/>
      <c r="H22" s="130"/>
      <c r="I22" s="130"/>
      <c r="J22" s="130"/>
    </row>
    <row r="23" spans="1:10" ht="15" customHeight="1" x14ac:dyDescent="0.25">
      <c r="A23" s="22" t="s">
        <v>75</v>
      </c>
      <c r="B23" s="10">
        <v>-75000</v>
      </c>
      <c r="C23" s="120" t="s">
        <v>79</v>
      </c>
      <c r="D23" s="130"/>
      <c r="E23" s="130"/>
      <c r="F23" s="130"/>
      <c r="G23" s="130"/>
      <c r="H23" s="130"/>
      <c r="I23" s="130"/>
      <c r="J23" s="130"/>
    </row>
    <row r="24" spans="1:10" ht="15" customHeight="1" x14ac:dyDescent="0.3">
      <c r="A24" s="36" t="s">
        <v>28</v>
      </c>
      <c r="B24" s="11">
        <f>B14+B16+B17+B18+B19+B20+B21+B22+B23</f>
        <v>513250</v>
      </c>
      <c r="C24" s="128"/>
      <c r="D24" s="129"/>
      <c r="E24" s="129"/>
      <c r="F24" s="129"/>
      <c r="G24" s="129"/>
      <c r="I24" s="55"/>
    </row>
    <row r="25" spans="1:10" ht="15.75" x14ac:dyDescent="0.25">
      <c r="A25" s="114" t="s">
        <v>22</v>
      </c>
      <c r="B25" s="114"/>
      <c r="C25" s="114"/>
      <c r="D25" s="114"/>
      <c r="E25" s="114"/>
      <c r="F25" s="114"/>
      <c r="G25" s="114"/>
      <c r="H25" s="114"/>
      <c r="I25" s="114"/>
      <c r="J25" s="114"/>
    </row>
    <row r="26" spans="1:10" x14ac:dyDescent="0.25">
      <c r="A26" s="115"/>
      <c r="B26" s="115"/>
      <c r="C26" s="115"/>
      <c r="D26" s="115"/>
      <c r="E26" s="115"/>
      <c r="F26" s="115"/>
      <c r="G26" s="115"/>
      <c r="H26" s="115"/>
      <c r="I26" s="115"/>
      <c r="J26" s="115"/>
    </row>
  </sheetData>
  <mergeCells count="15">
    <mergeCell ref="C24:G24"/>
    <mergeCell ref="A25:J25"/>
    <mergeCell ref="A26:J26"/>
    <mergeCell ref="C20:J20"/>
    <mergeCell ref="C22:J22"/>
    <mergeCell ref="C23:J23"/>
    <mergeCell ref="C17:J17"/>
    <mergeCell ref="C21:J21"/>
    <mergeCell ref="D1:G1"/>
    <mergeCell ref="E2:I2"/>
    <mergeCell ref="A5:H5"/>
    <mergeCell ref="C16:G16"/>
    <mergeCell ref="H16:J16"/>
    <mergeCell ref="C18:J18"/>
    <mergeCell ref="C19:J19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42" zoomScaleNormal="142" workbookViewId="0">
      <selection activeCell="A22" sqref="A22:J22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82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25000</v>
      </c>
      <c r="C7" s="7"/>
      <c r="D7" s="9"/>
      <c r="E7" s="8">
        <f>B7*0.1</f>
        <v>2500</v>
      </c>
      <c r="F7" s="8">
        <f>(B7+C7)*0.12</f>
        <v>3000</v>
      </c>
      <c r="G7" s="9"/>
      <c r="H7" s="10">
        <f>B7*0.78</f>
        <v>19500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290000</v>
      </c>
      <c r="C8" s="7"/>
      <c r="D8" s="9"/>
      <c r="E8" s="8">
        <f t="shared" ref="E8:E12" si="0">B8*0.1</f>
        <v>29000</v>
      </c>
      <c r="F8" s="8">
        <f t="shared" ref="F8:F14" si="1">(B8+C8)*0.12</f>
        <v>34800</v>
      </c>
      <c r="G8" s="9"/>
      <c r="H8" s="10">
        <f t="shared" ref="H8:H13" si="2">B8*0.78</f>
        <v>226200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2.75" customHeight="1" x14ac:dyDescent="0.25">
      <c r="A12" s="28" t="s">
        <v>26</v>
      </c>
      <c r="B12" s="8">
        <v>155000</v>
      </c>
      <c r="C12" s="7"/>
      <c r="D12" s="9"/>
      <c r="E12" s="8">
        <f t="shared" si="0"/>
        <v>15500</v>
      </c>
      <c r="F12" s="8">
        <f t="shared" si="1"/>
        <v>18600</v>
      </c>
      <c r="G12" s="9"/>
      <c r="H12" s="10">
        <f t="shared" si="2"/>
        <v>120900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760000</v>
      </c>
      <c r="C14" s="18">
        <f>SUM(C7:C13)</f>
        <v>370000</v>
      </c>
      <c r="D14" s="18">
        <f>SUM(D7:D13)</f>
        <v>18500</v>
      </c>
      <c r="E14" s="31">
        <f>B14*0.1</f>
        <v>76000</v>
      </c>
      <c r="F14" s="29">
        <f t="shared" si="1"/>
        <v>135600</v>
      </c>
      <c r="G14" s="11">
        <f>SUM(G7:G13)</f>
        <v>307100</v>
      </c>
      <c r="H14" s="11">
        <f>B14*0.78</f>
        <v>592800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1130000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-94500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22" t="s">
        <v>19</v>
      </c>
      <c r="B17" s="10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" customHeight="1" x14ac:dyDescent="0.25">
      <c r="A18" s="22" t="s">
        <v>20</v>
      </c>
      <c r="B18" s="10">
        <v>-35000</v>
      </c>
      <c r="C18" s="120" t="s">
        <v>67</v>
      </c>
      <c r="D18" s="130"/>
      <c r="E18" s="130"/>
      <c r="F18" s="130"/>
      <c r="G18" s="130"/>
      <c r="H18" s="130"/>
      <c r="I18" s="130"/>
      <c r="J18" s="130"/>
    </row>
    <row r="19" spans="1:10" ht="15" customHeight="1" x14ac:dyDescent="0.25">
      <c r="A19" s="57" t="s">
        <v>80</v>
      </c>
      <c r="B19" s="10">
        <v>-93000</v>
      </c>
      <c r="C19" s="120" t="s">
        <v>81</v>
      </c>
      <c r="D19" s="130"/>
      <c r="E19" s="130"/>
      <c r="F19" s="130"/>
      <c r="G19" s="130"/>
      <c r="H19" s="130"/>
      <c r="I19" s="130"/>
      <c r="J19" s="130"/>
    </row>
    <row r="20" spans="1:10" ht="15" customHeight="1" x14ac:dyDescent="0.3">
      <c r="A20" s="36" t="s">
        <v>83</v>
      </c>
      <c r="B20" s="11">
        <f>B14+B16+B17+B18+B19</f>
        <v>317500</v>
      </c>
      <c r="C20" s="128"/>
      <c r="D20" s="129"/>
      <c r="E20" s="129"/>
      <c r="F20" s="129"/>
      <c r="G20" s="129"/>
      <c r="I20" s="56"/>
    </row>
    <row r="21" spans="1:10" ht="15.75" x14ac:dyDescent="0.25">
      <c r="A21" s="114" t="s">
        <v>22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0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</row>
  </sheetData>
  <mergeCells count="11">
    <mergeCell ref="C17:J17"/>
    <mergeCell ref="D1:G1"/>
    <mergeCell ref="E2:I2"/>
    <mergeCell ref="A5:H5"/>
    <mergeCell ref="C16:G16"/>
    <mergeCell ref="H16:J16"/>
    <mergeCell ref="C20:G20"/>
    <mergeCell ref="A21:J21"/>
    <mergeCell ref="A22:J22"/>
    <mergeCell ref="C19:J19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42" zoomScaleNormal="142" workbookViewId="0">
      <selection activeCell="A22" sqref="A22:J22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84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100000</v>
      </c>
      <c r="C7" s="7"/>
      <c r="D7" s="9"/>
      <c r="E7" s="8">
        <f>B7*0.1</f>
        <v>10000</v>
      </c>
      <c r="F7" s="8">
        <f>(B7+C7)*0.12</f>
        <v>12000</v>
      </c>
      <c r="G7" s="9"/>
      <c r="H7" s="10">
        <f>B7*0.78</f>
        <v>78000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145000</v>
      </c>
      <c r="C8" s="7"/>
      <c r="D8" s="9"/>
      <c r="E8" s="8">
        <f t="shared" ref="E8:E12" si="0">B8*0.1</f>
        <v>14500</v>
      </c>
      <c r="F8" s="8">
        <f t="shared" ref="F8:F14" si="1">(B8+C8)*0.12</f>
        <v>17400</v>
      </c>
      <c r="G8" s="9"/>
      <c r="H8" s="10">
        <f t="shared" ref="H8:H13" si="2">B8*0.78</f>
        <v>113100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605000</v>
      </c>
      <c r="C14" s="18">
        <f>SUM(C7:C13)</f>
        <v>370000</v>
      </c>
      <c r="D14" s="18">
        <f>SUM(D7:D13)</f>
        <v>18500</v>
      </c>
      <c r="E14" s="31">
        <f>B14*0.1</f>
        <v>60500</v>
      </c>
      <c r="F14" s="29">
        <f t="shared" si="1"/>
        <v>117000</v>
      </c>
      <c r="G14" s="11">
        <f>SUM(G7:G13)</f>
        <v>307100</v>
      </c>
      <c r="H14" s="11">
        <f>B14*0.78</f>
        <v>471900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975000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-79000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22" t="s">
        <v>19</v>
      </c>
      <c r="B17" s="10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" customHeight="1" x14ac:dyDescent="0.25">
      <c r="A18" s="22" t="s">
        <v>20</v>
      </c>
      <c r="B18" s="10">
        <v>-35000</v>
      </c>
      <c r="C18" s="120" t="s">
        <v>67</v>
      </c>
      <c r="D18" s="130"/>
      <c r="E18" s="130"/>
      <c r="F18" s="130"/>
      <c r="G18" s="130"/>
      <c r="H18" s="130"/>
      <c r="I18" s="130"/>
      <c r="J18" s="130"/>
    </row>
    <row r="19" spans="1:10" ht="15" customHeight="1" x14ac:dyDescent="0.25">
      <c r="A19" s="22" t="s">
        <v>86</v>
      </c>
      <c r="B19" s="10">
        <v>-100000</v>
      </c>
      <c r="C19" s="120" t="s">
        <v>85</v>
      </c>
      <c r="D19" s="130"/>
      <c r="E19" s="130"/>
      <c r="F19" s="130"/>
      <c r="G19" s="130"/>
      <c r="H19" s="130"/>
      <c r="I19" s="130"/>
      <c r="J19" s="130"/>
    </row>
    <row r="20" spans="1:10" ht="15" customHeight="1" x14ac:dyDescent="0.3">
      <c r="A20" s="36" t="s">
        <v>88</v>
      </c>
      <c r="B20" s="11">
        <f>B14+B16+B17+B18+B19</f>
        <v>171000</v>
      </c>
      <c r="C20" s="60" t="s">
        <v>87</v>
      </c>
      <c r="D20" s="61"/>
      <c r="E20" s="61"/>
      <c r="F20" s="61"/>
      <c r="G20" s="61"/>
      <c r="I20" s="58"/>
    </row>
    <row r="21" spans="1:10" ht="15.75" x14ac:dyDescent="0.25">
      <c r="A21" s="114" t="s">
        <v>22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0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</row>
  </sheetData>
  <mergeCells count="10">
    <mergeCell ref="C18:J18"/>
    <mergeCell ref="C19:J19"/>
    <mergeCell ref="A21:J21"/>
    <mergeCell ref="A22:J22"/>
    <mergeCell ref="D1:G1"/>
    <mergeCell ref="E2:I2"/>
    <mergeCell ref="A5:H5"/>
    <mergeCell ref="C16:G16"/>
    <mergeCell ref="H16:J16"/>
    <mergeCell ref="C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C17" sqref="C17:J18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89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50000</v>
      </c>
      <c r="C7" s="7"/>
      <c r="D7" s="9"/>
      <c r="E7" s="8">
        <f>B7*0.1</f>
        <v>5000</v>
      </c>
      <c r="F7" s="8">
        <f>(B7+C7)*0.12</f>
        <v>6000</v>
      </c>
      <c r="G7" s="9"/>
      <c r="H7" s="10">
        <f>B7*0.78</f>
        <v>39000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495000</v>
      </c>
      <c r="C8" s="7"/>
      <c r="D8" s="9"/>
      <c r="E8" s="8">
        <f t="shared" ref="E8:E12" si="0">B8*0.1</f>
        <v>49500</v>
      </c>
      <c r="F8" s="8">
        <f t="shared" ref="F8:F14" si="1">(B8+C8)*0.12</f>
        <v>59400</v>
      </c>
      <c r="G8" s="9"/>
      <c r="H8" s="10">
        <f t="shared" ref="H8:H13" si="2">B8*0.78</f>
        <v>386100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80000</v>
      </c>
      <c r="C11" s="7"/>
      <c r="D11" s="9"/>
      <c r="E11" s="8">
        <f t="shared" si="0"/>
        <v>8000</v>
      </c>
      <c r="F11" s="8">
        <f t="shared" si="1"/>
        <v>9600</v>
      </c>
      <c r="G11" s="9"/>
      <c r="H11" s="10">
        <f t="shared" si="2"/>
        <v>62400</v>
      </c>
      <c r="I11" s="17"/>
      <c r="J11" s="30"/>
    </row>
    <row r="12" spans="1:10" ht="12.75" customHeight="1" x14ac:dyDescent="0.25">
      <c r="A12" s="28" t="s">
        <v>26</v>
      </c>
      <c r="B12" s="8">
        <v>125000</v>
      </c>
      <c r="C12" s="7"/>
      <c r="D12" s="9"/>
      <c r="E12" s="8">
        <f t="shared" si="0"/>
        <v>12500</v>
      </c>
      <c r="F12" s="8">
        <f t="shared" si="1"/>
        <v>15000</v>
      </c>
      <c r="G12" s="9"/>
      <c r="H12" s="10">
        <f t="shared" si="2"/>
        <v>97500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970000</v>
      </c>
      <c r="C14" s="18">
        <f>SUM(C7:C13)</f>
        <v>370000</v>
      </c>
      <c r="D14" s="18">
        <f>SUM(D7:D13)</f>
        <v>18500</v>
      </c>
      <c r="E14" s="31">
        <f>B14*0.1</f>
        <v>97000</v>
      </c>
      <c r="F14" s="29">
        <f t="shared" si="1"/>
        <v>160800</v>
      </c>
      <c r="G14" s="11">
        <f>SUM(G7:G13)</f>
        <v>307100</v>
      </c>
      <c r="H14" s="11">
        <f>B14*0.78</f>
        <v>756600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1340000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-115500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22" t="s">
        <v>19</v>
      </c>
      <c r="B17" s="10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" customHeight="1" x14ac:dyDescent="0.25">
      <c r="A18" s="22" t="s">
        <v>20</v>
      </c>
      <c r="B18" s="10">
        <v>-35000</v>
      </c>
      <c r="C18" s="120" t="s">
        <v>67</v>
      </c>
      <c r="D18" s="130"/>
      <c r="E18" s="130"/>
      <c r="F18" s="130"/>
      <c r="G18" s="130"/>
      <c r="H18" s="130"/>
      <c r="I18" s="130"/>
      <c r="J18" s="130"/>
    </row>
    <row r="19" spans="1:10" ht="15" customHeight="1" x14ac:dyDescent="0.25">
      <c r="A19" s="22" t="s">
        <v>91</v>
      </c>
      <c r="B19" s="10">
        <v>-61000</v>
      </c>
      <c r="C19" s="120" t="s">
        <v>92</v>
      </c>
      <c r="D19" s="130"/>
      <c r="E19" s="130"/>
      <c r="F19" s="130"/>
      <c r="G19" s="130"/>
      <c r="H19" s="130"/>
      <c r="I19" s="63"/>
      <c r="J19" s="63"/>
    </row>
    <row r="20" spans="1:10" ht="15" customHeight="1" x14ac:dyDescent="0.25">
      <c r="A20" s="22" t="s">
        <v>93</v>
      </c>
      <c r="B20" s="10">
        <v>-20000</v>
      </c>
      <c r="C20" s="120" t="s">
        <v>94</v>
      </c>
      <c r="D20" s="130"/>
      <c r="E20" s="130"/>
      <c r="F20" s="130"/>
      <c r="G20" s="130"/>
      <c r="H20" s="130"/>
      <c r="I20" s="63"/>
      <c r="J20" s="63"/>
    </row>
    <row r="21" spans="1:10" ht="15" customHeight="1" x14ac:dyDescent="0.25">
      <c r="A21" s="22" t="s">
        <v>95</v>
      </c>
      <c r="B21" s="10">
        <v>-46000</v>
      </c>
      <c r="C21" s="120" t="s">
        <v>96</v>
      </c>
      <c r="D21" s="130"/>
      <c r="E21" s="130"/>
      <c r="F21" s="130"/>
      <c r="G21" s="130"/>
      <c r="H21" s="130"/>
      <c r="I21" s="63"/>
      <c r="J21" s="63"/>
    </row>
    <row r="22" spans="1:10" ht="15" customHeight="1" x14ac:dyDescent="0.3">
      <c r="A22" s="36" t="s">
        <v>90</v>
      </c>
      <c r="B22" s="11">
        <f>B14+B16+B17+B18</f>
        <v>599500</v>
      </c>
      <c r="C22" s="60"/>
      <c r="D22" s="61"/>
      <c r="E22" s="61"/>
      <c r="F22" s="61"/>
      <c r="G22" s="61"/>
      <c r="I22" s="59"/>
    </row>
    <row r="23" spans="1:10" ht="15.75" x14ac:dyDescent="0.25">
      <c r="A23" s="114" t="s">
        <v>22</v>
      </c>
      <c r="B23" s="114"/>
      <c r="C23" s="114"/>
      <c r="D23" s="114"/>
      <c r="E23" s="114"/>
      <c r="F23" s="114"/>
      <c r="G23" s="114"/>
      <c r="H23" s="114"/>
      <c r="I23" s="114"/>
      <c r="J23" s="114"/>
    </row>
    <row r="24" spans="1:10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</row>
  </sheetData>
  <mergeCells count="12">
    <mergeCell ref="C18:J18"/>
    <mergeCell ref="A23:J23"/>
    <mergeCell ref="A24:J24"/>
    <mergeCell ref="D1:G1"/>
    <mergeCell ref="E2:I2"/>
    <mergeCell ref="A5:H5"/>
    <mergeCell ref="C16:G16"/>
    <mergeCell ref="H16:J16"/>
    <mergeCell ref="C17:J17"/>
    <mergeCell ref="C19:H19"/>
    <mergeCell ref="C20:H20"/>
    <mergeCell ref="C21:H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A18" sqref="A18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97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220000</v>
      </c>
      <c r="C7" s="7"/>
      <c r="D7" s="9"/>
      <c r="E7" s="8">
        <f>B7*0.1</f>
        <v>22000</v>
      </c>
      <c r="F7" s="8">
        <f>(B7+C7)*0.12</f>
        <v>26400</v>
      </c>
      <c r="G7" s="9"/>
      <c r="H7" s="10">
        <f>B7*0.78</f>
        <v>171600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1070000</v>
      </c>
      <c r="C8" s="7"/>
      <c r="D8" s="9"/>
      <c r="E8" s="21">
        <f>B8*0.1</f>
        <v>107000</v>
      </c>
      <c r="F8" s="8">
        <f>(B8+C8)*0.12</f>
        <v>128400</v>
      </c>
      <c r="G8" s="9"/>
      <c r="H8" s="10">
        <f>B8*0.78</f>
        <v>834600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>B9*0.1</f>
        <v>18000</v>
      </c>
      <c r="F9" s="8">
        <f>(B9+C9)*0.12</f>
        <v>21600</v>
      </c>
      <c r="G9" s="9"/>
      <c r="H9" s="10">
        <f>B9*0.78</f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130000</v>
      </c>
      <c r="C11" s="7"/>
      <c r="D11" s="9"/>
      <c r="E11" s="8">
        <f>B11*0.1</f>
        <v>13000</v>
      </c>
      <c r="F11" s="8">
        <f>(B11+C11)*0.12</f>
        <v>15600</v>
      </c>
      <c r="G11" s="9"/>
      <c r="H11" s="10">
        <f>B11*0.78</f>
        <v>101400</v>
      </c>
      <c r="I11" s="17"/>
      <c r="J11" s="30"/>
    </row>
    <row r="12" spans="1:10" ht="12.75" customHeight="1" x14ac:dyDescent="0.25">
      <c r="A12" s="28" t="s">
        <v>26</v>
      </c>
      <c r="B12" s="8">
        <v>120000</v>
      </c>
      <c r="C12" s="7"/>
      <c r="D12" s="9"/>
      <c r="E12" s="8">
        <f>B12*0.1</f>
        <v>12000</v>
      </c>
      <c r="F12" s="8">
        <f>(B12+C12)*0.12</f>
        <v>14400</v>
      </c>
      <c r="G12" s="9"/>
      <c r="H12" s="10">
        <f>B12*0.78</f>
        <v>93600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410000</v>
      </c>
      <c r="D13" s="21">
        <f>C13*0.05</f>
        <v>20500</v>
      </c>
      <c r="E13" s="8">
        <f>B13*0.1</f>
        <v>0</v>
      </c>
      <c r="F13" s="8">
        <f>(B13+C13)*0.12</f>
        <v>49200</v>
      </c>
      <c r="G13" s="10">
        <f>C13*0.83</f>
        <v>340300</v>
      </c>
      <c r="H13" s="10">
        <f>B13*0.78</f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1760000</v>
      </c>
      <c r="C14" s="18">
        <f>SUM(C7:C13)</f>
        <v>410000</v>
      </c>
      <c r="D14" s="18">
        <f>SUM(D7:D13)</f>
        <v>20500</v>
      </c>
      <c r="E14" s="31">
        <f>B14*0.1</f>
        <v>176000</v>
      </c>
      <c r="F14" s="29">
        <f>(B14+C14)*0.12</f>
        <v>260400</v>
      </c>
      <c r="G14" s="11">
        <f>SUM(G7:G13)</f>
        <v>340300</v>
      </c>
      <c r="H14" s="11">
        <f>B14*0.78</f>
        <v>1372800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10">
        <f>B14+C14</f>
        <v>2170000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11">
        <f>-(D14+E14)</f>
        <v>-196500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65" t="s">
        <v>118</v>
      </c>
      <c r="B17" s="8">
        <v>-40000</v>
      </c>
    </row>
    <row r="18" spans="1:10" ht="15" customHeight="1" x14ac:dyDescent="0.25">
      <c r="A18" s="65" t="s">
        <v>98</v>
      </c>
      <c r="B18" s="8">
        <v>-428936</v>
      </c>
      <c r="C18" s="131" t="s">
        <v>99</v>
      </c>
      <c r="D18" s="115"/>
      <c r="E18" s="115"/>
      <c r="F18" s="115"/>
      <c r="G18" s="115"/>
      <c r="H18" s="115"/>
      <c r="I18" s="115"/>
    </row>
    <row r="19" spans="1:10" ht="15" customHeight="1" x14ac:dyDescent="0.25">
      <c r="A19" s="71" t="s">
        <v>104</v>
      </c>
      <c r="B19" s="8">
        <v>-643707</v>
      </c>
    </row>
    <row r="20" spans="1:10" ht="15" customHeight="1" x14ac:dyDescent="0.25">
      <c r="A20" s="66" t="s">
        <v>100</v>
      </c>
      <c r="B20" s="8">
        <v>-25000</v>
      </c>
      <c r="C20" s="131" t="s">
        <v>101</v>
      </c>
      <c r="D20" s="115"/>
      <c r="E20" s="115"/>
      <c r="F20" s="115"/>
      <c r="G20" s="115"/>
      <c r="H20" s="115"/>
      <c r="I20" s="115"/>
    </row>
    <row r="21" spans="1:10" ht="15" customHeight="1" x14ac:dyDescent="0.25">
      <c r="A21" s="67" t="s">
        <v>102</v>
      </c>
      <c r="B21" s="8">
        <v>-9000</v>
      </c>
      <c r="C21" s="131" t="s">
        <v>103</v>
      </c>
      <c r="D21" s="132"/>
      <c r="E21" s="132"/>
      <c r="F21" s="132"/>
      <c r="G21" s="132"/>
      <c r="H21" s="132"/>
      <c r="I21" s="132"/>
    </row>
    <row r="22" spans="1:10" ht="15" customHeight="1" x14ac:dyDescent="0.25">
      <c r="A22" s="67" t="s">
        <v>105</v>
      </c>
      <c r="B22" s="8">
        <v>-35000</v>
      </c>
      <c r="C22" s="70">
        <f>SUM(B17:B22)</f>
        <v>-1181643</v>
      </c>
      <c r="D22" s="132" t="s">
        <v>106</v>
      </c>
      <c r="E22" s="132"/>
      <c r="F22" s="132"/>
      <c r="G22" s="132"/>
      <c r="H22" s="132"/>
      <c r="I22" s="68"/>
    </row>
    <row r="23" spans="1:10" ht="15" customHeight="1" x14ac:dyDescent="0.3">
      <c r="A23" s="36" t="s">
        <v>107</v>
      </c>
      <c r="B23" s="11">
        <f>B14+B16+B17+B18+B19+B20+B21+B22</f>
        <v>381857</v>
      </c>
      <c r="C23" s="60"/>
      <c r="D23" s="61"/>
      <c r="E23" s="61"/>
      <c r="F23" s="61"/>
      <c r="G23" s="61"/>
      <c r="I23" s="62"/>
    </row>
    <row r="24" spans="1:10" ht="15.75" x14ac:dyDescent="0.25">
      <c r="A24" s="114" t="s">
        <v>22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</row>
  </sheetData>
  <mergeCells count="11">
    <mergeCell ref="A25:J25"/>
    <mergeCell ref="D1:G1"/>
    <mergeCell ref="E2:I2"/>
    <mergeCell ref="A5:H5"/>
    <mergeCell ref="C16:G16"/>
    <mergeCell ref="H16:J16"/>
    <mergeCell ref="A24:J24"/>
    <mergeCell ref="C18:I18"/>
    <mergeCell ref="C20:I20"/>
    <mergeCell ref="C21:I21"/>
    <mergeCell ref="D22:H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B21" sqref="B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108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75000</v>
      </c>
      <c r="C7" s="7"/>
      <c r="D7" s="9"/>
      <c r="E7" s="8">
        <f>B7*0.1</f>
        <v>7500</v>
      </c>
      <c r="F7" s="8">
        <f>(B7+C7)*0.12</f>
        <v>9000</v>
      </c>
      <c r="G7" s="9"/>
      <c r="H7" s="10">
        <f>B7*0.78</f>
        <v>58500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710000</v>
      </c>
      <c r="C8" s="7"/>
      <c r="D8" s="9"/>
      <c r="E8" s="21">
        <f>B8*0.1</f>
        <v>71000</v>
      </c>
      <c r="F8" s="8">
        <f>(B8+C8)*0.12</f>
        <v>85200</v>
      </c>
      <c r="G8" s="9"/>
      <c r="H8" s="10">
        <f>B8*0.78</f>
        <v>553800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>B9*0.1</f>
        <v>18000</v>
      </c>
      <c r="F9" s="8">
        <f>(B9+C9)*0.12</f>
        <v>21600</v>
      </c>
      <c r="G9" s="9"/>
      <c r="H9" s="10">
        <f>B9*0.78</f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100000</v>
      </c>
      <c r="C11" s="7"/>
      <c r="D11" s="9"/>
      <c r="E11" s="8">
        <f>B11*0.1</f>
        <v>10000</v>
      </c>
      <c r="F11" s="8">
        <f>(B11+C11)*0.12</f>
        <v>12000</v>
      </c>
      <c r="G11" s="9"/>
      <c r="H11" s="10">
        <f>B11*0.78</f>
        <v>78000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>B12*0.1</f>
        <v>7000</v>
      </c>
      <c r="F12" s="8">
        <f>(B12+C12)*0.12</f>
        <v>8400</v>
      </c>
      <c r="G12" s="9"/>
      <c r="H12" s="10">
        <f>B12*0.78</f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410000</v>
      </c>
      <c r="D13" s="21">
        <f>C13*0.05</f>
        <v>20500</v>
      </c>
      <c r="E13" s="8">
        <f>B13*0.1</f>
        <v>0</v>
      </c>
      <c r="F13" s="8">
        <f>(B13+C13)*0.12</f>
        <v>49200</v>
      </c>
      <c r="G13" s="10">
        <f>C13*0.83</f>
        <v>340300</v>
      </c>
      <c r="H13" s="10">
        <f>B13*0.78</f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1175000</v>
      </c>
      <c r="C14" s="18">
        <f>SUM(C7:C13)</f>
        <v>410000</v>
      </c>
      <c r="D14" s="18">
        <f>SUM(D7:D13)</f>
        <v>20500</v>
      </c>
      <c r="E14" s="31">
        <f>B14*0.1</f>
        <v>117500</v>
      </c>
      <c r="F14" s="29">
        <f>(B14+C14)*0.12</f>
        <v>190200</v>
      </c>
      <c r="G14" s="11">
        <f>SUM(G7:G13)</f>
        <v>340300</v>
      </c>
      <c r="H14" s="11">
        <f>B14*0.78</f>
        <v>916500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10">
        <f>B14+C14</f>
        <v>1585000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11">
        <f>-(D14+E14)</f>
        <v>-138000</v>
      </c>
      <c r="C16" s="123"/>
      <c r="D16" s="124"/>
      <c r="E16" s="124"/>
      <c r="F16" s="124"/>
      <c r="G16" s="124"/>
      <c r="H16" s="125"/>
      <c r="I16" s="125"/>
      <c r="J16" s="125"/>
    </row>
    <row r="17" spans="1:13" ht="16.5" customHeight="1" x14ac:dyDescent="0.25">
      <c r="A17" s="73" t="s">
        <v>114</v>
      </c>
      <c r="B17" s="11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3" ht="16.5" customHeight="1" x14ac:dyDescent="0.25">
      <c r="A18" s="65" t="s">
        <v>115</v>
      </c>
      <c r="B18" s="11">
        <v>-220000</v>
      </c>
      <c r="C18" s="120" t="s">
        <v>67</v>
      </c>
      <c r="D18" s="130"/>
      <c r="E18" s="130"/>
      <c r="F18" s="130"/>
      <c r="G18" s="130"/>
      <c r="H18" s="130"/>
      <c r="I18" s="130"/>
      <c r="J18" s="130"/>
    </row>
    <row r="19" spans="1:13" ht="16.5" customHeight="1" x14ac:dyDescent="0.25">
      <c r="A19" s="72" t="s">
        <v>116</v>
      </c>
      <c r="B19" s="11">
        <v>-35000</v>
      </c>
      <c r="C19" s="120" t="s">
        <v>113</v>
      </c>
      <c r="D19" s="130"/>
      <c r="E19" s="130"/>
      <c r="F19" s="130"/>
      <c r="G19" s="130"/>
      <c r="H19" s="130"/>
      <c r="I19" s="130"/>
      <c r="J19" s="130"/>
    </row>
    <row r="20" spans="1:13" ht="15.75" x14ac:dyDescent="0.25">
      <c r="A20" s="65" t="s">
        <v>119</v>
      </c>
      <c r="B20" s="8">
        <v>-40000</v>
      </c>
      <c r="C20" s="131" t="s">
        <v>117</v>
      </c>
      <c r="D20" s="115"/>
      <c r="E20" s="115"/>
      <c r="F20" s="115"/>
      <c r="G20" s="115"/>
      <c r="H20" s="115"/>
      <c r="I20" s="115"/>
      <c r="J20" s="115"/>
    </row>
    <row r="21" spans="1:13" ht="15" customHeight="1" x14ac:dyDescent="0.25">
      <c r="A21" s="72" t="s">
        <v>109</v>
      </c>
      <c r="B21" s="8">
        <v>-2856</v>
      </c>
      <c r="C21" s="131" t="s">
        <v>111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</row>
    <row r="22" spans="1:13" ht="15" customHeight="1" x14ac:dyDescent="0.3">
      <c r="A22" s="36" t="s">
        <v>110</v>
      </c>
      <c r="B22" s="11">
        <f>B14+B16+B20+B21+B17+B18+B19</f>
        <v>519144</v>
      </c>
      <c r="C22" s="60" t="s">
        <v>112</v>
      </c>
      <c r="D22" s="61"/>
      <c r="E22" s="61"/>
      <c r="F22" s="61"/>
      <c r="G22" s="61"/>
      <c r="I22" s="69"/>
    </row>
    <row r="23" spans="1:13" ht="15.75" x14ac:dyDescent="0.25">
      <c r="A23" s="114" t="s">
        <v>22</v>
      </c>
      <c r="B23" s="114"/>
      <c r="C23" s="114"/>
      <c r="D23" s="114"/>
      <c r="E23" s="114"/>
      <c r="F23" s="114"/>
      <c r="G23" s="114"/>
      <c r="H23" s="114"/>
      <c r="I23" s="114"/>
      <c r="J23" s="114"/>
    </row>
    <row r="24" spans="1:13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</row>
  </sheetData>
  <mergeCells count="12">
    <mergeCell ref="A23:J23"/>
    <mergeCell ref="A24:J24"/>
    <mergeCell ref="D1:G1"/>
    <mergeCell ref="E2:I2"/>
    <mergeCell ref="A5:H5"/>
    <mergeCell ref="C16:G16"/>
    <mergeCell ref="H16:J16"/>
    <mergeCell ref="C21:M21"/>
    <mergeCell ref="C17:J17"/>
    <mergeCell ref="C18:J18"/>
    <mergeCell ref="C19:J19"/>
    <mergeCell ref="C20:J2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A18" sqref="A18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120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200000</v>
      </c>
      <c r="C7" s="7"/>
      <c r="D7" s="9"/>
      <c r="E7" s="8">
        <f>B7*0.1</f>
        <v>20000</v>
      </c>
      <c r="F7" s="8">
        <f>(B7+C7)*0.12</f>
        <v>24000</v>
      </c>
      <c r="G7" s="9"/>
      <c r="H7" s="10">
        <f>B7*0.78</f>
        <v>156000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420000</v>
      </c>
      <c r="C8" s="7"/>
      <c r="D8" s="9"/>
      <c r="E8" s="21">
        <f>B8*0.1</f>
        <v>42000</v>
      </c>
      <c r="F8" s="8">
        <f>(B8+C8)*0.12</f>
        <v>50400</v>
      </c>
      <c r="G8" s="9"/>
      <c r="H8" s="10">
        <f>B8*0.78</f>
        <v>327600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>B9*0.1</f>
        <v>18000</v>
      </c>
      <c r="F9" s="8">
        <f>(B9+C9)*0.12</f>
        <v>21600</v>
      </c>
      <c r="G9" s="9"/>
      <c r="H9" s="10">
        <f>B9*0.78</f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90000</v>
      </c>
      <c r="C11" s="7"/>
      <c r="D11" s="9"/>
      <c r="E11" s="8">
        <f>B11*0.1</f>
        <v>9000</v>
      </c>
      <c r="F11" s="8">
        <f>(B11+C11)*0.12</f>
        <v>10800</v>
      </c>
      <c r="G11" s="9"/>
      <c r="H11" s="10">
        <f>B11*0.78</f>
        <v>70200</v>
      </c>
      <c r="I11" s="17"/>
      <c r="J11" s="30"/>
    </row>
    <row r="12" spans="1:10" ht="12.75" customHeight="1" x14ac:dyDescent="0.25">
      <c r="A12" s="28" t="s">
        <v>26</v>
      </c>
      <c r="B12" s="8">
        <v>160000</v>
      </c>
      <c r="C12" s="7"/>
      <c r="D12" s="9"/>
      <c r="E12" s="8">
        <f>B12*0.1</f>
        <v>16000</v>
      </c>
      <c r="F12" s="8">
        <f>(B12+C12)*0.12</f>
        <v>19200</v>
      </c>
      <c r="G12" s="9"/>
      <c r="H12" s="10">
        <f>B12*0.78</f>
        <v>124800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520000</v>
      </c>
      <c r="D13" s="21">
        <f>C13*0.05</f>
        <v>26000</v>
      </c>
      <c r="E13" s="8">
        <f>B13*0.1</f>
        <v>0</v>
      </c>
      <c r="F13" s="8">
        <f>(B13+C13)*0.12</f>
        <v>62400</v>
      </c>
      <c r="G13" s="10">
        <f>C13*0.83</f>
        <v>431600</v>
      </c>
      <c r="H13" s="10">
        <f>B13*0.78</f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1090000</v>
      </c>
      <c r="C14" s="18">
        <f>SUM(C7:C13)</f>
        <v>520000</v>
      </c>
      <c r="D14" s="18">
        <f>SUM(D7:D13)</f>
        <v>26000</v>
      </c>
      <c r="E14" s="31">
        <f>B14*0.1</f>
        <v>109000</v>
      </c>
      <c r="F14" s="29">
        <f>(B14+C14)*0.12</f>
        <v>193200</v>
      </c>
      <c r="G14" s="11">
        <f>SUM(G7:G13)</f>
        <v>431600</v>
      </c>
      <c r="H14" s="11">
        <f>B14*0.78</f>
        <v>850200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10">
        <f>B14+C14</f>
        <v>1610000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11">
        <f>-(D14+E14)</f>
        <v>-135000</v>
      </c>
      <c r="C16" s="123"/>
      <c r="D16" s="124"/>
      <c r="E16" s="124"/>
      <c r="F16" s="124"/>
      <c r="G16" s="124"/>
      <c r="H16" s="125"/>
      <c r="I16" s="125"/>
      <c r="J16" s="125"/>
    </row>
    <row r="17" spans="1:10" ht="16.5" customHeight="1" x14ac:dyDescent="0.25">
      <c r="A17" s="73" t="s">
        <v>130</v>
      </c>
      <c r="B17" s="11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6.5" customHeight="1" x14ac:dyDescent="0.25">
      <c r="A18" s="72" t="s">
        <v>121</v>
      </c>
      <c r="B18" s="11">
        <v>-5500</v>
      </c>
      <c r="C18" s="120" t="s">
        <v>122</v>
      </c>
      <c r="D18" s="130"/>
      <c r="E18" s="130"/>
      <c r="F18" s="130"/>
      <c r="G18" s="130"/>
      <c r="H18" s="130"/>
      <c r="I18" s="130"/>
      <c r="J18" s="130"/>
    </row>
    <row r="19" spans="1:10" ht="15.75" x14ac:dyDescent="0.25">
      <c r="A19" s="65" t="s">
        <v>123</v>
      </c>
      <c r="B19" s="8">
        <v>-40000</v>
      </c>
      <c r="C19" s="131" t="s">
        <v>117</v>
      </c>
      <c r="D19" s="115"/>
      <c r="E19" s="115"/>
      <c r="F19" s="115"/>
      <c r="G19" s="115"/>
      <c r="H19" s="115"/>
      <c r="I19" s="115"/>
      <c r="J19" s="115"/>
    </row>
    <row r="20" spans="1:10" ht="15" customHeight="1" x14ac:dyDescent="0.3">
      <c r="A20" s="36" t="s">
        <v>124</v>
      </c>
      <c r="B20" s="11">
        <f>B14+B16+B17+B18+B19</f>
        <v>689500</v>
      </c>
      <c r="C20" s="60"/>
      <c r="D20" s="61"/>
      <c r="E20" s="61"/>
      <c r="F20" s="61"/>
      <c r="G20" s="61"/>
      <c r="I20" s="74"/>
    </row>
    <row r="21" spans="1:10" ht="15.75" x14ac:dyDescent="0.25">
      <c r="A21" s="114" t="s">
        <v>22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0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</row>
  </sheetData>
  <mergeCells count="10">
    <mergeCell ref="C18:J18"/>
    <mergeCell ref="C19:J19"/>
    <mergeCell ref="A21:J21"/>
    <mergeCell ref="A22:J22"/>
    <mergeCell ref="D1:G1"/>
    <mergeCell ref="E2:I2"/>
    <mergeCell ref="A5:H5"/>
    <mergeCell ref="C16:G16"/>
    <mergeCell ref="H16:J16"/>
    <mergeCell ref="C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A17" sqref="A17:J17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125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75000</v>
      </c>
      <c r="C7" s="7"/>
      <c r="D7" s="9"/>
      <c r="E7" s="8">
        <f t="shared" ref="E7:E14" si="0">B7*0.1</f>
        <v>7500</v>
      </c>
      <c r="F7" s="8">
        <f t="shared" ref="F7:F14" si="1">(B7+C7)*0.12</f>
        <v>9000</v>
      </c>
      <c r="G7" s="9"/>
      <c r="H7" s="10">
        <f t="shared" ref="H7:H14" si="2">B7*0.78</f>
        <v>58500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490000</v>
      </c>
      <c r="C8" s="7"/>
      <c r="D8" s="9"/>
      <c r="E8" s="21">
        <f t="shared" si="0"/>
        <v>49000</v>
      </c>
      <c r="F8" s="8">
        <f t="shared" si="1"/>
        <v>58800</v>
      </c>
      <c r="G8" s="9"/>
      <c r="H8" s="10">
        <f t="shared" si="2"/>
        <v>382200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4.25" customHeight="1" x14ac:dyDescent="0.25">
      <c r="A11" s="26" t="s">
        <v>25</v>
      </c>
      <c r="B11" s="8">
        <v>90000</v>
      </c>
      <c r="C11" s="7"/>
      <c r="D11" s="9"/>
      <c r="E11" s="8">
        <f t="shared" si="0"/>
        <v>9000</v>
      </c>
      <c r="F11" s="8">
        <f t="shared" si="1"/>
        <v>10800</v>
      </c>
      <c r="G11" s="9"/>
      <c r="H11" s="10">
        <f t="shared" si="2"/>
        <v>70200</v>
      </c>
      <c r="I11" s="17"/>
      <c r="J11" s="30"/>
    </row>
    <row r="12" spans="1:10" ht="12.75" customHeight="1" x14ac:dyDescent="0.25">
      <c r="A12" s="28" t="s">
        <v>26</v>
      </c>
      <c r="B12" s="8">
        <v>95000</v>
      </c>
      <c r="C12" s="7"/>
      <c r="D12" s="9"/>
      <c r="E12" s="8">
        <f t="shared" si="0"/>
        <v>9500</v>
      </c>
      <c r="F12" s="8">
        <f t="shared" si="1"/>
        <v>11400</v>
      </c>
      <c r="G12" s="9"/>
      <c r="H12" s="10">
        <f t="shared" si="2"/>
        <v>74100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970000</v>
      </c>
      <c r="C14" s="18">
        <f>SUM(C7:C13)</f>
        <v>520000</v>
      </c>
      <c r="D14" s="18">
        <f>SUM(D7:D13)</f>
        <v>26000</v>
      </c>
      <c r="E14" s="31">
        <f t="shared" si="0"/>
        <v>97000</v>
      </c>
      <c r="F14" s="29">
        <f t="shared" si="1"/>
        <v>178800</v>
      </c>
      <c r="G14" s="11">
        <f>SUM(G7:G13)</f>
        <v>431600</v>
      </c>
      <c r="H14" s="11">
        <f t="shared" si="2"/>
        <v>756600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10">
        <f>B14+C14</f>
        <v>1490000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11">
        <f>-(D14+E14)</f>
        <v>-123000</v>
      </c>
      <c r="C16" s="123"/>
      <c r="D16" s="124"/>
      <c r="E16" s="124"/>
      <c r="F16" s="124"/>
      <c r="G16" s="124"/>
      <c r="H16" s="125"/>
      <c r="I16" s="125"/>
      <c r="J16" s="125"/>
    </row>
    <row r="17" spans="1:10" ht="16.5" customHeight="1" x14ac:dyDescent="0.25">
      <c r="A17" s="73" t="s">
        <v>131</v>
      </c>
      <c r="B17" s="11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.75" x14ac:dyDescent="0.25">
      <c r="A18" s="65" t="s">
        <v>126</v>
      </c>
      <c r="B18" s="8">
        <v>-40000</v>
      </c>
      <c r="C18" s="131" t="s">
        <v>117</v>
      </c>
      <c r="D18" s="115"/>
      <c r="E18" s="115"/>
      <c r="F18" s="115"/>
      <c r="G18" s="115"/>
      <c r="H18" s="115"/>
      <c r="I18" s="115"/>
      <c r="J18" s="115"/>
    </row>
    <row r="19" spans="1:10" ht="15" customHeight="1" x14ac:dyDescent="0.3">
      <c r="A19" s="36" t="s">
        <v>127</v>
      </c>
      <c r="B19" s="11">
        <f>B14+B16+B17+B18</f>
        <v>587000</v>
      </c>
      <c r="C19" s="60"/>
      <c r="D19" s="61"/>
      <c r="E19" s="61"/>
      <c r="F19" s="61"/>
      <c r="G19" s="61"/>
      <c r="I19" s="75"/>
    </row>
    <row r="20" spans="1:10" ht="15.75" x14ac:dyDescent="0.25">
      <c r="A20" s="114" t="s">
        <v>22</v>
      </c>
      <c r="B20" s="114"/>
      <c r="C20" s="114"/>
      <c r="D20" s="114"/>
      <c r="E20" s="114"/>
      <c r="F20" s="114"/>
      <c r="G20" s="114"/>
      <c r="H20" s="114"/>
      <c r="I20" s="114"/>
      <c r="J20" s="114"/>
    </row>
    <row r="21" spans="1:10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</row>
  </sheetData>
  <mergeCells count="9">
    <mergeCell ref="C18:J18"/>
    <mergeCell ref="A20:J20"/>
    <mergeCell ref="A21:J21"/>
    <mergeCell ref="D1:G1"/>
    <mergeCell ref="E2:I2"/>
    <mergeCell ref="A5:H5"/>
    <mergeCell ref="C16:G16"/>
    <mergeCell ref="H16:J16"/>
    <mergeCell ref="C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128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100000</v>
      </c>
      <c r="C7" s="7"/>
      <c r="D7" s="9"/>
      <c r="E7" s="8">
        <f t="shared" ref="E7:E14" si="0">B7*0.1</f>
        <v>10000</v>
      </c>
      <c r="F7" s="8">
        <f t="shared" ref="F7:F14" si="1">(B7+C7)*0.12</f>
        <v>12000</v>
      </c>
      <c r="G7" s="9"/>
      <c r="H7" s="10">
        <f t="shared" ref="H7:H14" si="2">B7*0.78</f>
        <v>78000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440000</v>
      </c>
      <c r="C8" s="7"/>
      <c r="D8" s="9"/>
      <c r="E8" s="21">
        <f t="shared" si="0"/>
        <v>44000</v>
      </c>
      <c r="F8" s="8">
        <f t="shared" si="1"/>
        <v>52800</v>
      </c>
      <c r="G8" s="9"/>
      <c r="H8" s="10">
        <f t="shared" si="2"/>
        <v>343200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4.25" customHeight="1" x14ac:dyDescent="0.25">
      <c r="A11" s="26" t="s">
        <v>25</v>
      </c>
      <c r="B11" s="8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2.75" customHeight="1" x14ac:dyDescent="0.25">
      <c r="A12" s="28" t="s">
        <v>26</v>
      </c>
      <c r="B12" s="8">
        <v>50000</v>
      </c>
      <c r="C12" s="7"/>
      <c r="D12" s="9"/>
      <c r="E12" s="8">
        <f t="shared" si="0"/>
        <v>5000</v>
      </c>
      <c r="F12" s="8">
        <f t="shared" si="1"/>
        <v>6000</v>
      </c>
      <c r="G12" s="9"/>
      <c r="H12" s="10">
        <f t="shared" si="2"/>
        <v>39000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880000</v>
      </c>
      <c r="C14" s="18">
        <f>SUM(C7:C13)</f>
        <v>520000</v>
      </c>
      <c r="D14" s="18">
        <f>SUM(D7:D13)</f>
        <v>26000</v>
      </c>
      <c r="E14" s="31">
        <f t="shared" si="0"/>
        <v>88000</v>
      </c>
      <c r="F14" s="29">
        <f t="shared" si="1"/>
        <v>168000</v>
      </c>
      <c r="G14" s="11">
        <f>SUM(G7:G13)</f>
        <v>431600</v>
      </c>
      <c r="H14" s="11">
        <f t="shared" si="2"/>
        <v>686400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10">
        <f>B14+C14</f>
        <v>1400000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11">
        <f>-(D14+E14)</f>
        <v>-114000</v>
      </c>
      <c r="C16" s="123"/>
      <c r="D16" s="124"/>
      <c r="E16" s="124"/>
      <c r="F16" s="124"/>
      <c r="G16" s="124"/>
      <c r="H16" s="125"/>
      <c r="I16" s="125"/>
      <c r="J16" s="125"/>
    </row>
    <row r="17" spans="1:10" ht="16.5" customHeight="1" x14ac:dyDescent="0.25">
      <c r="A17" s="73" t="s">
        <v>129</v>
      </c>
      <c r="B17" s="11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.75" x14ac:dyDescent="0.25">
      <c r="A18" s="65" t="s">
        <v>133</v>
      </c>
      <c r="B18" s="8">
        <v>-40000</v>
      </c>
      <c r="C18" s="131" t="s">
        <v>117</v>
      </c>
      <c r="D18" s="115"/>
      <c r="E18" s="115"/>
      <c r="F18" s="115"/>
      <c r="G18" s="115"/>
      <c r="H18" s="115"/>
      <c r="I18" s="115"/>
      <c r="J18" s="115"/>
    </row>
    <row r="19" spans="1:10" ht="15.75" x14ac:dyDescent="0.25">
      <c r="A19" s="65" t="s">
        <v>132</v>
      </c>
      <c r="B19" s="8">
        <v>-35000</v>
      </c>
      <c r="C19" s="120" t="s">
        <v>48</v>
      </c>
      <c r="D19" s="130"/>
      <c r="E19" s="130"/>
      <c r="F19" s="130"/>
      <c r="G19" s="130"/>
      <c r="H19" s="130"/>
      <c r="I19" s="130"/>
      <c r="J19" s="130"/>
    </row>
    <row r="20" spans="1:10" ht="15.75" x14ac:dyDescent="0.25">
      <c r="A20" s="78" t="s">
        <v>135</v>
      </c>
      <c r="B20" s="8">
        <v>-50000</v>
      </c>
      <c r="C20" s="121" t="s">
        <v>136</v>
      </c>
      <c r="D20" s="133"/>
      <c r="E20" s="133"/>
      <c r="F20" s="133"/>
      <c r="G20" s="133"/>
      <c r="H20" s="133"/>
      <c r="I20" s="133"/>
      <c r="J20" s="133"/>
    </row>
    <row r="21" spans="1:10" ht="15" customHeight="1" x14ac:dyDescent="0.3">
      <c r="A21" s="36" t="s">
        <v>134</v>
      </c>
      <c r="B21" s="11">
        <f>B14+B16+B17+B18+B19+B20</f>
        <v>421000</v>
      </c>
      <c r="C21" s="60"/>
      <c r="D21" s="61"/>
      <c r="E21" s="61"/>
      <c r="F21" s="61"/>
      <c r="G21" s="61"/>
      <c r="I21" s="76"/>
    </row>
    <row r="22" spans="1:10" ht="15.75" x14ac:dyDescent="0.25">
      <c r="A22" s="114" t="s">
        <v>22</v>
      </c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</row>
  </sheetData>
  <mergeCells count="11">
    <mergeCell ref="C18:J18"/>
    <mergeCell ref="A22:J22"/>
    <mergeCell ref="A23:J23"/>
    <mergeCell ref="C19:J19"/>
    <mergeCell ref="C20:J20"/>
    <mergeCell ref="C17:J17"/>
    <mergeCell ref="D1:G1"/>
    <mergeCell ref="E2:I2"/>
    <mergeCell ref="A5:H5"/>
    <mergeCell ref="C16:G16"/>
    <mergeCell ref="H16:J16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A24" sqref="A24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137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100000</v>
      </c>
      <c r="C7" s="7"/>
      <c r="D7" s="9"/>
      <c r="E7" s="8">
        <f t="shared" ref="E7:E14" si="0">B7*0.1</f>
        <v>10000</v>
      </c>
      <c r="F7" s="8">
        <f t="shared" ref="F7:F14" si="1">(B7+C7)*0.12</f>
        <v>12000</v>
      </c>
      <c r="G7" s="9"/>
      <c r="H7" s="10">
        <f t="shared" ref="H7:H14" si="2">B7*0.78</f>
        <v>78000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1000000</v>
      </c>
      <c r="C8" s="7"/>
      <c r="D8" s="9"/>
      <c r="E8" s="21">
        <f t="shared" si="0"/>
        <v>100000</v>
      </c>
      <c r="F8" s="8">
        <f t="shared" si="1"/>
        <v>120000</v>
      </c>
      <c r="G8" s="9"/>
      <c r="H8" s="10">
        <f t="shared" si="2"/>
        <v>780000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4.25" customHeight="1" x14ac:dyDescent="0.25">
      <c r="A11" s="26" t="s">
        <v>25</v>
      </c>
      <c r="B11" s="8">
        <v>75000</v>
      </c>
      <c r="C11" s="7"/>
      <c r="D11" s="9"/>
      <c r="E11" s="8">
        <f t="shared" si="0"/>
        <v>7500</v>
      </c>
      <c r="F11" s="8">
        <f t="shared" si="1"/>
        <v>9000</v>
      </c>
      <c r="G11" s="9"/>
      <c r="H11" s="10">
        <f t="shared" si="2"/>
        <v>58500</v>
      </c>
      <c r="I11" s="17"/>
      <c r="J11" s="30"/>
    </row>
    <row r="12" spans="1:10" ht="12.75" customHeight="1" x14ac:dyDescent="0.25">
      <c r="A12" s="28" t="s">
        <v>26</v>
      </c>
      <c r="B12" s="8">
        <v>55000</v>
      </c>
      <c r="C12" s="7"/>
      <c r="D12" s="9"/>
      <c r="E12" s="8">
        <f t="shared" si="0"/>
        <v>5500</v>
      </c>
      <c r="F12" s="8">
        <f t="shared" si="1"/>
        <v>6600</v>
      </c>
      <c r="G12" s="9"/>
      <c r="H12" s="10">
        <f t="shared" si="2"/>
        <v>42900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1450000</v>
      </c>
      <c r="C14" s="18">
        <f>SUM(C7:C13)</f>
        <v>520000</v>
      </c>
      <c r="D14" s="18">
        <f>SUM(D7:D13)</f>
        <v>26000</v>
      </c>
      <c r="E14" s="31">
        <f t="shared" si="0"/>
        <v>145000</v>
      </c>
      <c r="F14" s="29">
        <f t="shared" si="1"/>
        <v>236400</v>
      </c>
      <c r="G14" s="11">
        <f>SUM(G7:G13)</f>
        <v>431600</v>
      </c>
      <c r="H14" s="11">
        <f t="shared" si="2"/>
        <v>1131000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10">
        <f>SUM(B14:C14)</f>
        <v>1970000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11">
        <f>-(D14+E14)</f>
        <v>-171000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65" t="s">
        <v>140</v>
      </c>
      <c r="B17" s="8">
        <v>-40000</v>
      </c>
      <c r="C17" s="131" t="s">
        <v>117</v>
      </c>
      <c r="D17" s="115"/>
      <c r="E17" s="115"/>
      <c r="F17" s="115"/>
      <c r="G17" s="115"/>
      <c r="H17" s="115"/>
      <c r="I17" s="115"/>
      <c r="J17" s="115"/>
    </row>
    <row r="18" spans="1:10" ht="15.75" x14ac:dyDescent="0.25">
      <c r="A18" s="65" t="s">
        <v>139</v>
      </c>
      <c r="B18" s="8">
        <v>-420000</v>
      </c>
      <c r="C18" s="120"/>
      <c r="D18" s="130"/>
      <c r="E18" s="130"/>
      <c r="F18" s="130"/>
      <c r="G18" s="130"/>
      <c r="H18" s="130"/>
      <c r="I18" s="130"/>
      <c r="J18" s="130"/>
    </row>
    <row r="19" spans="1:10" ht="15.75" x14ac:dyDescent="0.25">
      <c r="A19" s="72" t="s">
        <v>138</v>
      </c>
      <c r="B19" s="8">
        <v>-75000</v>
      </c>
      <c r="C19" s="121"/>
      <c r="D19" s="133"/>
      <c r="E19" s="133"/>
      <c r="F19" s="133"/>
      <c r="G19" s="133"/>
      <c r="H19" s="133"/>
      <c r="I19" s="133"/>
      <c r="J19" s="133"/>
    </row>
    <row r="20" spans="1:10" ht="15" customHeight="1" x14ac:dyDescent="0.3">
      <c r="A20" s="36" t="s">
        <v>141</v>
      </c>
      <c r="B20" s="11">
        <f>B14+B16+B17+B18+B19</f>
        <v>744000</v>
      </c>
      <c r="C20" s="60"/>
      <c r="D20" s="61"/>
      <c r="E20" s="61"/>
      <c r="F20" s="61"/>
      <c r="G20" s="61"/>
      <c r="I20" s="77"/>
    </row>
    <row r="21" spans="1:10" ht="15.75" x14ac:dyDescent="0.25">
      <c r="A21" s="114" t="s">
        <v>22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0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</row>
  </sheetData>
  <mergeCells count="10">
    <mergeCell ref="D1:G1"/>
    <mergeCell ref="E2:I2"/>
    <mergeCell ref="A5:H5"/>
    <mergeCell ref="C16:G16"/>
    <mergeCell ref="H16:J16"/>
    <mergeCell ref="C17:J17"/>
    <mergeCell ref="C18:J18"/>
    <mergeCell ref="C19:J19"/>
    <mergeCell ref="A21:J21"/>
    <mergeCell ref="A22:J2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zoomScale="142" zoomScaleNormal="142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118" t="s">
        <v>29</v>
      </c>
      <c r="B5" s="118"/>
      <c r="C5" s="118"/>
      <c r="D5" s="118"/>
      <c r="E5" s="118"/>
      <c r="F5" s="118"/>
      <c r="G5" s="118"/>
      <c r="H5" s="118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90000</v>
      </c>
      <c r="C8" s="7"/>
      <c r="D8" s="9"/>
      <c r="E8" s="8">
        <f>B8*0.1</f>
        <v>9000</v>
      </c>
      <c r="F8" s="8">
        <f>(B8+C8)*0.12</f>
        <v>10800</v>
      </c>
      <c r="G8" s="9"/>
      <c r="H8" s="10">
        <f>B8*0.78</f>
        <v>70200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670000</v>
      </c>
      <c r="C9" s="7"/>
      <c r="D9" s="9"/>
      <c r="E9" s="8">
        <f t="shared" ref="E9:E13" si="0">B9*0.1</f>
        <v>67000</v>
      </c>
      <c r="F9" s="8">
        <f t="shared" ref="F9:F15" si="1">(B9+C9)*0.12</f>
        <v>80400</v>
      </c>
      <c r="G9" s="9"/>
      <c r="H9" s="10">
        <f t="shared" ref="H9:H14" si="2">B9*0.78</f>
        <v>522600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175000</v>
      </c>
      <c r="C13" s="7"/>
      <c r="D13" s="9"/>
      <c r="E13" s="8">
        <f t="shared" si="0"/>
        <v>17500</v>
      </c>
      <c r="F13" s="8">
        <f t="shared" si="1"/>
        <v>21000</v>
      </c>
      <c r="G13" s="9"/>
      <c r="H13" s="10">
        <f t="shared" si="2"/>
        <v>136500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1225000</v>
      </c>
      <c r="C15" s="18">
        <f>SUM(C8:C14)</f>
        <v>350000</v>
      </c>
      <c r="D15" s="18">
        <f>SUM(D8:D14)</f>
        <v>17500</v>
      </c>
      <c r="E15" s="31">
        <f>B15*0.1</f>
        <v>122500</v>
      </c>
      <c r="F15" s="29">
        <f t="shared" si="1"/>
        <v>189000</v>
      </c>
      <c r="G15" s="11">
        <f>SUM(G8:G14)</f>
        <v>290500</v>
      </c>
      <c r="H15" s="11">
        <f>B15*0.78</f>
        <v>955500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1575000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-140000</v>
      </c>
      <c r="C17" s="6"/>
      <c r="D17" s="114"/>
      <c r="E17" s="114"/>
      <c r="F17" s="114"/>
      <c r="G17" s="114"/>
      <c r="H17" s="114"/>
      <c r="I17" s="114"/>
      <c r="J17" s="114"/>
    </row>
    <row r="18" spans="1:10" ht="15.75" x14ac:dyDescent="0.25">
      <c r="A18" s="22" t="s">
        <v>19</v>
      </c>
      <c r="B18" s="10">
        <v>-220000</v>
      </c>
      <c r="C18" s="6"/>
      <c r="D18" s="34"/>
      <c r="E18" s="34"/>
      <c r="F18" s="34"/>
      <c r="G18" s="34"/>
      <c r="H18" s="34"/>
      <c r="I18" s="34"/>
      <c r="J18" s="34"/>
    </row>
    <row r="19" spans="1:10" ht="15.75" x14ac:dyDescent="0.25">
      <c r="A19" s="22" t="s">
        <v>20</v>
      </c>
      <c r="B19" s="10">
        <v>-70000</v>
      </c>
      <c r="C19" s="6"/>
      <c r="D19" s="34"/>
      <c r="E19" s="34"/>
      <c r="F19" s="34"/>
      <c r="G19" s="34"/>
      <c r="H19" s="34"/>
      <c r="I19" s="34"/>
      <c r="J19" s="34"/>
    </row>
    <row r="20" spans="1:10" ht="17.25" x14ac:dyDescent="0.3">
      <c r="A20" s="36" t="s">
        <v>28</v>
      </c>
      <c r="B20" s="11">
        <f>B15+B17+B18+B19</f>
        <v>795000</v>
      </c>
      <c r="C20" s="19"/>
      <c r="D20" s="119"/>
      <c r="E20" s="119"/>
      <c r="F20" s="119"/>
      <c r="G20" s="119"/>
      <c r="H20" s="119"/>
      <c r="I20" s="119"/>
      <c r="J20" s="119"/>
    </row>
    <row r="21" spans="1:10" ht="15.75" x14ac:dyDescent="0.25">
      <c r="A21" s="23"/>
      <c r="B21" s="24"/>
      <c r="C21" s="25"/>
      <c r="D21" s="119"/>
      <c r="E21" s="119"/>
      <c r="F21" s="119"/>
      <c r="G21" s="119"/>
      <c r="H21" s="119"/>
      <c r="I21" s="119"/>
      <c r="J21" s="119"/>
    </row>
    <row r="22" spans="1:10" ht="15.75" x14ac:dyDescent="0.25">
      <c r="A22" s="114" t="s">
        <v>22</v>
      </c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</row>
  </sheetData>
  <mergeCells count="8">
    <mergeCell ref="A22:J22"/>
    <mergeCell ref="A23:J23"/>
    <mergeCell ref="D1:G1"/>
    <mergeCell ref="E2:I2"/>
    <mergeCell ref="A5:H5"/>
    <mergeCell ref="D17:J17"/>
    <mergeCell ref="D20:J20"/>
    <mergeCell ref="D21:J2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H29" sqref="H29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142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35">
      <c r="A7" s="28" t="s">
        <v>21</v>
      </c>
      <c r="B7" s="86">
        <v>260000</v>
      </c>
      <c r="C7" s="7"/>
      <c r="D7" s="9"/>
      <c r="E7" s="8">
        <f t="shared" ref="E7:E14" si="0">B7*0.1</f>
        <v>26000</v>
      </c>
      <c r="F7" s="8">
        <f t="shared" ref="F7:F14" si="1">(B7+C7)*0.12</f>
        <v>31200</v>
      </c>
      <c r="G7" s="9"/>
      <c r="H7" s="10">
        <f t="shared" ref="H7:H14" si="2">B7*0.78</f>
        <v>202800</v>
      </c>
      <c r="I7" s="17">
        <v>489600</v>
      </c>
      <c r="J7" s="30">
        <v>1101600</v>
      </c>
    </row>
    <row r="8" spans="1:10" ht="15.75" customHeight="1" x14ac:dyDescent="0.35">
      <c r="A8" s="4" t="s">
        <v>8</v>
      </c>
      <c r="B8" s="86">
        <v>540000</v>
      </c>
      <c r="C8" s="7"/>
      <c r="D8" s="9"/>
      <c r="E8" s="21">
        <f t="shared" si="0"/>
        <v>54000</v>
      </c>
      <c r="F8" s="8">
        <f t="shared" si="1"/>
        <v>64800</v>
      </c>
      <c r="G8" s="9"/>
      <c r="H8" s="10">
        <f t="shared" si="2"/>
        <v>421200</v>
      </c>
      <c r="I8" s="17">
        <v>720000</v>
      </c>
      <c r="J8" s="30">
        <v>1845000</v>
      </c>
    </row>
    <row r="9" spans="1:10" ht="15.75" customHeight="1" x14ac:dyDescent="0.35">
      <c r="A9" s="4" t="s">
        <v>24</v>
      </c>
      <c r="B9" s="86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35">
      <c r="A10" s="4" t="s">
        <v>23</v>
      </c>
      <c r="B10" s="86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9.5" customHeight="1" x14ac:dyDescent="0.35">
      <c r="A11" s="26" t="s">
        <v>25</v>
      </c>
      <c r="B11" s="86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8" customHeight="1" x14ac:dyDescent="0.35">
      <c r="A12" s="28" t="s">
        <v>26</v>
      </c>
      <c r="B12" s="86">
        <v>105000</v>
      </c>
      <c r="C12" s="7"/>
      <c r="D12" s="9"/>
      <c r="E12" s="8">
        <f t="shared" si="0"/>
        <v>10500</v>
      </c>
      <c r="F12" s="8">
        <f t="shared" si="1"/>
        <v>12600</v>
      </c>
      <c r="G12" s="9"/>
      <c r="H12" s="10">
        <f t="shared" si="2"/>
        <v>81900</v>
      </c>
      <c r="I12" s="17">
        <v>279000</v>
      </c>
      <c r="J12" s="30">
        <v>540000</v>
      </c>
    </row>
    <row r="13" spans="1:10" ht="14.25" customHeight="1" x14ac:dyDescent="0.35">
      <c r="A13" s="2" t="s">
        <v>9</v>
      </c>
      <c r="B13" s="86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8.75" customHeight="1" x14ac:dyDescent="0.35">
      <c r="A14" s="1" t="s">
        <v>6</v>
      </c>
      <c r="B14" s="87">
        <f>SUM(B7:B13)</f>
        <v>1195000</v>
      </c>
      <c r="C14" s="18">
        <f>SUM(C7:C13)</f>
        <v>520000</v>
      </c>
      <c r="D14" s="18">
        <f>SUM(D7:D13)</f>
        <v>26000</v>
      </c>
      <c r="E14" s="31">
        <f t="shared" si="0"/>
        <v>119500</v>
      </c>
      <c r="F14" s="29">
        <f t="shared" si="1"/>
        <v>205800</v>
      </c>
      <c r="G14" s="11">
        <f>SUM(G7:G13)</f>
        <v>431600</v>
      </c>
      <c r="H14" s="11">
        <f t="shared" si="2"/>
        <v>932100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88">
        <f>SUM(B14:C14)</f>
        <v>1715000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87">
        <f>-(D14+E14)</f>
        <v>-145500</v>
      </c>
      <c r="C16" s="123"/>
      <c r="D16" s="124"/>
      <c r="E16" s="124"/>
      <c r="F16" s="124"/>
      <c r="G16" s="124"/>
      <c r="H16" s="125"/>
      <c r="I16" s="125"/>
      <c r="J16" s="125"/>
    </row>
    <row r="17" spans="1:10" ht="21" x14ac:dyDescent="0.35">
      <c r="A17" s="65" t="s">
        <v>143</v>
      </c>
      <c r="B17" s="86">
        <v>-40000</v>
      </c>
      <c r="C17" s="134" t="s">
        <v>117</v>
      </c>
      <c r="D17" s="136"/>
      <c r="E17" s="136"/>
      <c r="F17" s="136"/>
      <c r="G17" s="136"/>
      <c r="H17" s="136"/>
      <c r="I17" s="136"/>
      <c r="J17" s="136"/>
    </row>
    <row r="18" spans="1:10" ht="21" x14ac:dyDescent="0.35">
      <c r="A18" s="66" t="s">
        <v>144</v>
      </c>
      <c r="B18" s="86">
        <v>-35000</v>
      </c>
      <c r="C18" s="134" t="s">
        <v>145</v>
      </c>
      <c r="D18" s="135"/>
      <c r="E18" s="135"/>
      <c r="F18" s="135"/>
      <c r="G18" s="135"/>
      <c r="H18" s="135"/>
      <c r="I18" s="135"/>
      <c r="J18" s="135"/>
    </row>
    <row r="19" spans="1:10" ht="21" x14ac:dyDescent="0.35">
      <c r="A19" s="72" t="s">
        <v>150</v>
      </c>
      <c r="B19" s="87">
        <v>-220000</v>
      </c>
      <c r="C19" s="84" t="s">
        <v>48</v>
      </c>
      <c r="D19" s="85"/>
      <c r="E19" s="85"/>
      <c r="F19" s="85"/>
      <c r="G19" s="85"/>
      <c r="H19" s="85"/>
      <c r="I19" s="85"/>
      <c r="J19" s="85"/>
    </row>
    <row r="20" spans="1:10" ht="21" x14ac:dyDescent="0.35">
      <c r="A20" s="66" t="s">
        <v>146</v>
      </c>
      <c r="B20" s="87">
        <v>-220000</v>
      </c>
      <c r="C20" s="84" t="s">
        <v>48</v>
      </c>
      <c r="D20" s="85"/>
      <c r="E20" s="85"/>
      <c r="F20" s="85"/>
      <c r="G20" s="85"/>
      <c r="H20" s="85"/>
      <c r="I20" s="85"/>
      <c r="J20" s="85"/>
    </row>
    <row r="21" spans="1:10" ht="21" x14ac:dyDescent="0.35">
      <c r="A21" s="66" t="s">
        <v>147</v>
      </c>
      <c r="B21" s="87">
        <v>80000</v>
      </c>
      <c r="C21" s="134" t="s">
        <v>148</v>
      </c>
      <c r="D21" s="135"/>
      <c r="E21" s="135"/>
      <c r="F21" s="135"/>
      <c r="G21" s="135"/>
      <c r="H21" s="135"/>
      <c r="I21" s="135"/>
      <c r="J21" s="135"/>
    </row>
    <row r="22" spans="1:10" ht="15" customHeight="1" x14ac:dyDescent="0.35">
      <c r="A22" s="36" t="s">
        <v>149</v>
      </c>
      <c r="B22" s="87">
        <f>B14+B16+B17+B18+B19+B20+B21</f>
        <v>614500</v>
      </c>
      <c r="C22" s="60"/>
      <c r="D22" s="61"/>
      <c r="E22" s="61"/>
      <c r="F22" s="61"/>
      <c r="G22" s="61"/>
      <c r="I22" s="79"/>
    </row>
    <row r="23" spans="1:10" ht="15.75" x14ac:dyDescent="0.25">
      <c r="A23" s="114" t="s">
        <v>22</v>
      </c>
      <c r="B23" s="114"/>
      <c r="C23" s="114"/>
      <c r="D23" s="114"/>
      <c r="E23" s="114"/>
      <c r="F23" s="114"/>
      <c r="G23" s="114"/>
      <c r="H23" s="114"/>
      <c r="I23" s="114"/>
      <c r="J23" s="114"/>
    </row>
    <row r="24" spans="1:10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</row>
  </sheetData>
  <mergeCells count="10">
    <mergeCell ref="C18:J18"/>
    <mergeCell ref="A23:J23"/>
    <mergeCell ref="A24:J24"/>
    <mergeCell ref="C21:J21"/>
    <mergeCell ref="D1:G1"/>
    <mergeCell ref="E2:I2"/>
    <mergeCell ref="A5:H5"/>
    <mergeCell ref="C16:G16"/>
    <mergeCell ref="H16:J16"/>
    <mergeCell ref="C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A24" sqref="A24:J24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151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35">
      <c r="A7" s="28" t="s">
        <v>21</v>
      </c>
      <c r="B7" s="86">
        <v>125000</v>
      </c>
      <c r="C7" s="7"/>
      <c r="D7" s="9"/>
      <c r="E7" s="8">
        <f t="shared" ref="E7:E14" si="0">B7*0.1</f>
        <v>12500</v>
      </c>
      <c r="F7" s="8">
        <f t="shared" ref="F7:F14" si="1">(B7+C7)*0.12</f>
        <v>15000</v>
      </c>
      <c r="G7" s="9"/>
      <c r="H7" s="10">
        <f t="shared" ref="H7:H14" si="2">B7*0.78</f>
        <v>97500</v>
      </c>
      <c r="I7" s="17">
        <v>489600</v>
      </c>
      <c r="J7" s="30">
        <v>1101600</v>
      </c>
    </row>
    <row r="8" spans="1:10" ht="15.75" customHeight="1" x14ac:dyDescent="0.35">
      <c r="A8" s="4" t="s">
        <v>8</v>
      </c>
      <c r="B8" s="86">
        <v>730000</v>
      </c>
      <c r="C8" s="7"/>
      <c r="D8" s="9"/>
      <c r="E8" s="21">
        <f t="shared" si="0"/>
        <v>73000</v>
      </c>
      <c r="F8" s="8">
        <f t="shared" si="1"/>
        <v>87600</v>
      </c>
      <c r="G8" s="9"/>
      <c r="H8" s="10">
        <f t="shared" si="2"/>
        <v>569400</v>
      </c>
      <c r="I8" s="17">
        <v>720000</v>
      </c>
      <c r="J8" s="30">
        <v>1845000</v>
      </c>
    </row>
    <row r="9" spans="1:10" ht="15.75" customHeight="1" x14ac:dyDescent="0.35">
      <c r="A9" s="4" t="s">
        <v>24</v>
      </c>
      <c r="B9" s="86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35">
      <c r="A10" s="4" t="s">
        <v>23</v>
      </c>
      <c r="B10" s="86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9.5" customHeight="1" x14ac:dyDescent="0.35">
      <c r="A11" s="26" t="s">
        <v>25</v>
      </c>
      <c r="B11" s="86">
        <v>65000</v>
      </c>
      <c r="C11" s="7"/>
      <c r="D11" s="9"/>
      <c r="E11" s="8">
        <f t="shared" si="0"/>
        <v>6500</v>
      </c>
      <c r="F11" s="8">
        <f t="shared" si="1"/>
        <v>7800</v>
      </c>
      <c r="G11" s="9"/>
      <c r="H11" s="10">
        <f t="shared" si="2"/>
        <v>50700</v>
      </c>
      <c r="I11" s="17"/>
      <c r="J11" s="30"/>
    </row>
    <row r="12" spans="1:10" ht="18" customHeight="1" x14ac:dyDescent="0.35">
      <c r="A12" s="28" t="s">
        <v>26</v>
      </c>
      <c r="B12" s="86">
        <v>150000</v>
      </c>
      <c r="C12" s="7"/>
      <c r="D12" s="9"/>
      <c r="E12" s="8">
        <f t="shared" si="0"/>
        <v>15000</v>
      </c>
      <c r="F12" s="8">
        <f t="shared" si="1"/>
        <v>18000</v>
      </c>
      <c r="G12" s="9"/>
      <c r="H12" s="10">
        <f t="shared" si="2"/>
        <v>117000</v>
      </c>
      <c r="I12" s="17">
        <v>279000</v>
      </c>
      <c r="J12" s="30">
        <v>540000</v>
      </c>
    </row>
    <row r="13" spans="1:10" ht="14.25" customHeight="1" x14ac:dyDescent="0.35">
      <c r="A13" s="2" t="s">
        <v>9</v>
      </c>
      <c r="B13" s="86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8.75" customHeight="1" x14ac:dyDescent="0.35">
      <c r="A14" s="1" t="s">
        <v>6</v>
      </c>
      <c r="B14" s="87">
        <f>SUM(B7:B13)</f>
        <v>1290000</v>
      </c>
      <c r="C14" s="18">
        <f>SUM(C7:C13)</f>
        <v>520000</v>
      </c>
      <c r="D14" s="18">
        <f>SUM(D7:D13)</f>
        <v>26000</v>
      </c>
      <c r="E14" s="31">
        <f t="shared" si="0"/>
        <v>129000</v>
      </c>
      <c r="F14" s="29">
        <f t="shared" si="1"/>
        <v>217200</v>
      </c>
      <c r="G14" s="11">
        <f>SUM(G7:G13)</f>
        <v>431600</v>
      </c>
      <c r="H14" s="11">
        <f t="shared" si="2"/>
        <v>1006200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88">
        <f>SUM(B14:C14)</f>
        <v>1810000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87">
        <f>-(D14+E14)</f>
        <v>-155000</v>
      </c>
      <c r="C16" s="123"/>
      <c r="D16" s="124"/>
      <c r="E16" s="124"/>
      <c r="F16" s="124"/>
      <c r="G16" s="124"/>
      <c r="H16" s="125"/>
      <c r="I16" s="125"/>
      <c r="J16" s="125"/>
    </row>
    <row r="17" spans="1:10" ht="18.75" customHeight="1" x14ac:dyDescent="0.35">
      <c r="A17" s="95" t="s">
        <v>157</v>
      </c>
      <c r="B17" s="87">
        <f>B14+B16</f>
        <v>1135000</v>
      </c>
      <c r="C17" s="81"/>
      <c r="D17" s="82"/>
      <c r="E17" s="82"/>
      <c r="F17" s="82"/>
      <c r="G17" s="82"/>
      <c r="H17" s="83"/>
      <c r="I17" s="83"/>
      <c r="J17" s="83"/>
    </row>
    <row r="18" spans="1:10" ht="21" x14ac:dyDescent="0.35">
      <c r="A18" s="96" t="s">
        <v>152</v>
      </c>
      <c r="B18" s="88">
        <v>-40000</v>
      </c>
      <c r="C18" s="134" t="s">
        <v>117</v>
      </c>
      <c r="D18" s="136"/>
      <c r="E18" s="136"/>
      <c r="F18" s="136"/>
      <c r="G18" s="136"/>
      <c r="H18" s="136"/>
      <c r="I18" s="136"/>
      <c r="J18" s="136"/>
    </row>
    <row r="19" spans="1:10" ht="21" x14ac:dyDescent="0.35">
      <c r="A19" s="97" t="s">
        <v>48</v>
      </c>
      <c r="B19" s="88">
        <v>-115000</v>
      </c>
      <c r="C19" s="134" t="s">
        <v>159</v>
      </c>
      <c r="D19" s="135"/>
      <c r="E19" s="135"/>
      <c r="F19" s="135"/>
      <c r="G19" s="135"/>
      <c r="H19" s="135"/>
      <c r="I19" s="135"/>
      <c r="J19" s="135"/>
    </row>
    <row r="20" spans="1:10" ht="21" x14ac:dyDescent="0.35">
      <c r="A20" s="97" t="s">
        <v>153</v>
      </c>
      <c r="B20" s="88">
        <v>-220000</v>
      </c>
      <c r="C20" s="84" t="s">
        <v>48</v>
      </c>
      <c r="D20" s="85"/>
      <c r="E20" s="85"/>
      <c r="F20" s="85"/>
      <c r="G20" s="85"/>
      <c r="H20" s="85"/>
      <c r="I20" s="85"/>
      <c r="J20" s="85"/>
    </row>
    <row r="21" spans="1:10" ht="21" x14ac:dyDescent="0.35">
      <c r="A21" s="97" t="s">
        <v>154</v>
      </c>
      <c r="B21" s="88">
        <v>-4000</v>
      </c>
      <c r="C21" s="134"/>
      <c r="D21" s="135"/>
      <c r="E21" s="135"/>
      <c r="F21" s="135"/>
      <c r="G21" s="135"/>
      <c r="H21" s="135"/>
      <c r="I21" s="135"/>
      <c r="J21" s="135"/>
    </row>
    <row r="22" spans="1:10" ht="21" x14ac:dyDescent="0.35">
      <c r="A22" s="97" t="s">
        <v>155</v>
      </c>
      <c r="B22" s="88">
        <v>-40000</v>
      </c>
      <c r="C22" s="134" t="s">
        <v>158</v>
      </c>
      <c r="D22" s="135"/>
      <c r="E22" s="135"/>
      <c r="F22" s="135"/>
      <c r="G22" s="135"/>
      <c r="H22" s="135"/>
      <c r="I22" s="135"/>
      <c r="J22" s="135"/>
    </row>
    <row r="23" spans="1:10" ht="18.75" customHeight="1" x14ac:dyDescent="0.35">
      <c r="A23" s="98" t="s">
        <v>156</v>
      </c>
      <c r="B23" s="87">
        <f>SUM(B17:B22)</f>
        <v>716000</v>
      </c>
      <c r="C23" s="60"/>
      <c r="D23" s="61"/>
      <c r="E23" s="61"/>
      <c r="F23" s="61"/>
      <c r="G23" s="61"/>
      <c r="I23" s="80"/>
    </row>
    <row r="24" spans="1:10" ht="15.75" x14ac:dyDescent="0.25">
      <c r="A24" s="114" t="s">
        <v>22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</row>
  </sheetData>
  <mergeCells count="11">
    <mergeCell ref="C19:J19"/>
    <mergeCell ref="C21:J21"/>
    <mergeCell ref="A24:J24"/>
    <mergeCell ref="A25:J25"/>
    <mergeCell ref="C22:J22"/>
    <mergeCell ref="C18:J18"/>
    <mergeCell ref="D1:G1"/>
    <mergeCell ref="E2:I2"/>
    <mergeCell ref="A5:H5"/>
    <mergeCell ref="C16:G16"/>
    <mergeCell ref="H16:J16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A22" sqref="A22:J22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162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35">
      <c r="A7" s="28" t="s">
        <v>21</v>
      </c>
      <c r="B7" s="86">
        <v>125000</v>
      </c>
      <c r="C7" s="7"/>
      <c r="D7" s="9"/>
      <c r="E7" s="8">
        <f t="shared" ref="E7:E14" si="0">B7*0.1</f>
        <v>12500</v>
      </c>
      <c r="F7" s="8">
        <f t="shared" ref="F7:F14" si="1">(B7+C7)*0.12</f>
        <v>15000</v>
      </c>
      <c r="G7" s="9"/>
      <c r="H7" s="10">
        <f t="shared" ref="H7:H14" si="2">B7*0.78</f>
        <v>97500</v>
      </c>
      <c r="I7" s="17">
        <v>489600</v>
      </c>
      <c r="J7" s="30">
        <v>1101600</v>
      </c>
    </row>
    <row r="8" spans="1:10" ht="15.75" customHeight="1" x14ac:dyDescent="0.35">
      <c r="A8" s="4" t="s">
        <v>8</v>
      </c>
      <c r="B8" s="86">
        <v>500000</v>
      </c>
      <c r="C8" s="7"/>
      <c r="D8" s="9"/>
      <c r="E8" s="21">
        <f t="shared" si="0"/>
        <v>50000</v>
      </c>
      <c r="F8" s="8">
        <f t="shared" si="1"/>
        <v>60000</v>
      </c>
      <c r="G8" s="9"/>
      <c r="H8" s="10">
        <f t="shared" si="2"/>
        <v>390000</v>
      </c>
      <c r="I8" s="17">
        <v>720000</v>
      </c>
      <c r="J8" s="30">
        <v>1845000</v>
      </c>
    </row>
    <row r="9" spans="1:10" ht="15.75" customHeight="1" x14ac:dyDescent="0.35">
      <c r="A9" s="4" t="s">
        <v>24</v>
      </c>
      <c r="B9" s="86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35">
      <c r="A10" s="4" t="s">
        <v>23</v>
      </c>
      <c r="B10" s="86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9.5" customHeight="1" x14ac:dyDescent="0.35">
      <c r="A11" s="26" t="s">
        <v>25</v>
      </c>
      <c r="B11" s="86">
        <v>75000</v>
      </c>
      <c r="C11" s="7"/>
      <c r="D11" s="9"/>
      <c r="E11" s="8">
        <f t="shared" si="0"/>
        <v>7500</v>
      </c>
      <c r="F11" s="8">
        <f t="shared" si="1"/>
        <v>9000</v>
      </c>
      <c r="G11" s="9"/>
      <c r="H11" s="10">
        <f t="shared" si="2"/>
        <v>58500</v>
      </c>
      <c r="I11" s="17"/>
      <c r="J11" s="30"/>
    </row>
    <row r="12" spans="1:10" ht="18" customHeight="1" x14ac:dyDescent="0.35">
      <c r="A12" s="28" t="s">
        <v>26</v>
      </c>
      <c r="B12" s="86">
        <v>105000</v>
      </c>
      <c r="C12" s="7"/>
      <c r="D12" s="9"/>
      <c r="E12" s="8">
        <f t="shared" si="0"/>
        <v>10500</v>
      </c>
      <c r="F12" s="8">
        <f t="shared" si="1"/>
        <v>12600</v>
      </c>
      <c r="G12" s="9"/>
      <c r="H12" s="10">
        <f t="shared" si="2"/>
        <v>81900</v>
      </c>
      <c r="I12" s="17">
        <v>279000</v>
      </c>
      <c r="J12" s="30">
        <v>540000</v>
      </c>
    </row>
    <row r="13" spans="1:10" ht="14.25" customHeight="1" x14ac:dyDescent="0.35">
      <c r="A13" s="2" t="s">
        <v>9</v>
      </c>
      <c r="B13" s="86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8.75" customHeight="1" x14ac:dyDescent="0.35">
      <c r="A14" s="1" t="s">
        <v>6</v>
      </c>
      <c r="B14" s="87">
        <f>SUM(B7:B13)</f>
        <v>1025000</v>
      </c>
      <c r="C14" s="18">
        <f>SUM(C7:C13)</f>
        <v>520000</v>
      </c>
      <c r="D14" s="18">
        <f>SUM(D7:D13)</f>
        <v>26000</v>
      </c>
      <c r="E14" s="31">
        <f t="shared" si="0"/>
        <v>102500</v>
      </c>
      <c r="F14" s="29">
        <f t="shared" si="1"/>
        <v>185400</v>
      </c>
      <c r="G14" s="11">
        <f>SUM(G7:G13)</f>
        <v>431600</v>
      </c>
      <c r="H14" s="11">
        <f t="shared" si="2"/>
        <v>799500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88">
        <f>SUM(B14:C14)</f>
        <v>1545000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87">
        <f>-(D14+E14)</f>
        <v>-128500</v>
      </c>
      <c r="C16" s="123"/>
      <c r="D16" s="124"/>
      <c r="E16" s="124"/>
      <c r="F16" s="124"/>
      <c r="G16" s="124"/>
      <c r="H16" s="125"/>
      <c r="I16" s="125"/>
      <c r="J16" s="125"/>
    </row>
    <row r="17" spans="1:10" ht="18.75" customHeight="1" x14ac:dyDescent="0.35">
      <c r="A17" s="95" t="s">
        <v>157</v>
      </c>
      <c r="B17" s="87">
        <f>B14+B16</f>
        <v>896500</v>
      </c>
      <c r="C17" s="90"/>
      <c r="D17" s="91"/>
      <c r="E17" s="91"/>
      <c r="F17" s="91"/>
      <c r="G17" s="91"/>
      <c r="H17" s="92"/>
      <c r="I17" s="92"/>
      <c r="J17" s="92"/>
    </row>
    <row r="18" spans="1:10" ht="21" x14ac:dyDescent="0.35">
      <c r="A18" s="97" t="s">
        <v>48</v>
      </c>
      <c r="B18" s="88"/>
      <c r="C18" s="134"/>
      <c r="D18" s="135"/>
      <c r="E18" s="135"/>
      <c r="F18" s="135"/>
      <c r="G18" s="135"/>
      <c r="H18" s="135"/>
      <c r="I18" s="135"/>
      <c r="J18" s="135"/>
    </row>
    <row r="19" spans="1:10" ht="21" x14ac:dyDescent="0.35">
      <c r="A19" s="97" t="s">
        <v>160</v>
      </c>
      <c r="B19" s="88">
        <v>-220000</v>
      </c>
      <c r="C19" s="93" t="s">
        <v>48</v>
      </c>
      <c r="D19" s="94"/>
      <c r="E19" s="94"/>
      <c r="F19" s="94"/>
      <c r="G19" s="94"/>
      <c r="H19" s="94"/>
      <c r="I19" s="94"/>
      <c r="J19" s="94"/>
    </row>
    <row r="20" spans="1:10" ht="21" x14ac:dyDescent="0.35">
      <c r="A20" s="99" t="s">
        <v>161</v>
      </c>
      <c r="B20" s="88">
        <v>-35856</v>
      </c>
      <c r="C20" s="134" t="s">
        <v>163</v>
      </c>
      <c r="D20" s="135"/>
      <c r="E20" s="135"/>
      <c r="F20" s="135"/>
      <c r="G20" s="135"/>
      <c r="H20" s="135"/>
      <c r="I20" s="135"/>
      <c r="J20" s="135"/>
    </row>
    <row r="21" spans="1:10" ht="18.75" customHeight="1" x14ac:dyDescent="0.35">
      <c r="A21" s="98" t="s">
        <v>164</v>
      </c>
      <c r="B21" s="87">
        <f>SUM(B17:B20)</f>
        <v>640644</v>
      </c>
      <c r="C21" s="60"/>
      <c r="D21" s="61"/>
      <c r="E21" s="61"/>
      <c r="F21" s="61"/>
      <c r="G21" s="61"/>
      <c r="I21" s="89"/>
    </row>
    <row r="22" spans="1:10" ht="15.75" x14ac:dyDescent="0.25">
      <c r="A22" s="114" t="s">
        <v>22</v>
      </c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</row>
  </sheetData>
  <mergeCells count="9">
    <mergeCell ref="C18:J18"/>
    <mergeCell ref="C20:J20"/>
    <mergeCell ref="A22:J22"/>
    <mergeCell ref="A23:J23"/>
    <mergeCell ref="D1:G1"/>
    <mergeCell ref="E2:I2"/>
    <mergeCell ref="A5:H5"/>
    <mergeCell ref="C16:G16"/>
    <mergeCell ref="H16:J16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A21" sqref="A21:J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165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35">
      <c r="A7" s="28" t="s">
        <v>21</v>
      </c>
      <c r="B7" s="86">
        <v>255000</v>
      </c>
      <c r="C7" s="7"/>
      <c r="D7" s="9"/>
      <c r="E7" s="8">
        <f t="shared" ref="E7:E14" si="0">B7*0.1</f>
        <v>25500</v>
      </c>
      <c r="F7" s="8">
        <f t="shared" ref="F7:F14" si="1">(B7+C7)*0.12</f>
        <v>30600</v>
      </c>
      <c r="G7" s="9"/>
      <c r="H7" s="10">
        <f t="shared" ref="H7:H14" si="2">B7*0.78</f>
        <v>198900</v>
      </c>
      <c r="I7" s="17">
        <v>489600</v>
      </c>
      <c r="J7" s="30">
        <v>1101600</v>
      </c>
    </row>
    <row r="8" spans="1:10" ht="15.75" customHeight="1" x14ac:dyDescent="0.35">
      <c r="A8" s="4" t="s">
        <v>8</v>
      </c>
      <c r="B8" s="86">
        <v>1050000</v>
      </c>
      <c r="C8" s="7"/>
      <c r="D8" s="9"/>
      <c r="E8" s="21">
        <f t="shared" si="0"/>
        <v>105000</v>
      </c>
      <c r="F8" s="8">
        <f t="shared" si="1"/>
        <v>126000</v>
      </c>
      <c r="G8" s="9"/>
      <c r="H8" s="10">
        <f t="shared" si="2"/>
        <v>819000</v>
      </c>
      <c r="I8" s="17">
        <v>720000</v>
      </c>
      <c r="J8" s="30">
        <v>1845000</v>
      </c>
    </row>
    <row r="9" spans="1:10" ht="15.75" customHeight="1" x14ac:dyDescent="0.35">
      <c r="A9" s="4" t="s">
        <v>24</v>
      </c>
      <c r="B9" s="86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35">
      <c r="A10" s="4" t="s">
        <v>23</v>
      </c>
      <c r="B10" s="86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9.5" customHeight="1" x14ac:dyDescent="0.35">
      <c r="A11" s="26" t="s">
        <v>25</v>
      </c>
      <c r="B11" s="86">
        <v>70000</v>
      </c>
      <c r="C11" s="7"/>
      <c r="D11" s="9"/>
      <c r="E11" s="8">
        <f t="shared" si="0"/>
        <v>7000</v>
      </c>
      <c r="F11" s="8">
        <f t="shared" si="1"/>
        <v>8400</v>
      </c>
      <c r="G11" s="9"/>
      <c r="H11" s="10">
        <f t="shared" si="2"/>
        <v>54600</v>
      </c>
      <c r="I11" s="17"/>
      <c r="J11" s="30"/>
    </row>
    <row r="12" spans="1:10" ht="18" customHeight="1" x14ac:dyDescent="0.35">
      <c r="A12" s="28" t="s">
        <v>26</v>
      </c>
      <c r="B12" s="86">
        <v>110000</v>
      </c>
      <c r="C12" s="7"/>
      <c r="D12" s="9"/>
      <c r="E12" s="8">
        <f t="shared" si="0"/>
        <v>11000</v>
      </c>
      <c r="F12" s="8">
        <f t="shared" si="1"/>
        <v>13200</v>
      </c>
      <c r="G12" s="9"/>
      <c r="H12" s="10">
        <f t="shared" si="2"/>
        <v>85800</v>
      </c>
      <c r="I12" s="17">
        <v>279000</v>
      </c>
      <c r="J12" s="30">
        <v>540000</v>
      </c>
    </row>
    <row r="13" spans="1:10" ht="14.25" customHeight="1" x14ac:dyDescent="0.35">
      <c r="A13" s="2" t="s">
        <v>9</v>
      </c>
      <c r="B13" s="86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8.75" customHeight="1" x14ac:dyDescent="0.35">
      <c r="A14" s="1" t="s">
        <v>6</v>
      </c>
      <c r="B14" s="87">
        <f>SUM(B7:B13)</f>
        <v>1705000</v>
      </c>
      <c r="C14" s="18">
        <f>SUM(C7:C13)</f>
        <v>520000</v>
      </c>
      <c r="D14" s="18">
        <f>SUM(D7:D13)</f>
        <v>26000</v>
      </c>
      <c r="E14" s="31">
        <f t="shared" si="0"/>
        <v>170500</v>
      </c>
      <c r="F14" s="29">
        <f t="shared" si="1"/>
        <v>267000</v>
      </c>
      <c r="G14" s="11">
        <f>SUM(G7:G13)</f>
        <v>431600</v>
      </c>
      <c r="H14" s="11">
        <f t="shared" si="2"/>
        <v>1329900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88">
        <f>SUM(B14:C14)</f>
        <v>2225000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87">
        <f>-(D14+E14)</f>
        <v>-196500</v>
      </c>
      <c r="C16" s="123"/>
      <c r="D16" s="124"/>
      <c r="E16" s="124"/>
      <c r="F16" s="124"/>
      <c r="G16" s="124"/>
      <c r="H16" s="125"/>
      <c r="I16" s="125"/>
      <c r="J16" s="125"/>
    </row>
    <row r="17" spans="1:10" ht="18.75" customHeight="1" x14ac:dyDescent="0.35">
      <c r="A17" s="95" t="s">
        <v>157</v>
      </c>
      <c r="B17" s="87">
        <f>B14+B16</f>
        <v>1508500</v>
      </c>
      <c r="C17" s="101"/>
      <c r="D17" s="102"/>
      <c r="E17" s="102"/>
      <c r="F17" s="102"/>
      <c r="G17" s="102"/>
      <c r="H17" s="103"/>
      <c r="I17" s="103"/>
      <c r="J17" s="103"/>
    </row>
    <row r="18" spans="1:10" ht="21" x14ac:dyDescent="0.35">
      <c r="A18" s="97" t="s">
        <v>48</v>
      </c>
      <c r="B18" s="88">
        <v>-70000</v>
      </c>
      <c r="C18" s="134" t="s">
        <v>166</v>
      </c>
      <c r="D18" s="135"/>
      <c r="E18" s="135"/>
      <c r="F18" s="135"/>
      <c r="G18" s="135"/>
      <c r="H18" s="135"/>
      <c r="I18" s="135"/>
      <c r="J18" s="135"/>
    </row>
    <row r="19" spans="1:10" ht="21" x14ac:dyDescent="0.35">
      <c r="A19" s="97" t="s">
        <v>160</v>
      </c>
      <c r="B19" s="88">
        <v>-220000</v>
      </c>
      <c r="C19" s="104" t="s">
        <v>48</v>
      </c>
      <c r="D19" s="105"/>
      <c r="E19" s="105"/>
      <c r="F19" s="105"/>
      <c r="G19" s="105"/>
      <c r="H19" s="105"/>
      <c r="I19" s="105"/>
      <c r="J19" s="105"/>
    </row>
    <row r="20" spans="1:10" ht="18.75" customHeight="1" x14ac:dyDescent="0.35">
      <c r="A20" s="98" t="s">
        <v>167</v>
      </c>
      <c r="B20" s="87">
        <f>SUM(B17:B19)</f>
        <v>1218500</v>
      </c>
      <c r="C20" s="60"/>
      <c r="D20" s="61"/>
      <c r="E20" s="61"/>
      <c r="F20" s="61"/>
      <c r="G20" s="61"/>
      <c r="I20" s="100"/>
    </row>
    <row r="21" spans="1:10" ht="15.75" x14ac:dyDescent="0.25">
      <c r="A21" s="114" t="s">
        <v>22</v>
      </c>
      <c r="B21" s="114"/>
      <c r="C21" s="114"/>
      <c r="D21" s="114"/>
      <c r="E21" s="114"/>
      <c r="F21" s="114"/>
      <c r="G21" s="114"/>
      <c r="H21" s="114"/>
      <c r="I21" s="114"/>
      <c r="J21" s="114"/>
    </row>
    <row r="22" spans="1:10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</row>
  </sheetData>
  <mergeCells count="8">
    <mergeCell ref="A21:J21"/>
    <mergeCell ref="A22:J22"/>
    <mergeCell ref="D1:G1"/>
    <mergeCell ref="E2:I2"/>
    <mergeCell ref="A5:H5"/>
    <mergeCell ref="C16:G16"/>
    <mergeCell ref="H16:J16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Normal="100" workbookViewId="0">
      <selection activeCell="B19" sqref="B19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168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35">
      <c r="A7" s="28" t="s">
        <v>21</v>
      </c>
      <c r="B7" s="86">
        <v>25000</v>
      </c>
      <c r="C7" s="7"/>
      <c r="D7" s="9"/>
      <c r="E7" s="8">
        <f t="shared" ref="E7:E14" si="0">B7*0.1</f>
        <v>2500</v>
      </c>
      <c r="F7" s="8">
        <f t="shared" ref="F7:F14" si="1">(B7+C7)*0.12</f>
        <v>3000</v>
      </c>
      <c r="G7" s="9"/>
      <c r="H7" s="10">
        <f t="shared" ref="H7:H14" si="2">B7*0.78</f>
        <v>19500</v>
      </c>
      <c r="I7" s="17">
        <v>489600</v>
      </c>
      <c r="J7" s="30">
        <v>1101600</v>
      </c>
    </row>
    <row r="8" spans="1:10" ht="15.75" customHeight="1" x14ac:dyDescent="0.35">
      <c r="A8" s="4" t="s">
        <v>8</v>
      </c>
      <c r="B8" s="86">
        <v>530000</v>
      </c>
      <c r="C8" s="7"/>
      <c r="D8" s="9"/>
      <c r="E8" s="21">
        <f t="shared" si="0"/>
        <v>53000</v>
      </c>
      <c r="F8" s="8">
        <f t="shared" si="1"/>
        <v>63600</v>
      </c>
      <c r="G8" s="9"/>
      <c r="H8" s="10">
        <f t="shared" si="2"/>
        <v>413400</v>
      </c>
      <c r="I8" s="17">
        <v>720000</v>
      </c>
      <c r="J8" s="30">
        <v>1845000</v>
      </c>
    </row>
    <row r="9" spans="1:10" ht="15.75" customHeight="1" x14ac:dyDescent="0.35">
      <c r="A9" s="4" t="s">
        <v>24</v>
      </c>
      <c r="B9" s="86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35">
      <c r="A10" s="4" t="s">
        <v>23</v>
      </c>
      <c r="B10" s="86">
        <v>40000</v>
      </c>
      <c r="C10" s="7"/>
      <c r="D10" s="9"/>
      <c r="E10" s="8">
        <f t="shared" si="0"/>
        <v>4000</v>
      </c>
      <c r="F10" s="8">
        <f t="shared" si="1"/>
        <v>4800</v>
      </c>
      <c r="G10" s="9"/>
      <c r="H10" s="10">
        <f t="shared" si="2"/>
        <v>31200</v>
      </c>
      <c r="I10" s="17"/>
      <c r="J10" s="30"/>
    </row>
    <row r="11" spans="1:10" ht="19.5" customHeight="1" x14ac:dyDescent="0.35">
      <c r="A11" s="26" t="s">
        <v>25</v>
      </c>
      <c r="B11" s="86">
        <v>65000</v>
      </c>
      <c r="C11" s="7"/>
      <c r="D11" s="9"/>
      <c r="E11" s="8">
        <f t="shared" si="0"/>
        <v>6500</v>
      </c>
      <c r="F11" s="8">
        <f t="shared" si="1"/>
        <v>7800</v>
      </c>
      <c r="G11" s="9"/>
      <c r="H11" s="10">
        <f t="shared" si="2"/>
        <v>50700</v>
      </c>
      <c r="I11" s="17"/>
      <c r="J11" s="30"/>
    </row>
    <row r="12" spans="1:10" ht="18" customHeight="1" x14ac:dyDescent="0.35">
      <c r="A12" s="28" t="s">
        <v>26</v>
      </c>
      <c r="B12" s="86">
        <v>145000</v>
      </c>
      <c r="C12" s="7"/>
      <c r="D12" s="9"/>
      <c r="E12" s="8">
        <f t="shared" si="0"/>
        <v>14500</v>
      </c>
      <c r="F12" s="8">
        <f t="shared" si="1"/>
        <v>17400</v>
      </c>
      <c r="G12" s="9"/>
      <c r="H12" s="10">
        <f t="shared" si="2"/>
        <v>113100</v>
      </c>
      <c r="I12" s="17">
        <v>279000</v>
      </c>
      <c r="J12" s="30">
        <v>540000</v>
      </c>
    </row>
    <row r="13" spans="1:10" ht="14.25" customHeight="1" x14ac:dyDescent="0.35">
      <c r="A13" s="2" t="s">
        <v>9</v>
      </c>
      <c r="B13" s="86"/>
      <c r="C13" s="21">
        <v>520000</v>
      </c>
      <c r="D13" s="21">
        <f>C13*0.05</f>
        <v>26000</v>
      </c>
      <c r="E13" s="8">
        <f t="shared" si="0"/>
        <v>0</v>
      </c>
      <c r="F13" s="8">
        <f t="shared" si="1"/>
        <v>62400</v>
      </c>
      <c r="G13" s="10">
        <f>C13*0.83</f>
        <v>431600</v>
      </c>
      <c r="H13" s="10">
        <f t="shared" si="2"/>
        <v>0</v>
      </c>
      <c r="I13" s="17"/>
      <c r="J13" s="30"/>
    </row>
    <row r="14" spans="1:10" ht="18.75" customHeight="1" x14ac:dyDescent="0.35">
      <c r="A14" s="1" t="s">
        <v>6</v>
      </c>
      <c r="B14" s="87">
        <f>SUM(B7:B13)</f>
        <v>985000</v>
      </c>
      <c r="C14" s="18">
        <f>SUM(C7:C13)</f>
        <v>520000</v>
      </c>
      <c r="D14" s="18">
        <f>SUM(D7:D13)</f>
        <v>26000</v>
      </c>
      <c r="E14" s="31">
        <f t="shared" si="0"/>
        <v>98500</v>
      </c>
      <c r="F14" s="29">
        <f t="shared" si="1"/>
        <v>180600</v>
      </c>
      <c r="G14" s="11">
        <f>SUM(G7:G13)</f>
        <v>431600</v>
      </c>
      <c r="H14" s="11">
        <f t="shared" si="2"/>
        <v>768300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64" t="s">
        <v>16</v>
      </c>
      <c r="B15" s="88">
        <f>SUM(B14:C14)</f>
        <v>1505000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64" t="s">
        <v>7</v>
      </c>
      <c r="B16" s="87">
        <f>-(D14+E14)</f>
        <v>-124500</v>
      </c>
      <c r="C16" s="123"/>
      <c r="D16" s="124"/>
      <c r="E16" s="124"/>
      <c r="F16" s="124"/>
      <c r="G16" s="124"/>
      <c r="H16" s="125"/>
      <c r="I16" s="125"/>
      <c r="J16" s="125"/>
    </row>
    <row r="17" spans="1:10" ht="18.75" customHeight="1" x14ac:dyDescent="0.35">
      <c r="A17" s="95" t="s">
        <v>157</v>
      </c>
      <c r="B17" s="87">
        <f>B14+B16</f>
        <v>860500</v>
      </c>
      <c r="C17" s="107"/>
      <c r="D17" s="108"/>
      <c r="E17" s="108"/>
      <c r="F17" s="108"/>
      <c r="G17" s="108"/>
      <c r="H17" s="109"/>
      <c r="I17" s="109"/>
      <c r="J17" s="109"/>
    </row>
    <row r="18" spans="1:10" ht="17.25" customHeight="1" x14ac:dyDescent="0.35">
      <c r="A18" s="97" t="s">
        <v>48</v>
      </c>
      <c r="B18" s="88">
        <v>-35000</v>
      </c>
      <c r="C18" s="134" t="s">
        <v>166</v>
      </c>
      <c r="D18" s="135"/>
      <c r="E18" s="135"/>
      <c r="F18" s="135"/>
      <c r="G18" s="135"/>
      <c r="H18" s="135"/>
      <c r="I18" s="135"/>
      <c r="J18" s="135"/>
    </row>
    <row r="19" spans="1:10" ht="18.75" customHeight="1" x14ac:dyDescent="0.35">
      <c r="A19" s="97" t="s">
        <v>170</v>
      </c>
      <c r="B19" s="88">
        <v>-220000</v>
      </c>
      <c r="C19" s="110" t="s">
        <v>48</v>
      </c>
      <c r="D19" s="111"/>
      <c r="E19" s="111"/>
      <c r="F19" s="111"/>
      <c r="G19" s="111"/>
      <c r="H19" s="111"/>
      <c r="I19" s="111"/>
      <c r="J19" s="111"/>
    </row>
    <row r="20" spans="1:10" ht="18" customHeight="1" x14ac:dyDescent="0.35">
      <c r="A20" s="138" t="s">
        <v>171</v>
      </c>
      <c r="B20" s="88">
        <v>-41277</v>
      </c>
      <c r="C20" s="112"/>
      <c r="D20" s="113"/>
      <c r="E20" s="113"/>
      <c r="F20" s="113"/>
      <c r="G20" s="113"/>
      <c r="H20" s="113"/>
      <c r="I20" s="113"/>
      <c r="J20" s="113"/>
    </row>
    <row r="21" spans="1:10" ht="15.75" customHeight="1" x14ac:dyDescent="0.35">
      <c r="A21" s="137" t="s">
        <v>172</v>
      </c>
      <c r="B21" s="88">
        <v>-2000</v>
      </c>
      <c r="C21" s="112"/>
      <c r="D21" s="113"/>
      <c r="E21" s="113"/>
      <c r="F21" s="113"/>
      <c r="G21" s="113"/>
      <c r="H21" s="113"/>
      <c r="I21" s="113"/>
      <c r="J21" s="113"/>
    </row>
    <row r="22" spans="1:10" ht="18.75" customHeight="1" x14ac:dyDescent="0.35">
      <c r="A22" s="98" t="s">
        <v>169</v>
      </c>
      <c r="B22" s="87">
        <f>SUM(B17:B21)</f>
        <v>562223</v>
      </c>
      <c r="C22" s="60"/>
      <c r="D22" s="61"/>
      <c r="E22" s="61"/>
      <c r="F22" s="61"/>
      <c r="G22" s="61"/>
      <c r="I22" s="106"/>
    </row>
    <row r="23" spans="1:10" ht="15.75" x14ac:dyDescent="0.25">
      <c r="A23" s="114" t="s">
        <v>22</v>
      </c>
      <c r="B23" s="114"/>
      <c r="C23" s="114"/>
      <c r="D23" s="114"/>
      <c r="E23" s="114"/>
      <c r="F23" s="114"/>
      <c r="G23" s="114"/>
      <c r="H23" s="114"/>
      <c r="I23" s="114"/>
      <c r="J23" s="114"/>
    </row>
    <row r="24" spans="1:10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</row>
  </sheetData>
  <mergeCells count="8">
    <mergeCell ref="A23:J23"/>
    <mergeCell ref="A24:J24"/>
    <mergeCell ref="D1:G1"/>
    <mergeCell ref="E2:I2"/>
    <mergeCell ref="A5:H5"/>
    <mergeCell ref="C16:G16"/>
    <mergeCell ref="H16:J16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zoomScale="142" zoomScaleNormal="142" workbookViewId="0">
      <selection activeCell="A25" sqref="A25:J25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118" t="s">
        <v>30</v>
      </c>
      <c r="B5" s="118"/>
      <c r="C5" s="118"/>
      <c r="D5" s="118"/>
      <c r="E5" s="118"/>
      <c r="F5" s="118"/>
      <c r="G5" s="118"/>
      <c r="H5" s="118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180000</v>
      </c>
      <c r="C8" s="7"/>
      <c r="D8" s="9"/>
      <c r="E8" s="8">
        <f>B8*0.1</f>
        <v>18000</v>
      </c>
      <c r="F8" s="8">
        <f>(B8+C8)*0.12</f>
        <v>21600</v>
      </c>
      <c r="G8" s="9"/>
      <c r="H8" s="10">
        <f>B8*0.78</f>
        <v>140400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520000</v>
      </c>
      <c r="C9" s="7"/>
      <c r="D9" s="9"/>
      <c r="E9" s="8">
        <f t="shared" ref="E9:E13" si="0">B9*0.1</f>
        <v>52000</v>
      </c>
      <c r="F9" s="8">
        <f t="shared" ref="F9:F15" si="1">(B9+C9)*0.12</f>
        <v>62400</v>
      </c>
      <c r="G9" s="9"/>
      <c r="H9" s="10">
        <f t="shared" ref="H9:H14" si="2">B9*0.78</f>
        <v>405600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175000</v>
      </c>
      <c r="C13" s="7"/>
      <c r="D13" s="9"/>
      <c r="E13" s="8">
        <f t="shared" si="0"/>
        <v>17500</v>
      </c>
      <c r="F13" s="8">
        <f t="shared" si="1"/>
        <v>21000</v>
      </c>
      <c r="G13" s="9"/>
      <c r="H13" s="10">
        <f t="shared" si="2"/>
        <v>136500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1165000</v>
      </c>
      <c r="C15" s="18">
        <f>SUM(C8:C14)</f>
        <v>350000</v>
      </c>
      <c r="D15" s="18">
        <f>SUM(D8:D14)</f>
        <v>17500</v>
      </c>
      <c r="E15" s="31">
        <f>B15*0.1</f>
        <v>116500</v>
      </c>
      <c r="F15" s="29">
        <f t="shared" si="1"/>
        <v>181800</v>
      </c>
      <c r="G15" s="11">
        <f>SUM(G8:G14)</f>
        <v>290500</v>
      </c>
      <c r="H15" s="11">
        <f>B15*0.78</f>
        <v>908700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1515000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-134000</v>
      </c>
      <c r="C17" s="6"/>
      <c r="D17" s="114"/>
      <c r="E17" s="114"/>
      <c r="F17" s="114"/>
      <c r="G17" s="114"/>
      <c r="H17" s="114"/>
      <c r="I17" s="114"/>
      <c r="J17" s="114"/>
    </row>
    <row r="18" spans="1:10" ht="15.75" x14ac:dyDescent="0.25">
      <c r="A18" s="22" t="s">
        <v>19</v>
      </c>
      <c r="B18" s="10">
        <v>-220000</v>
      </c>
      <c r="C18" s="6"/>
      <c r="D18" s="37"/>
      <c r="E18" s="37"/>
      <c r="F18" s="37"/>
      <c r="G18" s="37"/>
      <c r="H18" s="37"/>
      <c r="I18" s="37"/>
      <c r="J18" s="37"/>
    </row>
    <row r="19" spans="1:10" ht="15.75" x14ac:dyDescent="0.25">
      <c r="A19" s="22" t="s">
        <v>20</v>
      </c>
      <c r="B19" s="10">
        <v>-35000</v>
      </c>
      <c r="C19" s="6"/>
      <c r="D19" s="37"/>
      <c r="E19" s="37"/>
      <c r="F19" s="37"/>
      <c r="G19" s="37"/>
      <c r="H19" s="37"/>
      <c r="I19" s="37"/>
      <c r="J19" s="37"/>
    </row>
    <row r="20" spans="1:10" ht="15.75" x14ac:dyDescent="0.25">
      <c r="A20" s="22" t="s">
        <v>31</v>
      </c>
      <c r="B20" s="10">
        <v>-21000</v>
      </c>
      <c r="C20" s="120" t="s">
        <v>34</v>
      </c>
      <c r="D20" s="114"/>
      <c r="E20" s="114"/>
      <c r="F20" s="114"/>
      <c r="G20" s="114"/>
      <c r="H20" s="114"/>
      <c r="I20" s="114"/>
      <c r="J20" s="114"/>
    </row>
    <row r="21" spans="1:10" ht="15.75" x14ac:dyDescent="0.25">
      <c r="A21" s="22" t="s">
        <v>32</v>
      </c>
      <c r="B21" s="10">
        <v>-5000</v>
      </c>
      <c r="C21" s="121"/>
      <c r="D21" s="122"/>
      <c r="E21" s="122"/>
      <c r="F21" s="122"/>
      <c r="G21" s="122"/>
      <c r="H21" s="122"/>
      <c r="I21" s="122"/>
      <c r="J21" s="122"/>
    </row>
    <row r="22" spans="1:10" ht="15.75" x14ac:dyDescent="0.25">
      <c r="A22" s="22" t="s">
        <v>33</v>
      </c>
      <c r="B22" s="10">
        <v>-22000</v>
      </c>
      <c r="C22" s="120" t="s">
        <v>35</v>
      </c>
      <c r="D22" s="114"/>
      <c r="E22" s="114"/>
      <c r="F22" s="114"/>
      <c r="G22" s="114"/>
      <c r="H22" s="114"/>
      <c r="I22" s="114"/>
      <c r="J22" s="114"/>
    </row>
    <row r="23" spans="1:10" ht="17.25" x14ac:dyDescent="0.3">
      <c r="A23" s="36" t="s">
        <v>28</v>
      </c>
      <c r="B23" s="11">
        <f>B15+B17+B18+B19+B20+B21+B22</f>
        <v>728000</v>
      </c>
      <c r="C23" s="19"/>
      <c r="D23" s="119"/>
      <c r="E23" s="119"/>
      <c r="F23" s="119"/>
      <c r="G23" s="119"/>
      <c r="H23" s="119"/>
      <c r="I23" s="119"/>
      <c r="J23" s="119"/>
    </row>
    <row r="24" spans="1:10" ht="15.75" x14ac:dyDescent="0.25">
      <c r="A24" s="23"/>
      <c r="B24" s="24"/>
      <c r="C24" s="25"/>
      <c r="D24" s="119"/>
      <c r="E24" s="119"/>
      <c r="F24" s="119"/>
      <c r="G24" s="119"/>
      <c r="H24" s="119"/>
      <c r="I24" s="119"/>
      <c r="J24" s="119"/>
    </row>
    <row r="25" spans="1:10" ht="15.75" x14ac:dyDescent="0.25">
      <c r="A25" s="114" t="s">
        <v>22</v>
      </c>
      <c r="B25" s="114"/>
      <c r="C25" s="114"/>
      <c r="D25" s="114"/>
      <c r="E25" s="114"/>
      <c r="F25" s="114"/>
      <c r="G25" s="114"/>
      <c r="H25" s="114"/>
      <c r="I25" s="114"/>
      <c r="J25" s="114"/>
    </row>
    <row r="26" spans="1:10" x14ac:dyDescent="0.25">
      <c r="A26" s="115"/>
      <c r="B26" s="115"/>
      <c r="C26" s="115"/>
      <c r="D26" s="115"/>
      <c r="E26" s="115"/>
      <c r="F26" s="115"/>
      <c r="G26" s="115"/>
      <c r="H26" s="115"/>
      <c r="I26" s="115"/>
      <c r="J26" s="115"/>
    </row>
  </sheetData>
  <mergeCells count="11">
    <mergeCell ref="D1:G1"/>
    <mergeCell ref="E2:I2"/>
    <mergeCell ref="A5:H5"/>
    <mergeCell ref="D17:J17"/>
    <mergeCell ref="D23:J23"/>
    <mergeCell ref="A25:J25"/>
    <mergeCell ref="A26:J26"/>
    <mergeCell ref="C22:J22"/>
    <mergeCell ref="C20:J20"/>
    <mergeCell ref="C21:J21"/>
    <mergeCell ref="D24:J2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42" zoomScaleNormal="142" workbookViewId="0">
      <selection activeCell="J21" sqref="J21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118" t="s">
        <v>36</v>
      </c>
      <c r="B5" s="118"/>
      <c r="C5" s="118"/>
      <c r="D5" s="118"/>
      <c r="E5" s="118"/>
      <c r="F5" s="118"/>
      <c r="G5" s="118"/>
      <c r="H5" s="118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65000</v>
      </c>
      <c r="C8" s="7"/>
      <c r="D8" s="9"/>
      <c r="E8" s="8">
        <f>B8*0.1</f>
        <v>6500</v>
      </c>
      <c r="F8" s="8">
        <f>(B8+C8)*0.12</f>
        <v>7800</v>
      </c>
      <c r="G8" s="9"/>
      <c r="H8" s="10">
        <f>B8*0.78</f>
        <v>50700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595000</v>
      </c>
      <c r="C9" s="7"/>
      <c r="D9" s="9"/>
      <c r="E9" s="8">
        <f t="shared" ref="E9:E13" si="0">B9*0.1</f>
        <v>59500</v>
      </c>
      <c r="F9" s="8">
        <f t="shared" ref="F9:F15" si="1">(B9+C9)*0.12</f>
        <v>71400</v>
      </c>
      <c r="G9" s="9"/>
      <c r="H9" s="10">
        <f t="shared" ref="H9:H14" si="2">B9*0.78</f>
        <v>464100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75000</v>
      </c>
      <c r="C13" s="7"/>
      <c r="D13" s="9"/>
      <c r="E13" s="8">
        <f t="shared" si="0"/>
        <v>7500</v>
      </c>
      <c r="F13" s="8">
        <f t="shared" si="1"/>
        <v>9000</v>
      </c>
      <c r="G13" s="9"/>
      <c r="H13" s="10">
        <f t="shared" si="2"/>
        <v>58500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350000</v>
      </c>
      <c r="D14" s="21">
        <f>C14*0.05</f>
        <v>17500</v>
      </c>
      <c r="E14" s="8">
        <f>B14*0.1</f>
        <v>0</v>
      </c>
      <c r="F14" s="8">
        <f t="shared" si="1"/>
        <v>42000</v>
      </c>
      <c r="G14" s="10">
        <f>C14*0.83</f>
        <v>290500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1025000</v>
      </c>
      <c r="C15" s="18">
        <f>SUM(C8:C14)</f>
        <v>350000</v>
      </c>
      <c r="D15" s="18">
        <f>SUM(D8:D14)</f>
        <v>17500</v>
      </c>
      <c r="E15" s="31">
        <f>B15*0.1</f>
        <v>102500</v>
      </c>
      <c r="F15" s="29">
        <f t="shared" si="1"/>
        <v>165000</v>
      </c>
      <c r="G15" s="11">
        <f>SUM(G8:G14)</f>
        <v>290500</v>
      </c>
      <c r="H15" s="11">
        <f>B15*0.78</f>
        <v>799500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1375000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-120000</v>
      </c>
      <c r="C17" s="123" t="s">
        <v>38</v>
      </c>
      <c r="D17" s="124"/>
      <c r="E17" s="124"/>
      <c r="F17" s="124"/>
      <c r="G17" s="124"/>
      <c r="H17" s="125">
        <v>300000</v>
      </c>
      <c r="I17" s="125"/>
      <c r="J17" s="125"/>
    </row>
    <row r="18" spans="1:10" ht="15.75" x14ac:dyDescent="0.25">
      <c r="A18" s="22" t="s">
        <v>19</v>
      </c>
      <c r="B18" s="10">
        <v>-220000</v>
      </c>
      <c r="C18" s="126" t="s">
        <v>41</v>
      </c>
      <c r="D18" s="127"/>
      <c r="E18" s="127"/>
      <c r="F18" s="127"/>
      <c r="G18" s="127"/>
      <c r="H18" s="38"/>
      <c r="I18" s="38">
        <v>-84000</v>
      </c>
      <c r="J18" s="38"/>
    </row>
    <row r="19" spans="1:10" ht="15.75" x14ac:dyDescent="0.25">
      <c r="A19" s="22" t="s">
        <v>20</v>
      </c>
      <c r="B19" s="10">
        <v>-35000</v>
      </c>
      <c r="C19" s="126" t="s">
        <v>42</v>
      </c>
      <c r="D19" s="127"/>
      <c r="E19" s="127"/>
      <c r="F19" s="127"/>
      <c r="G19" s="127"/>
      <c r="H19" s="38"/>
      <c r="I19" s="38">
        <v>-20000</v>
      </c>
      <c r="J19" s="38"/>
    </row>
    <row r="20" spans="1:10" ht="15.75" x14ac:dyDescent="0.25">
      <c r="A20" s="22" t="s">
        <v>37</v>
      </c>
      <c r="B20" s="10">
        <v>-50000</v>
      </c>
      <c r="C20" s="128" t="s">
        <v>39</v>
      </c>
      <c r="D20" s="129"/>
      <c r="E20" s="129"/>
      <c r="F20" s="129"/>
      <c r="G20" s="129"/>
      <c r="I20" s="39">
        <v>-175000</v>
      </c>
    </row>
    <row r="21" spans="1:10" ht="17.25" x14ac:dyDescent="0.3">
      <c r="A21" s="36" t="s">
        <v>28</v>
      </c>
      <c r="B21" s="11">
        <f>B15+B17+B18+B19+B20</f>
        <v>600000</v>
      </c>
      <c r="C21" s="128" t="s">
        <v>40</v>
      </c>
      <c r="D21" s="129"/>
      <c r="E21" s="129"/>
      <c r="F21" s="129"/>
      <c r="G21" s="129"/>
      <c r="I21" s="39">
        <v>-21000</v>
      </c>
    </row>
    <row r="22" spans="1:10" ht="15.75" x14ac:dyDescent="0.25">
      <c r="A22" s="23"/>
      <c r="B22" s="24"/>
      <c r="C22" s="25"/>
      <c r="D22" s="119"/>
      <c r="E22" s="119"/>
      <c r="F22" s="119"/>
      <c r="G22" s="119"/>
      <c r="H22" s="119"/>
      <c r="I22" s="119"/>
      <c r="J22" s="119"/>
    </row>
    <row r="23" spans="1:10" ht="15.75" x14ac:dyDescent="0.25">
      <c r="A23" s="114" t="s">
        <v>22</v>
      </c>
      <c r="B23" s="114"/>
      <c r="C23" s="114"/>
      <c r="D23" s="114"/>
      <c r="E23" s="114"/>
      <c r="F23" s="114"/>
      <c r="G23" s="114"/>
      <c r="H23" s="114"/>
      <c r="I23" s="114"/>
      <c r="J23" s="114"/>
    </row>
    <row r="24" spans="1:10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</row>
  </sheetData>
  <mergeCells count="12">
    <mergeCell ref="C21:G21"/>
    <mergeCell ref="D22:J22"/>
    <mergeCell ref="A23:J23"/>
    <mergeCell ref="A24:J24"/>
    <mergeCell ref="C18:G18"/>
    <mergeCell ref="C20:G20"/>
    <mergeCell ref="C17:G17"/>
    <mergeCell ref="H17:J17"/>
    <mergeCell ref="C19:G19"/>
    <mergeCell ref="D1:G1"/>
    <mergeCell ref="E2:I2"/>
    <mergeCell ref="A5:H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="142" zoomScaleNormal="142" workbookViewId="0">
      <selection activeCell="A6" sqref="A6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118" t="s">
        <v>46</v>
      </c>
      <c r="B5" s="118"/>
      <c r="C5" s="118"/>
      <c r="D5" s="118"/>
      <c r="E5" s="118"/>
      <c r="F5" s="118"/>
      <c r="G5" s="118"/>
      <c r="H5" s="118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100000</v>
      </c>
      <c r="C8" s="7"/>
      <c r="D8" s="9"/>
      <c r="E8" s="8">
        <f>B8*0.1</f>
        <v>10000</v>
      </c>
      <c r="F8" s="8">
        <f>(B8+C8)*0.12</f>
        <v>12000</v>
      </c>
      <c r="G8" s="9"/>
      <c r="H8" s="10">
        <f>B8*0.78</f>
        <v>78000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645000</v>
      </c>
      <c r="C9" s="7"/>
      <c r="D9" s="9"/>
      <c r="E9" s="8">
        <f t="shared" ref="E9:E13" si="0">B9*0.1</f>
        <v>64500</v>
      </c>
      <c r="F9" s="8">
        <f t="shared" ref="F9:F15" si="1">(B9+C9)*0.12</f>
        <v>77400</v>
      </c>
      <c r="G9" s="9"/>
      <c r="H9" s="10">
        <f t="shared" ref="H9:H14" si="2">B9*0.78</f>
        <v>503100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35000</v>
      </c>
      <c r="C13" s="7"/>
      <c r="D13" s="9"/>
      <c r="E13" s="8">
        <f t="shared" si="0"/>
        <v>3500</v>
      </c>
      <c r="F13" s="8">
        <f t="shared" si="1"/>
        <v>4200</v>
      </c>
      <c r="G13" s="9"/>
      <c r="H13" s="10">
        <f t="shared" si="2"/>
        <v>27300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1070000</v>
      </c>
      <c r="C15" s="18">
        <f>SUM(C8:C14)</f>
        <v>370000</v>
      </c>
      <c r="D15" s="18">
        <f>SUM(D8:D14)</f>
        <v>18500</v>
      </c>
      <c r="E15" s="31">
        <f>B15*0.1</f>
        <v>107000</v>
      </c>
      <c r="F15" s="29">
        <f t="shared" si="1"/>
        <v>172800</v>
      </c>
      <c r="G15" s="11">
        <f>SUM(G8:G14)</f>
        <v>307100</v>
      </c>
      <c r="H15" s="11">
        <f>B15*0.78</f>
        <v>834600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1440000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-125500</v>
      </c>
      <c r="C17" s="123"/>
      <c r="D17" s="124"/>
      <c r="E17" s="124"/>
      <c r="F17" s="124"/>
      <c r="G17" s="124"/>
      <c r="H17" s="125"/>
      <c r="I17" s="125"/>
      <c r="J17" s="125"/>
    </row>
    <row r="18" spans="1:10" ht="15.75" x14ac:dyDescent="0.25">
      <c r="A18" s="22" t="s">
        <v>43</v>
      </c>
      <c r="B18" s="10">
        <v>-70000</v>
      </c>
      <c r="C18" s="46" t="s">
        <v>44</v>
      </c>
      <c r="D18" s="44"/>
      <c r="E18" s="44"/>
      <c r="F18" s="44"/>
      <c r="G18" s="44"/>
      <c r="H18" s="43"/>
      <c r="I18" s="44">
        <v>-70000</v>
      </c>
      <c r="J18" s="42"/>
    </row>
    <row r="19" spans="1:10" ht="15.75" x14ac:dyDescent="0.25">
      <c r="A19" s="22" t="s">
        <v>45</v>
      </c>
      <c r="B19" s="10">
        <v>-52100</v>
      </c>
      <c r="C19" s="120" t="s">
        <v>42</v>
      </c>
      <c r="D19" s="114"/>
      <c r="E19" s="114"/>
      <c r="F19" s="114"/>
      <c r="G19" s="114"/>
      <c r="H19" s="45"/>
      <c r="I19" s="44">
        <v>-52100</v>
      </c>
      <c r="J19" s="42"/>
    </row>
    <row r="20" spans="1:10" ht="15.75" x14ac:dyDescent="0.25">
      <c r="A20" s="22" t="s">
        <v>19</v>
      </c>
      <c r="B20" s="10">
        <v>-220000</v>
      </c>
      <c r="C20" s="126"/>
      <c r="D20" s="127"/>
      <c r="E20" s="127"/>
      <c r="F20" s="127"/>
      <c r="G20" s="127"/>
      <c r="H20" s="40"/>
      <c r="I20" s="40"/>
      <c r="J20" s="40"/>
    </row>
    <row r="21" spans="1:10" ht="15.75" x14ac:dyDescent="0.25">
      <c r="A21" s="22" t="s">
        <v>20</v>
      </c>
      <c r="B21" s="10">
        <v>-35000</v>
      </c>
      <c r="C21" s="126"/>
      <c r="D21" s="127"/>
      <c r="E21" s="127"/>
      <c r="F21" s="127"/>
      <c r="G21" s="127"/>
      <c r="H21" s="40"/>
      <c r="I21" s="40"/>
      <c r="J21" s="40"/>
    </row>
    <row r="22" spans="1:10" ht="17.25" x14ac:dyDescent="0.3">
      <c r="A22" s="36" t="s">
        <v>28</v>
      </c>
      <c r="B22" s="11">
        <f>B15+B17+B18+B19+B20+B21</f>
        <v>567400</v>
      </c>
      <c r="C22" s="128"/>
      <c r="D22" s="129"/>
      <c r="E22" s="129"/>
      <c r="F22" s="129"/>
      <c r="G22" s="129"/>
      <c r="I22" s="41"/>
    </row>
    <row r="23" spans="1:10" ht="15.75" x14ac:dyDescent="0.25">
      <c r="A23" s="23"/>
      <c r="B23" s="24"/>
      <c r="C23" s="25"/>
      <c r="D23" s="119"/>
      <c r="E23" s="119"/>
      <c r="F23" s="119"/>
      <c r="G23" s="119"/>
      <c r="H23" s="119"/>
      <c r="I23" s="119"/>
      <c r="J23" s="119"/>
    </row>
    <row r="24" spans="1:10" ht="15.75" x14ac:dyDescent="0.25">
      <c r="A24" s="114" t="s">
        <v>22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</row>
  </sheetData>
  <mergeCells count="12">
    <mergeCell ref="C21:G21"/>
    <mergeCell ref="C22:G22"/>
    <mergeCell ref="D23:J23"/>
    <mergeCell ref="A24:J24"/>
    <mergeCell ref="A25:J25"/>
    <mergeCell ref="C20:G20"/>
    <mergeCell ref="C19:G19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2" zoomScaleNormal="142" workbookViewId="0">
      <selection activeCell="B20" sqref="B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118" t="s">
        <v>47</v>
      </c>
      <c r="B5" s="118"/>
      <c r="C5" s="118"/>
      <c r="D5" s="118"/>
      <c r="E5" s="118"/>
      <c r="F5" s="118"/>
      <c r="G5" s="118"/>
      <c r="H5" s="118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100000</v>
      </c>
      <c r="C8" s="7"/>
      <c r="D8" s="9"/>
      <c r="E8" s="8">
        <f>B8*0.1</f>
        <v>10000</v>
      </c>
      <c r="F8" s="8">
        <f>(B8+C8)*0.12</f>
        <v>12000</v>
      </c>
      <c r="G8" s="9"/>
      <c r="H8" s="10">
        <f>B8*0.78</f>
        <v>78000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525000</v>
      </c>
      <c r="C9" s="7"/>
      <c r="D9" s="9"/>
      <c r="E9" s="8">
        <f t="shared" ref="E9:E13" si="0">B9*0.1</f>
        <v>52500</v>
      </c>
      <c r="F9" s="8">
        <f t="shared" ref="F9:F15" si="1">(B9+C9)*0.12</f>
        <v>63000</v>
      </c>
      <c r="G9" s="9"/>
      <c r="H9" s="10">
        <f t="shared" ref="H9:H14" si="2">B9*0.78</f>
        <v>409500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160000</v>
      </c>
      <c r="C13" s="7"/>
      <c r="D13" s="9"/>
      <c r="E13" s="8">
        <f t="shared" si="0"/>
        <v>16000</v>
      </c>
      <c r="F13" s="8">
        <f t="shared" si="1"/>
        <v>19200</v>
      </c>
      <c r="G13" s="9"/>
      <c r="H13" s="10">
        <f t="shared" si="2"/>
        <v>124800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1075000</v>
      </c>
      <c r="C15" s="18">
        <f>SUM(C8:C14)</f>
        <v>370000</v>
      </c>
      <c r="D15" s="18">
        <f>SUM(D8:D14)</f>
        <v>18500</v>
      </c>
      <c r="E15" s="31">
        <f>B15*0.1</f>
        <v>107500</v>
      </c>
      <c r="F15" s="29">
        <f t="shared" si="1"/>
        <v>173400</v>
      </c>
      <c r="G15" s="11">
        <f>SUM(G8:G14)</f>
        <v>307100</v>
      </c>
      <c r="H15" s="11">
        <f>B15*0.78</f>
        <v>838500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1445000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-126000</v>
      </c>
      <c r="C17" s="123"/>
      <c r="D17" s="124"/>
      <c r="E17" s="124"/>
      <c r="F17" s="124"/>
      <c r="G17" s="124"/>
      <c r="H17" s="125"/>
      <c r="I17" s="125"/>
      <c r="J17" s="125"/>
    </row>
    <row r="18" spans="1:10" ht="15.75" x14ac:dyDescent="0.25">
      <c r="A18" s="22" t="s">
        <v>19</v>
      </c>
      <c r="B18" s="10">
        <v>-220000</v>
      </c>
      <c r="C18" s="120" t="s">
        <v>48</v>
      </c>
      <c r="D18" s="130"/>
      <c r="E18" s="130"/>
      <c r="F18" s="130"/>
      <c r="G18" s="130"/>
      <c r="H18" s="130"/>
      <c r="I18" s="130"/>
      <c r="J18" s="130"/>
    </row>
    <row r="19" spans="1:10" ht="15.75" x14ac:dyDescent="0.25">
      <c r="A19" s="22" t="s">
        <v>20</v>
      </c>
      <c r="B19" s="10">
        <v>-70000</v>
      </c>
      <c r="C19" s="120" t="s">
        <v>49</v>
      </c>
      <c r="D19" s="130"/>
      <c r="E19" s="130"/>
      <c r="F19" s="130"/>
      <c r="G19" s="130"/>
      <c r="H19" s="130"/>
      <c r="I19" s="130"/>
      <c r="J19" s="130"/>
    </row>
    <row r="20" spans="1:10" ht="17.25" x14ac:dyDescent="0.3">
      <c r="A20" s="36" t="s">
        <v>28</v>
      </c>
      <c r="B20" s="11">
        <f>B15+B17+B18+B19</f>
        <v>659000</v>
      </c>
      <c r="C20" s="128"/>
      <c r="D20" s="129"/>
      <c r="E20" s="129"/>
      <c r="F20" s="129"/>
      <c r="G20" s="129"/>
      <c r="I20" s="47"/>
    </row>
    <row r="21" spans="1:10" ht="15.75" x14ac:dyDescent="0.25">
      <c r="A21" s="23"/>
      <c r="B21" s="24"/>
      <c r="C21" s="25"/>
      <c r="D21" s="119"/>
      <c r="E21" s="119"/>
      <c r="F21" s="119"/>
      <c r="G21" s="119"/>
      <c r="H21" s="119"/>
      <c r="I21" s="119"/>
      <c r="J21" s="119"/>
    </row>
    <row r="22" spans="1:10" ht="15.75" x14ac:dyDescent="0.25">
      <c r="A22" s="114" t="s">
        <v>22</v>
      </c>
      <c r="B22" s="114"/>
      <c r="C22" s="114"/>
      <c r="D22" s="114"/>
      <c r="E22" s="114"/>
      <c r="F22" s="114"/>
      <c r="G22" s="114"/>
      <c r="H22" s="114"/>
      <c r="I22" s="114"/>
      <c r="J22" s="114"/>
    </row>
    <row r="23" spans="1:10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</row>
  </sheetData>
  <mergeCells count="11">
    <mergeCell ref="C20:G20"/>
    <mergeCell ref="D21:J21"/>
    <mergeCell ref="A22:J22"/>
    <mergeCell ref="A23:J23"/>
    <mergeCell ref="C19:J19"/>
    <mergeCell ref="C18:J18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42" zoomScaleNormal="142" workbookViewId="0">
      <selection activeCell="C23" sqref="C23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23.25" x14ac:dyDescent="0.35">
      <c r="A5" s="118" t="s">
        <v>50</v>
      </c>
      <c r="B5" s="118"/>
      <c r="C5" s="118"/>
      <c r="D5" s="118"/>
      <c r="E5" s="118"/>
      <c r="F5" s="118"/>
      <c r="G5" s="118"/>
      <c r="H5" s="118"/>
    </row>
    <row r="6" spans="1:10" ht="9.75" customHeight="1" x14ac:dyDescent="0.3">
      <c r="A6" s="35"/>
      <c r="B6" s="35"/>
      <c r="C6" s="35"/>
      <c r="D6" s="35"/>
      <c r="E6" s="35"/>
      <c r="F6" s="35"/>
      <c r="G6" s="35"/>
      <c r="H6" s="35"/>
    </row>
    <row r="7" spans="1:10" ht="18.75" x14ac:dyDescent="0.3">
      <c r="A7" s="1" t="s">
        <v>0</v>
      </c>
      <c r="B7" s="20" t="s">
        <v>1</v>
      </c>
      <c r="C7" s="20" t="s">
        <v>2</v>
      </c>
      <c r="D7" s="16">
        <v>0.05</v>
      </c>
      <c r="E7" s="16">
        <v>0.1</v>
      </c>
      <c r="F7" s="14" t="s">
        <v>3</v>
      </c>
      <c r="G7" s="14" t="s">
        <v>4</v>
      </c>
      <c r="H7" s="12" t="s">
        <v>5</v>
      </c>
      <c r="I7" s="13" t="s">
        <v>17</v>
      </c>
      <c r="J7" s="15" t="s">
        <v>18</v>
      </c>
    </row>
    <row r="8" spans="1:10" ht="15.75" customHeight="1" x14ac:dyDescent="0.25">
      <c r="A8" s="28" t="s">
        <v>21</v>
      </c>
      <c r="B8" s="8">
        <v>75000</v>
      </c>
      <c r="C8" s="7"/>
      <c r="D8" s="9"/>
      <c r="E8" s="8">
        <f>B8*0.1</f>
        <v>7500</v>
      </c>
      <c r="F8" s="8">
        <f>(B8+C8)*0.12</f>
        <v>9000</v>
      </c>
      <c r="G8" s="9"/>
      <c r="H8" s="10">
        <f>B8*0.78</f>
        <v>58500</v>
      </c>
      <c r="I8" s="17">
        <v>489600</v>
      </c>
      <c r="J8" s="30">
        <v>1101600</v>
      </c>
    </row>
    <row r="9" spans="1:10" ht="15.75" customHeight="1" x14ac:dyDescent="0.25">
      <c r="A9" s="4" t="s">
        <v>8</v>
      </c>
      <c r="B9" s="8">
        <v>870000</v>
      </c>
      <c r="C9" s="7"/>
      <c r="D9" s="9"/>
      <c r="E9" s="8">
        <f t="shared" ref="E9:E13" si="0">B9*0.1</f>
        <v>87000</v>
      </c>
      <c r="F9" s="8">
        <f t="shared" ref="F9:F15" si="1">(B9+C9)*0.12</f>
        <v>104400</v>
      </c>
      <c r="G9" s="9"/>
      <c r="H9" s="10">
        <f t="shared" ref="H9:H14" si="2">B9*0.78</f>
        <v>678600</v>
      </c>
      <c r="I9" s="17">
        <v>720000</v>
      </c>
      <c r="J9" s="30">
        <v>1845000</v>
      </c>
    </row>
    <row r="10" spans="1:10" ht="15.75" customHeight="1" x14ac:dyDescent="0.25">
      <c r="A10" s="4" t="s">
        <v>24</v>
      </c>
      <c r="B10" s="8">
        <v>180000</v>
      </c>
      <c r="C10" s="7"/>
      <c r="D10" s="9"/>
      <c r="E10" s="8">
        <f t="shared" si="0"/>
        <v>18000</v>
      </c>
      <c r="F10" s="8">
        <f t="shared" si="1"/>
        <v>21600</v>
      </c>
      <c r="G10" s="9"/>
      <c r="H10" s="10">
        <f t="shared" si="2"/>
        <v>140400</v>
      </c>
      <c r="I10" s="17">
        <v>223200</v>
      </c>
      <c r="J10" s="30">
        <v>1561920</v>
      </c>
    </row>
    <row r="11" spans="1:10" ht="15.75" customHeight="1" x14ac:dyDescent="0.25">
      <c r="A11" s="4" t="s">
        <v>23</v>
      </c>
      <c r="B11" s="8">
        <v>40000</v>
      </c>
      <c r="C11" s="7"/>
      <c r="D11" s="9"/>
      <c r="E11" s="8"/>
      <c r="F11" s="8"/>
      <c r="G11" s="9"/>
      <c r="H11" s="10"/>
      <c r="I11" s="17"/>
      <c r="J11" s="30"/>
    </row>
    <row r="12" spans="1:10" ht="15.75" customHeight="1" x14ac:dyDescent="0.25">
      <c r="A12" s="26" t="s">
        <v>25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/>
      <c r="J12" s="30"/>
    </row>
    <row r="13" spans="1:10" ht="15.75" customHeight="1" x14ac:dyDescent="0.25">
      <c r="A13" s="28" t="s">
        <v>26</v>
      </c>
      <c r="B13" s="8">
        <v>65000</v>
      </c>
      <c r="C13" s="7"/>
      <c r="D13" s="9"/>
      <c r="E13" s="8">
        <f t="shared" si="0"/>
        <v>6500</v>
      </c>
      <c r="F13" s="8">
        <f t="shared" si="1"/>
        <v>7800</v>
      </c>
      <c r="G13" s="9"/>
      <c r="H13" s="10">
        <f t="shared" si="2"/>
        <v>50700</v>
      </c>
      <c r="I13" s="17">
        <v>279000</v>
      </c>
      <c r="J13" s="30">
        <v>540000</v>
      </c>
    </row>
    <row r="14" spans="1:10" ht="18.75" x14ac:dyDescent="0.3">
      <c r="A14" s="2" t="s">
        <v>9</v>
      </c>
      <c r="B14" s="8"/>
      <c r="C14" s="21">
        <v>370000</v>
      </c>
      <c r="D14" s="21">
        <f>C14*0.05</f>
        <v>18500</v>
      </c>
      <c r="E14" s="8">
        <f>B14*0.1</f>
        <v>0</v>
      </c>
      <c r="F14" s="8">
        <f t="shared" si="1"/>
        <v>44400</v>
      </c>
      <c r="G14" s="10">
        <f>C14*0.83</f>
        <v>307100</v>
      </c>
      <c r="H14" s="10">
        <f t="shared" si="2"/>
        <v>0</v>
      </c>
      <c r="I14" s="17"/>
      <c r="J14" s="30"/>
    </row>
    <row r="15" spans="1:10" ht="18.75" x14ac:dyDescent="0.3">
      <c r="A15" s="1" t="s">
        <v>6</v>
      </c>
      <c r="B15" s="11">
        <f>SUM(B8:B14)</f>
        <v>1300000</v>
      </c>
      <c r="C15" s="18">
        <f>SUM(C8:C14)</f>
        <v>370000</v>
      </c>
      <c r="D15" s="18">
        <f>SUM(D8:D14)</f>
        <v>18500</v>
      </c>
      <c r="E15" s="31">
        <f>B15*0.1</f>
        <v>130000</v>
      </c>
      <c r="F15" s="29">
        <f t="shared" si="1"/>
        <v>200400</v>
      </c>
      <c r="G15" s="11">
        <f>SUM(G8:G14)</f>
        <v>307100</v>
      </c>
      <c r="H15" s="11">
        <f>B15*0.78</f>
        <v>1014000</v>
      </c>
      <c r="I15" s="18">
        <f>SUM(I8:I14)</f>
        <v>1711800</v>
      </c>
      <c r="J15" s="30">
        <f>SUM(J8:J14)</f>
        <v>5048520</v>
      </c>
    </row>
    <row r="16" spans="1:10" ht="21" x14ac:dyDescent="0.35">
      <c r="A16" s="5" t="s">
        <v>16</v>
      </c>
      <c r="B16" s="10">
        <f>B15+C15</f>
        <v>1670000</v>
      </c>
      <c r="C16" s="6"/>
      <c r="D16" s="6"/>
      <c r="E16" s="6"/>
      <c r="F16" s="6"/>
      <c r="G16" s="6"/>
      <c r="H16" s="6"/>
      <c r="I16" s="6"/>
    </row>
    <row r="17" spans="1:10" ht="21" x14ac:dyDescent="0.35">
      <c r="A17" s="5" t="s">
        <v>7</v>
      </c>
      <c r="B17" s="11">
        <f>-(D15+E15)</f>
        <v>-148500</v>
      </c>
      <c r="C17" s="123"/>
      <c r="D17" s="124"/>
      <c r="E17" s="124"/>
      <c r="F17" s="124"/>
      <c r="G17" s="124"/>
      <c r="H17" s="125"/>
      <c r="I17" s="125"/>
      <c r="J17" s="125"/>
    </row>
    <row r="18" spans="1:10" ht="15.75" x14ac:dyDescent="0.25">
      <c r="A18" s="22" t="s">
        <v>19</v>
      </c>
      <c r="B18" s="10">
        <v>-220000</v>
      </c>
      <c r="C18" s="120" t="s">
        <v>48</v>
      </c>
      <c r="D18" s="130"/>
      <c r="E18" s="130"/>
      <c r="F18" s="130"/>
      <c r="G18" s="130"/>
      <c r="H18" s="130"/>
      <c r="I18" s="130"/>
      <c r="J18" s="130"/>
    </row>
    <row r="19" spans="1:10" ht="15.75" x14ac:dyDescent="0.25">
      <c r="A19" s="22" t="s">
        <v>20</v>
      </c>
      <c r="B19" s="10">
        <v>-35000</v>
      </c>
      <c r="C19" s="120" t="s">
        <v>54</v>
      </c>
      <c r="D19" s="130"/>
      <c r="E19" s="130"/>
      <c r="F19" s="130"/>
      <c r="G19" s="130"/>
      <c r="H19" s="130"/>
      <c r="I19" s="130"/>
      <c r="J19" s="130"/>
    </row>
    <row r="20" spans="1:10" ht="15.75" x14ac:dyDescent="0.25">
      <c r="A20" s="22" t="s">
        <v>51</v>
      </c>
      <c r="B20" s="10">
        <v>-50000</v>
      </c>
      <c r="C20" s="120" t="s">
        <v>52</v>
      </c>
      <c r="D20" s="130"/>
      <c r="E20" s="130"/>
      <c r="F20" s="130"/>
      <c r="G20" s="130"/>
      <c r="H20" s="130"/>
      <c r="I20" s="130"/>
      <c r="J20" s="130"/>
    </row>
    <row r="21" spans="1:10" ht="15.75" x14ac:dyDescent="0.25">
      <c r="A21" s="22" t="s">
        <v>55</v>
      </c>
      <c r="B21" s="10">
        <v>-500000</v>
      </c>
      <c r="C21" s="50"/>
      <c r="D21" s="51"/>
      <c r="E21" s="51"/>
      <c r="F21" s="51"/>
      <c r="G21" s="51"/>
      <c r="H21" s="51"/>
      <c r="I21" s="51"/>
      <c r="J21" s="51"/>
    </row>
    <row r="22" spans="1:10" ht="17.25" x14ac:dyDescent="0.3">
      <c r="A22" s="36" t="s">
        <v>28</v>
      </c>
      <c r="B22" s="11">
        <f>B15+B17+B18+B19+B20+B21</f>
        <v>346500</v>
      </c>
      <c r="C22" s="128"/>
      <c r="D22" s="129"/>
      <c r="E22" s="129"/>
      <c r="F22" s="129"/>
      <c r="G22" s="129"/>
      <c r="I22" s="48"/>
    </row>
    <row r="23" spans="1:10" ht="15.75" x14ac:dyDescent="0.25">
      <c r="A23" s="23"/>
      <c r="B23" s="24"/>
      <c r="C23" s="25"/>
      <c r="D23" s="119"/>
      <c r="E23" s="119"/>
      <c r="F23" s="119"/>
      <c r="G23" s="119"/>
      <c r="H23" s="119"/>
      <c r="I23" s="119"/>
      <c r="J23" s="119"/>
    </row>
    <row r="24" spans="1:10" ht="15.75" x14ac:dyDescent="0.25">
      <c r="A24" s="114" t="s">
        <v>22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</row>
  </sheetData>
  <mergeCells count="12">
    <mergeCell ref="C19:J19"/>
    <mergeCell ref="C22:G22"/>
    <mergeCell ref="D23:J23"/>
    <mergeCell ref="A24:J24"/>
    <mergeCell ref="A25:J25"/>
    <mergeCell ref="C20:J20"/>
    <mergeCell ref="C18:J18"/>
    <mergeCell ref="D1:G1"/>
    <mergeCell ref="E2:I2"/>
    <mergeCell ref="A5:H5"/>
    <mergeCell ref="C17:G17"/>
    <mergeCell ref="H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42" zoomScaleNormal="142" workbookViewId="0">
      <selection activeCell="A30" sqref="A3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53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0</v>
      </c>
      <c r="C7" s="7"/>
      <c r="D7" s="9"/>
      <c r="E7" s="8">
        <f>B7*0.1</f>
        <v>0</v>
      </c>
      <c r="F7" s="8">
        <f>(B7+C7)*0.12</f>
        <v>0</v>
      </c>
      <c r="G7" s="9"/>
      <c r="H7" s="10">
        <f>B7*0.78</f>
        <v>0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775000</v>
      </c>
      <c r="C8" s="7"/>
      <c r="D8" s="9"/>
      <c r="E8" s="8">
        <f t="shared" ref="E8:E12" si="0">B8*0.1</f>
        <v>77500</v>
      </c>
      <c r="F8" s="8">
        <f t="shared" ref="F8:F14" si="1">(B8+C8)*0.12</f>
        <v>93000</v>
      </c>
      <c r="G8" s="9"/>
      <c r="H8" s="10">
        <f t="shared" ref="H8:H13" si="2">B8*0.78</f>
        <v>604500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115000</v>
      </c>
      <c r="C11" s="7"/>
      <c r="D11" s="9"/>
      <c r="E11" s="8">
        <f t="shared" si="0"/>
        <v>11500</v>
      </c>
      <c r="F11" s="8">
        <f t="shared" si="1"/>
        <v>13800</v>
      </c>
      <c r="G11" s="9"/>
      <c r="H11" s="10">
        <f t="shared" si="2"/>
        <v>89700</v>
      </c>
      <c r="I11" s="17"/>
      <c r="J11" s="30"/>
    </row>
    <row r="12" spans="1:10" ht="12.75" customHeight="1" x14ac:dyDescent="0.25">
      <c r="A12" s="28" t="s">
        <v>26</v>
      </c>
      <c r="B12" s="8">
        <v>175000</v>
      </c>
      <c r="C12" s="7"/>
      <c r="D12" s="9"/>
      <c r="E12" s="8">
        <f t="shared" si="0"/>
        <v>17500</v>
      </c>
      <c r="F12" s="8">
        <f t="shared" si="1"/>
        <v>21000</v>
      </c>
      <c r="G12" s="9"/>
      <c r="H12" s="10">
        <f t="shared" si="2"/>
        <v>136500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1285000</v>
      </c>
      <c r="C14" s="18">
        <f>SUM(C7:C13)</f>
        <v>370000</v>
      </c>
      <c r="D14" s="18">
        <f>SUM(D7:D13)</f>
        <v>18500</v>
      </c>
      <c r="E14" s="31">
        <f>B14*0.1</f>
        <v>128500</v>
      </c>
      <c r="F14" s="29">
        <f t="shared" si="1"/>
        <v>198600</v>
      </c>
      <c r="G14" s="11">
        <f>SUM(G7:G13)</f>
        <v>307100</v>
      </c>
      <c r="H14" s="11">
        <f>B14*0.78</f>
        <v>1002300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1655000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-147000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22" t="s">
        <v>19</v>
      </c>
      <c r="B17" s="10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" customHeight="1" x14ac:dyDescent="0.25">
      <c r="A18" s="22" t="s">
        <v>20</v>
      </c>
      <c r="B18" s="10">
        <v>-35000</v>
      </c>
      <c r="C18" s="120" t="s">
        <v>67</v>
      </c>
      <c r="D18" s="130"/>
      <c r="E18" s="130"/>
      <c r="F18" s="130"/>
      <c r="G18" s="130"/>
      <c r="H18" s="130"/>
      <c r="I18" s="130"/>
      <c r="J18" s="130"/>
    </row>
    <row r="19" spans="1:10" ht="14.25" customHeight="1" x14ac:dyDescent="0.25">
      <c r="A19" s="22" t="s">
        <v>56</v>
      </c>
      <c r="B19" s="10">
        <v>346500</v>
      </c>
      <c r="C19" s="52"/>
      <c r="D19" s="53"/>
      <c r="E19" s="53"/>
      <c r="F19" s="53"/>
      <c r="G19" s="53"/>
      <c r="H19" s="53"/>
      <c r="I19" s="53"/>
      <c r="J19" s="53"/>
    </row>
    <row r="20" spans="1:10" ht="13.5" customHeight="1" x14ac:dyDescent="0.25">
      <c r="A20" s="22" t="s">
        <v>57</v>
      </c>
      <c r="B20" s="10">
        <v>-200000</v>
      </c>
      <c r="C20" s="120" t="s">
        <v>60</v>
      </c>
      <c r="D20" s="130"/>
      <c r="E20" s="130"/>
      <c r="F20" s="130"/>
      <c r="G20" s="130"/>
      <c r="H20" s="130"/>
      <c r="I20" s="130"/>
      <c r="J20" s="130"/>
    </row>
    <row r="21" spans="1:10" ht="13.5" customHeight="1" x14ac:dyDescent="0.25">
      <c r="A21" s="22" t="s">
        <v>61</v>
      </c>
      <c r="B21" s="10">
        <v>1700000</v>
      </c>
      <c r="C21" s="120" t="s">
        <v>62</v>
      </c>
      <c r="D21" s="130"/>
      <c r="E21" s="130"/>
      <c r="F21" s="130"/>
      <c r="G21" s="130"/>
      <c r="H21" s="130"/>
      <c r="I21" s="130"/>
      <c r="J21" s="130"/>
    </row>
    <row r="22" spans="1:10" ht="13.5" customHeight="1" x14ac:dyDescent="0.25">
      <c r="A22" s="22" t="s">
        <v>58</v>
      </c>
      <c r="B22" s="10">
        <v>-1801200</v>
      </c>
      <c r="C22" s="120" t="s">
        <v>59</v>
      </c>
      <c r="D22" s="130"/>
      <c r="E22" s="130"/>
      <c r="F22" s="130"/>
      <c r="G22" s="130"/>
      <c r="H22" s="130"/>
      <c r="I22" s="130"/>
      <c r="J22" s="130"/>
    </row>
    <row r="23" spans="1:10" ht="13.5" customHeight="1" x14ac:dyDescent="0.25">
      <c r="A23" s="22" t="s">
        <v>63</v>
      </c>
      <c r="B23" s="10">
        <v>-30000</v>
      </c>
      <c r="C23" s="120" t="s">
        <v>65</v>
      </c>
      <c r="D23" s="130"/>
      <c r="E23" s="130"/>
      <c r="F23" s="130"/>
      <c r="G23" s="130"/>
      <c r="H23" s="130"/>
      <c r="I23" s="130"/>
      <c r="J23" s="130"/>
    </row>
    <row r="24" spans="1:10" ht="13.5" customHeight="1" x14ac:dyDescent="0.25">
      <c r="A24" s="22" t="s">
        <v>64</v>
      </c>
      <c r="B24" s="10">
        <v>-30000</v>
      </c>
      <c r="C24" s="120" t="s">
        <v>66</v>
      </c>
      <c r="D24" s="130"/>
      <c r="E24" s="130"/>
      <c r="F24" s="130"/>
      <c r="G24" s="130"/>
      <c r="H24" s="130"/>
      <c r="I24" s="130"/>
      <c r="J24" s="130"/>
    </row>
    <row r="25" spans="1:10" ht="15" customHeight="1" x14ac:dyDescent="0.3">
      <c r="A25" s="36" t="s">
        <v>28</v>
      </c>
      <c r="B25" s="11">
        <f>B14+B16+B17+B18+B19+B20+B21+B22+B23+B24</f>
        <v>868300</v>
      </c>
      <c r="C25" s="128"/>
      <c r="D25" s="129"/>
      <c r="E25" s="129"/>
      <c r="F25" s="129"/>
      <c r="G25" s="129"/>
      <c r="I25" s="49"/>
    </row>
    <row r="26" spans="1:10" ht="15.75" x14ac:dyDescent="0.25">
      <c r="A26" s="114" t="s">
        <v>22</v>
      </c>
      <c r="B26" s="114"/>
      <c r="C26" s="114"/>
      <c r="D26" s="114"/>
      <c r="E26" s="114"/>
      <c r="F26" s="114"/>
      <c r="G26" s="114"/>
      <c r="H26" s="114"/>
      <c r="I26" s="114"/>
      <c r="J26" s="114"/>
    </row>
    <row r="27" spans="1:10" x14ac:dyDescent="0.25">
      <c r="A27" s="115"/>
      <c r="B27" s="115"/>
      <c r="C27" s="115"/>
      <c r="D27" s="115"/>
      <c r="E27" s="115"/>
      <c r="F27" s="115"/>
      <c r="G27" s="115"/>
      <c r="H27" s="115"/>
      <c r="I27" s="115"/>
      <c r="J27" s="115"/>
    </row>
  </sheetData>
  <mergeCells count="15">
    <mergeCell ref="C25:G25"/>
    <mergeCell ref="A26:J26"/>
    <mergeCell ref="A27:J27"/>
    <mergeCell ref="C24:J24"/>
    <mergeCell ref="D1:G1"/>
    <mergeCell ref="E2:I2"/>
    <mergeCell ref="A5:H5"/>
    <mergeCell ref="C16:G16"/>
    <mergeCell ref="H16:J16"/>
    <mergeCell ref="C17:J17"/>
    <mergeCell ref="C22:J22"/>
    <mergeCell ref="C20:J20"/>
    <mergeCell ref="C21:J21"/>
    <mergeCell ref="C23:J23"/>
    <mergeCell ref="C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42" zoomScaleNormal="142" workbookViewId="0">
      <selection activeCell="A20" sqref="A20:J20"/>
    </sheetView>
  </sheetViews>
  <sheetFormatPr baseColWidth="10" defaultRowHeight="15" x14ac:dyDescent="0.25"/>
  <cols>
    <col min="1" max="1" width="38.2851562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0" ht="21" x14ac:dyDescent="0.35">
      <c r="A1" s="3" t="s">
        <v>10</v>
      </c>
      <c r="D1" s="116" t="s">
        <v>11</v>
      </c>
      <c r="E1" s="116"/>
      <c r="F1" s="116"/>
      <c r="G1" s="116"/>
      <c r="H1" s="27" t="s">
        <v>12</v>
      </c>
      <c r="I1" s="27"/>
    </row>
    <row r="2" spans="1:10" ht="21" x14ac:dyDescent="0.35">
      <c r="A2" s="3" t="s">
        <v>13</v>
      </c>
      <c r="E2" s="117" t="s">
        <v>14</v>
      </c>
      <c r="F2" s="117"/>
      <c r="G2" s="117"/>
      <c r="H2" s="117"/>
      <c r="I2" s="117"/>
    </row>
    <row r="3" spans="1:10" ht="15.75" x14ac:dyDescent="0.25">
      <c r="A3" s="3" t="s">
        <v>15</v>
      </c>
      <c r="E3" s="6"/>
      <c r="F3" s="6"/>
      <c r="G3" s="6"/>
      <c r="H3" s="6"/>
    </row>
    <row r="4" spans="1:10" ht="6.75" customHeight="1" x14ac:dyDescent="0.25">
      <c r="A4" s="3"/>
      <c r="E4" s="6"/>
      <c r="F4" s="6"/>
      <c r="G4" s="6"/>
      <c r="H4" s="6"/>
    </row>
    <row r="5" spans="1:10" ht="18.75" customHeight="1" x14ac:dyDescent="0.35">
      <c r="A5" s="118" t="s">
        <v>68</v>
      </c>
      <c r="B5" s="118"/>
      <c r="C5" s="118"/>
      <c r="D5" s="118"/>
      <c r="E5" s="118"/>
      <c r="F5" s="118"/>
      <c r="G5" s="118"/>
      <c r="H5" s="118"/>
    </row>
    <row r="6" spans="1:10" ht="15.75" customHeight="1" x14ac:dyDescent="0.3">
      <c r="A6" s="1" t="s">
        <v>0</v>
      </c>
      <c r="B6" s="20" t="s">
        <v>1</v>
      </c>
      <c r="C6" s="20" t="s">
        <v>2</v>
      </c>
      <c r="D6" s="16">
        <v>0.05</v>
      </c>
      <c r="E6" s="16">
        <v>0.1</v>
      </c>
      <c r="F6" s="14" t="s">
        <v>3</v>
      </c>
      <c r="G6" s="14" t="s">
        <v>4</v>
      </c>
      <c r="H6" s="12" t="s">
        <v>5</v>
      </c>
      <c r="I6" s="13" t="s">
        <v>17</v>
      </c>
      <c r="J6" s="15" t="s">
        <v>18</v>
      </c>
    </row>
    <row r="7" spans="1:10" ht="15.75" customHeight="1" x14ac:dyDescent="0.25">
      <c r="A7" s="28" t="s">
        <v>21</v>
      </c>
      <c r="B7" s="8">
        <v>216100</v>
      </c>
      <c r="C7" s="7"/>
      <c r="D7" s="9"/>
      <c r="E7" s="8">
        <f>B7*0.1</f>
        <v>21610</v>
      </c>
      <c r="F7" s="8">
        <f>(B7+C7)*0.12</f>
        <v>25932</v>
      </c>
      <c r="G7" s="9"/>
      <c r="H7" s="10">
        <f>B7*0.78</f>
        <v>168558</v>
      </c>
      <c r="I7" s="17">
        <v>489600</v>
      </c>
      <c r="J7" s="30">
        <v>1101600</v>
      </c>
    </row>
    <row r="8" spans="1:10" ht="15.75" customHeight="1" x14ac:dyDescent="0.25">
      <c r="A8" s="4" t="s">
        <v>8</v>
      </c>
      <c r="B8" s="8">
        <v>475000</v>
      </c>
      <c r="C8" s="7"/>
      <c r="D8" s="9"/>
      <c r="E8" s="8">
        <f t="shared" ref="E8:E12" si="0">B8*0.1</f>
        <v>47500</v>
      </c>
      <c r="F8" s="8">
        <f t="shared" ref="F8:F14" si="1">(B8+C8)*0.12</f>
        <v>57000</v>
      </c>
      <c r="G8" s="9"/>
      <c r="H8" s="10">
        <f t="shared" ref="H8:H13" si="2">B8*0.78</f>
        <v>370500</v>
      </c>
      <c r="I8" s="17">
        <v>720000</v>
      </c>
      <c r="J8" s="30">
        <v>1845000</v>
      </c>
    </row>
    <row r="9" spans="1:10" ht="15.75" customHeight="1" x14ac:dyDescent="0.25">
      <c r="A9" s="4" t="s">
        <v>24</v>
      </c>
      <c r="B9" s="8">
        <v>180000</v>
      </c>
      <c r="C9" s="7"/>
      <c r="D9" s="9"/>
      <c r="E9" s="8">
        <f t="shared" si="0"/>
        <v>18000</v>
      </c>
      <c r="F9" s="8">
        <f t="shared" si="1"/>
        <v>21600</v>
      </c>
      <c r="G9" s="9"/>
      <c r="H9" s="10">
        <f t="shared" si="2"/>
        <v>140400</v>
      </c>
      <c r="I9" s="17">
        <v>223200</v>
      </c>
      <c r="J9" s="30">
        <v>1561920</v>
      </c>
    </row>
    <row r="10" spans="1:10" ht="15.75" customHeight="1" x14ac:dyDescent="0.25">
      <c r="A10" s="4" t="s">
        <v>23</v>
      </c>
      <c r="B10" s="8">
        <v>40000</v>
      </c>
      <c r="C10" s="7"/>
      <c r="D10" s="9"/>
      <c r="E10" s="8"/>
      <c r="F10" s="8"/>
      <c r="G10" s="9"/>
      <c r="H10" s="10"/>
      <c r="I10" s="17"/>
      <c r="J10" s="30"/>
    </row>
    <row r="11" spans="1:10" ht="14.25" customHeight="1" x14ac:dyDescent="0.25">
      <c r="A11" s="26" t="s">
        <v>25</v>
      </c>
      <c r="B11" s="8">
        <v>35000</v>
      </c>
      <c r="C11" s="7"/>
      <c r="D11" s="9"/>
      <c r="E11" s="8">
        <f t="shared" si="0"/>
        <v>3500</v>
      </c>
      <c r="F11" s="8">
        <f t="shared" si="1"/>
        <v>4200</v>
      </c>
      <c r="G11" s="9"/>
      <c r="H11" s="10">
        <f t="shared" si="2"/>
        <v>27300</v>
      </c>
      <c r="I11" s="17"/>
      <c r="J11" s="30"/>
    </row>
    <row r="12" spans="1:10" ht="12.75" customHeight="1" x14ac:dyDescent="0.25">
      <c r="A12" s="28" t="s">
        <v>26</v>
      </c>
      <c r="B12" s="8">
        <v>70000</v>
      </c>
      <c r="C12" s="7"/>
      <c r="D12" s="9"/>
      <c r="E12" s="8">
        <f t="shared" si="0"/>
        <v>7000</v>
      </c>
      <c r="F12" s="8">
        <f t="shared" si="1"/>
        <v>8400</v>
      </c>
      <c r="G12" s="9"/>
      <c r="H12" s="10">
        <f t="shared" si="2"/>
        <v>54600</v>
      </c>
      <c r="I12" s="17">
        <v>279000</v>
      </c>
      <c r="J12" s="30">
        <v>540000</v>
      </c>
    </row>
    <row r="13" spans="1:10" ht="14.25" customHeight="1" x14ac:dyDescent="0.3">
      <c r="A13" s="2" t="s">
        <v>9</v>
      </c>
      <c r="B13" s="8"/>
      <c r="C13" s="21">
        <v>370000</v>
      </c>
      <c r="D13" s="21">
        <f>C13*0.05</f>
        <v>18500</v>
      </c>
      <c r="E13" s="8">
        <f>B13*0.1</f>
        <v>0</v>
      </c>
      <c r="F13" s="8">
        <f t="shared" si="1"/>
        <v>44400</v>
      </c>
      <c r="G13" s="10">
        <f>C13*0.83</f>
        <v>307100</v>
      </c>
      <c r="H13" s="10">
        <f t="shared" si="2"/>
        <v>0</v>
      </c>
      <c r="I13" s="17"/>
      <c r="J13" s="30"/>
    </row>
    <row r="14" spans="1:10" ht="13.5" customHeight="1" x14ac:dyDescent="0.3">
      <c r="A14" s="1" t="s">
        <v>6</v>
      </c>
      <c r="B14" s="11">
        <f>SUM(B7:B13)</f>
        <v>1016100</v>
      </c>
      <c r="C14" s="18">
        <f>SUM(C7:C13)</f>
        <v>370000</v>
      </c>
      <c r="D14" s="18">
        <f>SUM(D7:D13)</f>
        <v>18500</v>
      </c>
      <c r="E14" s="31">
        <f>B14*0.1</f>
        <v>101610</v>
      </c>
      <c r="F14" s="29">
        <f t="shared" si="1"/>
        <v>166332</v>
      </c>
      <c r="G14" s="11">
        <f>SUM(G7:G13)</f>
        <v>307100</v>
      </c>
      <c r="H14" s="11">
        <f>B14*0.78</f>
        <v>792558</v>
      </c>
      <c r="I14" s="18">
        <f>SUM(I7:I13)</f>
        <v>1711800</v>
      </c>
      <c r="J14" s="30">
        <f>SUM(J7:J13)</f>
        <v>5048520</v>
      </c>
    </row>
    <row r="15" spans="1:10" ht="17.25" customHeight="1" x14ac:dyDescent="0.35">
      <c r="A15" s="5" t="s">
        <v>16</v>
      </c>
      <c r="B15" s="10">
        <f>B14+C14</f>
        <v>1386100</v>
      </c>
      <c r="C15" s="6"/>
      <c r="D15" s="6"/>
      <c r="E15" s="6"/>
      <c r="F15" s="6"/>
      <c r="G15" s="6"/>
      <c r="H15" s="6"/>
      <c r="I15" s="6"/>
    </row>
    <row r="16" spans="1:10" ht="16.5" customHeight="1" x14ac:dyDescent="0.35">
      <c r="A16" s="5" t="s">
        <v>7</v>
      </c>
      <c r="B16" s="11">
        <f>-(D14+E14)</f>
        <v>-120110</v>
      </c>
      <c r="C16" s="123"/>
      <c r="D16" s="124"/>
      <c r="E16" s="124"/>
      <c r="F16" s="124"/>
      <c r="G16" s="124"/>
      <c r="H16" s="125"/>
      <c r="I16" s="125"/>
      <c r="J16" s="125"/>
    </row>
    <row r="17" spans="1:10" ht="15.75" x14ac:dyDescent="0.25">
      <c r="A17" s="22" t="s">
        <v>19</v>
      </c>
      <c r="B17" s="10">
        <v>-220000</v>
      </c>
      <c r="C17" s="120" t="s">
        <v>48</v>
      </c>
      <c r="D17" s="130"/>
      <c r="E17" s="130"/>
      <c r="F17" s="130"/>
      <c r="G17" s="130"/>
      <c r="H17" s="130"/>
      <c r="I17" s="130"/>
      <c r="J17" s="130"/>
    </row>
    <row r="18" spans="1:10" ht="15" customHeight="1" x14ac:dyDescent="0.25">
      <c r="A18" s="22" t="s">
        <v>20</v>
      </c>
      <c r="B18" s="10">
        <v>-35000</v>
      </c>
      <c r="C18" s="120" t="s">
        <v>67</v>
      </c>
      <c r="D18" s="130"/>
      <c r="E18" s="130"/>
      <c r="F18" s="130"/>
      <c r="G18" s="130"/>
      <c r="H18" s="130"/>
      <c r="I18" s="130"/>
      <c r="J18" s="130"/>
    </row>
    <row r="19" spans="1:10" ht="15" customHeight="1" x14ac:dyDescent="0.3">
      <c r="A19" s="36" t="s">
        <v>28</v>
      </c>
      <c r="B19" s="11">
        <f>B14+B16+B17+B18</f>
        <v>640990</v>
      </c>
      <c r="C19" s="128"/>
      <c r="D19" s="129"/>
      <c r="E19" s="129"/>
      <c r="F19" s="129"/>
      <c r="G19" s="129"/>
      <c r="I19" s="54"/>
    </row>
    <row r="20" spans="1:10" ht="15.75" x14ac:dyDescent="0.25">
      <c r="A20" s="114" t="s">
        <v>22</v>
      </c>
      <c r="B20" s="114"/>
      <c r="C20" s="114"/>
      <c r="D20" s="114"/>
      <c r="E20" s="114"/>
      <c r="F20" s="114"/>
      <c r="G20" s="114"/>
      <c r="H20" s="114"/>
      <c r="I20" s="114"/>
      <c r="J20" s="114"/>
    </row>
    <row r="21" spans="1:10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</row>
  </sheetData>
  <mergeCells count="10">
    <mergeCell ref="C19:G19"/>
    <mergeCell ref="A20:J20"/>
    <mergeCell ref="A21:J21"/>
    <mergeCell ref="C18:J18"/>
    <mergeCell ref="D1:G1"/>
    <mergeCell ref="E2:I2"/>
    <mergeCell ref="A5:H5"/>
    <mergeCell ref="C16:G16"/>
    <mergeCell ref="H16:J16"/>
    <mergeCell ref="C17:J1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2021-12-15T10:34:33Z</cp:lastPrinted>
  <dcterms:created xsi:type="dcterms:W3CDTF">2012-09-05T15:56:32Z</dcterms:created>
  <dcterms:modified xsi:type="dcterms:W3CDTF">2021-12-15T10:34:37Z</dcterms:modified>
</cp:coreProperties>
</file>