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xr:revisionPtr revIDLastSave="0" documentId="13_ncr:1_{6DEF8B74-7B7C-4BE0-A87D-A88CF29B5AB7}" xr6:coauthVersionLast="47" xr6:coauthVersionMax="47" xr10:uidLastSave="{00000000-0000-0000-0000-000000000000}"/>
  <bookViews>
    <workbookView xWindow="-120" yWindow="-120" windowWidth="29040" windowHeight="15990" firstSheet="9" activeTab="15" xr2:uid="{00000000-000D-0000-FFFF-FFFF00000000}"/>
  </bookViews>
  <sheets>
    <sheet name="DECEMBRE 2021" sheetId="82" r:id="rId1"/>
    <sheet name="JANVIER 2022" sheetId="83" r:id="rId2"/>
    <sheet name="FEVRIER 2022" sheetId="84" r:id="rId3"/>
    <sheet name="MARS 2022" sheetId="85" r:id="rId4"/>
    <sheet name="AVRIL 2022" sheetId="86" r:id="rId5"/>
    <sheet name="AVRIL 2022 (2)" sheetId="89" r:id="rId6"/>
    <sheet name="MAI 2022" sheetId="87" r:id="rId7"/>
    <sheet name="JUIN 2022" sheetId="88" r:id="rId8"/>
    <sheet name="JUILLET 2022" sheetId="90" r:id="rId9"/>
    <sheet name="JUILLET 2022 CORRIGE" sheetId="95" r:id="rId10"/>
    <sheet name="AOUT 2022" sheetId="91" r:id="rId11"/>
    <sheet name="AOUT 2022 CORRIGE" sheetId="94" r:id="rId12"/>
    <sheet name="SEPTEMBRE 2022" sheetId="92" r:id="rId13"/>
    <sheet name="OCTOBRE 2022" sheetId="93" r:id="rId14"/>
    <sheet name="OCTOBRE 2022 CORRIGE" sheetId="100" r:id="rId15"/>
    <sheet name="NOVEMBRE 2022" sheetId="99" r:id="rId16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99" l="1"/>
  <c r="B29" i="100"/>
  <c r="B28" i="100"/>
  <c r="G29" i="100"/>
  <c r="B14" i="100"/>
  <c r="L13" i="100"/>
  <c r="K13" i="100"/>
  <c r="C13" i="100"/>
  <c r="F13" i="100" s="1"/>
  <c r="B13" i="100"/>
  <c r="J12" i="100"/>
  <c r="I12" i="100"/>
  <c r="I13" i="100" s="1"/>
  <c r="H12" i="100"/>
  <c r="F12" i="100"/>
  <c r="E12" i="100"/>
  <c r="D12" i="100"/>
  <c r="D13" i="100" s="1"/>
  <c r="J11" i="100"/>
  <c r="H11" i="100"/>
  <c r="G11" i="100"/>
  <c r="E11" i="100"/>
  <c r="J10" i="100"/>
  <c r="H10" i="100"/>
  <c r="G10" i="100"/>
  <c r="E10" i="100"/>
  <c r="J9" i="100"/>
  <c r="H9" i="100"/>
  <c r="G9" i="100"/>
  <c r="E9" i="100"/>
  <c r="J8" i="100"/>
  <c r="H8" i="100"/>
  <c r="G8" i="100"/>
  <c r="E8" i="100"/>
  <c r="J7" i="100"/>
  <c r="H7" i="100"/>
  <c r="G7" i="100"/>
  <c r="G13" i="100" s="1"/>
  <c r="E7" i="100"/>
  <c r="L13" i="99"/>
  <c r="K13" i="99"/>
  <c r="C13" i="99"/>
  <c r="F13" i="99" s="1"/>
  <c r="B13" i="99"/>
  <c r="J12" i="99"/>
  <c r="I12" i="99"/>
  <c r="I13" i="99" s="1"/>
  <c r="H12" i="99"/>
  <c r="F12" i="99"/>
  <c r="E12" i="99"/>
  <c r="D12" i="99"/>
  <c r="D13" i="99" s="1"/>
  <c r="J11" i="99"/>
  <c r="H11" i="99"/>
  <c r="G11" i="99"/>
  <c r="E11" i="99"/>
  <c r="J10" i="99"/>
  <c r="H10" i="99"/>
  <c r="G10" i="99"/>
  <c r="E10" i="99"/>
  <c r="J9" i="99"/>
  <c r="H9" i="99"/>
  <c r="G9" i="99"/>
  <c r="E9" i="99"/>
  <c r="J8" i="99"/>
  <c r="H8" i="99"/>
  <c r="G8" i="99"/>
  <c r="E8" i="99"/>
  <c r="J7" i="99"/>
  <c r="H7" i="99"/>
  <c r="G7" i="99"/>
  <c r="E7" i="99"/>
  <c r="H13" i="99" l="1"/>
  <c r="B14" i="99"/>
  <c r="H13" i="100"/>
  <c r="E13" i="100"/>
  <c r="B15" i="100"/>
  <c r="B16" i="100" s="1"/>
  <c r="J13" i="100"/>
  <c r="G13" i="99"/>
  <c r="B15" i="99" s="1"/>
  <c r="B16" i="99" s="1"/>
  <c r="E13" i="99"/>
  <c r="J13" i="99"/>
  <c r="B25" i="95"/>
  <c r="B24" i="95"/>
  <c r="K14" i="95"/>
  <c r="J14" i="95"/>
  <c r="C14" i="95"/>
  <c r="B14" i="95"/>
  <c r="B15" i="95" s="1"/>
  <c r="I13" i="95"/>
  <c r="H13" i="95"/>
  <c r="H14" i="95" s="1"/>
  <c r="G13" i="95"/>
  <c r="E13" i="95"/>
  <c r="E14" i="95" s="1"/>
  <c r="D13" i="95"/>
  <c r="D14" i="95" s="1"/>
  <c r="I12" i="95"/>
  <c r="G12" i="95"/>
  <c r="F12" i="95"/>
  <c r="I11" i="95"/>
  <c r="G11" i="95"/>
  <c r="F11" i="95"/>
  <c r="I10" i="95"/>
  <c r="G10" i="95"/>
  <c r="F10" i="95"/>
  <c r="I9" i="95"/>
  <c r="G9" i="95"/>
  <c r="F9" i="95"/>
  <c r="I8" i="95"/>
  <c r="G8" i="95"/>
  <c r="F8" i="95"/>
  <c r="I7" i="95"/>
  <c r="G7" i="95"/>
  <c r="F7" i="95"/>
  <c r="L13" i="94"/>
  <c r="K13" i="94"/>
  <c r="C13" i="94"/>
  <c r="F13" i="94" s="1"/>
  <c r="B13" i="94"/>
  <c r="J12" i="94"/>
  <c r="I12" i="94"/>
  <c r="I13" i="94" s="1"/>
  <c r="H12" i="94"/>
  <c r="F12" i="94"/>
  <c r="E12" i="94"/>
  <c r="D12" i="94"/>
  <c r="D13" i="94" s="1"/>
  <c r="J11" i="94"/>
  <c r="H11" i="94"/>
  <c r="G11" i="94"/>
  <c r="E11" i="94"/>
  <c r="J10" i="94"/>
  <c r="H10" i="94"/>
  <c r="G10" i="94"/>
  <c r="E10" i="94"/>
  <c r="J9" i="94"/>
  <c r="H9" i="94"/>
  <c r="G9" i="94"/>
  <c r="E9" i="94"/>
  <c r="J8" i="94"/>
  <c r="H8" i="94"/>
  <c r="G8" i="94"/>
  <c r="E8" i="94"/>
  <c r="J7" i="94"/>
  <c r="H7" i="94"/>
  <c r="G7" i="94"/>
  <c r="E7" i="94"/>
  <c r="F14" i="95" l="1"/>
  <c r="B16" i="95" s="1"/>
  <c r="B17" i="95" s="1"/>
  <c r="G14" i="95"/>
  <c r="I14" i="95"/>
  <c r="G13" i="94"/>
  <c r="B15" i="94" s="1"/>
  <c r="B16" i="94" s="1"/>
  <c r="B20" i="94" s="1"/>
  <c r="B21" i="94" s="1"/>
  <c r="E13" i="94"/>
  <c r="H13" i="94"/>
  <c r="J13" i="94"/>
  <c r="B14" i="94"/>
  <c r="B27" i="93" l="1"/>
  <c r="G27" i="93" l="1"/>
  <c r="L13" i="93"/>
  <c r="K13" i="93"/>
  <c r="C13" i="93"/>
  <c r="F13" i="93" s="1"/>
  <c r="B13" i="93"/>
  <c r="H13" i="93" s="1"/>
  <c r="J12" i="93"/>
  <c r="I12" i="93"/>
  <c r="I13" i="93" s="1"/>
  <c r="H12" i="93"/>
  <c r="F12" i="93"/>
  <c r="E12" i="93"/>
  <c r="D12" i="93"/>
  <c r="D13" i="93" s="1"/>
  <c r="J11" i="93"/>
  <c r="H11" i="93"/>
  <c r="G11" i="93"/>
  <c r="E11" i="93"/>
  <c r="J10" i="93"/>
  <c r="H10" i="93"/>
  <c r="G10" i="93"/>
  <c r="E10" i="93"/>
  <c r="J9" i="93"/>
  <c r="H9" i="93"/>
  <c r="G9" i="93"/>
  <c r="E9" i="93"/>
  <c r="J8" i="93"/>
  <c r="H8" i="93"/>
  <c r="G8" i="93"/>
  <c r="E8" i="93"/>
  <c r="J7" i="93"/>
  <c r="H7" i="93"/>
  <c r="G7" i="93"/>
  <c r="E7" i="93"/>
  <c r="G13" i="93" l="1"/>
  <c r="B15" i="93" s="1"/>
  <c r="B16" i="93" s="1"/>
  <c r="J13" i="93"/>
  <c r="E13" i="93"/>
  <c r="B14" i="93"/>
  <c r="L13" i="92"/>
  <c r="K13" i="92"/>
  <c r="C13" i="92"/>
  <c r="F13" i="92" s="1"/>
  <c r="B13" i="92"/>
  <c r="J13" i="92" s="1"/>
  <c r="J12" i="92"/>
  <c r="I12" i="92"/>
  <c r="I13" i="92" s="1"/>
  <c r="H12" i="92"/>
  <c r="F12" i="92"/>
  <c r="E12" i="92"/>
  <c r="D12" i="92"/>
  <c r="D13" i="92" s="1"/>
  <c r="J11" i="92"/>
  <c r="H11" i="92"/>
  <c r="G11" i="92"/>
  <c r="E11" i="92"/>
  <c r="J10" i="92"/>
  <c r="H10" i="92"/>
  <c r="G10" i="92"/>
  <c r="E10" i="92"/>
  <c r="J9" i="92"/>
  <c r="H9" i="92"/>
  <c r="G9" i="92"/>
  <c r="E9" i="92"/>
  <c r="J8" i="92"/>
  <c r="H8" i="92"/>
  <c r="G8" i="92"/>
  <c r="E8" i="92"/>
  <c r="J7" i="92"/>
  <c r="H7" i="92"/>
  <c r="G7" i="92"/>
  <c r="E7" i="92"/>
  <c r="E13" i="92" l="1"/>
  <c r="H13" i="92"/>
  <c r="G13" i="92"/>
  <c r="B15" i="92" s="1"/>
  <c r="B16" i="92" s="1"/>
  <c r="B19" i="92" s="1"/>
  <c r="B14" i="92"/>
  <c r="G8" i="91"/>
  <c r="G9" i="91"/>
  <c r="G10" i="91"/>
  <c r="G11" i="91"/>
  <c r="G7" i="91"/>
  <c r="G13" i="91" l="1"/>
  <c r="F12" i="91"/>
  <c r="E13" i="90"/>
  <c r="E14" i="90" s="1"/>
  <c r="D12" i="91"/>
  <c r="D13" i="91" s="1"/>
  <c r="E12" i="91"/>
  <c r="C13" i="91"/>
  <c r="F13" i="91" s="1"/>
  <c r="B15" i="91" s="1"/>
  <c r="L13" i="91"/>
  <c r="K13" i="91"/>
  <c r="B13" i="91"/>
  <c r="J12" i="91"/>
  <c r="J11" i="91"/>
  <c r="H11" i="91"/>
  <c r="E11" i="91"/>
  <c r="J10" i="91"/>
  <c r="H10" i="91"/>
  <c r="E10" i="91"/>
  <c r="J9" i="91"/>
  <c r="H9" i="91"/>
  <c r="E9" i="91"/>
  <c r="J8" i="91"/>
  <c r="H8" i="91"/>
  <c r="E8" i="91"/>
  <c r="J7" i="91"/>
  <c r="H7" i="91"/>
  <c r="E7" i="91"/>
  <c r="I12" i="91" l="1"/>
  <c r="I13" i="91" s="1"/>
  <c r="H12" i="91"/>
  <c r="H13" i="91"/>
  <c r="J13" i="91"/>
  <c r="B14" i="91"/>
  <c r="E13" i="91"/>
  <c r="B16" i="91" s="1"/>
  <c r="B19" i="91" s="1"/>
  <c r="K14" i="90" l="1"/>
  <c r="J14" i="90"/>
  <c r="C14" i="90"/>
  <c r="B14" i="90"/>
  <c r="G14" i="90" s="1"/>
  <c r="I13" i="90"/>
  <c r="H13" i="90"/>
  <c r="H14" i="90" s="1"/>
  <c r="G13" i="90"/>
  <c r="D13" i="90"/>
  <c r="D14" i="90" s="1"/>
  <c r="I12" i="90"/>
  <c r="G12" i="90"/>
  <c r="F12" i="90"/>
  <c r="I11" i="90"/>
  <c r="G11" i="90"/>
  <c r="F11" i="90"/>
  <c r="I10" i="90"/>
  <c r="G10" i="90"/>
  <c r="F10" i="90"/>
  <c r="I9" i="90"/>
  <c r="G9" i="90"/>
  <c r="F9" i="90"/>
  <c r="I8" i="90"/>
  <c r="G8" i="90"/>
  <c r="F8" i="90"/>
  <c r="I7" i="90"/>
  <c r="G7" i="90"/>
  <c r="F7" i="90"/>
  <c r="F14" i="90" l="1"/>
  <c r="B16" i="90" s="1"/>
  <c r="B17" i="90" s="1"/>
  <c r="B23" i="90" s="1"/>
  <c r="I14" i="90"/>
  <c r="B15" i="90"/>
  <c r="J14" i="89"/>
  <c r="I14" i="89"/>
  <c r="C14" i="89"/>
  <c r="B14" i="89"/>
  <c r="E14" i="89" s="1"/>
  <c r="H13" i="89"/>
  <c r="G13" i="89"/>
  <c r="G14" i="89" s="1"/>
  <c r="F13" i="89"/>
  <c r="E13" i="89"/>
  <c r="D13" i="89"/>
  <c r="D14" i="89" s="1"/>
  <c r="H12" i="89"/>
  <c r="F12" i="89"/>
  <c r="E12" i="89"/>
  <c r="H11" i="89"/>
  <c r="F11" i="89"/>
  <c r="E11" i="89"/>
  <c r="H10" i="89"/>
  <c r="F10" i="89"/>
  <c r="E10" i="89"/>
  <c r="H9" i="89"/>
  <c r="F9" i="89"/>
  <c r="E9" i="89"/>
  <c r="H8" i="89"/>
  <c r="F8" i="89"/>
  <c r="E8" i="89"/>
  <c r="H7" i="89"/>
  <c r="F7" i="89"/>
  <c r="E7" i="89"/>
  <c r="B16" i="89" l="1"/>
  <c r="B17" i="89" s="1"/>
  <c r="B22" i="89" s="1"/>
  <c r="B15" i="89"/>
  <c r="H14" i="89"/>
  <c r="F14" i="89"/>
  <c r="J14" i="88"/>
  <c r="I14" i="88"/>
  <c r="C14" i="88"/>
  <c r="B14" i="88"/>
  <c r="H13" i="88"/>
  <c r="G13" i="88"/>
  <c r="G14" i="88" s="1"/>
  <c r="F13" i="88"/>
  <c r="E13" i="88"/>
  <c r="D13" i="88"/>
  <c r="D14" i="88" s="1"/>
  <c r="H12" i="88"/>
  <c r="F12" i="88"/>
  <c r="E12" i="88"/>
  <c r="H11" i="88"/>
  <c r="F11" i="88"/>
  <c r="E11" i="88"/>
  <c r="H10" i="88"/>
  <c r="F10" i="88"/>
  <c r="E10" i="88"/>
  <c r="H9" i="88"/>
  <c r="F9" i="88"/>
  <c r="E9" i="88"/>
  <c r="H8" i="88"/>
  <c r="F8" i="88"/>
  <c r="E8" i="88"/>
  <c r="H7" i="88"/>
  <c r="F7" i="88"/>
  <c r="E7" i="88"/>
  <c r="E14" i="88" s="1"/>
  <c r="B15" i="88" l="1"/>
  <c r="B16" i="88"/>
  <c r="B17" i="88" s="1"/>
  <c r="B22" i="88" s="1"/>
  <c r="F14" i="88"/>
  <c r="H14" i="88"/>
  <c r="J14" i="87"/>
  <c r="I14" i="87"/>
  <c r="C14" i="87"/>
  <c r="B14" i="87"/>
  <c r="H13" i="87"/>
  <c r="G13" i="87"/>
  <c r="G14" i="87" s="1"/>
  <c r="F13" i="87"/>
  <c r="E13" i="87"/>
  <c r="D13" i="87"/>
  <c r="D14" i="87" s="1"/>
  <c r="H12" i="87"/>
  <c r="F12" i="87"/>
  <c r="E12" i="87"/>
  <c r="H11" i="87"/>
  <c r="F11" i="87"/>
  <c r="E11" i="87"/>
  <c r="H10" i="87"/>
  <c r="F10" i="87"/>
  <c r="E10" i="87"/>
  <c r="H9" i="87"/>
  <c r="F9" i="87"/>
  <c r="E9" i="87"/>
  <c r="H8" i="87"/>
  <c r="F8" i="87"/>
  <c r="E8" i="87"/>
  <c r="H7" i="87"/>
  <c r="F7" i="87"/>
  <c r="E7" i="87"/>
  <c r="F14" i="87" l="1"/>
  <c r="H14" i="87"/>
  <c r="B15" i="87"/>
  <c r="E14" i="87"/>
  <c r="B16" i="87" s="1"/>
  <c r="B17" i="87" s="1"/>
  <c r="B25" i="87" s="1"/>
  <c r="J14" i="86"/>
  <c r="I14" i="86"/>
  <c r="G14" i="86"/>
  <c r="C14" i="86"/>
  <c r="B14" i="86"/>
  <c r="H13" i="86"/>
  <c r="G13" i="86"/>
  <c r="F13" i="86"/>
  <c r="E13" i="86"/>
  <c r="D13" i="86"/>
  <c r="D14" i="86" s="1"/>
  <c r="H12" i="86"/>
  <c r="F12" i="86"/>
  <c r="E12" i="86"/>
  <c r="H11" i="86"/>
  <c r="F11" i="86"/>
  <c r="E11" i="86"/>
  <c r="H10" i="86"/>
  <c r="F10" i="86"/>
  <c r="E10" i="86"/>
  <c r="H9" i="86"/>
  <c r="F9" i="86"/>
  <c r="E9" i="86"/>
  <c r="H8" i="86"/>
  <c r="F8" i="86"/>
  <c r="E8" i="86"/>
  <c r="H7" i="86"/>
  <c r="F7" i="86"/>
  <c r="E7" i="86"/>
  <c r="F14" i="86" l="1"/>
  <c r="H14" i="86"/>
  <c r="B15" i="86"/>
  <c r="E14" i="86"/>
  <c r="B16" i="86" s="1"/>
  <c r="B17" i="86" s="1"/>
  <c r="B22" i="86" s="1"/>
  <c r="J14" i="85"/>
  <c r="I14" i="85"/>
  <c r="G14" i="85"/>
  <c r="C14" i="85"/>
  <c r="B14" i="85"/>
  <c r="F14" i="85" s="1"/>
  <c r="H13" i="85"/>
  <c r="G13" i="85"/>
  <c r="F13" i="85"/>
  <c r="E13" i="85"/>
  <c r="D13" i="85"/>
  <c r="D14" i="85" s="1"/>
  <c r="H12" i="85"/>
  <c r="F12" i="85"/>
  <c r="E12" i="85"/>
  <c r="H11" i="85"/>
  <c r="F11" i="85"/>
  <c r="E11" i="85"/>
  <c r="H10" i="85"/>
  <c r="F10" i="85"/>
  <c r="E10" i="85"/>
  <c r="H9" i="85"/>
  <c r="F9" i="85"/>
  <c r="E9" i="85"/>
  <c r="H8" i="85"/>
  <c r="F8" i="85"/>
  <c r="E8" i="85"/>
  <c r="H7" i="85"/>
  <c r="F7" i="85"/>
  <c r="E7" i="85"/>
  <c r="B15" i="85" l="1"/>
  <c r="E14" i="85"/>
  <c r="B16" i="85" s="1"/>
  <c r="B17" i="85" s="1"/>
  <c r="B20" i="85" s="1"/>
  <c r="H14" i="85"/>
  <c r="J14" i="84"/>
  <c r="I14" i="84"/>
  <c r="C14" i="84"/>
  <c r="B14" i="84"/>
  <c r="H13" i="84"/>
  <c r="G13" i="84"/>
  <c r="G14" i="84" s="1"/>
  <c r="F13" i="84"/>
  <c r="E13" i="84"/>
  <c r="D13" i="84"/>
  <c r="D14" i="84" s="1"/>
  <c r="H12" i="84"/>
  <c r="F12" i="84"/>
  <c r="E12" i="84"/>
  <c r="H11" i="84"/>
  <c r="F11" i="84"/>
  <c r="E11" i="84"/>
  <c r="H10" i="84"/>
  <c r="F10" i="84"/>
  <c r="E10" i="84"/>
  <c r="H9" i="84"/>
  <c r="F9" i="84"/>
  <c r="E9" i="84"/>
  <c r="H8" i="84"/>
  <c r="F8" i="84"/>
  <c r="E8" i="84"/>
  <c r="H7" i="84"/>
  <c r="F7" i="84"/>
  <c r="E7" i="84"/>
  <c r="B15" i="84" l="1"/>
  <c r="E14" i="84"/>
  <c r="B16" i="84" s="1"/>
  <c r="B17" i="84" s="1"/>
  <c r="B21" i="84" s="1"/>
  <c r="H14" i="84"/>
  <c r="F14" i="84"/>
  <c r="J14" i="83"/>
  <c r="I14" i="83"/>
  <c r="G14" i="83"/>
  <c r="D14" i="83"/>
  <c r="C14" i="83"/>
  <c r="B14" i="83"/>
  <c r="H14" i="83" s="1"/>
  <c r="H13" i="83"/>
  <c r="G13" i="83"/>
  <c r="F13" i="83"/>
  <c r="E13" i="83"/>
  <c r="D13" i="83"/>
  <c r="H12" i="83"/>
  <c r="F12" i="83"/>
  <c r="E12" i="83"/>
  <c r="H11" i="83"/>
  <c r="F11" i="83"/>
  <c r="E11" i="83"/>
  <c r="H10" i="83"/>
  <c r="F10" i="83"/>
  <c r="E10" i="83"/>
  <c r="H9" i="83"/>
  <c r="F9" i="83"/>
  <c r="E9" i="83"/>
  <c r="H8" i="83"/>
  <c r="F8" i="83"/>
  <c r="E8" i="83"/>
  <c r="H7" i="83"/>
  <c r="F7" i="83"/>
  <c r="E7" i="83"/>
  <c r="F14" i="83" l="1"/>
  <c r="B15" i="83"/>
  <c r="E14" i="83"/>
  <c r="B16" i="83" s="1"/>
  <c r="B17" i="83" s="1"/>
  <c r="B20" i="83" s="1"/>
  <c r="J14" i="82"/>
  <c r="I14" i="82"/>
  <c r="C14" i="82"/>
  <c r="B14" i="82"/>
  <c r="H13" i="82"/>
  <c r="G13" i="82"/>
  <c r="G14" i="82" s="1"/>
  <c r="F13" i="82"/>
  <c r="E13" i="82"/>
  <c r="D13" i="82"/>
  <c r="D14" i="82" s="1"/>
  <c r="H12" i="82"/>
  <c r="F12" i="82"/>
  <c r="E12" i="82"/>
  <c r="H11" i="82"/>
  <c r="F11" i="82"/>
  <c r="E11" i="82"/>
  <c r="H10" i="82"/>
  <c r="F10" i="82"/>
  <c r="E10" i="82"/>
  <c r="H9" i="82"/>
  <c r="F9" i="82"/>
  <c r="E9" i="82"/>
  <c r="H8" i="82"/>
  <c r="F8" i="82"/>
  <c r="E8" i="82"/>
  <c r="H7" i="82"/>
  <c r="F7" i="82"/>
  <c r="E7" i="82"/>
  <c r="F14" i="82" l="1"/>
  <c r="E14" i="82"/>
  <c r="B16" i="82" s="1"/>
  <c r="B17" i="82" s="1"/>
  <c r="B20" i="82" s="1"/>
  <c r="H14" i="82"/>
  <c r="B15" i="82"/>
</calcChain>
</file>

<file path=xl/sharedStrings.xml><?xml version="1.0" encoding="utf-8"?>
<sst xmlns="http://schemas.openxmlformats.org/spreadsheetml/2006/main" count="584" uniqueCount="116">
  <si>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</si>
  <si>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</si>
  <si>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</si>
  <si>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</si>
  <si>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</si>
  <si>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</si>
  <si>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</si>
  <si>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</si>
  <si>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YOPOUGON NIANGON ADJAME</t>
  </si>
  <si>
    <t>BICICI</t>
  </si>
  <si>
    <t>CABINET CONSEILS  ET DE GESTION IMMOBILIERE  (CCGIM) </t>
  </si>
  <si>
    <t>BENEFICIAIRE:AMARA SYLLA</t>
  </si>
  <si>
    <t>N° CC: 7407291W</t>
  </si>
  <si>
    <t>07 85 65 28 - 03 32 59 24 - 04 92 79 51</t>
  </si>
  <si>
    <t>CEL. 05537655 - 59641244</t>
  </si>
  <si>
    <t>Email:amadasta@yahoo.fr</t>
  </si>
  <si>
    <t xml:space="preserve">BILAN AMARA SYLLA </t>
  </si>
  <si>
    <t>IMPOTS 2016</t>
  </si>
  <si>
    <t>ARRIERES</t>
  </si>
  <si>
    <t xml:space="preserve">YOPOUGON NIANGON MAROC </t>
  </si>
  <si>
    <t>BICICI: 0955810243400129</t>
  </si>
  <si>
    <t>YOPOUGON NIANGON BASE CIE  2</t>
  </si>
  <si>
    <t>YOPOUGON NIANGON BASE CIE 1</t>
  </si>
  <si>
    <t>YOP NIANG PETRO IVOIRE LAVAGE 1</t>
  </si>
  <si>
    <r>
      <t>YOP NIANG</t>
    </r>
    <r>
      <rPr>
        <sz val="10"/>
        <color theme="1"/>
        <rFont val="Calibri"/>
        <family val="2"/>
        <scheme val="minor"/>
      </rPr>
      <t xml:space="preserve"> PETRO IVOIRE LAVAGE  2</t>
    </r>
  </si>
  <si>
    <t>ENCAISSES PAR LE PROPRIETAIRE</t>
  </si>
  <si>
    <t>NET A VERSER</t>
  </si>
  <si>
    <t>NIANGON PETRO IVOIRE M. DICKO</t>
  </si>
  <si>
    <t>BILAN MENSUEL  : MOIS DE DECEMBRE 2021</t>
  </si>
  <si>
    <t xml:space="preserve"> LOYERS ENCAISSES  DOMICILE 12/21</t>
  </si>
  <si>
    <t xml:space="preserve">SOMME  VERSE LE 15/01/2022 </t>
  </si>
  <si>
    <t>BILAN MENSUEL  : MOIS DE JANVIER 2022</t>
  </si>
  <si>
    <t xml:space="preserve"> LOYERS ENCAISSES  DOMICILE 01/22</t>
  </si>
  <si>
    <t xml:space="preserve">SOMME  VERSE LE 14/01/2022 </t>
  </si>
  <si>
    <t>BILAN MENSUEL  : MOIS DE FEVRIER 2022</t>
  </si>
  <si>
    <t xml:space="preserve"> LOYERS ENCAISSES  DOMICILE 02/22</t>
  </si>
  <si>
    <t>FRAIS DE JUSTICE ASSIGNATION+ENROLEMENT</t>
  </si>
  <si>
    <t>EXPULSION MAROC + NIANGON ADJAME</t>
  </si>
  <si>
    <t xml:space="preserve">SOMME  VERSE LE 15/03/2022 </t>
  </si>
  <si>
    <t>BILAN MENSUEL  : MOIS DE MARS 2022</t>
  </si>
  <si>
    <t xml:space="preserve">SOMME  VERSE LE 14/04/2022 </t>
  </si>
  <si>
    <t xml:space="preserve"> LOYERS ENCAISSES  DOMICILE 03+04/22</t>
  </si>
  <si>
    <t>BILAN MENSUEL  : MOIS D'AVRIL 2022</t>
  </si>
  <si>
    <t xml:space="preserve"> LOYERS ENCAISSES  DOMICILE 04+05/22</t>
  </si>
  <si>
    <t>AVANCES SUR LOYERS</t>
  </si>
  <si>
    <t>VERSES PAR WAVE 0505537655 M AMARA SYLLA LE 12/05/2022</t>
  </si>
  <si>
    <t>BAUX GARDE PENITENTIARE</t>
  </si>
  <si>
    <t>RESTE A VERSER AVRIL 2022</t>
  </si>
  <si>
    <t xml:space="preserve"> LOYERS ENCAISSES  DOMICILE 05+06/22</t>
  </si>
  <si>
    <t>RELIQUAT AVRIL 2022</t>
  </si>
  <si>
    <t>TRAVAUX S4 NIANGON ADJAME LE 20/05/22</t>
  </si>
  <si>
    <t>PEINTRE 40 000 F + PLOMBERIE 28 000 F</t>
  </si>
  <si>
    <t>BILAN MENSUEL  : MOIS DE MAI 2022</t>
  </si>
  <si>
    <t>RESTE A VERSER MAI 2022</t>
  </si>
  <si>
    <t xml:space="preserve">2 SERRURES STUDIO 4 + MAIN D'OEUVRE </t>
  </si>
  <si>
    <t>REMBOURSEMENT BAIL ATEMELE 10/21 A 05/22</t>
  </si>
  <si>
    <t>REMBOURSEMENT BAIL ATEMELE  06/22</t>
  </si>
  <si>
    <t xml:space="preserve">SURPLUS BAIL NIANGON ADJAME M ATEMELE </t>
  </si>
  <si>
    <t>SURPLUS BAIL NIANGON ADJAME M ATEMELE 8 MOIS</t>
  </si>
  <si>
    <t>BILAN MENSUEL  : MOIS DE JUIN 2022</t>
  </si>
  <si>
    <t xml:space="preserve"> LOYERS ENCAISSES  DOMICILE 06+07/22</t>
  </si>
  <si>
    <t>RESTE A VERSER</t>
  </si>
  <si>
    <t>YOP NIANG PETRO IVOIRE LAVAGE  2</t>
  </si>
  <si>
    <t>BILAN MENSUEL  : MOIS D'AVRIL 2022 CORRIGE LE 24/05/2022</t>
  </si>
  <si>
    <t>TROP PERCU COMMISSION BAUX DE 08/21 A 04/22</t>
  </si>
  <si>
    <t>BAUX EVALUES 520 000 F AU LIEU DE 380 000 F (140 000 F DE PLUS)</t>
  </si>
  <si>
    <t>FRAIS DE JUSTICE MAROC M FOFANA</t>
  </si>
  <si>
    <t>ASSIGNATION EN PAIEMENT ET EXPULSIONDE M FOFANA YOUSSOUF AU MAROC</t>
  </si>
  <si>
    <t>BILAN MENSUEL  : MOIS DE JUILLET 2022</t>
  </si>
  <si>
    <t>SERRURES PORTES N° 1</t>
  </si>
  <si>
    <t>REMPLACEMENT DES DEUX SERRURES DES PORTES METALLIQUES</t>
  </si>
  <si>
    <t>CONTRATS DE BAIL LOCATIF PORTE N° 1 ET S4</t>
  </si>
  <si>
    <t>CEL. 0505537655 - 0759641244</t>
  </si>
  <si>
    <t>BILAN MENSUEL  : MOIS D'AOUT 2022</t>
  </si>
  <si>
    <t xml:space="preserve"> LOYERS ENCAISSES  DOMICILE 08+09/22</t>
  </si>
  <si>
    <t>RESTE  VERSE LE 14/09/2022</t>
  </si>
  <si>
    <t>BILAN MENSUEL  : MOIS DE SEPTEMBRE 2022</t>
  </si>
  <si>
    <t>RESTE  VERSE LE 14/10/2022</t>
  </si>
  <si>
    <t>BILAN MENSUEL  : MOIS D'OCTOBRE 2022</t>
  </si>
  <si>
    <t xml:space="preserve"> LOYERS ENCAISSES  DOMICILE 10+11/22</t>
  </si>
  <si>
    <t>ACOMPTE CIE PEPT S9 NIANGON ADJAME</t>
  </si>
  <si>
    <t>ACOMPTE LOCATAIRE CIE PEPT S9 NIANGON ADJAME</t>
  </si>
  <si>
    <t>FACTURES SODECI S9 NIANGONADJAME</t>
  </si>
  <si>
    <t>PEINTURE  S9 NIANGONADJAME</t>
  </si>
  <si>
    <t>PEINTURE S9</t>
  </si>
  <si>
    <t>CAUTION S9</t>
  </si>
  <si>
    <t>CIE PEPT</t>
  </si>
  <si>
    <t>FACTURES SODECI</t>
  </si>
  <si>
    <t>SOLDE CAUTION S9</t>
  </si>
  <si>
    <t>ACOMPTE CIE PEPT</t>
  </si>
  <si>
    <t>TOITURE ET PLOMBERIE NIANGON PETRO LAVAGE</t>
  </si>
  <si>
    <t>LE 27/10/2022</t>
  </si>
  <si>
    <t>RESTE CAUTION RESTITUE S9 NIANG ADJAME</t>
  </si>
  <si>
    <t>FACTURE SODECI  MARIAME  NIANGON  PETRO LAVAGE</t>
  </si>
  <si>
    <t>FRAIS  JUSTICE EXPULSION NIANGON ADJAME</t>
  </si>
  <si>
    <t>RESTE  VERSE LE 16/11/2022</t>
  </si>
  <si>
    <t>RESTE  VERSE LE 14/09/2021</t>
  </si>
  <si>
    <t>MONTANT REEL A VERSER</t>
  </si>
  <si>
    <t>RELIQUAT A VERSER</t>
  </si>
  <si>
    <t>MONTANT VERSE</t>
  </si>
  <si>
    <t>BILAN MENSUEL  : MOIS DE JUILLET 2022 CORRIGE</t>
  </si>
  <si>
    <t>BILAN MENSUEL  : MOIS D'AOUT 2022 CORRIGE</t>
  </si>
  <si>
    <t>BILAN MENSUEL  : MOIS DE NOVEMBRE 2022</t>
  </si>
  <si>
    <t xml:space="preserve"> LOYERS ENCAISSES  DOMICILE 11+12/22</t>
  </si>
  <si>
    <t>RELIQUAT JUILLET 2022</t>
  </si>
  <si>
    <t>RELIQUAT AOUT 2022</t>
  </si>
  <si>
    <t>RESTE  VERSE LE ....../12/2022</t>
  </si>
  <si>
    <t>MONTANT VERSE LE 16/11/2022</t>
  </si>
  <si>
    <t>MONTANT REEL A VERER</t>
  </si>
  <si>
    <t>TROP PERCU 10/2022</t>
  </si>
  <si>
    <t>TRAVAUX + FACTURE PORTE N°1 NIANGON ADJAME</t>
  </si>
  <si>
    <t>AVANCES S9 NIANGON ADJAME VERSEES  AU PROPRIETAIRE</t>
  </si>
  <si>
    <t>AVANCES + CAUTION S9 NIANGON ADJEME DEPOSEES SUR 0759641244 LE 19/11/2022</t>
  </si>
  <si>
    <t>TRAVAUX + FACTURE SODECI ANCIEN LOCATAIRE M ATEMELE PORTE N° 1</t>
  </si>
  <si>
    <t>CORRECTION LOYER PORTE N° 1 NIANGON ADJAME 70 000 AU LIEU DE 50 000</t>
  </si>
  <si>
    <t>CORRECTION LOYER PAYE M EMMANUEL NIANGON PETRO LAVAGE 30000 AU LIEU DE 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</si>
</sst>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7" fillId="2" borderId="1" xfId="0" applyNumberFormat="1" applyFont="1" applyFill="1" applyBorder="1"/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164" fontId="4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0" fontId="9" fillId="0" borderId="1" xfId="0" applyFont="1" applyBorder="1"/>
    <xf numFmtId="0" fontId="3" fillId="0" borderId="0" xfId="0" applyFont="1"/>
    <xf numFmtId="164" fontId="7" fillId="0" borderId="1" xfId="0" applyNumberFormat="1" applyFont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0" fontId="0" fillId="0" borderId="2" xfId="0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  <xf numFmtId="164" fontId="1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4" fillId="0" borderId="1" xfId="0" applyNumberFormat="1" applyFont="1" applyBorder="1"/>
    <xf numFmtId="164" fontId="4" fillId="2" borderId="0" xfId="0" applyNumberFormat="1" applyFont="1" applyFill="1"/>
    <xf numFmtId="164" fontId="10" fillId="2" borderId="0" xfId="0" applyNumberFormat="1" applyFont="1" applyFill="1"/>
    <xf numFmtId="164" fontId="6" fillId="0" borderId="1" xfId="0" applyNumberFormat="1" applyFont="1" applyBorder="1"/>
    <xf numFmtId="0" fontId="14" fillId="2" borderId="1" xfId="0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2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Normal="100" workbookViewId="0">
      <selection activeCell="C29" sqref="C29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28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100000</v>
      </c>
      <c r="C7" s="6"/>
      <c r="D7" s="8"/>
      <c r="E7" s="7">
        <f t="shared" ref="E7:E14" si="0">B7*0.1</f>
        <v>10000</v>
      </c>
      <c r="F7" s="7">
        <f t="shared" ref="F7:F14" si="1">(B7+C7)*0.12</f>
        <v>12000</v>
      </c>
      <c r="G7" s="8"/>
      <c r="H7" s="9">
        <f t="shared" ref="H7:H14" si="2">B7*0.78</f>
        <v>78000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710000</v>
      </c>
      <c r="C8" s="6"/>
      <c r="D8" s="8"/>
      <c r="E8" s="19">
        <f t="shared" si="0"/>
        <v>71000</v>
      </c>
      <c r="F8" s="7">
        <f t="shared" si="1"/>
        <v>85200</v>
      </c>
      <c r="G8" s="8"/>
      <c r="H8" s="9">
        <f t="shared" si="2"/>
        <v>553800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75000</v>
      </c>
      <c r="C11" s="6"/>
      <c r="D11" s="8"/>
      <c r="E11" s="7">
        <f t="shared" si="0"/>
        <v>7500</v>
      </c>
      <c r="F11" s="7">
        <f t="shared" si="1"/>
        <v>9000</v>
      </c>
      <c r="G11" s="8"/>
      <c r="H11" s="9">
        <f t="shared" si="2"/>
        <v>58500</v>
      </c>
      <c r="I11" s="16"/>
      <c r="J11" s="23"/>
    </row>
    <row r="12" spans="1:10" ht="18" customHeight="1" x14ac:dyDescent="0.35">
      <c r="A12" s="4" t="s">
        <v>24</v>
      </c>
      <c r="B12" s="27">
        <v>145000</v>
      </c>
      <c r="C12" s="6"/>
      <c r="D12" s="8"/>
      <c r="E12" s="7">
        <f t="shared" si="0"/>
        <v>14500</v>
      </c>
      <c r="F12" s="7">
        <f t="shared" si="1"/>
        <v>17400</v>
      </c>
      <c r="G12" s="8"/>
      <c r="H12" s="9">
        <f t="shared" si="2"/>
        <v>113100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520000</v>
      </c>
      <c r="D13" s="19">
        <f>C13*0.05</f>
        <v>26000</v>
      </c>
      <c r="E13" s="7">
        <f t="shared" si="0"/>
        <v>0</v>
      </c>
      <c r="F13" s="7">
        <f t="shared" si="1"/>
        <v>62400</v>
      </c>
      <c r="G13" s="9">
        <f>C13*0.83</f>
        <v>431600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1250000</v>
      </c>
      <c r="C14" s="17">
        <f>SUM(C7:C13)</f>
        <v>520000</v>
      </c>
      <c r="D14" s="17">
        <f>SUM(D7:D13)</f>
        <v>26000</v>
      </c>
      <c r="E14" s="24">
        <f t="shared" si="0"/>
        <v>125000</v>
      </c>
      <c r="F14" s="22">
        <f t="shared" si="1"/>
        <v>212400</v>
      </c>
      <c r="G14" s="10">
        <f>SUM(G7:G13)</f>
        <v>431600</v>
      </c>
      <c r="H14" s="10">
        <f t="shared" si="2"/>
        <v>975000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1770000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-151000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1099000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29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18.75" customHeight="1" x14ac:dyDescent="0.35">
      <c r="A20" s="32" t="s">
        <v>30</v>
      </c>
      <c r="B20" s="28">
        <f>SUM(B17:B19)</f>
        <v>844000</v>
      </c>
      <c r="C20" s="25"/>
      <c r="I20" s="34"/>
    </row>
    <row r="21" spans="1:10" ht="15.75" x14ac:dyDescent="0.25">
      <c r="A21" s="53" t="s">
        <v>20</v>
      </c>
      <c r="B21" s="53"/>
      <c r="C21" s="53"/>
      <c r="D21" s="53"/>
      <c r="E21" s="53"/>
      <c r="F21" s="53"/>
      <c r="G21" s="53"/>
      <c r="H21" s="53"/>
      <c r="I21" s="53"/>
      <c r="J21" s="53"/>
    </row>
    <row r="22" spans="1:10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</row>
  </sheetData>
  <mergeCells count="8">
    <mergeCell ref="A21:J21"/>
    <mergeCell ref="A22:J22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91AA-F7E8-406F-85BF-F1624CA6DFEC}">
  <dimension ref="A1:K27"/>
  <sheetViews>
    <sheetView zoomScaleNormal="100" workbookViewId="0">
      <selection activeCell="A26" sqref="A26:K26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8.7109375" customWidth="1"/>
    <col min="6" max="6" width="9.85546875" customWidth="1"/>
    <col min="7" max="7" width="10.7109375" customWidth="1"/>
    <col min="8" max="8" width="13" customWidth="1"/>
    <col min="9" max="9" width="14" customWidth="1"/>
    <col min="10" max="10" width="12" customWidth="1"/>
    <col min="11" max="11" width="10.5703125" customWidth="1"/>
  </cols>
  <sheetData>
    <row r="1" spans="1:11" ht="21" x14ac:dyDescent="0.35">
      <c r="A1" s="3" t="s">
        <v>10</v>
      </c>
      <c r="D1" s="55" t="s">
        <v>11</v>
      </c>
      <c r="E1" s="55"/>
      <c r="F1" s="55"/>
      <c r="G1" s="55"/>
      <c r="H1" s="55"/>
      <c r="I1" s="21" t="s">
        <v>12</v>
      </c>
      <c r="J1" s="21"/>
    </row>
    <row r="2" spans="1:11" ht="21" x14ac:dyDescent="0.35">
      <c r="A2" s="3" t="s">
        <v>13</v>
      </c>
      <c r="F2" s="56" t="s">
        <v>72</v>
      </c>
      <c r="G2" s="56"/>
      <c r="H2" s="56"/>
      <c r="I2" s="56"/>
      <c r="J2" s="56"/>
    </row>
    <row r="3" spans="1:11" ht="15.75" x14ac:dyDescent="0.25">
      <c r="A3" s="3" t="s">
        <v>15</v>
      </c>
      <c r="F3" s="5"/>
      <c r="G3" s="5"/>
      <c r="H3" s="5"/>
      <c r="I3" s="5"/>
    </row>
    <row r="4" spans="1:11" ht="6.75" customHeight="1" x14ac:dyDescent="0.25">
      <c r="A4" s="3"/>
      <c r="F4" s="5"/>
      <c r="G4" s="5"/>
      <c r="H4" s="5"/>
      <c r="I4" s="5"/>
    </row>
    <row r="5" spans="1:11" ht="18.75" customHeight="1" x14ac:dyDescent="0.35">
      <c r="A5" s="57" t="s">
        <v>100</v>
      </c>
      <c r="B5" s="57"/>
      <c r="C5" s="57"/>
      <c r="D5" s="57"/>
      <c r="E5" s="57"/>
      <c r="F5" s="57"/>
      <c r="G5" s="57"/>
      <c r="H5" s="57"/>
      <c r="I5" s="57"/>
    </row>
    <row r="6" spans="1:11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0.05</v>
      </c>
      <c r="F6" s="15">
        <v>0.1</v>
      </c>
      <c r="G6" s="13" t="s">
        <v>3</v>
      </c>
      <c r="H6" s="13" t="s">
        <v>4</v>
      </c>
      <c r="I6" s="11" t="s">
        <v>5</v>
      </c>
      <c r="J6" s="12" t="s">
        <v>17</v>
      </c>
      <c r="K6" s="14" t="s">
        <v>18</v>
      </c>
    </row>
    <row r="7" spans="1:11" ht="15.75" customHeight="1" x14ac:dyDescent="0.35">
      <c r="A7" s="6" t="s">
        <v>19</v>
      </c>
      <c r="B7" s="27">
        <v>0</v>
      </c>
      <c r="C7" s="6"/>
      <c r="D7" s="8"/>
      <c r="E7" s="8"/>
      <c r="F7" s="7">
        <f t="shared" ref="F7:F12" si="0">B7*0.1</f>
        <v>0</v>
      </c>
      <c r="G7" s="7">
        <f t="shared" ref="G7:G14" si="1">(B7+C7)*0.12</f>
        <v>0</v>
      </c>
      <c r="H7" s="8"/>
      <c r="I7" s="9">
        <f t="shared" ref="I7:I14" si="2">B7*0.78</f>
        <v>0</v>
      </c>
      <c r="J7" s="16">
        <v>489600</v>
      </c>
      <c r="K7" s="23">
        <v>1101600</v>
      </c>
    </row>
    <row r="8" spans="1:11" ht="15.75" customHeight="1" x14ac:dyDescent="0.35">
      <c r="A8" s="6" t="s">
        <v>8</v>
      </c>
      <c r="B8" s="27">
        <v>750000</v>
      </c>
      <c r="C8" s="6"/>
      <c r="D8" s="8"/>
      <c r="E8" s="8"/>
      <c r="F8" s="19">
        <f t="shared" si="0"/>
        <v>75000</v>
      </c>
      <c r="G8" s="7">
        <f t="shared" si="1"/>
        <v>90000</v>
      </c>
      <c r="H8" s="8"/>
      <c r="I8" s="9">
        <f t="shared" si="2"/>
        <v>585000</v>
      </c>
      <c r="J8" s="16">
        <v>720000</v>
      </c>
      <c r="K8" s="23">
        <v>1845000</v>
      </c>
    </row>
    <row r="9" spans="1:11" ht="15.75" customHeight="1" x14ac:dyDescent="0.35">
      <c r="A9" s="6" t="s">
        <v>22</v>
      </c>
      <c r="B9" s="27">
        <v>180000</v>
      </c>
      <c r="C9" s="6"/>
      <c r="D9" s="8"/>
      <c r="E9" s="8"/>
      <c r="F9" s="7">
        <f t="shared" si="0"/>
        <v>18000</v>
      </c>
      <c r="G9" s="7">
        <f t="shared" si="1"/>
        <v>21600</v>
      </c>
      <c r="H9" s="8"/>
      <c r="I9" s="9">
        <f t="shared" si="2"/>
        <v>140400</v>
      </c>
      <c r="J9" s="16">
        <v>223200</v>
      </c>
      <c r="K9" s="23">
        <v>1561920</v>
      </c>
    </row>
    <row r="10" spans="1:11" ht="15.75" customHeight="1" x14ac:dyDescent="0.35">
      <c r="A10" s="6" t="s">
        <v>21</v>
      </c>
      <c r="B10" s="27">
        <v>40000</v>
      </c>
      <c r="C10" s="6"/>
      <c r="D10" s="8"/>
      <c r="E10" s="8"/>
      <c r="F10" s="7">
        <f t="shared" si="0"/>
        <v>4000</v>
      </c>
      <c r="G10" s="7">
        <f t="shared" si="1"/>
        <v>4800</v>
      </c>
      <c r="H10" s="8"/>
      <c r="I10" s="9">
        <f t="shared" si="2"/>
        <v>31200</v>
      </c>
      <c r="J10" s="16"/>
      <c r="K10" s="23"/>
    </row>
    <row r="11" spans="1:11" ht="19.5" customHeight="1" x14ac:dyDescent="0.35">
      <c r="A11" s="6" t="s">
        <v>23</v>
      </c>
      <c r="B11" s="27">
        <v>39000</v>
      </c>
      <c r="C11" s="6"/>
      <c r="D11" s="8"/>
      <c r="E11" s="8"/>
      <c r="F11" s="7">
        <f t="shared" si="0"/>
        <v>3900</v>
      </c>
      <c r="G11" s="7">
        <f t="shared" si="1"/>
        <v>4680</v>
      </c>
      <c r="H11" s="8"/>
      <c r="I11" s="9">
        <f t="shared" si="2"/>
        <v>30420</v>
      </c>
      <c r="J11" s="16"/>
      <c r="K11" s="23"/>
    </row>
    <row r="12" spans="1:11" ht="18" customHeight="1" x14ac:dyDescent="0.35">
      <c r="A12" s="6" t="s">
        <v>62</v>
      </c>
      <c r="B12" s="27">
        <v>115000</v>
      </c>
      <c r="C12" s="6"/>
      <c r="D12" s="8"/>
      <c r="E12" s="8"/>
      <c r="F12" s="7">
        <f t="shared" si="0"/>
        <v>11500</v>
      </c>
      <c r="G12" s="7">
        <f t="shared" si="1"/>
        <v>13800</v>
      </c>
      <c r="H12" s="8"/>
      <c r="I12" s="9">
        <f t="shared" si="2"/>
        <v>89700</v>
      </c>
      <c r="J12" s="16">
        <v>279000</v>
      </c>
      <c r="K12" s="23">
        <v>540000</v>
      </c>
    </row>
    <row r="13" spans="1:11" ht="15.75" customHeight="1" x14ac:dyDescent="0.35">
      <c r="A13" s="2" t="s">
        <v>9</v>
      </c>
      <c r="B13" s="27"/>
      <c r="C13" s="19">
        <v>380000</v>
      </c>
      <c r="D13" s="19">
        <f>C13*0.05</f>
        <v>19000</v>
      </c>
      <c r="E13" s="19">
        <f>C13*0.05</f>
        <v>19000</v>
      </c>
      <c r="F13" s="7"/>
      <c r="G13" s="7">
        <f t="shared" si="1"/>
        <v>45600</v>
      </c>
      <c r="H13" s="9">
        <f>C13*0.83</f>
        <v>315400</v>
      </c>
      <c r="I13" s="9">
        <f t="shared" si="2"/>
        <v>0</v>
      </c>
      <c r="J13" s="16"/>
      <c r="K13" s="23"/>
    </row>
    <row r="14" spans="1:11" ht="18.75" customHeight="1" x14ac:dyDescent="0.35">
      <c r="A14" s="1" t="s">
        <v>6</v>
      </c>
      <c r="B14" s="28">
        <f>SUM(B7:B13)</f>
        <v>1124000</v>
      </c>
      <c r="C14" s="17">
        <f>SUM(C7:C13)</f>
        <v>380000</v>
      </c>
      <c r="D14" s="17">
        <f>SUM(D7:D13)</f>
        <v>19000</v>
      </c>
      <c r="E14" s="17">
        <f>SUM(E7:E13)</f>
        <v>19000</v>
      </c>
      <c r="F14" s="24">
        <f>SUM(F7:F13)</f>
        <v>112400</v>
      </c>
      <c r="G14" s="22">
        <f t="shared" si="1"/>
        <v>180480</v>
      </c>
      <c r="H14" s="10">
        <f>SUM(H7:H13)</f>
        <v>315400</v>
      </c>
      <c r="I14" s="10">
        <f t="shared" si="2"/>
        <v>876720</v>
      </c>
      <c r="J14" s="17">
        <f>SUM(J7:J13)</f>
        <v>1711800</v>
      </c>
      <c r="K14" s="23">
        <f>SUM(K7:K13)</f>
        <v>5048520</v>
      </c>
    </row>
    <row r="15" spans="1:11" ht="17.25" customHeight="1" x14ac:dyDescent="0.35">
      <c r="A15" s="26" t="s">
        <v>16</v>
      </c>
      <c r="B15" s="29">
        <f>SUM(B14:C14)</f>
        <v>1504000</v>
      </c>
      <c r="C15" s="5"/>
      <c r="D15" s="5"/>
      <c r="E15" s="5"/>
      <c r="F15" s="5"/>
      <c r="G15" s="5"/>
      <c r="H15" s="5"/>
      <c r="I15" s="5"/>
      <c r="J15" s="5"/>
    </row>
    <row r="16" spans="1:11" ht="16.5" customHeight="1" x14ac:dyDescent="0.35">
      <c r="A16" s="26" t="s">
        <v>7</v>
      </c>
      <c r="B16" s="28">
        <f>-(E14+F14)</f>
        <v>-131400</v>
      </c>
      <c r="C16" s="58"/>
      <c r="D16" s="59"/>
      <c r="E16" s="59"/>
      <c r="F16" s="59"/>
      <c r="G16" s="59"/>
      <c r="H16" s="59"/>
      <c r="I16" s="60"/>
      <c r="J16" s="60"/>
      <c r="K16" s="60"/>
    </row>
    <row r="17" spans="1:11" ht="18.75" customHeight="1" x14ac:dyDescent="0.35">
      <c r="A17" s="30" t="s">
        <v>26</v>
      </c>
      <c r="B17" s="28">
        <f>B14+B16</f>
        <v>992600</v>
      </c>
      <c r="C17" s="35"/>
      <c r="D17" s="36"/>
      <c r="E17" s="36"/>
      <c r="F17" s="36"/>
      <c r="G17" s="36"/>
      <c r="H17" s="36"/>
      <c r="I17" s="37"/>
      <c r="J17" s="37"/>
      <c r="K17" s="37"/>
    </row>
    <row r="18" spans="1:11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  <c r="K18" s="62"/>
    </row>
    <row r="19" spans="1:11" ht="21" x14ac:dyDescent="0.35">
      <c r="A19" s="31" t="s">
        <v>60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  <c r="K19" s="39"/>
    </row>
    <row r="20" spans="1:11" ht="21" x14ac:dyDescent="0.35">
      <c r="A20" s="33" t="s">
        <v>56</v>
      </c>
      <c r="B20" s="29">
        <v>-40000</v>
      </c>
      <c r="C20" s="61" t="s">
        <v>57</v>
      </c>
      <c r="D20" s="62"/>
      <c r="E20" s="62"/>
      <c r="F20" s="62"/>
      <c r="G20" s="62"/>
      <c r="H20" s="62"/>
      <c r="I20" s="62"/>
      <c r="J20" s="62"/>
      <c r="K20" s="62"/>
    </row>
    <row r="21" spans="1:11" ht="21" x14ac:dyDescent="0.35">
      <c r="A21" s="33" t="s">
        <v>69</v>
      </c>
      <c r="B21" s="29">
        <v>-15000</v>
      </c>
      <c r="C21" s="65" t="s">
        <v>70</v>
      </c>
      <c r="D21" s="53"/>
      <c r="E21" s="53"/>
      <c r="F21" s="53"/>
      <c r="G21" s="53"/>
      <c r="H21" s="53"/>
      <c r="I21" s="53"/>
      <c r="J21" s="53"/>
      <c r="K21" s="53"/>
    </row>
    <row r="22" spans="1:11" ht="21" x14ac:dyDescent="0.35">
      <c r="A22" s="40" t="s">
        <v>71</v>
      </c>
      <c r="B22" s="29">
        <v>-20000</v>
      </c>
      <c r="C22" s="42"/>
      <c r="D22" s="43"/>
      <c r="E22" s="43"/>
      <c r="F22" s="43"/>
      <c r="G22" s="43"/>
      <c r="H22" s="43"/>
      <c r="I22" s="43"/>
      <c r="J22" s="43"/>
      <c r="K22" s="43"/>
    </row>
    <row r="23" spans="1:11" ht="21" x14ac:dyDescent="0.35">
      <c r="A23" s="40" t="s">
        <v>99</v>
      </c>
      <c r="B23" s="29">
        <v>644600</v>
      </c>
      <c r="C23" s="42"/>
      <c r="D23" s="43"/>
      <c r="E23" s="43"/>
      <c r="F23" s="43"/>
      <c r="G23" s="43"/>
      <c r="H23" s="43"/>
      <c r="I23" s="43"/>
      <c r="J23" s="43"/>
      <c r="K23" s="43"/>
    </row>
    <row r="24" spans="1:11" ht="21" x14ac:dyDescent="0.35">
      <c r="A24" s="40" t="s">
        <v>97</v>
      </c>
      <c r="B24" s="29">
        <f>SUM(B14+B16+B18+B19+B20+B21+B22)</f>
        <v>662600</v>
      </c>
      <c r="C24" s="42"/>
      <c r="D24" s="43"/>
      <c r="E24" s="43"/>
      <c r="F24" s="43"/>
      <c r="G24" s="43"/>
      <c r="H24" s="43"/>
      <c r="I24" s="43"/>
      <c r="J24" s="43"/>
      <c r="K24" s="43"/>
    </row>
    <row r="25" spans="1:11" ht="18.75" customHeight="1" x14ac:dyDescent="0.35">
      <c r="A25" s="32" t="s">
        <v>61</v>
      </c>
      <c r="B25" s="28">
        <f>B24-B23</f>
        <v>18000</v>
      </c>
      <c r="C25" s="25"/>
      <c r="J25" s="34"/>
    </row>
    <row r="26" spans="1:11" ht="15.75" x14ac:dyDescent="0.25">
      <c r="A26" s="53" t="s">
        <v>20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spans="1:1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</sheetData>
  <mergeCells count="10">
    <mergeCell ref="C20:K20"/>
    <mergeCell ref="C21:K21"/>
    <mergeCell ref="A26:K26"/>
    <mergeCell ref="A27:K27"/>
    <mergeCell ref="D1:H1"/>
    <mergeCell ref="F2:J2"/>
    <mergeCell ref="A5:I5"/>
    <mergeCell ref="C16:H16"/>
    <mergeCell ref="I16:K16"/>
    <mergeCell ref="C18:K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zoomScaleNormal="100" workbookViewId="0">
      <selection activeCell="H28" sqref="H28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2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2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2" ht="15.75" x14ac:dyDescent="0.25">
      <c r="A3" s="3" t="s">
        <v>15</v>
      </c>
      <c r="E3" s="5"/>
      <c r="F3" s="5"/>
      <c r="G3" s="5"/>
      <c r="H3" s="5"/>
      <c r="I3" s="5"/>
      <c r="J3" s="5"/>
    </row>
    <row r="4" spans="1:12" ht="6.75" customHeight="1" x14ac:dyDescent="0.25">
      <c r="A4" s="3"/>
      <c r="E4" s="5"/>
      <c r="F4" s="5"/>
      <c r="G4" s="5"/>
      <c r="H4" s="5"/>
      <c r="I4" s="5"/>
      <c r="J4" s="5"/>
    </row>
    <row r="5" spans="1:12" ht="18.75" customHeight="1" x14ac:dyDescent="0.35">
      <c r="A5" s="57" t="s">
        <v>73</v>
      </c>
      <c r="B5" s="57"/>
      <c r="C5" s="57"/>
      <c r="D5" s="57"/>
      <c r="E5" s="57"/>
      <c r="F5" s="57"/>
      <c r="G5" s="57"/>
      <c r="H5" s="57"/>
      <c r="I5" s="57"/>
      <c r="J5" s="57"/>
    </row>
    <row r="6" spans="1:12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</row>
    <row r="7" spans="1:12" ht="15.75" customHeight="1" x14ac:dyDescent="0.35">
      <c r="A7" s="6" t="s">
        <v>8</v>
      </c>
      <c r="B7" s="27">
        <v>669800</v>
      </c>
      <c r="C7" s="6"/>
      <c r="D7" s="8"/>
      <c r="E7" s="19">
        <f t="shared" ref="E7:E13" si="0">B7*0.1</f>
        <v>66980</v>
      </c>
      <c r="F7" s="8"/>
      <c r="G7" s="47">
        <f>B7*0.1</f>
        <v>66980</v>
      </c>
      <c r="H7" s="7">
        <f t="shared" ref="H7:H13" si="1">(B7+C7)*0.12</f>
        <v>80376</v>
      </c>
      <c r="I7" s="8"/>
      <c r="J7" s="9">
        <f t="shared" ref="J7:J13" si="2">B7*0.78</f>
        <v>522444</v>
      </c>
      <c r="K7" s="16">
        <v>720000</v>
      </c>
      <c r="L7" s="23">
        <v>1845000</v>
      </c>
    </row>
    <row r="8" spans="1:12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2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2" ht="19.5" customHeight="1" x14ac:dyDescent="0.35">
      <c r="A10" s="6" t="s">
        <v>23</v>
      </c>
      <c r="B10" s="27">
        <v>35000</v>
      </c>
      <c r="C10" s="6"/>
      <c r="D10" s="8"/>
      <c r="E10" s="7">
        <f t="shared" si="0"/>
        <v>3500</v>
      </c>
      <c r="F10" s="8"/>
      <c r="G10" s="47">
        <f t="shared" si="3"/>
        <v>3500</v>
      </c>
      <c r="H10" s="7">
        <f t="shared" si="1"/>
        <v>4200</v>
      </c>
      <c r="I10" s="8"/>
      <c r="J10" s="9">
        <f t="shared" si="2"/>
        <v>27300</v>
      </c>
      <c r="K10" s="16"/>
      <c r="L10" s="23"/>
    </row>
    <row r="11" spans="1:12" ht="18" customHeight="1" x14ac:dyDescent="0.35">
      <c r="A11" s="6" t="s">
        <v>62</v>
      </c>
      <c r="B11" s="27">
        <v>235000</v>
      </c>
      <c r="C11" s="6"/>
      <c r="D11" s="8"/>
      <c r="E11" s="7">
        <f t="shared" si="0"/>
        <v>23500</v>
      </c>
      <c r="F11" s="8"/>
      <c r="G11" s="47">
        <f t="shared" si="3"/>
        <v>23500</v>
      </c>
      <c r="H11" s="7">
        <f t="shared" si="1"/>
        <v>28200</v>
      </c>
      <c r="I11" s="8"/>
      <c r="J11" s="9">
        <f t="shared" si="2"/>
        <v>183300</v>
      </c>
      <c r="K11" s="16">
        <v>279000</v>
      </c>
      <c r="L11" s="23">
        <v>540000</v>
      </c>
    </row>
    <row r="12" spans="1:12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2" ht="18.75" customHeight="1" x14ac:dyDescent="0.35">
      <c r="A13" s="1" t="s">
        <v>6</v>
      </c>
      <c r="B13" s="28">
        <f>SUM(B7:B12)</f>
        <v>1159800</v>
      </c>
      <c r="C13" s="44">
        <f>SUM(C7:C12)</f>
        <v>330000</v>
      </c>
      <c r="D13" s="17">
        <f>SUM(D7:D12)</f>
        <v>16500</v>
      </c>
      <c r="E13" s="24">
        <f t="shared" si="0"/>
        <v>115980</v>
      </c>
      <c r="F13" s="44">
        <f>C13*0.05</f>
        <v>16500</v>
      </c>
      <c r="G13" s="44">
        <f>SUM(G7:G11)</f>
        <v>115980</v>
      </c>
      <c r="H13" s="22">
        <f t="shared" si="1"/>
        <v>178776</v>
      </c>
      <c r="I13" s="10">
        <f>SUM(I7:I12)</f>
        <v>273900</v>
      </c>
      <c r="J13" s="10">
        <f t="shared" si="2"/>
        <v>904644</v>
      </c>
      <c r="K13" s="17">
        <f>SUM(K7:K12)</f>
        <v>1222200</v>
      </c>
      <c r="L13" s="23">
        <f>SUM(L7:L12)</f>
        <v>3946920</v>
      </c>
    </row>
    <row r="14" spans="1:12" ht="17.25" customHeight="1" x14ac:dyDescent="0.35">
      <c r="A14" s="26" t="s">
        <v>16</v>
      </c>
      <c r="B14" s="29">
        <f>SUM(B13:C13)</f>
        <v>1489800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2" ht="16.5" customHeight="1" x14ac:dyDescent="0.35">
      <c r="A15" s="26" t="s">
        <v>7</v>
      </c>
      <c r="B15" s="28">
        <f>-(F13+G13)</f>
        <v>-132480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2" ht="18.75" customHeight="1" x14ac:dyDescent="0.35">
      <c r="A16" s="30" t="s">
        <v>26</v>
      </c>
      <c r="B16" s="28">
        <f>B13+B15</f>
        <v>1027320</v>
      </c>
      <c r="C16" s="35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1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1" t="s">
        <v>74</v>
      </c>
      <c r="B18" s="29">
        <v>-220000</v>
      </c>
      <c r="C18" s="38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8.75" customHeight="1" x14ac:dyDescent="0.35">
      <c r="A19" s="32" t="s">
        <v>75</v>
      </c>
      <c r="B19" s="28">
        <f>SUM(B16:B18)</f>
        <v>772320</v>
      </c>
      <c r="C19" s="25"/>
      <c r="K19" s="34"/>
    </row>
    <row r="20" spans="1:12" ht="15.75" x14ac:dyDescent="0.25">
      <c r="A20" s="53" t="s">
        <v>20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</sheetData>
  <mergeCells count="8">
    <mergeCell ref="A20:L20"/>
    <mergeCell ref="A21:L21"/>
    <mergeCell ref="D1:I1"/>
    <mergeCell ref="E2:K2"/>
    <mergeCell ref="A5:J5"/>
    <mergeCell ref="C15:I15"/>
    <mergeCell ref="J15:L15"/>
    <mergeCell ref="C17:L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7F4D-CF27-4B39-86A7-C36754889E1C}">
  <dimension ref="A1:L23"/>
  <sheetViews>
    <sheetView zoomScaleNormal="100" workbookViewId="0">
      <selection activeCell="A22" sqref="A22:L22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2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2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2" ht="15.75" x14ac:dyDescent="0.25">
      <c r="A3" s="3" t="s">
        <v>15</v>
      </c>
      <c r="E3" s="5"/>
      <c r="F3" s="5"/>
      <c r="G3" s="5"/>
      <c r="H3" s="5"/>
      <c r="I3" s="5"/>
      <c r="J3" s="5"/>
    </row>
    <row r="4" spans="1:12" ht="6.75" customHeight="1" x14ac:dyDescent="0.25">
      <c r="A4" s="3"/>
      <c r="E4" s="5"/>
      <c r="F4" s="5"/>
      <c r="G4" s="5"/>
      <c r="H4" s="5"/>
      <c r="I4" s="5"/>
      <c r="J4" s="5"/>
    </row>
    <row r="5" spans="1:12" ht="18.75" customHeight="1" x14ac:dyDescent="0.35">
      <c r="A5" s="57" t="s">
        <v>101</v>
      </c>
      <c r="B5" s="57"/>
      <c r="C5" s="57"/>
      <c r="D5" s="57"/>
      <c r="E5" s="57"/>
      <c r="F5" s="57"/>
      <c r="G5" s="57"/>
      <c r="H5" s="57"/>
      <c r="I5" s="57"/>
      <c r="J5" s="57"/>
    </row>
    <row r="6" spans="1:12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</row>
    <row r="7" spans="1:12" ht="15.75" customHeight="1" x14ac:dyDescent="0.35">
      <c r="A7" s="6" t="s">
        <v>8</v>
      </c>
      <c r="B7" s="27">
        <v>689800</v>
      </c>
      <c r="C7" s="6"/>
      <c r="D7" s="8"/>
      <c r="E7" s="19">
        <f t="shared" ref="E7:E13" si="0">B7*0.1</f>
        <v>68980</v>
      </c>
      <c r="F7" s="8"/>
      <c r="G7" s="47">
        <f>B7*0.1</f>
        <v>68980</v>
      </c>
      <c r="H7" s="7">
        <f t="shared" ref="H7:H13" si="1">(B7+C7)*0.12</f>
        <v>82776</v>
      </c>
      <c r="I7" s="8"/>
      <c r="J7" s="9">
        <f t="shared" ref="J7:J13" si="2">B7*0.78</f>
        <v>538044</v>
      </c>
      <c r="K7" s="16">
        <v>720000</v>
      </c>
      <c r="L7" s="23">
        <v>1845000</v>
      </c>
    </row>
    <row r="8" spans="1:12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2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2" ht="19.5" customHeight="1" x14ac:dyDescent="0.35">
      <c r="A10" s="6" t="s">
        <v>23</v>
      </c>
      <c r="B10" s="27">
        <v>35000</v>
      </c>
      <c r="C10" s="6"/>
      <c r="D10" s="8"/>
      <c r="E10" s="7">
        <f t="shared" si="0"/>
        <v>3500</v>
      </c>
      <c r="F10" s="8"/>
      <c r="G10" s="47">
        <f t="shared" si="3"/>
        <v>3500</v>
      </c>
      <c r="H10" s="7">
        <f t="shared" si="1"/>
        <v>4200</v>
      </c>
      <c r="I10" s="8"/>
      <c r="J10" s="9">
        <f t="shared" si="2"/>
        <v>27300</v>
      </c>
      <c r="K10" s="16"/>
      <c r="L10" s="23"/>
    </row>
    <row r="11" spans="1:12" ht="18" customHeight="1" x14ac:dyDescent="0.35">
      <c r="A11" s="6" t="s">
        <v>62</v>
      </c>
      <c r="B11" s="27">
        <v>235000</v>
      </c>
      <c r="C11" s="6"/>
      <c r="D11" s="8"/>
      <c r="E11" s="7">
        <f t="shared" si="0"/>
        <v>23500</v>
      </c>
      <c r="F11" s="8"/>
      <c r="G11" s="47">
        <f t="shared" si="3"/>
        <v>23500</v>
      </c>
      <c r="H11" s="7">
        <f t="shared" si="1"/>
        <v>28200</v>
      </c>
      <c r="I11" s="8"/>
      <c r="J11" s="9">
        <f t="shared" si="2"/>
        <v>183300</v>
      </c>
      <c r="K11" s="16">
        <v>279000</v>
      </c>
      <c r="L11" s="23">
        <v>540000</v>
      </c>
    </row>
    <row r="12" spans="1:12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2" ht="18.75" customHeight="1" x14ac:dyDescent="0.35">
      <c r="A13" s="1" t="s">
        <v>6</v>
      </c>
      <c r="B13" s="28">
        <f>SUM(B7:B12)</f>
        <v>1179800</v>
      </c>
      <c r="C13" s="44">
        <f>SUM(C7:C12)</f>
        <v>330000</v>
      </c>
      <c r="D13" s="17">
        <f>SUM(D7:D12)</f>
        <v>16500</v>
      </c>
      <c r="E13" s="24">
        <f t="shared" si="0"/>
        <v>117980</v>
      </c>
      <c r="F13" s="44">
        <f>C13*0.05</f>
        <v>16500</v>
      </c>
      <c r="G13" s="44">
        <f>SUM(G7:G11)</f>
        <v>117980</v>
      </c>
      <c r="H13" s="22">
        <f t="shared" si="1"/>
        <v>181176</v>
      </c>
      <c r="I13" s="10">
        <f>SUM(I7:I12)</f>
        <v>273900</v>
      </c>
      <c r="J13" s="10">
        <f t="shared" si="2"/>
        <v>920244</v>
      </c>
      <c r="K13" s="17">
        <f>SUM(K7:K12)</f>
        <v>1222200</v>
      </c>
      <c r="L13" s="23">
        <f>SUM(L7:L12)</f>
        <v>3946920</v>
      </c>
    </row>
    <row r="14" spans="1:12" ht="17.25" customHeight="1" x14ac:dyDescent="0.35">
      <c r="A14" s="26" t="s">
        <v>16</v>
      </c>
      <c r="B14" s="29">
        <f>SUM(B13:C13)</f>
        <v>1509800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2" ht="16.5" customHeight="1" x14ac:dyDescent="0.35">
      <c r="A15" s="26" t="s">
        <v>7</v>
      </c>
      <c r="B15" s="28">
        <f>-(F13+G13)</f>
        <v>-134480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2" ht="18.75" customHeight="1" x14ac:dyDescent="0.35">
      <c r="A16" s="30" t="s">
        <v>26</v>
      </c>
      <c r="B16" s="28">
        <f>B13+B15</f>
        <v>1045320</v>
      </c>
      <c r="C16" s="35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1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1" t="s">
        <v>74</v>
      </c>
      <c r="B18" s="29">
        <v>-220000</v>
      </c>
      <c r="C18" s="38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21" x14ac:dyDescent="0.35">
      <c r="A19" s="32" t="s">
        <v>96</v>
      </c>
      <c r="B19" s="29">
        <v>772320</v>
      </c>
      <c r="C19" s="38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8.75" customHeight="1" x14ac:dyDescent="0.35">
      <c r="A20" s="32" t="s">
        <v>97</v>
      </c>
      <c r="B20" s="28">
        <f>SUM(B16:B18)</f>
        <v>790320</v>
      </c>
      <c r="C20" s="25"/>
      <c r="K20" s="34"/>
    </row>
    <row r="21" spans="1:12" ht="18.75" customHeight="1" x14ac:dyDescent="0.35">
      <c r="A21" s="32" t="s">
        <v>98</v>
      </c>
      <c r="B21" s="28">
        <f>B20-B19</f>
        <v>18000</v>
      </c>
      <c r="K21" s="34"/>
    </row>
    <row r="22" spans="1:12" ht="15.75" x14ac:dyDescent="0.25">
      <c r="A22" s="53" t="s">
        <v>20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2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</sheetData>
  <mergeCells count="8">
    <mergeCell ref="A22:L22"/>
    <mergeCell ref="A23:L23"/>
    <mergeCell ref="D1:I1"/>
    <mergeCell ref="E2:K2"/>
    <mergeCell ref="A5:J5"/>
    <mergeCell ref="C15:I15"/>
    <mergeCell ref="J15:L15"/>
    <mergeCell ref="C17:L17"/>
  </mergeCells>
  <phoneticPr fontId="15" type="noConversion"/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1"/>
  <sheetViews>
    <sheetView zoomScaleNormal="100" workbookViewId="0">
      <selection activeCell="B24" sqref="B24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2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2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2" ht="15.75" x14ac:dyDescent="0.25">
      <c r="A3" s="3" t="s">
        <v>15</v>
      </c>
      <c r="E3" s="5"/>
      <c r="F3" s="5"/>
      <c r="G3" s="5"/>
      <c r="H3" s="5"/>
      <c r="I3" s="5"/>
      <c r="J3" s="5"/>
    </row>
    <row r="4" spans="1:12" ht="6.75" customHeight="1" x14ac:dyDescent="0.25">
      <c r="A4" s="3"/>
      <c r="E4" s="5"/>
      <c r="F4" s="5"/>
      <c r="G4" s="5"/>
      <c r="H4" s="5"/>
      <c r="I4" s="5"/>
      <c r="J4" s="5"/>
    </row>
    <row r="5" spans="1:12" ht="18.75" customHeight="1" x14ac:dyDescent="0.35">
      <c r="A5" s="57" t="s">
        <v>76</v>
      </c>
      <c r="B5" s="57"/>
      <c r="C5" s="57"/>
      <c r="D5" s="57"/>
      <c r="E5" s="57"/>
      <c r="F5" s="57"/>
      <c r="G5" s="57"/>
      <c r="H5" s="57"/>
      <c r="I5" s="57"/>
      <c r="J5" s="57"/>
    </row>
    <row r="6" spans="1:12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</row>
    <row r="7" spans="1:12" ht="15.75" customHeight="1" x14ac:dyDescent="0.35">
      <c r="A7" s="6" t="s">
        <v>8</v>
      </c>
      <c r="B7" s="27">
        <v>700000</v>
      </c>
      <c r="C7" s="6"/>
      <c r="D7" s="8"/>
      <c r="E7" s="19">
        <f t="shared" ref="E7:E13" si="0">B7*0.1</f>
        <v>70000</v>
      </c>
      <c r="F7" s="8"/>
      <c r="G7" s="47">
        <f>B7*0.1</f>
        <v>70000</v>
      </c>
      <c r="H7" s="7">
        <f t="shared" ref="H7:H13" si="1">(B7+C7)*0.12</f>
        <v>84000</v>
      </c>
      <c r="I7" s="8"/>
      <c r="J7" s="9">
        <f t="shared" ref="J7:J13" si="2">B7*0.78</f>
        <v>546000</v>
      </c>
      <c r="K7" s="16">
        <v>720000</v>
      </c>
      <c r="L7" s="23">
        <v>1845000</v>
      </c>
    </row>
    <row r="8" spans="1:12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2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2" ht="19.5" customHeight="1" x14ac:dyDescent="0.35">
      <c r="A10" s="6" t="s">
        <v>23</v>
      </c>
      <c r="B10" s="27">
        <v>35000</v>
      </c>
      <c r="C10" s="6"/>
      <c r="D10" s="8"/>
      <c r="E10" s="7">
        <f t="shared" si="0"/>
        <v>3500</v>
      </c>
      <c r="F10" s="8"/>
      <c r="G10" s="47">
        <f t="shared" si="3"/>
        <v>3500</v>
      </c>
      <c r="H10" s="7">
        <f t="shared" si="1"/>
        <v>4200</v>
      </c>
      <c r="I10" s="8"/>
      <c r="J10" s="9">
        <f t="shared" si="2"/>
        <v>27300</v>
      </c>
      <c r="K10" s="16"/>
      <c r="L10" s="23"/>
    </row>
    <row r="11" spans="1:12" ht="18" customHeight="1" x14ac:dyDescent="0.35">
      <c r="A11" s="6" t="s">
        <v>62</v>
      </c>
      <c r="B11" s="27">
        <v>75000</v>
      </c>
      <c r="C11" s="6"/>
      <c r="D11" s="8"/>
      <c r="E11" s="7">
        <f t="shared" si="0"/>
        <v>7500</v>
      </c>
      <c r="F11" s="8"/>
      <c r="G11" s="47">
        <f t="shared" si="3"/>
        <v>7500</v>
      </c>
      <c r="H11" s="7">
        <f t="shared" si="1"/>
        <v>9000</v>
      </c>
      <c r="I11" s="8"/>
      <c r="J11" s="9">
        <f t="shared" si="2"/>
        <v>58500</v>
      </c>
      <c r="K11" s="16">
        <v>279000</v>
      </c>
      <c r="L11" s="23">
        <v>540000</v>
      </c>
    </row>
    <row r="12" spans="1:12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2" ht="18.75" customHeight="1" x14ac:dyDescent="0.35">
      <c r="A13" s="1" t="s">
        <v>6</v>
      </c>
      <c r="B13" s="28">
        <f>SUM(B7:B12)</f>
        <v>1030000</v>
      </c>
      <c r="C13" s="44">
        <f>SUM(C7:C12)</f>
        <v>330000</v>
      </c>
      <c r="D13" s="17">
        <f>SUM(D7:D12)</f>
        <v>16500</v>
      </c>
      <c r="E13" s="24">
        <f t="shared" si="0"/>
        <v>103000</v>
      </c>
      <c r="F13" s="44">
        <f>C13*0.05</f>
        <v>16500</v>
      </c>
      <c r="G13" s="44">
        <f>SUM(G7:G11)</f>
        <v>103000</v>
      </c>
      <c r="H13" s="22">
        <f t="shared" si="1"/>
        <v>163200</v>
      </c>
      <c r="I13" s="10">
        <f>SUM(I7:I12)</f>
        <v>273900</v>
      </c>
      <c r="J13" s="10">
        <f t="shared" si="2"/>
        <v>803400</v>
      </c>
      <c r="K13" s="17">
        <f>SUM(K7:K12)</f>
        <v>1222200</v>
      </c>
      <c r="L13" s="23">
        <f>SUM(L7:L12)</f>
        <v>3946920</v>
      </c>
    </row>
    <row r="14" spans="1:12" ht="17.25" customHeight="1" x14ac:dyDescent="0.35">
      <c r="A14" s="26" t="s">
        <v>16</v>
      </c>
      <c r="B14" s="29">
        <f>SUM(B13:C13)</f>
        <v>1360000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2" ht="16.5" customHeight="1" x14ac:dyDescent="0.35">
      <c r="A15" s="26" t="s">
        <v>7</v>
      </c>
      <c r="B15" s="28">
        <f>-(F13+G13)</f>
        <v>-119500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2" ht="18.75" customHeight="1" x14ac:dyDescent="0.35">
      <c r="A16" s="30" t="s">
        <v>26</v>
      </c>
      <c r="B16" s="28">
        <f>B13+B15</f>
        <v>910500</v>
      </c>
      <c r="C16" s="35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1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1" t="s">
        <v>74</v>
      </c>
      <c r="B18" s="29">
        <v>-220000</v>
      </c>
      <c r="C18" s="38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8.75" customHeight="1" x14ac:dyDescent="0.35">
      <c r="A19" s="32" t="s">
        <v>77</v>
      </c>
      <c r="B19" s="28">
        <f>SUM(B16:B18)</f>
        <v>655500</v>
      </c>
      <c r="C19" s="25"/>
      <c r="K19" s="34"/>
    </row>
    <row r="20" spans="1:12" ht="15.75" x14ac:dyDescent="0.25">
      <c r="A20" s="53" t="s">
        <v>20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</sheetData>
  <mergeCells count="8">
    <mergeCell ref="A20:L20"/>
    <mergeCell ref="A21:L21"/>
    <mergeCell ref="D1:I1"/>
    <mergeCell ref="E2:K2"/>
    <mergeCell ref="A5:J5"/>
    <mergeCell ref="C15:I15"/>
    <mergeCell ref="J15:L15"/>
    <mergeCell ref="C17:L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zoomScaleNormal="100" workbookViewId="0">
      <selection activeCell="I24" sqref="I24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2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2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2" ht="15.75" x14ac:dyDescent="0.25">
      <c r="A3" s="3" t="s">
        <v>15</v>
      </c>
      <c r="E3" s="5"/>
      <c r="F3" s="5"/>
      <c r="G3" s="5"/>
      <c r="H3" s="5"/>
      <c r="I3" s="5"/>
      <c r="J3" s="5"/>
    </row>
    <row r="4" spans="1:12" ht="6.75" customHeight="1" x14ac:dyDescent="0.25">
      <c r="A4" s="3"/>
      <c r="E4" s="5"/>
      <c r="F4" s="5"/>
      <c r="G4" s="5"/>
      <c r="H4" s="5"/>
      <c r="I4" s="5"/>
      <c r="J4" s="5"/>
    </row>
    <row r="5" spans="1:12" ht="18.75" customHeight="1" x14ac:dyDescent="0.35">
      <c r="A5" s="57" t="s">
        <v>78</v>
      </c>
      <c r="B5" s="57"/>
      <c r="C5" s="57"/>
      <c r="D5" s="57"/>
      <c r="E5" s="57"/>
      <c r="F5" s="57"/>
      <c r="G5" s="57"/>
      <c r="H5" s="57"/>
      <c r="I5" s="57"/>
      <c r="J5" s="57"/>
    </row>
    <row r="6" spans="1:12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</row>
    <row r="7" spans="1:12" ht="15.75" customHeight="1" x14ac:dyDescent="0.35">
      <c r="A7" s="6" t="s">
        <v>8</v>
      </c>
      <c r="B7" s="27">
        <v>490000</v>
      </c>
      <c r="C7" s="6"/>
      <c r="D7" s="8"/>
      <c r="E7" s="19">
        <f t="shared" ref="E7:E13" si="0">B7*0.1</f>
        <v>49000</v>
      </c>
      <c r="F7" s="8"/>
      <c r="G7" s="47">
        <f>B7*0.1</f>
        <v>49000</v>
      </c>
      <c r="H7" s="7">
        <f t="shared" ref="H7:H13" si="1">(B7+C7)*0.12</f>
        <v>58800</v>
      </c>
      <c r="I7" s="8"/>
      <c r="J7" s="9">
        <f t="shared" ref="J7:J13" si="2">B7*0.78</f>
        <v>382200</v>
      </c>
      <c r="K7" s="16">
        <v>720000</v>
      </c>
      <c r="L7" s="23">
        <v>1845000</v>
      </c>
    </row>
    <row r="8" spans="1:12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2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2" ht="19.5" customHeight="1" x14ac:dyDescent="0.35">
      <c r="A10" s="6" t="s">
        <v>23</v>
      </c>
      <c r="B10" s="27">
        <v>35000</v>
      </c>
      <c r="C10" s="6"/>
      <c r="D10" s="8"/>
      <c r="E10" s="7">
        <f t="shared" si="0"/>
        <v>3500</v>
      </c>
      <c r="F10" s="8"/>
      <c r="G10" s="47">
        <f t="shared" si="3"/>
        <v>3500</v>
      </c>
      <c r="H10" s="7">
        <f t="shared" si="1"/>
        <v>4200</v>
      </c>
      <c r="I10" s="8"/>
      <c r="J10" s="9">
        <f t="shared" si="2"/>
        <v>27300</v>
      </c>
      <c r="K10" s="16"/>
      <c r="L10" s="23"/>
    </row>
    <row r="11" spans="1:12" ht="18" customHeight="1" x14ac:dyDescent="0.35">
      <c r="A11" s="6" t="s">
        <v>62</v>
      </c>
      <c r="B11" s="27">
        <v>75000</v>
      </c>
      <c r="C11" s="6"/>
      <c r="D11" s="8"/>
      <c r="E11" s="7">
        <f t="shared" si="0"/>
        <v>7500</v>
      </c>
      <c r="F11" s="8"/>
      <c r="G11" s="47">
        <f t="shared" si="3"/>
        <v>7500</v>
      </c>
      <c r="H11" s="7">
        <f t="shared" si="1"/>
        <v>9000</v>
      </c>
      <c r="I11" s="8"/>
      <c r="J11" s="9">
        <f t="shared" si="2"/>
        <v>58500</v>
      </c>
      <c r="K11" s="16">
        <v>279000</v>
      </c>
      <c r="L11" s="23">
        <v>540000</v>
      </c>
    </row>
    <row r="12" spans="1:12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2" ht="18.75" customHeight="1" x14ac:dyDescent="0.35">
      <c r="A13" s="1" t="s">
        <v>6</v>
      </c>
      <c r="B13" s="28">
        <f>SUM(B7:B12)</f>
        <v>820000</v>
      </c>
      <c r="C13" s="44">
        <f>SUM(C7:C12)</f>
        <v>330000</v>
      </c>
      <c r="D13" s="17">
        <f>SUM(D7:D12)</f>
        <v>16500</v>
      </c>
      <c r="E13" s="24">
        <f t="shared" si="0"/>
        <v>82000</v>
      </c>
      <c r="F13" s="44">
        <f>C13*0.05</f>
        <v>16500</v>
      </c>
      <c r="G13" s="44">
        <f>SUM(G7:G11)</f>
        <v>82000</v>
      </c>
      <c r="H13" s="22">
        <f t="shared" si="1"/>
        <v>138000</v>
      </c>
      <c r="I13" s="10">
        <f>SUM(I7:I12)</f>
        <v>273900</v>
      </c>
      <c r="J13" s="10">
        <f t="shared" si="2"/>
        <v>639600</v>
      </c>
      <c r="K13" s="17">
        <f>SUM(K7:K12)</f>
        <v>1222200</v>
      </c>
      <c r="L13" s="23">
        <f>SUM(L7:L12)</f>
        <v>3946920</v>
      </c>
    </row>
    <row r="14" spans="1:12" ht="17.25" customHeight="1" x14ac:dyDescent="0.35">
      <c r="A14" s="26" t="s">
        <v>16</v>
      </c>
      <c r="B14" s="29">
        <f>SUM(B13:C13)</f>
        <v>1150000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2" ht="16.5" customHeight="1" x14ac:dyDescent="0.35">
      <c r="A15" s="26" t="s">
        <v>7</v>
      </c>
      <c r="B15" s="28">
        <f>-(F13+G13)</f>
        <v>-98500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2" ht="18.75" customHeight="1" x14ac:dyDescent="0.35">
      <c r="A16" s="30" t="s">
        <v>26</v>
      </c>
      <c r="B16" s="28">
        <f>B13+B15</f>
        <v>721500</v>
      </c>
      <c r="C16" s="35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1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3" t="s">
        <v>79</v>
      </c>
      <c r="B18" s="29">
        <v>-220000</v>
      </c>
      <c r="C18" s="38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7.25" customHeight="1" x14ac:dyDescent="0.35">
      <c r="A19" s="48" t="s">
        <v>90</v>
      </c>
      <c r="B19" s="29">
        <v>-7000</v>
      </c>
      <c r="C19" s="61" t="s">
        <v>91</v>
      </c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5.75" customHeight="1" x14ac:dyDescent="0.35">
      <c r="A20" s="48" t="s">
        <v>80</v>
      </c>
      <c r="B20" s="29">
        <v>60000</v>
      </c>
      <c r="C20" s="66" t="s">
        <v>85</v>
      </c>
      <c r="D20" s="67"/>
      <c r="E20" s="67"/>
      <c r="F20" s="67"/>
      <c r="G20" s="68">
        <v>100000</v>
      </c>
      <c r="H20" s="68"/>
      <c r="I20" s="39"/>
      <c r="J20" s="39"/>
      <c r="K20" s="39"/>
      <c r="L20" s="39"/>
    </row>
    <row r="21" spans="1:12" ht="18" customHeight="1" x14ac:dyDescent="0.35">
      <c r="A21" s="48" t="s">
        <v>81</v>
      </c>
      <c r="B21" s="29">
        <v>-98525</v>
      </c>
      <c r="C21" s="67" t="s">
        <v>86</v>
      </c>
      <c r="D21" s="67"/>
      <c r="E21" s="67"/>
      <c r="F21" s="67"/>
      <c r="G21" s="68">
        <v>98525</v>
      </c>
      <c r="H21" s="68"/>
      <c r="I21" s="39"/>
      <c r="J21" s="39"/>
      <c r="K21" s="39"/>
      <c r="L21" s="39"/>
    </row>
    <row r="22" spans="1:12" ht="18.75" customHeight="1" x14ac:dyDescent="0.35">
      <c r="A22" s="33" t="s">
        <v>82</v>
      </c>
      <c r="B22" s="29">
        <v>-5636</v>
      </c>
      <c r="C22" s="67" t="s">
        <v>84</v>
      </c>
      <c r="D22" s="67"/>
      <c r="E22" s="67"/>
      <c r="F22" s="67"/>
      <c r="G22" s="68">
        <v>-55000</v>
      </c>
      <c r="H22" s="68"/>
      <c r="I22" s="39"/>
      <c r="J22" s="39"/>
      <c r="K22" s="39"/>
      <c r="L22" s="39"/>
    </row>
    <row r="23" spans="1:12" ht="18" customHeight="1" x14ac:dyDescent="0.35">
      <c r="A23" s="33" t="s">
        <v>83</v>
      </c>
      <c r="B23" s="29">
        <v>-55000</v>
      </c>
      <c r="C23" s="69" t="s">
        <v>87</v>
      </c>
      <c r="D23" s="69"/>
      <c r="E23" s="69"/>
      <c r="F23" s="69"/>
      <c r="G23" s="68">
        <v>-5636</v>
      </c>
      <c r="H23" s="68"/>
      <c r="I23" s="39"/>
      <c r="J23" s="39"/>
      <c r="K23" s="39"/>
      <c r="L23" s="39"/>
    </row>
    <row r="24" spans="1:12" ht="18.75" customHeight="1" x14ac:dyDescent="0.35">
      <c r="A24" s="41" t="s">
        <v>92</v>
      </c>
      <c r="B24" s="29">
        <v>-77889</v>
      </c>
      <c r="C24" s="70" t="s">
        <v>89</v>
      </c>
      <c r="D24" s="70"/>
      <c r="E24" s="70"/>
      <c r="F24" s="70"/>
      <c r="G24" s="66">
        <v>-60000</v>
      </c>
      <c r="H24" s="67"/>
      <c r="I24" s="39"/>
      <c r="J24" s="39"/>
      <c r="K24" s="39"/>
      <c r="L24" s="39"/>
    </row>
    <row r="25" spans="1:12" ht="19.5" customHeight="1" x14ac:dyDescent="0.35">
      <c r="A25" s="48" t="s">
        <v>93</v>
      </c>
      <c r="B25" s="29">
        <v>-5604</v>
      </c>
      <c r="C25" s="69" t="s">
        <v>87</v>
      </c>
      <c r="D25" s="69"/>
      <c r="E25" s="69"/>
      <c r="F25" s="69"/>
      <c r="G25" s="66">
        <v>-5604</v>
      </c>
      <c r="H25" s="67"/>
      <c r="I25" s="39"/>
      <c r="J25" s="39"/>
      <c r="K25" s="39"/>
      <c r="L25" s="39"/>
    </row>
    <row r="26" spans="1:12" ht="19.5" customHeight="1" x14ac:dyDescent="0.35">
      <c r="A26" s="48" t="s">
        <v>94</v>
      </c>
      <c r="B26" s="29">
        <v>-110000</v>
      </c>
      <c r="C26" s="51"/>
      <c r="D26" s="51"/>
      <c r="E26" s="51"/>
      <c r="F26" s="51"/>
      <c r="G26" s="49"/>
      <c r="H26" s="50"/>
      <c r="I26" s="39"/>
      <c r="J26" s="39"/>
      <c r="K26" s="39"/>
      <c r="L26" s="39"/>
    </row>
    <row r="27" spans="1:12" ht="18.75" customHeight="1" x14ac:dyDescent="0.35">
      <c r="A27" s="32" t="s">
        <v>95</v>
      </c>
      <c r="B27" s="28">
        <f>SUM(B16:B26)</f>
        <v>166846</v>
      </c>
      <c r="C27" s="71" t="s">
        <v>88</v>
      </c>
      <c r="D27" s="71"/>
      <c r="E27" s="71"/>
      <c r="F27" s="71"/>
      <c r="G27" s="72">
        <f>SUM(G20:H24)</f>
        <v>77889</v>
      </c>
      <c r="H27" s="73"/>
      <c r="K27" s="34"/>
    </row>
    <row r="28" spans="1:12" ht="15.75" x14ac:dyDescent="0.25">
      <c r="A28" s="53" t="s">
        <v>20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spans="1:12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</sheetData>
  <mergeCells count="23">
    <mergeCell ref="C17:L17"/>
    <mergeCell ref="C25:F25"/>
    <mergeCell ref="G25:H25"/>
    <mergeCell ref="D1:I1"/>
    <mergeCell ref="E2:K2"/>
    <mergeCell ref="A5:J5"/>
    <mergeCell ref="C15:I15"/>
    <mergeCell ref="J15:L15"/>
    <mergeCell ref="C19:L19"/>
    <mergeCell ref="A28:L28"/>
    <mergeCell ref="A29:L2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7:F27"/>
    <mergeCell ref="G27:H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E165-9ED0-419D-9DC0-9223B80FB545}">
  <dimension ref="A1:L31"/>
  <sheetViews>
    <sheetView zoomScaleNormal="100" workbookViewId="0">
      <selection activeCell="A30" sqref="A30:L30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2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2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2" ht="15.75" x14ac:dyDescent="0.25">
      <c r="A3" s="3" t="s">
        <v>15</v>
      </c>
      <c r="E3" s="5"/>
      <c r="F3" s="5"/>
      <c r="G3" s="5"/>
      <c r="H3" s="5"/>
      <c r="I3" s="5"/>
      <c r="J3" s="5"/>
    </row>
    <row r="4" spans="1:12" ht="6.75" customHeight="1" x14ac:dyDescent="0.25">
      <c r="A4" s="3"/>
      <c r="E4" s="5"/>
      <c r="F4" s="5"/>
      <c r="G4" s="5"/>
      <c r="H4" s="5"/>
      <c r="I4" s="5"/>
      <c r="J4" s="5"/>
    </row>
    <row r="5" spans="1:12" ht="18.75" customHeight="1" x14ac:dyDescent="0.35">
      <c r="A5" s="57" t="s">
        <v>78</v>
      </c>
      <c r="B5" s="57"/>
      <c r="C5" s="57"/>
      <c r="D5" s="57"/>
      <c r="E5" s="57"/>
      <c r="F5" s="57"/>
      <c r="G5" s="57"/>
      <c r="H5" s="57"/>
      <c r="I5" s="57"/>
      <c r="J5" s="57"/>
    </row>
    <row r="6" spans="1:12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</row>
    <row r="7" spans="1:12" ht="15.75" customHeight="1" x14ac:dyDescent="0.35">
      <c r="A7" s="6" t="s">
        <v>8</v>
      </c>
      <c r="B7" s="27">
        <v>490000</v>
      </c>
      <c r="C7" s="6"/>
      <c r="D7" s="8"/>
      <c r="E7" s="19">
        <f t="shared" ref="E7:E13" si="0">B7*0.1</f>
        <v>49000</v>
      </c>
      <c r="F7" s="8"/>
      <c r="G7" s="47">
        <f>B7*0.1</f>
        <v>49000</v>
      </c>
      <c r="H7" s="7">
        <f t="shared" ref="H7:H13" si="1">(B7+C7)*0.12</f>
        <v>58800</v>
      </c>
      <c r="I7" s="8"/>
      <c r="J7" s="9">
        <f t="shared" ref="J7:J13" si="2">B7*0.78</f>
        <v>382200</v>
      </c>
      <c r="K7" s="16">
        <v>720000</v>
      </c>
      <c r="L7" s="23">
        <v>1845000</v>
      </c>
    </row>
    <row r="8" spans="1:12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2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2" ht="19.5" customHeight="1" x14ac:dyDescent="0.35">
      <c r="A10" s="6" t="s">
        <v>23</v>
      </c>
      <c r="B10" s="27">
        <v>30000</v>
      </c>
      <c r="C10" s="6"/>
      <c r="D10" s="8"/>
      <c r="E10" s="7">
        <f t="shared" si="0"/>
        <v>3000</v>
      </c>
      <c r="F10" s="8"/>
      <c r="G10" s="47">
        <f t="shared" si="3"/>
        <v>3000</v>
      </c>
      <c r="H10" s="7">
        <f t="shared" si="1"/>
        <v>3600</v>
      </c>
      <c r="I10" s="8"/>
      <c r="J10" s="9">
        <f t="shared" si="2"/>
        <v>23400</v>
      </c>
      <c r="K10" s="16"/>
      <c r="L10" s="23"/>
    </row>
    <row r="11" spans="1:12" ht="18" customHeight="1" x14ac:dyDescent="0.35">
      <c r="A11" s="6" t="s">
        <v>62</v>
      </c>
      <c r="B11" s="27">
        <v>75000</v>
      </c>
      <c r="C11" s="6"/>
      <c r="D11" s="8"/>
      <c r="E11" s="7">
        <f t="shared" si="0"/>
        <v>7500</v>
      </c>
      <c r="F11" s="8"/>
      <c r="G11" s="47">
        <f t="shared" si="3"/>
        <v>7500</v>
      </c>
      <c r="H11" s="7">
        <f t="shared" si="1"/>
        <v>9000</v>
      </c>
      <c r="I11" s="8"/>
      <c r="J11" s="9">
        <f t="shared" si="2"/>
        <v>58500</v>
      </c>
      <c r="K11" s="16">
        <v>279000</v>
      </c>
      <c r="L11" s="23">
        <v>540000</v>
      </c>
    </row>
    <row r="12" spans="1:12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2" ht="18.75" customHeight="1" x14ac:dyDescent="0.35">
      <c r="A13" s="1" t="s">
        <v>6</v>
      </c>
      <c r="B13" s="28">
        <f>SUM(B7:B12)</f>
        <v>815000</v>
      </c>
      <c r="C13" s="44">
        <f>SUM(C7:C12)</f>
        <v>330000</v>
      </c>
      <c r="D13" s="17">
        <f>SUM(D7:D12)</f>
        <v>16500</v>
      </c>
      <c r="E13" s="24">
        <f t="shared" si="0"/>
        <v>81500</v>
      </c>
      <c r="F13" s="44">
        <f>C13*0.05</f>
        <v>16500</v>
      </c>
      <c r="G13" s="44">
        <f>SUM(G7:G11)</f>
        <v>81500</v>
      </c>
      <c r="H13" s="22">
        <f t="shared" si="1"/>
        <v>137400</v>
      </c>
      <c r="I13" s="10">
        <f>SUM(I7:I12)</f>
        <v>273900</v>
      </c>
      <c r="J13" s="10">
        <f t="shared" si="2"/>
        <v>635700</v>
      </c>
      <c r="K13" s="17">
        <f>SUM(K7:K12)</f>
        <v>1222200</v>
      </c>
      <c r="L13" s="23">
        <f>SUM(L7:L12)</f>
        <v>3946920</v>
      </c>
    </row>
    <row r="14" spans="1:12" ht="17.25" customHeight="1" x14ac:dyDescent="0.35">
      <c r="A14" s="26" t="s">
        <v>16</v>
      </c>
      <c r="B14" s="29">
        <f>SUM(B13:C13)</f>
        <v>1145000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2" ht="16.5" customHeight="1" x14ac:dyDescent="0.35">
      <c r="A15" s="26" t="s">
        <v>7</v>
      </c>
      <c r="B15" s="28">
        <f>-(F13+G13)</f>
        <v>-98000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2" ht="18.75" customHeight="1" x14ac:dyDescent="0.35">
      <c r="A16" s="30" t="s">
        <v>26</v>
      </c>
      <c r="B16" s="28">
        <f>B13+B15</f>
        <v>717000</v>
      </c>
      <c r="C16" s="35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1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3" t="s">
        <v>79</v>
      </c>
      <c r="B18" s="29">
        <v>-220000</v>
      </c>
      <c r="C18" s="38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7.25" customHeight="1" x14ac:dyDescent="0.35">
      <c r="A19" s="48" t="s">
        <v>90</v>
      </c>
      <c r="B19" s="29">
        <v>-7000</v>
      </c>
      <c r="C19" s="61" t="s">
        <v>91</v>
      </c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5.75" customHeight="1" x14ac:dyDescent="0.35">
      <c r="A20" s="48" t="s">
        <v>80</v>
      </c>
      <c r="B20" s="29">
        <v>60000</v>
      </c>
      <c r="C20" s="66" t="s">
        <v>85</v>
      </c>
      <c r="D20" s="67"/>
      <c r="E20" s="67"/>
      <c r="F20" s="67"/>
      <c r="G20" s="68">
        <v>100000</v>
      </c>
      <c r="H20" s="68"/>
      <c r="I20" s="39"/>
      <c r="J20" s="39"/>
      <c r="K20" s="39"/>
      <c r="L20" s="39"/>
    </row>
    <row r="21" spans="1:12" ht="18" customHeight="1" x14ac:dyDescent="0.35">
      <c r="A21" s="48" t="s">
        <v>81</v>
      </c>
      <c r="B21" s="29">
        <v>-98525</v>
      </c>
      <c r="C21" s="67" t="s">
        <v>86</v>
      </c>
      <c r="D21" s="67"/>
      <c r="E21" s="67"/>
      <c r="F21" s="67"/>
      <c r="G21" s="68">
        <v>98525</v>
      </c>
      <c r="H21" s="68"/>
      <c r="I21" s="39"/>
      <c r="J21" s="39"/>
      <c r="K21" s="39"/>
      <c r="L21" s="39"/>
    </row>
    <row r="22" spans="1:12" ht="18.75" customHeight="1" x14ac:dyDescent="0.35">
      <c r="A22" s="33" t="s">
        <v>82</v>
      </c>
      <c r="B22" s="29">
        <v>-5636</v>
      </c>
      <c r="C22" s="67" t="s">
        <v>84</v>
      </c>
      <c r="D22" s="67"/>
      <c r="E22" s="67"/>
      <c r="F22" s="67"/>
      <c r="G22" s="68">
        <v>-55000</v>
      </c>
      <c r="H22" s="68"/>
      <c r="I22" s="39"/>
      <c r="J22" s="39"/>
      <c r="K22" s="39"/>
      <c r="L22" s="39"/>
    </row>
    <row r="23" spans="1:12" ht="18" customHeight="1" x14ac:dyDescent="0.35">
      <c r="A23" s="33" t="s">
        <v>83</v>
      </c>
      <c r="B23" s="29">
        <v>-55000</v>
      </c>
      <c r="C23" s="69" t="s">
        <v>87</v>
      </c>
      <c r="D23" s="69"/>
      <c r="E23" s="69"/>
      <c r="F23" s="69"/>
      <c r="G23" s="68">
        <v>-5636</v>
      </c>
      <c r="H23" s="68"/>
      <c r="I23" s="39"/>
      <c r="J23" s="39"/>
      <c r="K23" s="39"/>
      <c r="L23" s="39"/>
    </row>
    <row r="24" spans="1:12" ht="18.75" customHeight="1" x14ac:dyDescent="0.35">
      <c r="A24" s="41" t="s">
        <v>92</v>
      </c>
      <c r="B24" s="29">
        <v>-77889</v>
      </c>
      <c r="C24" s="70" t="s">
        <v>89</v>
      </c>
      <c r="D24" s="70"/>
      <c r="E24" s="70"/>
      <c r="F24" s="70"/>
      <c r="G24" s="66">
        <v>-60000</v>
      </c>
      <c r="H24" s="67"/>
      <c r="I24" s="39"/>
      <c r="J24" s="39"/>
      <c r="K24" s="39"/>
      <c r="L24" s="39"/>
    </row>
    <row r="25" spans="1:12" ht="19.5" customHeight="1" x14ac:dyDescent="0.35">
      <c r="A25" s="48" t="s">
        <v>93</v>
      </c>
      <c r="B25" s="29">
        <v>-5604</v>
      </c>
      <c r="C25" s="69" t="s">
        <v>87</v>
      </c>
      <c r="D25" s="69"/>
      <c r="E25" s="69"/>
      <c r="F25" s="69"/>
      <c r="G25" s="66">
        <v>-5604</v>
      </c>
      <c r="H25" s="67"/>
      <c r="I25" s="39"/>
      <c r="J25" s="39"/>
      <c r="K25" s="39"/>
      <c r="L25" s="39"/>
    </row>
    <row r="26" spans="1:12" ht="19.5" customHeight="1" x14ac:dyDescent="0.35">
      <c r="A26" s="48" t="s">
        <v>94</v>
      </c>
      <c r="B26" s="29">
        <v>-110000</v>
      </c>
      <c r="C26" s="51"/>
      <c r="D26" s="51"/>
      <c r="E26" s="51"/>
      <c r="F26" s="51"/>
      <c r="G26" s="49"/>
      <c r="H26" s="50"/>
      <c r="I26" s="39"/>
      <c r="J26" s="39"/>
      <c r="K26" s="39"/>
      <c r="L26" s="39"/>
    </row>
    <row r="27" spans="1:12" ht="19.5" customHeight="1" x14ac:dyDescent="0.35">
      <c r="A27" s="32" t="s">
        <v>107</v>
      </c>
      <c r="B27" s="29">
        <v>166846</v>
      </c>
      <c r="C27" s="51"/>
      <c r="D27" s="51"/>
      <c r="E27" s="51"/>
      <c r="F27" s="51"/>
      <c r="G27" s="49"/>
      <c r="H27" s="50"/>
      <c r="I27" s="39"/>
      <c r="J27" s="39"/>
      <c r="K27" s="39"/>
      <c r="L27" s="39"/>
    </row>
    <row r="28" spans="1:12" ht="19.5" customHeight="1" x14ac:dyDescent="0.35">
      <c r="A28" s="32" t="s">
        <v>108</v>
      </c>
      <c r="B28" s="29">
        <f>SUM(B16:B26)</f>
        <v>162346</v>
      </c>
      <c r="C28" s="51"/>
      <c r="D28" s="51"/>
      <c r="E28" s="51"/>
      <c r="F28" s="51"/>
      <c r="G28" s="49"/>
      <c r="H28" s="50"/>
      <c r="I28" s="39"/>
      <c r="J28" s="39"/>
      <c r="K28" s="39"/>
      <c r="L28" s="39"/>
    </row>
    <row r="29" spans="1:12" ht="18.75" customHeight="1" x14ac:dyDescent="0.35">
      <c r="A29" s="32" t="s">
        <v>109</v>
      </c>
      <c r="B29" s="28">
        <f>B27-B28</f>
        <v>4500</v>
      </c>
      <c r="C29" s="71" t="s">
        <v>88</v>
      </c>
      <c r="D29" s="71"/>
      <c r="E29" s="71"/>
      <c r="F29" s="71"/>
      <c r="G29" s="72">
        <f>SUM(G20:H24)</f>
        <v>77889</v>
      </c>
      <c r="H29" s="73"/>
      <c r="K29" s="34"/>
    </row>
    <row r="30" spans="1:12" ht="15.75" x14ac:dyDescent="0.25">
      <c r="A30" s="53" t="s">
        <v>20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spans="1:12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</sheetData>
  <mergeCells count="23">
    <mergeCell ref="C22:F22"/>
    <mergeCell ref="G22:H22"/>
    <mergeCell ref="D1:I1"/>
    <mergeCell ref="E2:K2"/>
    <mergeCell ref="A5:J5"/>
    <mergeCell ref="C15:I15"/>
    <mergeCell ref="J15:L15"/>
    <mergeCell ref="C17:L17"/>
    <mergeCell ref="C19:L19"/>
    <mergeCell ref="C20:F20"/>
    <mergeCell ref="G20:H20"/>
    <mergeCell ref="C21:F21"/>
    <mergeCell ref="G21:H21"/>
    <mergeCell ref="C29:F29"/>
    <mergeCell ref="G29:H29"/>
    <mergeCell ref="A30:L30"/>
    <mergeCell ref="A31:L31"/>
    <mergeCell ref="C23:F23"/>
    <mergeCell ref="G23:H23"/>
    <mergeCell ref="C24:F24"/>
    <mergeCell ref="G24:H24"/>
    <mergeCell ref="C25:F25"/>
    <mergeCell ref="G25:H2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4276-91BB-45D1-80B2-BCB694F4618F}">
  <dimension ref="A1:O26"/>
  <sheetViews>
    <sheetView tabSelected="1" zoomScaleNormal="100" workbookViewId="0">
      <selection activeCell="I28" sqref="I28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9" hidden="1" customWidth="1"/>
    <col min="6" max="7" width="9" customWidth="1"/>
    <col min="8" max="8" width="10.7109375" customWidth="1"/>
    <col min="9" max="9" width="13" customWidth="1"/>
    <col min="10" max="10" width="14" customWidth="1"/>
    <col min="11" max="11" width="12" customWidth="1"/>
    <col min="12" max="12" width="10.5703125" customWidth="1"/>
  </cols>
  <sheetData>
    <row r="1" spans="1:15" ht="21" x14ac:dyDescent="0.35">
      <c r="A1" s="3" t="s">
        <v>10</v>
      </c>
      <c r="D1" s="55" t="s">
        <v>11</v>
      </c>
      <c r="E1" s="55"/>
      <c r="F1" s="55"/>
      <c r="G1" s="55"/>
      <c r="H1" s="55"/>
      <c r="I1" s="55"/>
      <c r="J1" s="21" t="s">
        <v>12</v>
      </c>
      <c r="K1" s="21"/>
    </row>
    <row r="2" spans="1:15" ht="21" x14ac:dyDescent="0.35">
      <c r="A2" s="3" t="s">
        <v>13</v>
      </c>
      <c r="E2" s="56" t="s">
        <v>72</v>
      </c>
      <c r="F2" s="56"/>
      <c r="G2" s="56"/>
      <c r="H2" s="56"/>
      <c r="I2" s="56"/>
      <c r="J2" s="56"/>
      <c r="K2" s="56"/>
    </row>
    <row r="3" spans="1:15" ht="15.75" x14ac:dyDescent="0.25">
      <c r="A3" s="3" t="s">
        <v>15</v>
      </c>
      <c r="E3" s="5"/>
      <c r="F3" s="5"/>
      <c r="G3" s="5"/>
      <c r="H3" s="5"/>
      <c r="I3" s="5"/>
      <c r="J3" s="5"/>
    </row>
    <row r="4" spans="1:15" ht="6.75" customHeight="1" x14ac:dyDescent="0.25">
      <c r="A4" s="3"/>
      <c r="E4" s="5"/>
      <c r="F4" s="5"/>
      <c r="G4" s="5"/>
      <c r="H4" s="5"/>
      <c r="I4" s="5"/>
      <c r="J4" s="5"/>
    </row>
    <row r="5" spans="1:15" ht="18.75" customHeight="1" x14ac:dyDescent="0.35">
      <c r="A5" s="57" t="s">
        <v>102</v>
      </c>
      <c r="B5" s="57"/>
      <c r="C5" s="57"/>
      <c r="D5" s="57"/>
      <c r="E5" s="57"/>
      <c r="F5" s="57"/>
      <c r="G5" s="57"/>
      <c r="H5" s="57"/>
      <c r="I5" s="57"/>
      <c r="J5" s="57"/>
    </row>
    <row r="6" spans="1:15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5">
        <v>0.05</v>
      </c>
      <c r="G6" s="15">
        <v>0.1</v>
      </c>
      <c r="H6" s="13" t="s">
        <v>3</v>
      </c>
      <c r="I6" s="13" t="s">
        <v>4</v>
      </c>
      <c r="J6" s="11" t="s">
        <v>5</v>
      </c>
      <c r="K6" s="12" t="s">
        <v>17</v>
      </c>
      <c r="L6" s="14" t="s">
        <v>18</v>
      </c>
      <c r="O6" s="52"/>
    </row>
    <row r="7" spans="1:15" ht="15.75" customHeight="1" x14ac:dyDescent="0.35">
      <c r="A7" s="6" t="s">
        <v>8</v>
      </c>
      <c r="B7" s="27"/>
      <c r="C7" s="6"/>
      <c r="D7" s="8"/>
      <c r="E7" s="19">
        <f t="shared" ref="E7:E13" si="0">B7*0.1</f>
        <v>0</v>
      </c>
      <c r="F7" s="8"/>
      <c r="G7" s="47">
        <f>B7*0.1</f>
        <v>0</v>
      </c>
      <c r="H7" s="7">
        <f t="shared" ref="H7:H13" si="1">(B7+C7)*0.12</f>
        <v>0</v>
      </c>
      <c r="I7" s="8"/>
      <c r="J7" s="9">
        <f t="shared" ref="J7:J13" si="2">B7*0.78</f>
        <v>0</v>
      </c>
      <c r="K7" s="16">
        <v>720000</v>
      </c>
      <c r="L7" s="23">
        <v>1845000</v>
      </c>
    </row>
    <row r="8" spans="1:15" ht="15.75" customHeight="1" x14ac:dyDescent="0.35">
      <c r="A8" s="6" t="s">
        <v>22</v>
      </c>
      <c r="B8" s="27">
        <v>180000</v>
      </c>
      <c r="C8" s="6"/>
      <c r="D8" s="8"/>
      <c r="E8" s="7">
        <f t="shared" si="0"/>
        <v>18000</v>
      </c>
      <c r="F8" s="8"/>
      <c r="G8" s="47">
        <f t="shared" ref="G8:G11" si="3">B8*0.1</f>
        <v>18000</v>
      </c>
      <c r="H8" s="7">
        <f t="shared" si="1"/>
        <v>21600</v>
      </c>
      <c r="I8" s="8"/>
      <c r="J8" s="9">
        <f t="shared" si="2"/>
        <v>140400</v>
      </c>
      <c r="K8" s="16">
        <v>223200</v>
      </c>
      <c r="L8" s="23">
        <v>1561920</v>
      </c>
    </row>
    <row r="9" spans="1:15" ht="15.75" customHeight="1" x14ac:dyDescent="0.35">
      <c r="A9" s="6" t="s">
        <v>21</v>
      </c>
      <c r="B9" s="27">
        <v>40000</v>
      </c>
      <c r="C9" s="6"/>
      <c r="D9" s="8"/>
      <c r="E9" s="7">
        <f t="shared" si="0"/>
        <v>4000</v>
      </c>
      <c r="F9" s="8"/>
      <c r="G9" s="47">
        <f t="shared" si="3"/>
        <v>4000</v>
      </c>
      <c r="H9" s="7">
        <f t="shared" si="1"/>
        <v>4800</v>
      </c>
      <c r="I9" s="8"/>
      <c r="J9" s="9">
        <f t="shared" si="2"/>
        <v>31200</v>
      </c>
      <c r="K9" s="16"/>
      <c r="L9" s="23"/>
    </row>
    <row r="10" spans="1:15" ht="19.5" customHeight="1" x14ac:dyDescent="0.35">
      <c r="A10" s="6" t="s">
        <v>23</v>
      </c>
      <c r="B10" s="27"/>
      <c r="C10" s="6"/>
      <c r="D10" s="8"/>
      <c r="E10" s="7">
        <f t="shared" si="0"/>
        <v>0</v>
      </c>
      <c r="F10" s="8"/>
      <c r="G10" s="47">
        <f t="shared" si="3"/>
        <v>0</v>
      </c>
      <c r="H10" s="7">
        <f t="shared" si="1"/>
        <v>0</v>
      </c>
      <c r="I10" s="8"/>
      <c r="J10" s="9">
        <f t="shared" si="2"/>
        <v>0</v>
      </c>
      <c r="K10" s="16"/>
      <c r="L10" s="23"/>
    </row>
    <row r="11" spans="1:15" ht="18" customHeight="1" x14ac:dyDescent="0.35">
      <c r="A11" s="6" t="s">
        <v>62</v>
      </c>
      <c r="B11" s="27"/>
      <c r="C11" s="6"/>
      <c r="D11" s="8"/>
      <c r="E11" s="7">
        <f t="shared" si="0"/>
        <v>0</v>
      </c>
      <c r="F11" s="8"/>
      <c r="G11" s="47">
        <f t="shared" si="3"/>
        <v>0</v>
      </c>
      <c r="H11" s="7">
        <f t="shared" si="1"/>
        <v>0</v>
      </c>
      <c r="I11" s="8"/>
      <c r="J11" s="9">
        <f t="shared" si="2"/>
        <v>0</v>
      </c>
      <c r="K11" s="16">
        <v>279000</v>
      </c>
      <c r="L11" s="23">
        <v>540000</v>
      </c>
    </row>
    <row r="12" spans="1:15" ht="15.75" customHeight="1" x14ac:dyDescent="0.35">
      <c r="A12" s="2" t="s">
        <v>9</v>
      </c>
      <c r="B12" s="27"/>
      <c r="C12" s="19">
        <v>330000</v>
      </c>
      <c r="D12" s="19">
        <f>C12*0.05</f>
        <v>16500</v>
      </c>
      <c r="E12" s="7">
        <f t="shared" si="0"/>
        <v>0</v>
      </c>
      <c r="F12" s="19">
        <f>C12*0.05</f>
        <v>16500</v>
      </c>
      <c r="G12" s="7"/>
      <c r="H12" s="7">
        <f t="shared" si="1"/>
        <v>39600</v>
      </c>
      <c r="I12" s="9">
        <f>C12*0.83</f>
        <v>273900</v>
      </c>
      <c r="J12" s="9">
        <f t="shared" si="2"/>
        <v>0</v>
      </c>
      <c r="K12" s="16"/>
      <c r="L12" s="23"/>
    </row>
    <row r="13" spans="1:15" ht="18.75" customHeight="1" x14ac:dyDescent="0.35">
      <c r="A13" s="1" t="s">
        <v>6</v>
      </c>
      <c r="B13" s="28">
        <f>SUM(B7:B12)</f>
        <v>220000</v>
      </c>
      <c r="C13" s="44">
        <f>SUM(C7:C12)</f>
        <v>330000</v>
      </c>
      <c r="D13" s="17">
        <f>SUM(D7:D12)</f>
        <v>16500</v>
      </c>
      <c r="E13" s="24">
        <f t="shared" si="0"/>
        <v>22000</v>
      </c>
      <c r="F13" s="44">
        <f>C13*0.05</f>
        <v>16500</v>
      </c>
      <c r="G13" s="44">
        <f>SUM(G7:G11)</f>
        <v>22000</v>
      </c>
      <c r="H13" s="22">
        <f t="shared" si="1"/>
        <v>66000</v>
      </c>
      <c r="I13" s="10">
        <f>SUM(I7:I12)</f>
        <v>273900</v>
      </c>
      <c r="J13" s="10">
        <f t="shared" si="2"/>
        <v>171600</v>
      </c>
      <c r="K13" s="17">
        <f>SUM(K7:K12)</f>
        <v>1222200</v>
      </c>
      <c r="L13" s="23">
        <f>SUM(L7:L12)</f>
        <v>3946920</v>
      </c>
    </row>
    <row r="14" spans="1:15" ht="17.25" customHeight="1" x14ac:dyDescent="0.35">
      <c r="A14" s="26" t="s">
        <v>16</v>
      </c>
      <c r="B14" s="29">
        <f>SUM(B13:C13)</f>
        <v>550000</v>
      </c>
      <c r="C14" s="5"/>
      <c r="D14" s="5"/>
      <c r="E14" s="5"/>
      <c r="F14" s="45"/>
      <c r="G14" s="46"/>
      <c r="H14" s="5"/>
      <c r="I14" s="5"/>
      <c r="J14" s="5"/>
      <c r="K14" s="5"/>
    </row>
    <row r="15" spans="1:15" ht="16.5" customHeight="1" x14ac:dyDescent="0.35">
      <c r="A15" s="26" t="s">
        <v>7</v>
      </c>
      <c r="B15" s="28">
        <f>-(F13+G13)</f>
        <v>-38500</v>
      </c>
      <c r="C15" s="58"/>
      <c r="D15" s="59"/>
      <c r="E15" s="59"/>
      <c r="F15" s="59"/>
      <c r="G15" s="59"/>
      <c r="H15" s="59"/>
      <c r="I15" s="59"/>
      <c r="J15" s="60"/>
      <c r="K15" s="60"/>
      <c r="L15" s="60"/>
    </row>
    <row r="16" spans="1:15" ht="18.75" customHeight="1" x14ac:dyDescent="0.35">
      <c r="A16" s="30" t="s">
        <v>26</v>
      </c>
      <c r="B16" s="28">
        <f>B13+B15</f>
        <v>181500</v>
      </c>
      <c r="C16" s="36"/>
      <c r="D16" s="36"/>
      <c r="E16" s="36"/>
      <c r="F16" s="36"/>
      <c r="G16" s="36"/>
      <c r="H16" s="36"/>
      <c r="I16" s="36"/>
      <c r="J16" s="37"/>
      <c r="K16" s="37"/>
      <c r="L16" s="37"/>
    </row>
    <row r="17" spans="1:12" ht="21" x14ac:dyDescent="0.35">
      <c r="A17" s="31" t="s">
        <v>25</v>
      </c>
      <c r="B17" s="29">
        <v>-35000</v>
      </c>
      <c r="C17" s="62" t="s">
        <v>27</v>
      </c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21" x14ac:dyDescent="0.35">
      <c r="A18" s="33" t="s">
        <v>103</v>
      </c>
      <c r="B18" s="29">
        <v>-220000</v>
      </c>
      <c r="C18" s="39" t="s">
        <v>25</v>
      </c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7.25" customHeight="1" x14ac:dyDescent="0.35">
      <c r="A19" s="33" t="s">
        <v>104</v>
      </c>
      <c r="B19" s="29">
        <v>18000</v>
      </c>
      <c r="C19" s="62" t="s">
        <v>114</v>
      </c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5.75" customHeight="1" x14ac:dyDescent="0.35">
      <c r="A20" s="33" t="s">
        <v>105</v>
      </c>
      <c r="B20" s="29">
        <v>18000</v>
      </c>
      <c r="C20" s="62" t="s">
        <v>114</v>
      </c>
      <c r="D20" s="62"/>
      <c r="E20" s="62"/>
      <c r="F20" s="62"/>
      <c r="G20" s="62"/>
      <c r="H20" s="62"/>
      <c r="I20" s="62"/>
      <c r="J20" s="62"/>
      <c r="K20" s="62"/>
      <c r="L20" s="62"/>
    </row>
    <row r="21" spans="1:12" ht="15.75" customHeight="1" x14ac:dyDescent="0.35">
      <c r="A21" s="33" t="s">
        <v>109</v>
      </c>
      <c r="B21" s="29">
        <v>-4500</v>
      </c>
      <c r="C21" s="78" t="s">
        <v>115</v>
      </c>
      <c r="D21" s="78"/>
      <c r="E21" s="78"/>
      <c r="F21" s="78"/>
      <c r="G21" s="78"/>
      <c r="H21" s="78"/>
      <c r="I21" s="78"/>
      <c r="J21" s="78"/>
      <c r="K21" s="78"/>
      <c r="L21" s="78"/>
    </row>
    <row r="22" spans="1:12" ht="15.75" customHeight="1" x14ac:dyDescent="0.35">
      <c r="A22" s="33" t="s">
        <v>110</v>
      </c>
      <c r="B22" s="29">
        <v>-37125</v>
      </c>
      <c r="C22" s="79" t="s">
        <v>113</v>
      </c>
      <c r="D22" s="80"/>
      <c r="E22" s="80"/>
      <c r="F22" s="80"/>
      <c r="G22" s="80"/>
      <c r="H22" s="80"/>
      <c r="I22" s="80"/>
      <c r="J22" s="80"/>
      <c r="K22" s="80"/>
      <c r="L22" s="80"/>
    </row>
    <row r="23" spans="1:12" ht="15.75" customHeight="1" x14ac:dyDescent="0.35">
      <c r="A23" s="77" t="s">
        <v>111</v>
      </c>
      <c r="B23" s="29">
        <v>-100000</v>
      </c>
      <c r="C23" s="81" t="s">
        <v>112</v>
      </c>
      <c r="D23" s="82"/>
      <c r="E23" s="82"/>
      <c r="F23" s="82"/>
      <c r="G23" s="82"/>
      <c r="H23" s="82"/>
      <c r="I23" s="82"/>
      <c r="J23" s="82"/>
      <c r="K23" s="82"/>
      <c r="L23" s="82"/>
    </row>
    <row r="24" spans="1:12" ht="18.75" customHeight="1" x14ac:dyDescent="0.35">
      <c r="A24" s="32" t="s">
        <v>106</v>
      </c>
      <c r="B24" s="28">
        <f>SUM(B16:B23)</f>
        <v>-179125</v>
      </c>
      <c r="C24" s="74"/>
      <c r="D24" s="74"/>
      <c r="E24" s="74"/>
      <c r="F24" s="74"/>
      <c r="G24" s="75"/>
      <c r="H24" s="76"/>
      <c r="K24" s="34"/>
    </row>
    <row r="25" spans="1:12" ht="15.75" x14ac:dyDescent="0.25">
      <c r="A25" s="53" t="s">
        <v>20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spans="1:12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</sheetData>
  <mergeCells count="15">
    <mergeCell ref="C24:F24"/>
    <mergeCell ref="G24:H24"/>
    <mergeCell ref="A25:L25"/>
    <mergeCell ref="A26:L26"/>
    <mergeCell ref="C19:L19"/>
    <mergeCell ref="C23:L23"/>
    <mergeCell ref="C22:L22"/>
    <mergeCell ref="C20:L20"/>
    <mergeCell ref="C21:L21"/>
    <mergeCell ref="C17:L17"/>
    <mergeCell ref="D1:I1"/>
    <mergeCell ref="E2:K2"/>
    <mergeCell ref="A5:J5"/>
    <mergeCell ref="C15:I15"/>
    <mergeCell ref="J15:L15"/>
  </mergeCells>
  <phoneticPr fontId="15" type="noConversion"/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31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100000</v>
      </c>
      <c r="C7" s="6"/>
      <c r="D7" s="8"/>
      <c r="E7" s="7">
        <f t="shared" ref="E7:E14" si="0">B7*0.1</f>
        <v>10000</v>
      </c>
      <c r="F7" s="7">
        <f t="shared" ref="F7:F14" si="1">(B7+C7)*0.12</f>
        <v>12000</v>
      </c>
      <c r="G7" s="8"/>
      <c r="H7" s="9">
        <f t="shared" ref="H7:H14" si="2">B7*0.78</f>
        <v>78000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440000</v>
      </c>
      <c r="C8" s="6"/>
      <c r="D8" s="8"/>
      <c r="E8" s="19">
        <f t="shared" si="0"/>
        <v>44000</v>
      </c>
      <c r="F8" s="7">
        <f t="shared" si="1"/>
        <v>52800</v>
      </c>
      <c r="G8" s="8"/>
      <c r="H8" s="9">
        <f t="shared" si="2"/>
        <v>343200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70000</v>
      </c>
      <c r="C11" s="6"/>
      <c r="D11" s="8"/>
      <c r="E11" s="7">
        <f t="shared" si="0"/>
        <v>7000</v>
      </c>
      <c r="F11" s="7">
        <f t="shared" si="1"/>
        <v>8400</v>
      </c>
      <c r="G11" s="8"/>
      <c r="H11" s="9">
        <f t="shared" si="2"/>
        <v>54600</v>
      </c>
      <c r="I11" s="16"/>
      <c r="J11" s="23"/>
    </row>
    <row r="12" spans="1:10" ht="18" customHeight="1" x14ac:dyDescent="0.35">
      <c r="A12" s="4" t="s">
        <v>24</v>
      </c>
      <c r="B12" s="27">
        <v>195000</v>
      </c>
      <c r="C12" s="6"/>
      <c r="D12" s="8"/>
      <c r="E12" s="7">
        <f t="shared" si="0"/>
        <v>19500</v>
      </c>
      <c r="F12" s="7">
        <f t="shared" si="1"/>
        <v>23400</v>
      </c>
      <c r="G12" s="8"/>
      <c r="H12" s="9">
        <f t="shared" si="2"/>
        <v>152100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520000</v>
      </c>
      <c r="D13" s="19">
        <f>C13*0.05</f>
        <v>26000</v>
      </c>
      <c r="E13" s="7">
        <f t="shared" si="0"/>
        <v>0</v>
      </c>
      <c r="F13" s="7">
        <f t="shared" si="1"/>
        <v>62400</v>
      </c>
      <c r="G13" s="9">
        <f>C13*0.83</f>
        <v>431600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1025000</v>
      </c>
      <c r="C14" s="17">
        <f>SUM(C7:C13)</f>
        <v>520000</v>
      </c>
      <c r="D14" s="17">
        <f>SUM(D7:D13)</f>
        <v>26000</v>
      </c>
      <c r="E14" s="24">
        <f t="shared" si="0"/>
        <v>102500</v>
      </c>
      <c r="F14" s="22">
        <f t="shared" si="1"/>
        <v>185400</v>
      </c>
      <c r="G14" s="10">
        <f>SUM(G7:G13)</f>
        <v>431600</v>
      </c>
      <c r="H14" s="10">
        <f t="shared" si="2"/>
        <v>799500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1545000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-128500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896500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-70000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32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18.75" customHeight="1" x14ac:dyDescent="0.35">
      <c r="A20" s="32" t="s">
        <v>33</v>
      </c>
      <c r="B20" s="28">
        <f>SUM(B17:B19)</f>
        <v>606500</v>
      </c>
      <c r="C20" s="25"/>
      <c r="I20" s="34"/>
    </row>
    <row r="21" spans="1:10" ht="15.75" x14ac:dyDescent="0.25">
      <c r="A21" s="53" t="s">
        <v>20</v>
      </c>
      <c r="B21" s="53"/>
      <c r="C21" s="53"/>
      <c r="D21" s="53"/>
      <c r="E21" s="53"/>
      <c r="F21" s="53"/>
      <c r="G21" s="53"/>
      <c r="H21" s="53"/>
      <c r="I21" s="53"/>
      <c r="J21" s="53"/>
    </row>
    <row r="22" spans="1:10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</row>
  </sheetData>
  <mergeCells count="8">
    <mergeCell ref="A21:J21"/>
    <mergeCell ref="A22:J22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zoomScaleNormal="100" workbookViewId="0">
      <selection activeCell="B21" sqref="B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34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0</v>
      </c>
      <c r="C7" s="6"/>
      <c r="D7" s="8"/>
      <c r="E7" s="7">
        <f t="shared" ref="E7:E14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820000</v>
      </c>
      <c r="C8" s="6"/>
      <c r="D8" s="8"/>
      <c r="E8" s="19">
        <f t="shared" si="0"/>
        <v>82000</v>
      </c>
      <c r="F8" s="7">
        <f t="shared" si="1"/>
        <v>98400</v>
      </c>
      <c r="G8" s="8"/>
      <c r="H8" s="9">
        <f t="shared" si="2"/>
        <v>639600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75000</v>
      </c>
      <c r="C11" s="6"/>
      <c r="D11" s="8"/>
      <c r="E11" s="7">
        <f t="shared" si="0"/>
        <v>7500</v>
      </c>
      <c r="F11" s="7">
        <f t="shared" si="1"/>
        <v>9000</v>
      </c>
      <c r="G11" s="8"/>
      <c r="H11" s="9">
        <f t="shared" si="2"/>
        <v>58500</v>
      </c>
      <c r="I11" s="16"/>
      <c r="J11" s="23"/>
    </row>
    <row r="12" spans="1:10" ht="18" customHeight="1" x14ac:dyDescent="0.35">
      <c r="A12" s="4" t="s">
        <v>24</v>
      </c>
      <c r="B12" s="27">
        <v>75000</v>
      </c>
      <c r="C12" s="6"/>
      <c r="D12" s="8"/>
      <c r="E12" s="7">
        <f t="shared" si="0"/>
        <v>7500</v>
      </c>
      <c r="F12" s="7">
        <f t="shared" si="1"/>
        <v>9000</v>
      </c>
      <c r="G12" s="8"/>
      <c r="H12" s="9">
        <f t="shared" si="2"/>
        <v>58500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520000</v>
      </c>
      <c r="D13" s="19">
        <f>C13*0.05</f>
        <v>26000</v>
      </c>
      <c r="E13" s="7">
        <f t="shared" si="0"/>
        <v>0</v>
      </c>
      <c r="F13" s="7">
        <f t="shared" si="1"/>
        <v>62400</v>
      </c>
      <c r="G13" s="9">
        <f>C13*0.83</f>
        <v>431600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1190000</v>
      </c>
      <c r="C14" s="17">
        <f>SUM(C7:C13)</f>
        <v>520000</v>
      </c>
      <c r="D14" s="17">
        <f>SUM(D7:D13)</f>
        <v>26000</v>
      </c>
      <c r="E14" s="24">
        <f t="shared" si="0"/>
        <v>119000</v>
      </c>
      <c r="F14" s="22">
        <f t="shared" si="1"/>
        <v>205200</v>
      </c>
      <c r="G14" s="10">
        <f>SUM(G7:G13)</f>
        <v>431600</v>
      </c>
      <c r="H14" s="10">
        <f t="shared" si="2"/>
        <v>928200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1710000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-145000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1045000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-70000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35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21" x14ac:dyDescent="0.35">
      <c r="A20" s="40" t="s">
        <v>36</v>
      </c>
      <c r="B20" s="29">
        <v>-180000</v>
      </c>
      <c r="C20" s="61" t="s">
        <v>37</v>
      </c>
      <c r="D20" s="62"/>
      <c r="E20" s="62"/>
      <c r="F20" s="62"/>
      <c r="G20" s="62"/>
      <c r="H20" s="62"/>
      <c r="I20" s="62"/>
      <c r="J20" s="62"/>
    </row>
    <row r="21" spans="1:10" ht="18.75" customHeight="1" x14ac:dyDescent="0.35">
      <c r="A21" s="32" t="s">
        <v>38</v>
      </c>
      <c r="B21" s="28">
        <f>SUM(B17:B20)</f>
        <v>575000</v>
      </c>
      <c r="C21" s="25"/>
      <c r="I21" s="34"/>
    </row>
    <row r="22" spans="1:10" ht="15.75" x14ac:dyDescent="0.25">
      <c r="A22" s="53" t="s">
        <v>20</v>
      </c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</row>
  </sheetData>
  <mergeCells count="9">
    <mergeCell ref="A22:J22"/>
    <mergeCell ref="A23:J23"/>
    <mergeCell ref="C20:J20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39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0</v>
      </c>
      <c r="C7" s="6"/>
      <c r="D7" s="8"/>
      <c r="E7" s="7">
        <f t="shared" ref="E7:E14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680000</v>
      </c>
      <c r="C8" s="6"/>
      <c r="D8" s="8"/>
      <c r="E8" s="19">
        <f t="shared" si="0"/>
        <v>68000</v>
      </c>
      <c r="F8" s="7">
        <f t="shared" si="1"/>
        <v>81600</v>
      </c>
      <c r="G8" s="8"/>
      <c r="H8" s="9">
        <f t="shared" si="2"/>
        <v>530400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65000</v>
      </c>
      <c r="C11" s="6"/>
      <c r="D11" s="8"/>
      <c r="E11" s="7">
        <f t="shared" si="0"/>
        <v>6500</v>
      </c>
      <c r="F11" s="7">
        <f t="shared" si="1"/>
        <v>7800</v>
      </c>
      <c r="G11" s="8"/>
      <c r="H11" s="9">
        <f t="shared" si="2"/>
        <v>50700</v>
      </c>
      <c r="I11" s="16"/>
      <c r="J11" s="23"/>
    </row>
    <row r="12" spans="1:10" ht="18" customHeight="1" x14ac:dyDescent="0.35">
      <c r="A12" s="4" t="s">
        <v>24</v>
      </c>
      <c r="B12" s="27">
        <v>145000</v>
      </c>
      <c r="C12" s="6"/>
      <c r="D12" s="8"/>
      <c r="E12" s="7">
        <f t="shared" si="0"/>
        <v>14500</v>
      </c>
      <c r="F12" s="7">
        <f t="shared" si="1"/>
        <v>17400</v>
      </c>
      <c r="G12" s="8"/>
      <c r="H12" s="9">
        <f t="shared" si="2"/>
        <v>113100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520000</v>
      </c>
      <c r="D13" s="19">
        <f>C13*0.05</f>
        <v>26000</v>
      </c>
      <c r="E13" s="7">
        <f t="shared" si="0"/>
        <v>0</v>
      </c>
      <c r="F13" s="7">
        <f t="shared" si="1"/>
        <v>62400</v>
      </c>
      <c r="G13" s="9">
        <f>C13*0.83</f>
        <v>431600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1110000</v>
      </c>
      <c r="C14" s="17">
        <f>SUM(C7:C13)</f>
        <v>520000</v>
      </c>
      <c r="D14" s="17">
        <f>SUM(D7:D13)</f>
        <v>26000</v>
      </c>
      <c r="E14" s="24">
        <f t="shared" si="0"/>
        <v>111000</v>
      </c>
      <c r="F14" s="22">
        <f t="shared" si="1"/>
        <v>195600</v>
      </c>
      <c r="G14" s="10">
        <f>SUM(G7:G13)</f>
        <v>431600</v>
      </c>
      <c r="H14" s="10">
        <f t="shared" si="2"/>
        <v>865800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1630000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-137000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973000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-70000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41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18.75" customHeight="1" x14ac:dyDescent="0.35">
      <c r="A20" s="32" t="s">
        <v>40</v>
      </c>
      <c r="B20" s="28">
        <f>SUM(B17:B19)</f>
        <v>683000</v>
      </c>
      <c r="C20" s="25"/>
      <c r="I20" s="34"/>
    </row>
    <row r="21" spans="1:10" ht="15.75" x14ac:dyDescent="0.25">
      <c r="A21" s="53" t="s">
        <v>20</v>
      </c>
      <c r="B21" s="53"/>
      <c r="C21" s="53"/>
      <c r="D21" s="53"/>
      <c r="E21" s="53"/>
      <c r="F21" s="53"/>
      <c r="G21" s="53"/>
      <c r="H21" s="53"/>
      <c r="I21" s="53"/>
      <c r="J21" s="53"/>
    </row>
    <row r="22" spans="1:10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</row>
  </sheetData>
  <mergeCells count="8">
    <mergeCell ref="A21:J21"/>
    <mergeCell ref="A22:J22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topLeftCell="A10" zoomScale="200" zoomScaleNormal="200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42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0</v>
      </c>
      <c r="C7" s="6"/>
      <c r="D7" s="8"/>
      <c r="E7" s="7">
        <f t="shared" ref="E7:E14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770000</v>
      </c>
      <c r="C8" s="6"/>
      <c r="D8" s="8"/>
      <c r="E8" s="19">
        <f t="shared" si="0"/>
        <v>77000</v>
      </c>
      <c r="F8" s="7">
        <f t="shared" si="1"/>
        <v>92400</v>
      </c>
      <c r="G8" s="8"/>
      <c r="H8" s="9">
        <f t="shared" si="2"/>
        <v>600600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70000</v>
      </c>
      <c r="C11" s="6"/>
      <c r="D11" s="8"/>
      <c r="E11" s="7">
        <f t="shared" si="0"/>
        <v>7000</v>
      </c>
      <c r="F11" s="7">
        <f t="shared" si="1"/>
        <v>8400</v>
      </c>
      <c r="G11" s="8"/>
      <c r="H11" s="9">
        <f t="shared" si="2"/>
        <v>54600</v>
      </c>
      <c r="I11" s="16"/>
      <c r="J11" s="23"/>
    </row>
    <row r="12" spans="1:10" ht="18" customHeight="1" x14ac:dyDescent="0.35">
      <c r="A12" s="4" t="s">
        <v>24</v>
      </c>
      <c r="B12" s="27">
        <v>75000</v>
      </c>
      <c r="C12" s="6"/>
      <c r="D12" s="8"/>
      <c r="E12" s="7">
        <f t="shared" si="0"/>
        <v>7500</v>
      </c>
      <c r="F12" s="7">
        <f t="shared" si="1"/>
        <v>9000</v>
      </c>
      <c r="G12" s="8"/>
      <c r="H12" s="9">
        <f t="shared" si="2"/>
        <v>58500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520000</v>
      </c>
      <c r="D13" s="19">
        <f>C13*0.05</f>
        <v>26000</v>
      </c>
      <c r="E13" s="7">
        <f t="shared" si="0"/>
        <v>0</v>
      </c>
      <c r="F13" s="7">
        <f t="shared" si="1"/>
        <v>62400</v>
      </c>
      <c r="G13" s="9">
        <f>C13*0.83</f>
        <v>431600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1135000</v>
      </c>
      <c r="C14" s="17">
        <f>SUM(C7:C13)</f>
        <v>520000</v>
      </c>
      <c r="D14" s="17">
        <f>SUM(D7:D13)</f>
        <v>26000</v>
      </c>
      <c r="E14" s="24">
        <f t="shared" si="0"/>
        <v>113500</v>
      </c>
      <c r="F14" s="22">
        <f t="shared" si="1"/>
        <v>198600</v>
      </c>
      <c r="G14" s="10">
        <f>SUM(G7:G13)</f>
        <v>431600</v>
      </c>
      <c r="H14" s="10">
        <f t="shared" si="2"/>
        <v>885300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1655000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-139500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995500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43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21" x14ac:dyDescent="0.35">
      <c r="A20" s="31" t="s">
        <v>44</v>
      </c>
      <c r="B20" s="29">
        <v>-800000</v>
      </c>
      <c r="C20" s="61" t="s">
        <v>45</v>
      </c>
      <c r="D20" s="62"/>
      <c r="E20" s="62"/>
      <c r="F20" s="62"/>
      <c r="G20" s="62"/>
      <c r="H20" s="62"/>
      <c r="I20" s="62"/>
      <c r="J20" s="62"/>
    </row>
    <row r="21" spans="1:10" ht="21" x14ac:dyDescent="0.35">
      <c r="A21" s="31" t="s">
        <v>46</v>
      </c>
      <c r="B21" s="29">
        <v>163800</v>
      </c>
      <c r="C21" s="38"/>
      <c r="D21" s="39"/>
      <c r="E21" s="39"/>
      <c r="F21" s="39"/>
      <c r="G21" s="39"/>
      <c r="H21" s="39"/>
      <c r="I21" s="39"/>
      <c r="J21" s="39"/>
    </row>
    <row r="22" spans="1:10" ht="18.75" customHeight="1" x14ac:dyDescent="0.35">
      <c r="A22" s="32" t="s">
        <v>47</v>
      </c>
      <c r="B22" s="28">
        <f>SUM(B17:B21)</f>
        <v>104300</v>
      </c>
      <c r="C22" s="25"/>
      <c r="I22" s="34"/>
    </row>
    <row r="23" spans="1:10" ht="15.75" x14ac:dyDescent="0.25">
      <c r="A23" s="53" t="s">
        <v>20</v>
      </c>
      <c r="B23" s="53"/>
      <c r="C23" s="53"/>
      <c r="D23" s="53"/>
      <c r="E23" s="53"/>
      <c r="F23" s="53"/>
      <c r="G23" s="53"/>
      <c r="H23" s="53"/>
      <c r="I23" s="53"/>
      <c r="J23" s="53"/>
    </row>
    <row r="24" spans="1:10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</sheetData>
  <mergeCells count="9">
    <mergeCell ref="A23:J23"/>
    <mergeCell ref="A24:J24"/>
    <mergeCell ref="D1:G1"/>
    <mergeCell ref="E2:I2"/>
    <mergeCell ref="A5:H5"/>
    <mergeCell ref="C16:G16"/>
    <mergeCell ref="H16:J16"/>
    <mergeCell ref="C18:J18"/>
    <mergeCell ref="C20:J2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topLeftCell="A10" zoomScale="200" zoomScaleNormal="200" workbookViewId="0">
      <selection activeCell="B22" sqref="B22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63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0</v>
      </c>
      <c r="C7" s="6"/>
      <c r="D7" s="8"/>
      <c r="E7" s="7">
        <f t="shared" ref="E7:E14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770000</v>
      </c>
      <c r="C8" s="6"/>
      <c r="D8" s="8"/>
      <c r="E8" s="19">
        <f t="shared" si="0"/>
        <v>77000</v>
      </c>
      <c r="F8" s="7">
        <f t="shared" si="1"/>
        <v>92400</v>
      </c>
      <c r="G8" s="8"/>
      <c r="H8" s="9">
        <f t="shared" si="2"/>
        <v>600600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70000</v>
      </c>
      <c r="C11" s="6"/>
      <c r="D11" s="8"/>
      <c r="E11" s="7">
        <f t="shared" si="0"/>
        <v>7000</v>
      </c>
      <c r="F11" s="7">
        <f t="shared" si="1"/>
        <v>8400</v>
      </c>
      <c r="G11" s="8"/>
      <c r="H11" s="9">
        <f t="shared" si="2"/>
        <v>54600</v>
      </c>
      <c r="I11" s="16"/>
      <c r="J11" s="23"/>
    </row>
    <row r="12" spans="1:10" ht="18" customHeight="1" x14ac:dyDescent="0.35">
      <c r="A12" s="4" t="s">
        <v>24</v>
      </c>
      <c r="B12" s="27">
        <v>75000</v>
      </c>
      <c r="C12" s="6"/>
      <c r="D12" s="8"/>
      <c r="E12" s="7">
        <f t="shared" si="0"/>
        <v>7500</v>
      </c>
      <c r="F12" s="7">
        <f t="shared" si="1"/>
        <v>9000</v>
      </c>
      <c r="G12" s="8"/>
      <c r="H12" s="9">
        <f t="shared" si="2"/>
        <v>58500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380000</v>
      </c>
      <c r="D13" s="19">
        <f>C13*0.05</f>
        <v>19000</v>
      </c>
      <c r="E13" s="7">
        <f t="shared" si="0"/>
        <v>0</v>
      </c>
      <c r="F13" s="7">
        <f t="shared" si="1"/>
        <v>45600</v>
      </c>
      <c r="G13" s="9">
        <f>C13*0.83</f>
        <v>315400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1135000</v>
      </c>
      <c r="C14" s="17">
        <f>SUM(C7:C13)</f>
        <v>380000</v>
      </c>
      <c r="D14" s="17">
        <f>SUM(D7:D13)</f>
        <v>19000</v>
      </c>
      <c r="E14" s="24">
        <f t="shared" si="0"/>
        <v>113500</v>
      </c>
      <c r="F14" s="22">
        <f t="shared" si="1"/>
        <v>181800</v>
      </c>
      <c r="G14" s="10">
        <f>SUM(G7:G13)</f>
        <v>315400</v>
      </c>
      <c r="H14" s="10">
        <f t="shared" si="2"/>
        <v>885300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1515000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-132500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1002500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43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21" x14ac:dyDescent="0.35">
      <c r="A20" s="31" t="s">
        <v>44</v>
      </c>
      <c r="B20" s="29">
        <v>-800000</v>
      </c>
      <c r="C20" s="61" t="s">
        <v>45</v>
      </c>
      <c r="D20" s="62"/>
      <c r="E20" s="62"/>
      <c r="F20" s="62"/>
      <c r="G20" s="62"/>
      <c r="H20" s="62"/>
      <c r="I20" s="62"/>
      <c r="J20" s="62"/>
    </row>
    <row r="21" spans="1:10" ht="21" x14ac:dyDescent="0.35">
      <c r="A21" s="31" t="s">
        <v>46</v>
      </c>
      <c r="B21" s="29">
        <v>163800</v>
      </c>
      <c r="C21" s="38"/>
      <c r="D21" s="39"/>
      <c r="E21" s="39"/>
      <c r="F21" s="39"/>
      <c r="G21" s="39"/>
      <c r="H21" s="39"/>
      <c r="I21" s="39"/>
      <c r="J21" s="39"/>
    </row>
    <row r="22" spans="1:10" ht="18.75" customHeight="1" x14ac:dyDescent="0.35">
      <c r="A22" s="32" t="s">
        <v>47</v>
      </c>
      <c r="B22" s="28">
        <f>SUM(B17:B21)</f>
        <v>111300</v>
      </c>
      <c r="C22" s="25"/>
      <c r="I22" s="34"/>
    </row>
    <row r="23" spans="1:10" ht="15.75" x14ac:dyDescent="0.25">
      <c r="A23" s="53" t="s">
        <v>20</v>
      </c>
      <c r="B23" s="53"/>
      <c r="C23" s="53"/>
      <c r="D23" s="53"/>
      <c r="E23" s="53"/>
      <c r="F23" s="53"/>
      <c r="G23" s="53"/>
      <c r="H23" s="53"/>
      <c r="I23" s="53"/>
      <c r="J23" s="53"/>
    </row>
    <row r="24" spans="1:10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</sheetData>
  <mergeCells count="9">
    <mergeCell ref="C20:J20"/>
    <mergeCell ref="A23:J23"/>
    <mergeCell ref="A24:J24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zoomScaleNormal="100" workbookViewId="0">
      <selection activeCell="D13" sqref="D1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52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4" t="s">
        <v>19</v>
      </c>
      <c r="B7" s="27">
        <v>0</v>
      </c>
      <c r="C7" s="6"/>
      <c r="D7" s="8"/>
      <c r="E7" s="7">
        <f t="shared" ref="E7:E14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4" t="s">
        <v>8</v>
      </c>
      <c r="B8" s="27">
        <v>490000</v>
      </c>
      <c r="C8" s="6"/>
      <c r="D8" s="8"/>
      <c r="E8" s="19">
        <f t="shared" si="0"/>
        <v>49000</v>
      </c>
      <c r="F8" s="7">
        <f t="shared" si="1"/>
        <v>58800</v>
      </c>
      <c r="G8" s="8"/>
      <c r="H8" s="9">
        <f t="shared" si="2"/>
        <v>382200</v>
      </c>
      <c r="I8" s="16">
        <v>720000</v>
      </c>
      <c r="J8" s="23">
        <v>1845000</v>
      </c>
    </row>
    <row r="9" spans="1:10" ht="15.75" customHeight="1" x14ac:dyDescent="0.35">
      <c r="A9" s="4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4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20" t="s">
        <v>23</v>
      </c>
      <c r="B11" s="27">
        <v>65000</v>
      </c>
      <c r="C11" s="6"/>
      <c r="D11" s="8"/>
      <c r="E11" s="7">
        <f t="shared" si="0"/>
        <v>6500</v>
      </c>
      <c r="F11" s="7">
        <f t="shared" si="1"/>
        <v>7800</v>
      </c>
      <c r="G11" s="8"/>
      <c r="H11" s="9">
        <f t="shared" si="2"/>
        <v>50700</v>
      </c>
      <c r="I11" s="16"/>
      <c r="J11" s="23"/>
    </row>
    <row r="12" spans="1:10" ht="18" customHeight="1" x14ac:dyDescent="0.35">
      <c r="A12" s="4" t="s">
        <v>24</v>
      </c>
      <c r="B12" s="27">
        <v>75000</v>
      </c>
      <c r="C12" s="6"/>
      <c r="D12" s="8"/>
      <c r="E12" s="7">
        <f t="shared" si="0"/>
        <v>7500</v>
      </c>
      <c r="F12" s="7">
        <f t="shared" si="1"/>
        <v>9000</v>
      </c>
      <c r="G12" s="8"/>
      <c r="H12" s="9">
        <f t="shared" si="2"/>
        <v>58500</v>
      </c>
      <c r="I12" s="16">
        <v>279000</v>
      </c>
      <c r="J12" s="23">
        <v>540000</v>
      </c>
    </row>
    <row r="13" spans="1:10" ht="14.25" customHeight="1" x14ac:dyDescent="0.35">
      <c r="A13" s="2" t="s">
        <v>9</v>
      </c>
      <c r="B13" s="27"/>
      <c r="C13" s="19">
        <v>380000</v>
      </c>
      <c r="D13" s="19">
        <f>C13*0.05</f>
        <v>19000</v>
      </c>
      <c r="E13" s="7">
        <f t="shared" si="0"/>
        <v>0</v>
      </c>
      <c r="F13" s="7">
        <f t="shared" si="1"/>
        <v>45600</v>
      </c>
      <c r="G13" s="9">
        <f>C13*0.83</f>
        <v>315400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850000</v>
      </c>
      <c r="C14" s="17">
        <f>SUM(C7:C13)</f>
        <v>380000</v>
      </c>
      <c r="D14" s="17">
        <f>SUM(D7:D13)</f>
        <v>19000</v>
      </c>
      <c r="E14" s="24">
        <f t="shared" si="0"/>
        <v>85000</v>
      </c>
      <c r="F14" s="22">
        <f t="shared" si="1"/>
        <v>147600</v>
      </c>
      <c r="G14" s="10">
        <f>SUM(G7:G13)</f>
        <v>315400</v>
      </c>
      <c r="H14" s="10">
        <f t="shared" si="2"/>
        <v>663000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1230000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-104000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746000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48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21" x14ac:dyDescent="0.35">
      <c r="A20" s="31" t="s">
        <v>49</v>
      </c>
      <c r="B20" s="29">
        <v>104300</v>
      </c>
      <c r="C20" s="38"/>
      <c r="D20" s="39"/>
      <c r="E20" s="39"/>
      <c r="F20" s="39"/>
      <c r="G20" s="39"/>
      <c r="H20" s="39"/>
      <c r="I20" s="39"/>
      <c r="J20" s="39"/>
    </row>
    <row r="21" spans="1:10" ht="21" x14ac:dyDescent="0.35">
      <c r="A21" s="33" t="s">
        <v>50</v>
      </c>
      <c r="B21" s="29">
        <v>-68000</v>
      </c>
      <c r="C21" s="61" t="s">
        <v>51</v>
      </c>
      <c r="D21" s="62"/>
      <c r="E21" s="62"/>
      <c r="F21" s="62"/>
      <c r="G21" s="62"/>
      <c r="H21" s="62"/>
      <c r="I21" s="62"/>
      <c r="J21" s="62"/>
    </row>
    <row r="22" spans="1:10" ht="21" x14ac:dyDescent="0.35">
      <c r="A22" s="33" t="s">
        <v>54</v>
      </c>
      <c r="B22" s="29">
        <v>-15000</v>
      </c>
      <c r="C22" s="38"/>
      <c r="D22" s="39"/>
      <c r="E22" s="39"/>
      <c r="F22" s="39"/>
      <c r="G22" s="39"/>
      <c r="H22" s="39"/>
      <c r="I22" s="39"/>
      <c r="J22" s="39"/>
    </row>
    <row r="23" spans="1:10" ht="21" x14ac:dyDescent="0.35">
      <c r="A23" s="41" t="s">
        <v>55</v>
      </c>
      <c r="B23" s="29">
        <v>-320000</v>
      </c>
      <c r="C23" s="61" t="s">
        <v>58</v>
      </c>
      <c r="D23" s="62"/>
      <c r="E23" s="62"/>
      <c r="F23" s="62"/>
      <c r="G23" s="62"/>
      <c r="H23" s="62"/>
      <c r="I23" s="62"/>
      <c r="J23" s="62"/>
    </row>
    <row r="24" spans="1:10" ht="21" x14ac:dyDescent="0.35">
      <c r="A24" s="41" t="s">
        <v>64</v>
      </c>
      <c r="B24" s="29">
        <v>63000</v>
      </c>
      <c r="C24" s="61" t="s">
        <v>65</v>
      </c>
      <c r="D24" s="62"/>
      <c r="E24" s="62"/>
      <c r="F24" s="62"/>
      <c r="G24" s="62"/>
      <c r="H24" s="62"/>
      <c r="I24" s="62"/>
      <c r="J24" s="62"/>
    </row>
    <row r="25" spans="1:10" ht="18.75" customHeight="1" x14ac:dyDescent="0.35">
      <c r="A25" s="32" t="s">
        <v>53</v>
      </c>
      <c r="B25" s="28">
        <f>SUM(B17:B22)</f>
        <v>512300</v>
      </c>
      <c r="C25" s="25"/>
      <c r="I25" s="34"/>
    </row>
    <row r="26" spans="1:10" ht="15.75" x14ac:dyDescent="0.25">
      <c r="A26" s="53" t="s">
        <v>20</v>
      </c>
      <c r="B26" s="53"/>
      <c r="C26" s="53"/>
      <c r="D26" s="53"/>
      <c r="E26" s="53"/>
      <c r="F26" s="53"/>
      <c r="G26" s="53"/>
      <c r="H26" s="53"/>
      <c r="I26" s="53"/>
      <c r="J26" s="53"/>
    </row>
    <row r="27" spans="1:10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</row>
  </sheetData>
  <mergeCells count="11">
    <mergeCell ref="A26:J26"/>
    <mergeCell ref="A27:J27"/>
    <mergeCell ref="C21:J21"/>
    <mergeCell ref="D1:G1"/>
    <mergeCell ref="E2:I2"/>
    <mergeCell ref="A5:H5"/>
    <mergeCell ref="C16:G16"/>
    <mergeCell ref="H16:J16"/>
    <mergeCell ref="C18:J18"/>
    <mergeCell ref="C23:J23"/>
    <mergeCell ref="C24:J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5" t="s">
        <v>11</v>
      </c>
      <c r="E1" s="55"/>
      <c r="F1" s="55"/>
      <c r="G1" s="55"/>
      <c r="H1" s="21" t="s">
        <v>12</v>
      </c>
      <c r="I1" s="21"/>
    </row>
    <row r="2" spans="1:10" ht="21" x14ac:dyDescent="0.35">
      <c r="A2" s="3" t="s">
        <v>13</v>
      </c>
      <c r="E2" s="56" t="s">
        <v>14</v>
      </c>
      <c r="F2" s="56"/>
      <c r="G2" s="56"/>
      <c r="H2" s="56"/>
      <c r="I2" s="56"/>
    </row>
    <row r="3" spans="1:10" ht="15.75" x14ac:dyDescent="0.25">
      <c r="A3" s="3" t="s">
        <v>15</v>
      </c>
      <c r="E3" s="5"/>
      <c r="F3" s="5"/>
      <c r="G3" s="5"/>
      <c r="H3" s="5"/>
    </row>
    <row r="4" spans="1:10" ht="6.75" customHeight="1" x14ac:dyDescent="0.25">
      <c r="A4" s="3"/>
      <c r="E4" s="5"/>
      <c r="F4" s="5"/>
      <c r="G4" s="5"/>
      <c r="H4" s="5"/>
    </row>
    <row r="5" spans="1:10" ht="18.75" customHeight="1" x14ac:dyDescent="0.35">
      <c r="A5" s="57" t="s">
        <v>59</v>
      </c>
      <c r="B5" s="57"/>
      <c r="C5" s="57"/>
      <c r="D5" s="57"/>
      <c r="E5" s="57"/>
      <c r="F5" s="57"/>
      <c r="G5" s="57"/>
      <c r="H5" s="57"/>
    </row>
    <row r="6" spans="1:10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0.1</v>
      </c>
      <c r="F6" s="13" t="s">
        <v>3</v>
      </c>
      <c r="G6" s="13" t="s">
        <v>4</v>
      </c>
      <c r="H6" s="11" t="s">
        <v>5</v>
      </c>
      <c r="I6" s="12" t="s">
        <v>17</v>
      </c>
      <c r="J6" s="14" t="s">
        <v>18</v>
      </c>
    </row>
    <row r="7" spans="1:10" ht="15.75" customHeight="1" x14ac:dyDescent="0.35">
      <c r="A7" s="6" t="s">
        <v>19</v>
      </c>
      <c r="B7" s="27">
        <v>0</v>
      </c>
      <c r="C7" s="6"/>
      <c r="D7" s="8"/>
      <c r="E7" s="7">
        <f t="shared" ref="E7:E13" si="0">B7*0.1</f>
        <v>0</v>
      </c>
      <c r="F7" s="7">
        <f t="shared" ref="F7:F14" si="1">(B7+C7)*0.12</f>
        <v>0</v>
      </c>
      <c r="G7" s="8"/>
      <c r="H7" s="9">
        <f t="shared" ref="H7:H14" si="2">B7*0.78</f>
        <v>0</v>
      </c>
      <c r="I7" s="16">
        <v>489600</v>
      </c>
      <c r="J7" s="23">
        <v>1101600</v>
      </c>
    </row>
    <row r="8" spans="1:10" ht="15.75" customHeight="1" x14ac:dyDescent="0.35">
      <c r="A8" s="6" t="s">
        <v>8</v>
      </c>
      <c r="B8" s="27">
        <v>440000</v>
      </c>
      <c r="C8" s="6"/>
      <c r="D8" s="8"/>
      <c r="E8" s="19">
        <f t="shared" si="0"/>
        <v>44000</v>
      </c>
      <c r="F8" s="7">
        <f t="shared" si="1"/>
        <v>52800</v>
      </c>
      <c r="G8" s="8"/>
      <c r="H8" s="9">
        <f t="shared" si="2"/>
        <v>343200</v>
      </c>
      <c r="I8" s="16">
        <v>720000</v>
      </c>
      <c r="J8" s="23">
        <v>1845000</v>
      </c>
    </row>
    <row r="9" spans="1:10" ht="15.75" customHeight="1" x14ac:dyDescent="0.35">
      <c r="A9" s="6" t="s">
        <v>22</v>
      </c>
      <c r="B9" s="27">
        <v>180000</v>
      </c>
      <c r="C9" s="6"/>
      <c r="D9" s="8"/>
      <c r="E9" s="7">
        <f t="shared" si="0"/>
        <v>18000</v>
      </c>
      <c r="F9" s="7">
        <f t="shared" si="1"/>
        <v>21600</v>
      </c>
      <c r="G9" s="8"/>
      <c r="H9" s="9">
        <f t="shared" si="2"/>
        <v>140400</v>
      </c>
      <c r="I9" s="16">
        <v>223200</v>
      </c>
      <c r="J9" s="23">
        <v>1561920</v>
      </c>
    </row>
    <row r="10" spans="1:10" ht="15.75" customHeight="1" x14ac:dyDescent="0.35">
      <c r="A10" s="6" t="s">
        <v>21</v>
      </c>
      <c r="B10" s="27">
        <v>40000</v>
      </c>
      <c r="C10" s="6"/>
      <c r="D10" s="8"/>
      <c r="E10" s="7">
        <f t="shared" si="0"/>
        <v>4000</v>
      </c>
      <c r="F10" s="7">
        <f t="shared" si="1"/>
        <v>4800</v>
      </c>
      <c r="G10" s="8"/>
      <c r="H10" s="9">
        <f t="shared" si="2"/>
        <v>31200</v>
      </c>
      <c r="I10" s="16"/>
      <c r="J10" s="23"/>
    </row>
    <row r="11" spans="1:10" ht="19.5" customHeight="1" x14ac:dyDescent="0.35">
      <c r="A11" s="6" t="s">
        <v>23</v>
      </c>
      <c r="B11" s="27">
        <v>75000</v>
      </c>
      <c r="C11" s="6"/>
      <c r="D11" s="8"/>
      <c r="E11" s="7">
        <f t="shared" si="0"/>
        <v>7500</v>
      </c>
      <c r="F11" s="7">
        <f t="shared" si="1"/>
        <v>9000</v>
      </c>
      <c r="G11" s="8"/>
      <c r="H11" s="9">
        <f t="shared" si="2"/>
        <v>58500</v>
      </c>
      <c r="I11" s="16"/>
      <c r="J11" s="23"/>
    </row>
    <row r="12" spans="1:10" ht="18" customHeight="1" x14ac:dyDescent="0.35">
      <c r="A12" s="6" t="s">
        <v>62</v>
      </c>
      <c r="B12" s="27">
        <v>35000</v>
      </c>
      <c r="C12" s="6"/>
      <c r="D12" s="8"/>
      <c r="E12" s="7">
        <f t="shared" si="0"/>
        <v>3500</v>
      </c>
      <c r="F12" s="7">
        <f t="shared" si="1"/>
        <v>4200</v>
      </c>
      <c r="G12" s="8"/>
      <c r="H12" s="9">
        <f t="shared" si="2"/>
        <v>27300</v>
      </c>
      <c r="I12" s="16">
        <v>279000</v>
      </c>
      <c r="J12" s="23">
        <v>540000</v>
      </c>
    </row>
    <row r="13" spans="1:10" ht="15.75" customHeight="1" x14ac:dyDescent="0.35">
      <c r="A13" s="2" t="s">
        <v>9</v>
      </c>
      <c r="B13" s="27"/>
      <c r="C13" s="19">
        <v>380000</v>
      </c>
      <c r="D13" s="19">
        <f>C13*0.05</f>
        <v>19000</v>
      </c>
      <c r="E13" s="7">
        <f t="shared" si="0"/>
        <v>0</v>
      </c>
      <c r="F13" s="7">
        <f t="shared" si="1"/>
        <v>45600</v>
      </c>
      <c r="G13" s="9">
        <f>C13*0.83</f>
        <v>315400</v>
      </c>
      <c r="H13" s="9">
        <f t="shared" si="2"/>
        <v>0</v>
      </c>
      <c r="I13" s="16"/>
      <c r="J13" s="23"/>
    </row>
    <row r="14" spans="1:10" ht="18.75" customHeight="1" x14ac:dyDescent="0.35">
      <c r="A14" s="1" t="s">
        <v>6</v>
      </c>
      <c r="B14" s="28">
        <f>SUM(B7:B13)</f>
        <v>770000</v>
      </c>
      <c r="C14" s="17">
        <f>SUM(C7:C13)</f>
        <v>380000</v>
      </c>
      <c r="D14" s="17">
        <f>SUM(D7:D13)</f>
        <v>19000</v>
      </c>
      <c r="E14" s="24">
        <f>SUM(E7:E13)</f>
        <v>77000</v>
      </c>
      <c r="F14" s="22">
        <f t="shared" si="1"/>
        <v>138000</v>
      </c>
      <c r="G14" s="10">
        <f>SUM(G7:G13)</f>
        <v>315400</v>
      </c>
      <c r="H14" s="10">
        <f t="shared" si="2"/>
        <v>600600</v>
      </c>
      <c r="I14" s="17">
        <f>SUM(I7:I13)</f>
        <v>1711800</v>
      </c>
      <c r="J14" s="23">
        <f>SUM(J7:J13)</f>
        <v>5048520</v>
      </c>
    </row>
    <row r="15" spans="1:10" ht="17.25" customHeight="1" x14ac:dyDescent="0.35">
      <c r="A15" s="26" t="s">
        <v>16</v>
      </c>
      <c r="B15" s="29">
        <f>SUM(B14:C14)</f>
        <v>1150000</v>
      </c>
      <c r="C15" s="5"/>
      <c r="D15" s="5"/>
      <c r="E15" s="5"/>
      <c r="F15" s="5"/>
      <c r="G15" s="5"/>
      <c r="H15" s="5"/>
      <c r="I15" s="5"/>
    </row>
    <row r="16" spans="1:10" ht="16.5" customHeight="1" x14ac:dyDescent="0.35">
      <c r="A16" s="26" t="s">
        <v>7</v>
      </c>
      <c r="B16" s="28">
        <f>-(D14+E14)</f>
        <v>-96000</v>
      </c>
      <c r="C16" s="58"/>
      <c r="D16" s="59"/>
      <c r="E16" s="59"/>
      <c r="F16" s="59"/>
      <c r="G16" s="59"/>
      <c r="H16" s="60"/>
      <c r="I16" s="60"/>
      <c r="J16" s="60"/>
    </row>
    <row r="17" spans="1:10" ht="18.75" customHeight="1" x14ac:dyDescent="0.35">
      <c r="A17" s="30" t="s">
        <v>26</v>
      </c>
      <c r="B17" s="28">
        <f>B14+B16</f>
        <v>674000</v>
      </c>
      <c r="C17" s="35"/>
      <c r="D17" s="36"/>
      <c r="E17" s="36"/>
      <c r="F17" s="36"/>
      <c r="G17" s="36"/>
      <c r="H17" s="37"/>
      <c r="I17" s="37"/>
      <c r="J17" s="37"/>
    </row>
    <row r="18" spans="1:10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</row>
    <row r="19" spans="1:10" ht="21" x14ac:dyDescent="0.35">
      <c r="A19" s="31" t="s">
        <v>60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</row>
    <row r="20" spans="1:10" ht="21" x14ac:dyDescent="0.35">
      <c r="A20" s="33" t="s">
        <v>56</v>
      </c>
      <c r="B20" s="29">
        <v>-40000</v>
      </c>
      <c r="C20" s="61" t="s">
        <v>57</v>
      </c>
      <c r="D20" s="62"/>
      <c r="E20" s="62"/>
      <c r="F20" s="62"/>
      <c r="G20" s="62"/>
      <c r="H20" s="62"/>
      <c r="I20" s="62"/>
      <c r="J20" s="62"/>
    </row>
    <row r="21" spans="1:10" ht="21" x14ac:dyDescent="0.35">
      <c r="A21" s="33" t="s">
        <v>66</v>
      </c>
      <c r="B21" s="29">
        <v>-60000</v>
      </c>
      <c r="C21" s="63" t="s">
        <v>67</v>
      </c>
      <c r="D21" s="64"/>
      <c r="E21" s="64"/>
      <c r="F21" s="64"/>
      <c r="G21" s="64"/>
      <c r="H21" s="64"/>
      <c r="I21" s="64"/>
      <c r="J21" s="64"/>
    </row>
    <row r="22" spans="1:10" ht="18.75" customHeight="1" x14ac:dyDescent="0.35">
      <c r="A22" s="32" t="s">
        <v>61</v>
      </c>
      <c r="B22" s="28">
        <f>SUM(B17:B19)</f>
        <v>419000</v>
      </c>
      <c r="C22" s="25"/>
      <c r="I22" s="34"/>
    </row>
    <row r="23" spans="1:10" ht="15.75" x14ac:dyDescent="0.25">
      <c r="A23" s="53" t="s">
        <v>20</v>
      </c>
      <c r="B23" s="53"/>
      <c r="C23" s="53"/>
      <c r="D23" s="53"/>
      <c r="E23" s="53"/>
      <c r="F23" s="53"/>
      <c r="G23" s="53"/>
      <c r="H23" s="53"/>
      <c r="I23" s="53"/>
      <c r="J23" s="53"/>
    </row>
    <row r="24" spans="1:10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</sheetData>
  <mergeCells count="10">
    <mergeCell ref="C20:J20"/>
    <mergeCell ref="A23:J23"/>
    <mergeCell ref="A24:J24"/>
    <mergeCell ref="D1:G1"/>
    <mergeCell ref="E2:I2"/>
    <mergeCell ref="A5:H5"/>
    <mergeCell ref="C16:G16"/>
    <mergeCell ref="H16:J16"/>
    <mergeCell ref="C18:J18"/>
    <mergeCell ref="C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9.5703125" customWidth="1"/>
    <col min="4" max="4" width="8.7109375" hidden="1" customWidth="1"/>
    <col min="5" max="5" width="8.7109375" customWidth="1"/>
    <col min="6" max="6" width="9.85546875" customWidth="1"/>
    <col min="7" max="7" width="10.7109375" customWidth="1"/>
    <col min="8" max="8" width="13" customWidth="1"/>
    <col min="9" max="9" width="14" customWidth="1"/>
    <col min="10" max="10" width="12" customWidth="1"/>
    <col min="11" max="11" width="10.5703125" customWidth="1"/>
  </cols>
  <sheetData>
    <row r="1" spans="1:11" ht="21" x14ac:dyDescent="0.35">
      <c r="A1" s="3" t="s">
        <v>10</v>
      </c>
      <c r="D1" s="55" t="s">
        <v>11</v>
      </c>
      <c r="E1" s="55"/>
      <c r="F1" s="55"/>
      <c r="G1" s="55"/>
      <c r="H1" s="55"/>
      <c r="I1" s="21" t="s">
        <v>12</v>
      </c>
      <c r="J1" s="21"/>
    </row>
    <row r="2" spans="1:11" ht="21" x14ac:dyDescent="0.35">
      <c r="A2" s="3" t="s">
        <v>13</v>
      </c>
      <c r="F2" s="56" t="s">
        <v>72</v>
      </c>
      <c r="G2" s="56"/>
      <c r="H2" s="56"/>
      <c r="I2" s="56"/>
      <c r="J2" s="56"/>
    </row>
    <row r="3" spans="1:11" ht="15.75" x14ac:dyDescent="0.25">
      <c r="A3" s="3" t="s">
        <v>15</v>
      </c>
      <c r="F3" s="5"/>
      <c r="G3" s="5"/>
      <c r="H3" s="5"/>
      <c r="I3" s="5"/>
    </row>
    <row r="4" spans="1:11" ht="6.75" customHeight="1" x14ac:dyDescent="0.25">
      <c r="A4" s="3"/>
      <c r="F4" s="5"/>
      <c r="G4" s="5"/>
      <c r="H4" s="5"/>
      <c r="I4" s="5"/>
    </row>
    <row r="5" spans="1:11" ht="18.75" customHeight="1" x14ac:dyDescent="0.35">
      <c r="A5" s="57" t="s">
        <v>68</v>
      </c>
      <c r="B5" s="57"/>
      <c r="C5" s="57"/>
      <c r="D5" s="57"/>
      <c r="E5" s="57"/>
      <c r="F5" s="57"/>
      <c r="G5" s="57"/>
      <c r="H5" s="57"/>
      <c r="I5" s="57"/>
    </row>
    <row r="6" spans="1:11" ht="15.75" customHeight="1" x14ac:dyDescent="0.3">
      <c r="A6" s="1" t="s">
        <v>0</v>
      </c>
      <c r="B6" s="18" t="s">
        <v>1</v>
      </c>
      <c r="C6" s="18" t="s">
        <v>2</v>
      </c>
      <c r="D6" s="15">
        <v>0.05</v>
      </c>
      <c r="E6" s="15">
        <v>0.05</v>
      </c>
      <c r="F6" s="15">
        <v>0.1</v>
      </c>
      <c r="G6" s="13" t="s">
        <v>3</v>
      </c>
      <c r="H6" s="13" t="s">
        <v>4</v>
      </c>
      <c r="I6" s="11" t="s">
        <v>5</v>
      </c>
      <c r="J6" s="12" t="s">
        <v>17</v>
      </c>
      <c r="K6" s="14" t="s">
        <v>18</v>
      </c>
    </row>
    <row r="7" spans="1:11" ht="15.75" customHeight="1" x14ac:dyDescent="0.35">
      <c r="A7" s="6" t="s">
        <v>19</v>
      </c>
      <c r="B7" s="27">
        <v>0</v>
      </c>
      <c r="C7" s="6"/>
      <c r="D7" s="8"/>
      <c r="E7" s="8"/>
      <c r="F7" s="7">
        <f t="shared" ref="F7:F12" si="0">B7*0.1</f>
        <v>0</v>
      </c>
      <c r="G7" s="7">
        <f t="shared" ref="G7:G14" si="1">(B7+C7)*0.12</f>
        <v>0</v>
      </c>
      <c r="H7" s="8"/>
      <c r="I7" s="9">
        <f t="shared" ref="I7:I14" si="2">B7*0.78</f>
        <v>0</v>
      </c>
      <c r="J7" s="16">
        <v>489600</v>
      </c>
      <c r="K7" s="23">
        <v>1101600</v>
      </c>
    </row>
    <row r="8" spans="1:11" ht="15.75" customHeight="1" x14ac:dyDescent="0.35">
      <c r="A8" s="6" t="s">
        <v>8</v>
      </c>
      <c r="B8" s="27">
        <v>730000</v>
      </c>
      <c r="C8" s="6"/>
      <c r="D8" s="8"/>
      <c r="E8" s="8"/>
      <c r="F8" s="19">
        <f t="shared" si="0"/>
        <v>73000</v>
      </c>
      <c r="G8" s="7">
        <f t="shared" si="1"/>
        <v>87600</v>
      </c>
      <c r="H8" s="8"/>
      <c r="I8" s="9">
        <f t="shared" si="2"/>
        <v>569400</v>
      </c>
      <c r="J8" s="16">
        <v>720000</v>
      </c>
      <c r="K8" s="23">
        <v>1845000</v>
      </c>
    </row>
    <row r="9" spans="1:11" ht="15.75" customHeight="1" x14ac:dyDescent="0.35">
      <c r="A9" s="6" t="s">
        <v>22</v>
      </c>
      <c r="B9" s="27">
        <v>180000</v>
      </c>
      <c r="C9" s="6"/>
      <c r="D9" s="8"/>
      <c r="E9" s="8"/>
      <c r="F9" s="7">
        <f t="shared" si="0"/>
        <v>18000</v>
      </c>
      <c r="G9" s="7">
        <f t="shared" si="1"/>
        <v>21600</v>
      </c>
      <c r="H9" s="8"/>
      <c r="I9" s="9">
        <f t="shared" si="2"/>
        <v>140400</v>
      </c>
      <c r="J9" s="16">
        <v>223200</v>
      </c>
      <c r="K9" s="23">
        <v>1561920</v>
      </c>
    </row>
    <row r="10" spans="1:11" ht="15.75" customHeight="1" x14ac:dyDescent="0.35">
      <c r="A10" s="6" t="s">
        <v>21</v>
      </c>
      <c r="B10" s="27">
        <v>40000</v>
      </c>
      <c r="C10" s="6"/>
      <c r="D10" s="8"/>
      <c r="E10" s="8"/>
      <c r="F10" s="7">
        <f t="shared" si="0"/>
        <v>4000</v>
      </c>
      <c r="G10" s="7">
        <f t="shared" si="1"/>
        <v>4800</v>
      </c>
      <c r="H10" s="8"/>
      <c r="I10" s="9">
        <f t="shared" si="2"/>
        <v>31200</v>
      </c>
      <c r="J10" s="16"/>
      <c r="K10" s="23"/>
    </row>
    <row r="11" spans="1:11" ht="19.5" customHeight="1" x14ac:dyDescent="0.35">
      <c r="A11" s="6" t="s">
        <v>23</v>
      </c>
      <c r="B11" s="27">
        <v>39000</v>
      </c>
      <c r="C11" s="6"/>
      <c r="D11" s="8"/>
      <c r="E11" s="8"/>
      <c r="F11" s="7">
        <f t="shared" si="0"/>
        <v>3900</v>
      </c>
      <c r="G11" s="7">
        <f t="shared" si="1"/>
        <v>4680</v>
      </c>
      <c r="H11" s="8"/>
      <c r="I11" s="9">
        <f t="shared" si="2"/>
        <v>30420</v>
      </c>
      <c r="J11" s="16"/>
      <c r="K11" s="23"/>
    </row>
    <row r="12" spans="1:11" ht="18" customHeight="1" x14ac:dyDescent="0.35">
      <c r="A12" s="6" t="s">
        <v>62</v>
      </c>
      <c r="B12" s="27">
        <v>115000</v>
      </c>
      <c r="C12" s="6"/>
      <c r="D12" s="8"/>
      <c r="E12" s="8"/>
      <c r="F12" s="7">
        <f t="shared" si="0"/>
        <v>11500</v>
      </c>
      <c r="G12" s="7">
        <f t="shared" si="1"/>
        <v>13800</v>
      </c>
      <c r="H12" s="8"/>
      <c r="I12" s="9">
        <f t="shared" si="2"/>
        <v>89700</v>
      </c>
      <c r="J12" s="16">
        <v>279000</v>
      </c>
      <c r="K12" s="23">
        <v>540000</v>
      </c>
    </row>
    <row r="13" spans="1:11" ht="15.75" customHeight="1" x14ac:dyDescent="0.35">
      <c r="A13" s="2" t="s">
        <v>9</v>
      </c>
      <c r="B13" s="27"/>
      <c r="C13" s="19">
        <v>380000</v>
      </c>
      <c r="D13" s="19">
        <f>C13*0.05</f>
        <v>19000</v>
      </c>
      <c r="E13" s="19">
        <f>C13*0.05</f>
        <v>19000</v>
      </c>
      <c r="F13" s="7"/>
      <c r="G13" s="7">
        <f t="shared" si="1"/>
        <v>45600</v>
      </c>
      <c r="H13" s="9">
        <f>C13*0.83</f>
        <v>315400</v>
      </c>
      <c r="I13" s="9">
        <f t="shared" si="2"/>
        <v>0</v>
      </c>
      <c r="J13" s="16"/>
      <c r="K13" s="23"/>
    </row>
    <row r="14" spans="1:11" ht="18.75" customHeight="1" x14ac:dyDescent="0.35">
      <c r="A14" s="1" t="s">
        <v>6</v>
      </c>
      <c r="B14" s="28">
        <f>SUM(B7:B13)</f>
        <v>1104000</v>
      </c>
      <c r="C14" s="17">
        <f>SUM(C7:C13)</f>
        <v>380000</v>
      </c>
      <c r="D14" s="17">
        <f>SUM(D7:D13)</f>
        <v>19000</v>
      </c>
      <c r="E14" s="17">
        <f>SUM(E7:E13)</f>
        <v>19000</v>
      </c>
      <c r="F14" s="24">
        <f>SUM(F7:F13)</f>
        <v>110400</v>
      </c>
      <c r="G14" s="22">
        <f t="shared" si="1"/>
        <v>178080</v>
      </c>
      <c r="H14" s="10">
        <f>SUM(H7:H13)</f>
        <v>315400</v>
      </c>
      <c r="I14" s="10">
        <f t="shared" si="2"/>
        <v>861120</v>
      </c>
      <c r="J14" s="17">
        <f>SUM(J7:J13)</f>
        <v>1711800</v>
      </c>
      <c r="K14" s="23">
        <f>SUM(K7:K13)</f>
        <v>5048520</v>
      </c>
    </row>
    <row r="15" spans="1:11" ht="17.25" customHeight="1" x14ac:dyDescent="0.35">
      <c r="A15" s="26" t="s">
        <v>16</v>
      </c>
      <c r="B15" s="29">
        <f>SUM(B14:C14)</f>
        <v>1484000</v>
      </c>
      <c r="C15" s="5"/>
      <c r="D15" s="5"/>
      <c r="E15" s="5"/>
      <c r="F15" s="5"/>
      <c r="G15" s="5"/>
      <c r="H15" s="5"/>
      <c r="I15" s="5"/>
      <c r="J15" s="5"/>
    </row>
    <row r="16" spans="1:11" ht="16.5" customHeight="1" x14ac:dyDescent="0.35">
      <c r="A16" s="26" t="s">
        <v>7</v>
      </c>
      <c r="B16" s="28">
        <f>-(E14+F14)</f>
        <v>-129400</v>
      </c>
      <c r="C16" s="58"/>
      <c r="D16" s="59"/>
      <c r="E16" s="59"/>
      <c r="F16" s="59"/>
      <c r="G16" s="59"/>
      <c r="H16" s="59"/>
      <c r="I16" s="60"/>
      <c r="J16" s="60"/>
      <c r="K16" s="60"/>
    </row>
    <row r="17" spans="1:11" ht="18.75" customHeight="1" x14ac:dyDescent="0.35">
      <c r="A17" s="30" t="s">
        <v>26</v>
      </c>
      <c r="B17" s="28">
        <f>B14+B16</f>
        <v>974600</v>
      </c>
      <c r="C17" s="35"/>
      <c r="D17" s="36"/>
      <c r="E17" s="36"/>
      <c r="F17" s="36"/>
      <c r="G17" s="36"/>
      <c r="H17" s="36"/>
      <c r="I17" s="37"/>
      <c r="J17" s="37"/>
      <c r="K17" s="37"/>
    </row>
    <row r="18" spans="1:11" ht="21" x14ac:dyDescent="0.35">
      <c r="A18" s="31" t="s">
        <v>25</v>
      </c>
      <c r="B18" s="29">
        <v>-35000</v>
      </c>
      <c r="C18" s="61" t="s">
        <v>27</v>
      </c>
      <c r="D18" s="62"/>
      <c r="E18" s="62"/>
      <c r="F18" s="62"/>
      <c r="G18" s="62"/>
      <c r="H18" s="62"/>
      <c r="I18" s="62"/>
      <c r="J18" s="62"/>
      <c r="K18" s="62"/>
    </row>
    <row r="19" spans="1:11" ht="21" x14ac:dyDescent="0.35">
      <c r="A19" s="31" t="s">
        <v>60</v>
      </c>
      <c r="B19" s="29">
        <v>-220000</v>
      </c>
      <c r="C19" s="38" t="s">
        <v>25</v>
      </c>
      <c r="D19" s="39"/>
      <c r="E19" s="39"/>
      <c r="F19" s="39"/>
      <c r="G19" s="39"/>
      <c r="H19" s="39"/>
      <c r="I19" s="39"/>
      <c r="J19" s="39"/>
      <c r="K19" s="39"/>
    </row>
    <row r="20" spans="1:11" ht="21" x14ac:dyDescent="0.35">
      <c r="A20" s="33" t="s">
        <v>56</v>
      </c>
      <c r="B20" s="29">
        <v>-40000</v>
      </c>
      <c r="C20" s="61" t="s">
        <v>57</v>
      </c>
      <c r="D20" s="62"/>
      <c r="E20" s="62"/>
      <c r="F20" s="62"/>
      <c r="G20" s="62"/>
      <c r="H20" s="62"/>
      <c r="I20" s="62"/>
      <c r="J20" s="62"/>
      <c r="K20" s="62"/>
    </row>
    <row r="21" spans="1:11" ht="21" x14ac:dyDescent="0.35">
      <c r="A21" s="33" t="s">
        <v>69</v>
      </c>
      <c r="B21" s="29">
        <v>-15000</v>
      </c>
      <c r="C21" s="65" t="s">
        <v>70</v>
      </c>
      <c r="D21" s="53"/>
      <c r="E21" s="53"/>
      <c r="F21" s="53"/>
      <c r="G21" s="53"/>
      <c r="H21" s="53"/>
      <c r="I21" s="53"/>
      <c r="J21" s="53"/>
      <c r="K21" s="53"/>
    </row>
    <row r="22" spans="1:11" ht="21" x14ac:dyDescent="0.35">
      <c r="A22" s="40" t="s">
        <v>71</v>
      </c>
      <c r="B22" s="29">
        <v>-20000</v>
      </c>
      <c r="C22" s="42"/>
      <c r="D22" s="43"/>
      <c r="E22" s="43"/>
      <c r="F22" s="43"/>
      <c r="G22" s="43"/>
      <c r="H22" s="43"/>
      <c r="I22" s="43"/>
      <c r="J22" s="43"/>
      <c r="K22" s="43"/>
    </row>
    <row r="23" spans="1:11" ht="18.75" customHeight="1" x14ac:dyDescent="0.35">
      <c r="A23" s="32" t="s">
        <v>61</v>
      </c>
      <c r="B23" s="28">
        <f>SUM(B17:B22)</f>
        <v>644600</v>
      </c>
      <c r="C23" s="25"/>
      <c r="J23" s="34"/>
    </row>
    <row r="24" spans="1:11" ht="15.75" x14ac:dyDescent="0.25">
      <c r="A24" s="53" t="s">
        <v>20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1:1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</sheetData>
  <mergeCells count="10">
    <mergeCell ref="C20:K20"/>
    <mergeCell ref="C21:K21"/>
    <mergeCell ref="A24:K24"/>
    <mergeCell ref="A25:K25"/>
    <mergeCell ref="D1:H1"/>
    <mergeCell ref="F2:J2"/>
    <mergeCell ref="A5:I5"/>
    <mergeCell ref="C16:H16"/>
    <mergeCell ref="I16:K16"/>
    <mergeCell ref="C18:K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DECEMBRE 2021</vt:lpstr>
      <vt:lpstr>JANVIER 2022</vt:lpstr>
      <vt:lpstr>FEVRIER 2022</vt:lpstr>
      <vt:lpstr>MARS 2022</vt:lpstr>
      <vt:lpstr>AVRIL 2022</vt:lpstr>
      <vt:lpstr>AVRIL 2022 (2)</vt:lpstr>
      <vt:lpstr>MAI 2022</vt:lpstr>
      <vt:lpstr>JUIN 2022</vt:lpstr>
      <vt:lpstr>JUILLET 2022</vt:lpstr>
      <vt:lpstr>JUILLET 2022 CORRIGE</vt:lpstr>
      <vt:lpstr>AOUT 2022</vt:lpstr>
      <vt:lpstr>AOUT 2022 CORRIGE</vt:lpstr>
      <vt:lpstr>SEPTEMBRE 2022</vt:lpstr>
      <vt:lpstr>OCTOBRE 2022</vt:lpstr>
      <vt:lpstr>OCTOBRE 2022 CORRIGE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2022-11-25T10:46:54Z</cp:lastPrinted>
  <dcterms:created xsi:type="dcterms:W3CDTF">2012-09-05T15:56:32Z</dcterms:created>
  <dcterms:modified xsi:type="dcterms:W3CDTF">2022-11-26T08:47:25Z</dcterms:modified>
</cp:coreProperties>
</file>