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60" windowHeight="6660" activeTab="2"/>
  </bookViews>
  <sheets>
    <sheet name="NCAA" sheetId="1" r:id="rId1"/>
    <sheet name="Woodworks Company" sheetId="2" r:id="rId2"/>
    <sheet name="BN Stores" sheetId="5" r:id="rId3"/>
    <sheet name="Copy Shop" sheetId="6" r:id="rId4"/>
    <sheet name="Screamin' Blue Jaysd" sheetId="7" r:id="rId5"/>
  </sheets>
  <externalReferences>
    <externalReference r:id="rId6"/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5" l="1"/>
  <c r="B20" i="5"/>
  <c r="B17" i="5"/>
  <c r="B11" i="1" l="1"/>
  <c r="G8" i="1"/>
  <c r="C8" i="1"/>
  <c r="F5" i="2" l="1"/>
  <c r="C6" i="1"/>
  <c r="B6" i="7" l="1"/>
  <c r="B16" i="7" s="1"/>
  <c r="B20" i="6"/>
  <c r="B16" i="6"/>
  <c r="B14" i="6"/>
  <c r="F9" i="5"/>
  <c r="B10" i="5"/>
  <c r="G5" i="2"/>
  <c r="C16" i="6"/>
  <c r="I23" i="7" l="1"/>
  <c r="B11" i="7"/>
  <c r="B6" i="6"/>
  <c r="B11" i="5"/>
  <c r="B11" i="6"/>
  <c r="B14" i="5"/>
  <c r="C10" i="2"/>
  <c r="C12" i="2" s="1"/>
  <c r="B10" i="2"/>
  <c r="C6" i="2"/>
  <c r="G4" i="2" s="1"/>
  <c r="G6" i="2" s="1"/>
  <c r="G7" i="2" s="1"/>
  <c r="G8" i="2" s="1"/>
  <c r="G9" i="2" s="1"/>
  <c r="B6" i="2"/>
  <c r="C7" i="1"/>
  <c r="C2" i="1"/>
  <c r="B7" i="1"/>
  <c r="C11" i="5"/>
  <c r="C14" i="5"/>
  <c r="C14" i="6"/>
  <c r="C6" i="6"/>
  <c r="C15" i="5"/>
  <c r="C10" i="5"/>
  <c r="C17" i="5"/>
  <c r="C6" i="7"/>
  <c r="C20" i="5"/>
  <c r="H4" i="2" l="1"/>
  <c r="H5" i="2" s="1"/>
  <c r="F4" i="2"/>
  <c r="B12" i="2"/>
  <c r="J4" i="2"/>
  <c r="B21" i="7"/>
  <c r="B23" i="7" s="1"/>
  <c r="B22" i="6"/>
  <c r="D3" i="6" s="1"/>
  <c r="C9" i="1"/>
  <c r="G9" i="1"/>
  <c r="I4" i="2" l="1"/>
  <c r="H6" i="2"/>
  <c r="J5" i="2"/>
  <c r="E3" i="7"/>
  <c r="H7" i="2" l="1"/>
  <c r="J6" i="2"/>
  <c r="F6" i="2"/>
  <c r="I5" i="2"/>
  <c r="F14" i="7"/>
  <c r="H8" i="2" l="1"/>
  <c r="J7" i="2"/>
  <c r="F7" i="2"/>
  <c r="I6" i="2"/>
  <c r="F8" i="2" l="1"/>
  <c r="I7" i="2"/>
  <c r="H9" i="2"/>
  <c r="J9" i="2" s="1"/>
  <c r="J8" i="2"/>
  <c r="F9" i="2" l="1"/>
  <c r="I9" i="2" s="1"/>
  <c r="I8" i="2"/>
</calcChain>
</file>

<file path=xl/sharedStrings.xml><?xml version="1.0" encoding="utf-8"?>
<sst xmlns="http://schemas.openxmlformats.org/spreadsheetml/2006/main" count="107" uniqueCount="89">
  <si>
    <t>Cost of T shirts</t>
  </si>
  <si>
    <t>Fixed Cost</t>
  </si>
  <si>
    <t>Variable cost</t>
  </si>
  <si>
    <t>Selling price</t>
  </si>
  <si>
    <t>Total cost</t>
  </si>
  <si>
    <t>Profit</t>
  </si>
  <si>
    <t>Total Profit</t>
  </si>
  <si>
    <t xml:space="preserve">Sales </t>
  </si>
  <si>
    <t xml:space="preserve">Leftover T shirts </t>
  </si>
  <si>
    <t>Total T shirts sold</t>
  </si>
  <si>
    <t>Ordered</t>
  </si>
  <si>
    <t>NCAA Finals T shirts- Order 1600</t>
  </si>
  <si>
    <t>Cherry</t>
  </si>
  <si>
    <t>Oak</t>
  </si>
  <si>
    <t>Costs</t>
  </si>
  <si>
    <t>Unit Cost</t>
  </si>
  <si>
    <t>Board feet</t>
  </si>
  <si>
    <t>Material Cost</t>
  </si>
  <si>
    <t>Labour req'd</t>
  </si>
  <si>
    <t>Labour rate</t>
  </si>
  <si>
    <t>Labour Cost</t>
  </si>
  <si>
    <t>Total Cost:</t>
  </si>
  <si>
    <t>Costs:</t>
  </si>
  <si>
    <t>Labour</t>
  </si>
  <si>
    <t>Total cherry</t>
  </si>
  <si>
    <t>Total oak</t>
  </si>
  <si>
    <t>Woodworks company 5 years cost estimation sheet</t>
  </si>
  <si>
    <t>Year</t>
  </si>
  <si>
    <t>Cost increase %</t>
  </si>
  <si>
    <t>Inputs:</t>
  </si>
  <si>
    <t>Revenue:</t>
  </si>
  <si>
    <t>Total cost:</t>
  </si>
  <si>
    <t>Profit:</t>
  </si>
  <si>
    <t>BN Stores- Hardback Novel</t>
  </si>
  <si>
    <t>Regular price:</t>
  </si>
  <si>
    <t>Order</t>
  </si>
  <si>
    <t>Cost of book</t>
  </si>
  <si>
    <t>Demand:</t>
  </si>
  <si>
    <t>(500-4500)</t>
  </si>
  <si>
    <t>Surplus</t>
  </si>
  <si>
    <t>Way #2</t>
  </si>
  <si>
    <t>Sale price:</t>
  </si>
  <si>
    <t>Profits:</t>
  </si>
  <si>
    <t>Unit Cost:</t>
  </si>
  <si>
    <t>Total Cost :</t>
  </si>
  <si>
    <t>Demand</t>
  </si>
  <si>
    <t>Copy Shop</t>
  </si>
  <si>
    <t>per year</t>
  </si>
  <si>
    <t>per copy</t>
  </si>
  <si>
    <t>per month</t>
  </si>
  <si>
    <t>Shop open</t>
  </si>
  <si>
    <t>days</t>
  </si>
  <si>
    <t>(500-2000)</t>
  </si>
  <si>
    <t>Annual demand:</t>
  </si>
  <si>
    <t>Daily demand:</t>
  </si>
  <si>
    <t>Copies made year</t>
  </si>
  <si>
    <t>No of copiers:</t>
  </si>
  <si>
    <t>Fixed cost:</t>
  </si>
  <si>
    <t>per copier per year</t>
  </si>
  <si>
    <t>Copier Rental:</t>
  </si>
  <si>
    <t>Operations cost:</t>
  </si>
  <si>
    <t>Total revenur:</t>
  </si>
  <si>
    <t>Data table:</t>
  </si>
  <si>
    <t>Daily Demand</t>
  </si>
  <si>
    <t>Total profit:</t>
  </si>
  <si>
    <t>Screamin' Blue Jays</t>
  </si>
  <si>
    <t>per week</t>
  </si>
  <si>
    <t>Total weeks</t>
  </si>
  <si>
    <t>Total concerts</t>
  </si>
  <si>
    <t>per show</t>
  </si>
  <si>
    <t>Ticket price</t>
  </si>
  <si>
    <t>concession sales profit:</t>
  </si>
  <si>
    <t>per ticket</t>
  </si>
  <si>
    <t>Total revenue:</t>
  </si>
  <si>
    <t>Number of concerts:</t>
  </si>
  <si>
    <t>Concerts</t>
  </si>
  <si>
    <t>Expected concert attendance:</t>
  </si>
  <si>
    <t>Maximum capacity:</t>
  </si>
  <si>
    <t>Attendance:</t>
  </si>
  <si>
    <t>Number of tickets sold</t>
  </si>
  <si>
    <t>Fixed Start-Up Tour Cost:</t>
  </si>
  <si>
    <t>Venue rental cost:</t>
  </si>
  <si>
    <t>Profits</t>
  </si>
  <si>
    <t>Seats sold (%)</t>
  </si>
  <si>
    <t>Data table1:</t>
  </si>
  <si>
    <t>Data table 2:</t>
  </si>
  <si>
    <t>Ticket Price</t>
  </si>
  <si>
    <t>No of weeks</t>
  </si>
  <si>
    <t>Capacity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</si>
</sst>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2" borderId="0" applyNumberFormat="0" applyBorder="0" applyAlignment="0" applyProtection="0"/>
  </cellStyleXfs>
  <cellXfs count="71">
    <xf numFmtId="0" fontId="0" fillId="0" borderId="0" xfId="0"/>
    <xf numFmtId="0" fontId="6" fillId="0" borderId="0" xfId="0" applyFont="1"/>
    <xf numFmtId="0" fontId="0" fillId="0" borderId="4" xfId="0" applyBorder="1"/>
    <xf numFmtId="0" fontId="0" fillId="0" borderId="4" xfId="0" applyFill="1" applyBorder="1"/>
    <xf numFmtId="0" fontId="8" fillId="0" borderId="4" xfId="0" applyFont="1" applyFill="1" applyBorder="1"/>
    <xf numFmtId="0" fontId="6" fillId="0" borderId="4" xfId="0" applyFont="1" applyBorder="1"/>
    <xf numFmtId="0" fontId="8" fillId="3" borderId="4" xfId="0" applyFont="1" applyFill="1" applyBorder="1"/>
    <xf numFmtId="164" fontId="0" fillId="0" borderId="4" xfId="0" applyNumberFormat="1" applyBorder="1"/>
    <xf numFmtId="164" fontId="6" fillId="0" borderId="4" xfId="0" applyNumberFormat="1" applyFont="1" applyBorder="1"/>
    <xf numFmtId="0" fontId="6" fillId="3" borderId="4" xfId="0" applyFont="1" applyFill="1" applyBorder="1"/>
    <xf numFmtId="164" fontId="0" fillId="3" borderId="4" xfId="0" applyNumberFormat="1" applyFill="1" applyBorder="1"/>
    <xf numFmtId="44" fontId="0" fillId="0" borderId="0" xfId="0" applyNumberFormat="1"/>
    <xf numFmtId="0" fontId="3" fillId="0" borderId="1" xfId="3"/>
    <xf numFmtId="0" fontId="3" fillId="0" borderId="1" xfId="3" applyAlignment="1">
      <alignment horizontal="center"/>
    </xf>
    <xf numFmtId="0" fontId="6" fillId="0" borderId="4" xfId="0" applyFont="1" applyBorder="1" applyAlignment="1">
      <alignment horizontal="center"/>
    </xf>
    <xf numFmtId="44" fontId="0" fillId="0" borderId="4" xfId="1" applyFont="1" applyBorder="1"/>
    <xf numFmtId="44" fontId="0" fillId="0" borderId="4" xfId="0" applyNumberFormat="1" applyBorder="1"/>
    <xf numFmtId="0" fontId="0" fillId="0" borderId="0" xfId="0" applyNumberFormat="1"/>
    <xf numFmtId="0" fontId="3" fillId="0" borderId="1" xfId="3" applyNumberFormat="1" applyAlignment="1">
      <alignment horizontal="center"/>
    </xf>
    <xf numFmtId="0" fontId="0" fillId="0" borderId="4" xfId="0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10" fontId="0" fillId="4" borderId="0" xfId="0" applyNumberFormat="1" applyFill="1"/>
    <xf numFmtId="0" fontId="6" fillId="0" borderId="5" xfId="0" applyNumberFormat="1" applyFont="1" applyBorder="1" applyAlignment="1">
      <alignment horizontal="center"/>
    </xf>
    <xf numFmtId="44" fontId="0" fillId="0" borderId="6" xfId="1" applyFont="1" applyBorder="1"/>
    <xf numFmtId="0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4" fontId="6" fillId="0" borderId="9" xfId="0" applyNumberFormat="1" applyFont="1" applyBorder="1" applyAlignment="1">
      <alignment horizontal="center"/>
    </xf>
    <xf numFmtId="0" fontId="6" fillId="0" borderId="10" xfId="0" applyNumberFormat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11" xfId="1" applyFont="1" applyBorder="1"/>
    <xf numFmtId="44" fontId="0" fillId="0" borderId="12" xfId="1" applyFont="1" applyBorder="1"/>
    <xf numFmtId="166" fontId="0" fillId="0" borderId="0" xfId="0" applyNumberFormat="1"/>
    <xf numFmtId="0" fontId="0" fillId="4" borderId="0" xfId="0" applyNumberFormat="1" applyFill="1"/>
    <xf numFmtId="9" fontId="0" fillId="4" borderId="0" xfId="0" applyNumberFormat="1" applyFill="1"/>
    <xf numFmtId="0" fontId="0" fillId="0" borderId="0" xfId="0" applyAlignment="1">
      <alignment horizontal="left" indent="1"/>
    </xf>
    <xf numFmtId="44" fontId="9" fillId="0" borderId="4" xfId="0" applyNumberFormat="1" applyFont="1" applyBorder="1"/>
    <xf numFmtId="0" fontId="5" fillId="0" borderId="0" xfId="5"/>
    <xf numFmtId="0" fontId="0" fillId="4" borderId="0" xfId="0" applyFill="1"/>
    <xf numFmtId="44" fontId="6" fillId="0" borderId="4" xfId="0" applyNumberFormat="1" applyFont="1" applyBorder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left" indent="1"/>
    </xf>
    <xf numFmtId="165" fontId="0" fillId="4" borderId="0" xfId="0" applyNumberFormat="1" applyFill="1"/>
    <xf numFmtId="0" fontId="10" fillId="0" borderId="0" xfId="5" applyFont="1"/>
    <xf numFmtId="0" fontId="2" fillId="0" borderId="0" xfId="2"/>
    <xf numFmtId="0" fontId="6" fillId="0" borderId="3" xfId="6"/>
    <xf numFmtId="0" fontId="7" fillId="2" borderId="0" xfId="7"/>
    <xf numFmtId="6" fontId="0" fillId="0" borderId="4" xfId="0" applyNumberForma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166" fontId="0" fillId="4" borderId="0" xfId="0" applyNumberFormat="1" applyFill="1" applyAlignment="1">
      <alignment horizontal="right"/>
    </xf>
    <xf numFmtId="0" fontId="0" fillId="5" borderId="0" xfId="0" applyFill="1"/>
    <xf numFmtId="0" fontId="3" fillId="0" borderId="1" xfId="3" applyAlignment="1"/>
    <xf numFmtId="44" fontId="0" fillId="6" borderId="4" xfId="0" applyNumberFormat="1" applyFill="1" applyBorder="1"/>
    <xf numFmtId="0" fontId="3" fillId="0" borderId="4" xfId="3" applyBorder="1" applyAlignment="1">
      <alignment horizontal="center"/>
    </xf>
    <xf numFmtId="0" fontId="6" fillId="0" borderId="4" xfId="0" applyFont="1" applyBorder="1" applyAlignment="1">
      <alignment horizontal="center"/>
    </xf>
    <xf numFmtId="44" fontId="6" fillId="0" borderId="4" xfId="0" applyNumberFormat="1" applyFont="1" applyBorder="1" applyAlignment="1">
      <alignment horizontal="center" vertical="center" textRotation="90"/>
    </xf>
    <xf numFmtId="0" fontId="3" fillId="0" borderId="0" xfId="3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2" xfId="4" applyAlignment="1">
      <alignment horizontal="center"/>
    </xf>
    <xf numFmtId="0" fontId="3" fillId="0" borderId="1" xfId="3" applyAlignment="1">
      <alignment horizontal="left"/>
    </xf>
    <xf numFmtId="0" fontId="0" fillId="0" borderId="1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4" borderId="4" xfId="0" applyFill="1" applyBorder="1"/>
  </cellXfs>
  <cellStyles count="8">
    <cellStyle name="Accent5" xfId="7" builtinId="45"/>
    <cellStyle name="Currency" xfId="1" builtinId="4"/>
    <cellStyle name="Heading 1" xfId="3" builtinId="16"/>
    <cellStyle name="Heading 2" xfId="4" builtinId="17"/>
    <cellStyle name="Heading 4" xfId="5" builtinId="19"/>
    <cellStyle name="Normal" xfId="0" builtinId="0"/>
    <cellStyle name="Title" xfId="2" builtinId="15"/>
    <cellStyle name="Total" xfId="6" builtinId="2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Woodworks 5 years cost</a:t>
            </a:r>
            <a:r>
              <a:rPr lang="en-IN" baseline="0"/>
              <a:t> prediction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'Woodworks Company'!$I$3</c:f>
              <c:strCache>
                <c:ptCount val="1"/>
                <c:pt idx="0">
                  <c:v>Total cherry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'Woodworks Company'!$E$4:$E$9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'Woodworks Company'!$I$4:$I$9</c:f>
              <c:numCache>
                <c:formatCode>_("$"* #,##0.00_);_("$"* \(#,##0.00\);_("$"* "-"??_);_(@_)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'Woodworks Company'!$J$3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'Woodworks Company'!$E$4:$E$9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'Woodworks Company'!$J$4:$J$9</c:f>
              <c:numCache>
                <c:formatCode>_("$"* #,##0.00_);_("$"* \(#,##0.00\);_("$"* "-"??_);_(@_)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92596896"/>
        <c:axId val="-1692594176"/>
      </c:lineChart>
      <c:catAx>
        <c:axId val="-169259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2594176"/>
        <c:crosses val="autoZero"/>
        <c:auto val="1"/>
        <c:lblAlgn val="ctr"/>
        <c:lblOffset val="100"/>
        <c:noMultiLvlLbl val="0"/>
      </c:catAx>
      <c:valAx>
        <c:axId val="-169259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Cost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2596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Copy Shop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val>
            <c:numRef>
              <c:f>'Copy Shop'!$D$3:$D$8</c:f>
              <c:numCache>
                <c:formatCode>General</c:formatCode>
                <c:ptCount val="6"/>
                <c:pt idx="0" formatCode="_(&quot;$&quot;* #,##0.00_);_(&quot;$&quot;* \(#,##0.00\);_(&quot;$&quot;* &quot;-&quot;??_);_(@_)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val>
            <c:numRef>
              <c:f>'Copy Shop'!$E$3:$E$8</c:f>
              <c:numCache>
                <c:formatCode>_("$"* #,##0.00_);_("$"* \(#,##0.00\);_("$"* "-"??_);_(@_)</c:formatCode>
                <c:ptCount val="6"/>
                <c:pt idx="0" formatCode="General">
                  <c:v>500</c:v>
                </c:pt>
                <c:pt idx="1">
                  <c:v>-2800</c:v>
                </c:pt>
                <c:pt idx="2">
                  <c:v>-2025</c:v>
                </c:pt>
                <c:pt idx="3">
                  <c:v>-7025</c:v>
                </c:pt>
                <c:pt idx="4">
                  <c:v>-12025</c:v>
                </c:pt>
                <c:pt idx="5">
                  <c:v>-17025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5288496"/>
        <c:axId val="-1765287952"/>
      </c:areaChart>
      <c:barChart>
        <c:barDir val="col"/>
        <c:grouping val="clustered"/>
        <c:varyColors val="0"/>
        <c:ser>
          <c:idx val="2"/>
          <c:order val="2"/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'Copy Shop'!$F$3:$F$8</c:f>
              <c:numCache>
                <c:formatCode>_("$"* #,##0.00_);_("$"* \(#,##0.00\);_("$"* "-"??_);_(@_)</c:formatCode>
                <c:ptCount val="6"/>
                <c:pt idx="0" formatCode="General">
                  <c:v>1000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750</c:v>
                </c:pt>
                <c:pt idx="5">
                  <c:v>-4250</c:v>
                </c:pt>
              </c:numCache>
            </c:numRef>
          </c:val>
        </c:ser>
        <c:ser>
          <c:idx val="3"/>
          <c:order val="3"/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'Copy Shop'!$G$3:$G$8</c:f>
              <c:numCache>
                <c:formatCode>_("$"* #,##0.00_);_("$"* \(#,##0.00\);_("$"* "-"??_);_(@_)</c:formatCode>
                <c:ptCount val="6"/>
                <c:pt idx="0" formatCode="General">
                  <c:v>1500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</c:ser>
        <c:ser>
          <c:idx val="4"/>
          <c:order val="4"/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val>
            <c:numRef>
              <c:f>'Copy Shop'!$H$3:$H$8</c:f>
              <c:numCache>
                <c:formatCode>_("$"* #,##0.00_);_("$"* \(#,##0.00\);_("$"* "-"??_);_(@_)</c:formatCode>
                <c:ptCount val="6"/>
                <c:pt idx="0" formatCode="General">
                  <c:v>2000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-1765288496"/>
        <c:axId val="-1765287952"/>
      </c:barChart>
      <c:catAx>
        <c:axId val="-1765288496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5287952"/>
        <c:crosses val="autoZero"/>
        <c:auto val="1"/>
        <c:lblAlgn val="ctr"/>
        <c:lblOffset val="100"/>
        <c:noMultiLvlLbl val="0"/>
      </c:catAx>
      <c:valAx>
        <c:axId val="-17652879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528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Ticket price vs No of weeks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spPr>
            <a:ln w="28575">
              <a:solidFill>
                <a:schemeClr val="accent5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yVal>
            <c:numRef>
              <c:f>'Screamin'' Blue Jaysd'!$E$7:$K$7</c:f>
              <c:numCache>
                <c:formatCode>_("$"* #,##0.00_);_("$"* \(#,##0.00\);_("$"* "-"??_);_(@_)</c:formatCode>
                <c:ptCount val="7"/>
                <c:pt idx="0" formatCode="General">
                  <c:v>45</c:v>
                </c:pt>
                <c:pt idx="1">
                  <c:v>998000</c:v>
                </c:pt>
                <c:pt idx="2">
                  <c:v>1808000</c:v>
                </c:pt>
                <c:pt idx="3">
                  <c:v>2618000</c:v>
                </c:pt>
                <c:pt idx="4">
                  <c:v>3428000</c:v>
                </c:pt>
                <c:pt idx="5">
                  <c:v>4238000</c:v>
                </c:pt>
                <c:pt idx="6">
                  <c:v>5048000</c:v>
                </c:pt>
              </c:numCache>
            </c:numRef>
          </c:yVal>
          <c:smooth val="1"/>
        </c:ser>
        <c:ser>
          <c:idx val="5"/>
          <c:order val="5"/>
          <c:spPr>
            <a:ln w="28575">
              <a:solidFill>
                <a:schemeClr val="accent6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yVal>
            <c:numRef>
              <c:f>'Screamin'' Blue Jaysd'!$E$8:$K$8</c:f>
              <c:numCache>
                <c:formatCode>_("$"* #,##0.00_);_("$"* \(#,##0.00\);_("$"* "-"??_);_(@_)</c:formatCode>
                <c:ptCount val="7"/>
                <c:pt idx="0" formatCode="General">
                  <c:v>50</c:v>
                </c:pt>
                <c:pt idx="1">
                  <c:v>1720000</c:v>
                </c:pt>
                <c:pt idx="2">
                  <c:v>2620000</c:v>
                </c:pt>
                <c:pt idx="3">
                  <c:v>3520000</c:v>
                </c:pt>
                <c:pt idx="4">
                  <c:v>4420000</c:v>
                </c:pt>
                <c:pt idx="5">
                  <c:v>5320000</c:v>
                </c:pt>
                <c:pt idx="6">
                  <c:v>6220000</c:v>
                </c:pt>
              </c:numCache>
            </c:numRef>
          </c:yVal>
          <c:smooth val="1"/>
        </c:ser>
        <c:ser>
          <c:idx val="6"/>
          <c:order val="6"/>
          <c:spPr>
            <a:ln w="28575">
              <a:solidFill>
                <a:schemeClr val="accent1">
                  <a:lumMod val="60000"/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</a:schemeClr>
              </a:solidFill>
              <a:ln w="9525" cap="flat" cmpd="sng" algn="ctr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yVal>
            <c:numRef>
              <c:f>'Screamin'' Blue Jaysd'!$E$9:$K$9</c:f>
              <c:numCache>
                <c:formatCode>_("$"* #,##0.00_);_("$"* \(#,##0.00\);_("$"* "-"??_);_(@_)</c:formatCode>
                <c:ptCount val="7"/>
                <c:pt idx="0" formatCode="General">
                  <c:v>55</c:v>
                </c:pt>
                <c:pt idx="1">
                  <c:v>2442000</c:v>
                </c:pt>
                <c:pt idx="2">
                  <c:v>3432000</c:v>
                </c:pt>
                <c:pt idx="3">
                  <c:v>4422000</c:v>
                </c:pt>
                <c:pt idx="4">
                  <c:v>5412000</c:v>
                </c:pt>
                <c:pt idx="5">
                  <c:v>6402000</c:v>
                </c:pt>
                <c:pt idx="6">
                  <c:v>7392000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1765286320"/>
        <c:axId val="-17652825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8575">
                    <a:solidFill>
                      <a:schemeClr val="accent1">
                        <a:alpha val="20000"/>
                      </a:schemeClr>
                    </a:solidFill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1"/>
                    </a:solidFill>
                    <a:ln w="9525" cap="flat" cmpd="sng" algn="ctr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>
                      <c:ext uri="{02D57815-91ED-43cb-92C2-25804820EDAC}">
                        <c15:formulaRef>
                          <c15:sqref>'Screamin'' Blue Jaysd'!$E$3:$K$3</c15:sqref>
                        </c15:formulaRef>
                      </c:ext>
                    </c:extLst>
                    <c:numCache>
                      <c:formatCode>"$"#,##0_);[Red]\("$"#,##0\)</c:formatCode>
                      <c:ptCount val="7"/>
                      <c:pt idx="0" formatCode="_(&quot;$&quot;* #,##0.00_);_(&quot;$&quot;* \(#,##0.00\);_(&quot;$&quot;* &quot;-&quot;??_);_(@_)">
                        <c:v>4420000</c:v>
                      </c:pt>
                      <c:pt idx="1">
                        <c:v>40</c:v>
                      </c:pt>
                      <c:pt idx="2">
                        <c:v>45</c:v>
                      </c:pt>
                      <c:pt idx="3">
                        <c:v>50</c:v>
                      </c:pt>
                      <c:pt idx="4">
                        <c:v>55</c:v>
                      </c:pt>
                      <c:pt idx="5">
                        <c:v>60</c:v>
                      </c:pt>
                      <c:pt idx="6">
                        <c:v>65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spPr>
                  <a:ln w="28575">
                    <a:solidFill>
                      <a:schemeClr val="accent2">
                        <a:alpha val="20000"/>
                      </a:schemeClr>
                    </a:solidFill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2"/>
                    </a:solidFill>
                    <a:ln w="9525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'Screamin'' Blue Jaysd'!$E$4:$K$4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"/>
                      <c:pt idx="0" formatCode="General">
                        <c:v>30</c:v>
                      </c:pt>
                      <c:pt idx="1">
                        <c:v>-1168000</c:v>
                      </c:pt>
                      <c:pt idx="2">
                        <c:v>-628000</c:v>
                      </c:pt>
                      <c:pt idx="3">
                        <c:v>-88000</c:v>
                      </c:pt>
                      <c:pt idx="4">
                        <c:v>452000</c:v>
                      </c:pt>
                      <c:pt idx="5">
                        <c:v>992000</c:v>
                      </c:pt>
                      <c:pt idx="6">
                        <c:v>1532000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spPr>
                  <a:ln w="28575">
                    <a:solidFill>
                      <a:schemeClr val="accent3">
                        <a:alpha val="20000"/>
                      </a:schemeClr>
                    </a:solidFill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3"/>
                    </a:solidFill>
                    <a:ln w="9525" cap="flat" cmpd="sng" algn="ctr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'Screamin'' Blue Jaysd'!$E$5:$K$5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"/>
                      <c:pt idx="0" formatCode="General">
                        <c:v>35</c:v>
                      </c:pt>
                      <c:pt idx="1">
                        <c:v>-446000</c:v>
                      </c:pt>
                      <c:pt idx="2">
                        <c:v>184000</c:v>
                      </c:pt>
                      <c:pt idx="3">
                        <c:v>814000</c:v>
                      </c:pt>
                      <c:pt idx="4">
                        <c:v>1444000</c:v>
                      </c:pt>
                      <c:pt idx="5">
                        <c:v>2074000</c:v>
                      </c:pt>
                      <c:pt idx="6">
                        <c:v>2704000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spPr>
                  <a:ln w="28575">
                    <a:solidFill>
                      <a:schemeClr val="accent4">
                        <a:alpha val="20000"/>
                      </a:schemeClr>
                    </a:solidFill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4"/>
                    </a:solidFill>
                    <a:ln w="9525" cap="flat" cmpd="sng" algn="ctr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dLbls>
                  <c:delete val="1"/>
                </c:dLbls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'Screamin'' Blue Jaysd'!$E$6:$K$6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"/>
                      <c:pt idx="0" formatCode="General">
                        <c:v>40</c:v>
                      </c:pt>
                      <c:pt idx="1">
                        <c:v>276000</c:v>
                      </c:pt>
                      <c:pt idx="2">
                        <c:v>996000</c:v>
                      </c:pt>
                      <c:pt idx="3">
                        <c:v>1716000</c:v>
                      </c:pt>
                      <c:pt idx="4">
                        <c:v>2436000</c:v>
                      </c:pt>
                      <c:pt idx="5">
                        <c:v>3156000</c:v>
                      </c:pt>
                      <c:pt idx="6">
                        <c:v>3876000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-17652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5282512"/>
        <c:crosses val="autoZero"/>
        <c:crossBetween val="midCat"/>
      </c:valAx>
      <c:valAx>
        <c:axId val="-17652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5286320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rnd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</xdr:row>
      <xdr:rowOff>176212</xdr:rowOff>
    </xdr:from>
    <xdr:to>
      <xdr:col>17</xdr:col>
      <xdr:colOff>438150</xdr:colOff>
      <xdr:row>16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</xdr:row>
      <xdr:rowOff>123825</xdr:rowOff>
    </xdr:from>
    <xdr:to>
      <xdr:col>11</xdr:col>
      <xdr:colOff>600075</xdr:colOff>
      <xdr:row>23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552451</xdr:colOff>
      <xdr:row>3</xdr:row>
      <xdr:rowOff>190500</xdr:rowOff>
    </xdr:from>
    <xdr:to>
      <xdr:col>15</xdr:col>
      <xdr:colOff>57151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iing%20and%20BEP_Quality%20sweaters%20compan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iing%20and%20BEP_Hot%20Dogs%20comap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ty Sweaters Company"/>
    </sheetNames>
    <sheetDataSet>
      <sheetData sheetId="0">
        <row r="3">
          <cell r="E3" t="str">
            <v>Profit:</v>
          </cell>
        </row>
        <row r="4">
          <cell r="E4">
            <v>0</v>
          </cell>
        </row>
        <row r="5">
          <cell r="D5">
            <v>0.03</v>
          </cell>
          <cell r="E5">
            <v>-21600</v>
          </cell>
        </row>
        <row r="6">
          <cell r="D6">
            <v>3.5000000000000003E-2</v>
          </cell>
          <cell r="E6">
            <v>-17700</v>
          </cell>
        </row>
        <row r="7">
          <cell r="D7">
            <v>0.04</v>
          </cell>
          <cell r="E7">
            <v>-13800</v>
          </cell>
        </row>
        <row r="8">
          <cell r="D8">
            <v>4.4999999999999998E-2</v>
          </cell>
          <cell r="E8">
            <v>-9900</v>
          </cell>
        </row>
        <row r="9">
          <cell r="D9">
            <v>0.05</v>
          </cell>
          <cell r="E9">
            <v>-6000</v>
          </cell>
        </row>
        <row r="10">
          <cell r="D10">
            <v>5.5E-2</v>
          </cell>
          <cell r="E10">
            <v>-2100.0000000000291</v>
          </cell>
        </row>
        <row r="11">
          <cell r="D11">
            <v>0.06</v>
          </cell>
          <cell r="E11">
            <v>1799.9999999999709</v>
          </cell>
        </row>
        <row r="12">
          <cell r="D12">
            <v>6.5000000000000002E-2</v>
          </cell>
          <cell r="E12">
            <v>5699.9999999999709</v>
          </cell>
        </row>
        <row r="13">
          <cell r="D13">
            <v>7.0000000000000007E-2</v>
          </cell>
          <cell r="E13">
            <v>9600</v>
          </cell>
        </row>
        <row r="14">
          <cell r="D14">
            <v>7.4999999999999997E-2</v>
          </cell>
          <cell r="E14">
            <v>13500</v>
          </cell>
        </row>
        <row r="15">
          <cell r="D15">
            <v>0.08</v>
          </cell>
          <cell r="E15">
            <v>17400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t Dogs"/>
    </sheetNames>
    <sheetDataSet>
      <sheetData sheetId="0">
        <row r="5">
          <cell r="D5">
            <v>10</v>
          </cell>
          <cell r="E5">
            <v>-490</v>
          </cell>
        </row>
        <row r="6">
          <cell r="D6">
            <v>20</v>
          </cell>
          <cell r="E6">
            <v>-280</v>
          </cell>
        </row>
        <row r="7">
          <cell r="D7">
            <v>30</v>
          </cell>
          <cell r="E7">
            <v>-70</v>
          </cell>
        </row>
        <row r="8">
          <cell r="D8">
            <v>40</v>
          </cell>
          <cell r="E8">
            <v>140</v>
          </cell>
        </row>
        <row r="9">
          <cell r="D9">
            <v>50</v>
          </cell>
          <cell r="E9">
            <v>350</v>
          </cell>
        </row>
        <row r="10">
          <cell r="D10">
            <v>60</v>
          </cell>
          <cell r="E10">
            <v>560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E3:J9" totalsRowShown="0" headerRowDxfId="10" dataDxfId="8" headerRowBorderDxfId="9" tableBorderDxfId="7" totalsRowBorderDxfId="6" dataCellStyle="Currency">
  <tableColumns count="6">
    <tableColumn id="1" name="Year" dataDxfId="5"/>
    <tableColumn id="2" name="Cherry" dataDxfId="4" dataCellStyle="Currency">
      <calculatedColumnFormula>B6</calculatedColumnFormula>
    </tableColumn>
    <tableColumn id="3" name="Oak" dataDxfId="3" dataCellStyle="Currency">
      <calculatedColumnFormula>G3*(1+$C$14)</calculatedColumnFormula>
    </tableColumn>
    <tableColumn id="4" name="Labour" dataDxfId="2" dataCellStyle="Currency">
      <calculatedColumnFormula>H3*(1+D$14)</calculatedColumnFormula>
    </tableColumn>
    <tableColumn id="5" name="Total cherry" dataDxfId="1" dataCellStyle="Currency">
      <calculatedColumnFormula>F4++H4</calculatedColumnFormula>
    </tableColumn>
    <tableColumn id="6" name="Total oak" dataDxfId="0" dataCellStyle="Currency">
      <calculatedColumnFormula>G4+H4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1" sqref="C11"/>
    </sheetView>
  </sheetViews>
  <sheetFormatPr defaultRowHeight="15" x14ac:dyDescent="0.25"/>
  <cols>
    <col min="1" max="1" width="16.7109375" bestFit="1" customWidth="1"/>
    <col min="2" max="2" width="10.140625" bestFit="1" customWidth="1"/>
    <col min="3" max="3" width="10.85546875" bestFit="1" customWidth="1"/>
    <col min="4" max="4" width="12.28515625" bestFit="1" customWidth="1"/>
    <col min="5" max="5" width="15.7109375" bestFit="1" customWidth="1"/>
  </cols>
  <sheetData>
    <row r="1" spans="1:7" ht="19.5" x14ac:dyDescent="0.3">
      <c r="A1" s="59" t="s">
        <v>11</v>
      </c>
      <c r="B1" s="59"/>
      <c r="C1" s="59"/>
      <c r="D1" s="59"/>
      <c r="E1" s="59"/>
      <c r="F1" s="59"/>
      <c r="G1" s="59"/>
    </row>
    <row r="2" spans="1:7" x14ac:dyDescent="0.25">
      <c r="A2" s="2" t="s">
        <v>9</v>
      </c>
      <c r="B2" s="2"/>
      <c r="C2" s="3">
        <f>C3+G3</f>
        <v>1600</v>
      </c>
      <c r="D2" s="2"/>
      <c r="E2" s="2"/>
      <c r="F2" s="2"/>
      <c r="G2" s="2"/>
    </row>
    <row r="3" spans="1:7" x14ac:dyDescent="0.25">
      <c r="A3" s="4" t="s">
        <v>7</v>
      </c>
      <c r="B3" s="4">
        <v>1</v>
      </c>
      <c r="C3" s="4">
        <v>1500</v>
      </c>
      <c r="D3" s="2"/>
      <c r="E3" s="5" t="s">
        <v>8</v>
      </c>
      <c r="F3" s="2"/>
      <c r="G3" s="6">
        <v>100</v>
      </c>
    </row>
    <row r="4" spans="1:7" x14ac:dyDescent="0.25">
      <c r="A4" s="5" t="s">
        <v>0</v>
      </c>
      <c r="B4" s="2"/>
      <c r="C4" s="2"/>
      <c r="D4" s="2"/>
      <c r="E4" s="2"/>
      <c r="F4" s="2"/>
      <c r="G4" s="2"/>
    </row>
    <row r="5" spans="1:7" x14ac:dyDescent="0.25">
      <c r="A5" s="2" t="s">
        <v>1</v>
      </c>
      <c r="B5" s="7">
        <v>750</v>
      </c>
      <c r="C5" s="7">
        <v>750</v>
      </c>
      <c r="D5" s="2"/>
      <c r="E5" s="2"/>
      <c r="F5" s="7"/>
      <c r="G5" s="7"/>
    </row>
    <row r="6" spans="1:7" x14ac:dyDescent="0.25">
      <c r="A6" s="2" t="s">
        <v>2</v>
      </c>
      <c r="B6" s="7">
        <v>8</v>
      </c>
      <c r="C6" s="7">
        <f>B6*C3</f>
        <v>12000</v>
      </c>
      <c r="D6" s="2"/>
      <c r="E6" s="2"/>
      <c r="F6" s="7"/>
      <c r="G6" s="7"/>
    </row>
    <row r="7" spans="1:7" x14ac:dyDescent="0.25">
      <c r="A7" s="5" t="s">
        <v>4</v>
      </c>
      <c r="B7" s="7">
        <f>SUM(B5:B6)</f>
        <v>758</v>
      </c>
      <c r="C7" s="7">
        <f>SUM(C5:C6)</f>
        <v>12750</v>
      </c>
      <c r="D7" s="2"/>
      <c r="E7" s="5"/>
      <c r="F7" s="7"/>
      <c r="G7" s="7"/>
    </row>
    <row r="8" spans="1:7" x14ac:dyDescent="0.25">
      <c r="A8" s="5" t="s">
        <v>3</v>
      </c>
      <c r="B8" s="7">
        <v>18</v>
      </c>
      <c r="C8" s="7">
        <f>B8*C3</f>
        <v>27000</v>
      </c>
      <c r="D8" s="2"/>
      <c r="E8" s="5" t="s">
        <v>3</v>
      </c>
      <c r="F8" s="7">
        <v>6</v>
      </c>
      <c r="G8" s="7">
        <f>F8*G3</f>
        <v>600</v>
      </c>
    </row>
    <row r="9" spans="1:7" x14ac:dyDescent="0.25">
      <c r="A9" s="5" t="s">
        <v>5</v>
      </c>
      <c r="B9" s="2"/>
      <c r="C9" s="8">
        <f>C8-C7</f>
        <v>14250</v>
      </c>
      <c r="D9" s="2"/>
      <c r="E9" s="5" t="s">
        <v>5</v>
      </c>
      <c r="F9" s="2"/>
      <c r="G9" s="8">
        <f>G8-G7</f>
        <v>600</v>
      </c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9" t="s">
        <v>6</v>
      </c>
      <c r="B11" s="10">
        <f>C9+G9</f>
        <v>14850</v>
      </c>
      <c r="C11" s="2"/>
      <c r="D11" s="2"/>
      <c r="E11" s="2"/>
      <c r="F11" s="2"/>
      <c r="G11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  <col min="2" max="2" width="9" bestFit="1" customWidth="1"/>
    <col min="3" max="3" width="8.7109375" bestFit="1" customWidth="1"/>
    <col min="4" max="4" width="9.5703125" bestFit="1" customWidth="1"/>
    <col min="5" max="5" width="9.5703125" style="17" customWidth="1"/>
    <col min="6" max="6" width="9.5703125" customWidth="1"/>
    <col min="7" max="7" width="9" bestFit="1" customWidth="1"/>
    <col min="8" max="8" width="11.5703125" bestFit="1" customWidth="1"/>
    <col min="9" max="9" width="11.42578125" bestFit="1" customWidth="1"/>
    <col min="10" max="10" width="12" style="11" customWidth="1"/>
    <col min="14" max="14" width="10.140625" bestFit="1" customWidth="1"/>
  </cols>
  <sheetData>
    <row r="1" spans="1:16" ht="20.25" thickBot="1" x14ac:dyDescent="0.35">
      <c r="A1" s="57" t="s">
        <v>26</v>
      </c>
      <c r="B1" s="57"/>
      <c r="C1" s="57"/>
      <c r="D1" s="57"/>
      <c r="E1" s="18"/>
      <c r="F1" s="13"/>
      <c r="G1" s="13"/>
      <c r="H1" s="13"/>
    </row>
    <row r="2" spans="1:16" ht="15.75" thickTop="1" x14ac:dyDescent="0.25"/>
    <row r="3" spans="1:16" x14ac:dyDescent="0.25">
      <c r="A3" s="41" t="s">
        <v>14</v>
      </c>
      <c r="B3" s="5" t="s">
        <v>12</v>
      </c>
      <c r="C3" s="5" t="s">
        <v>13</v>
      </c>
      <c r="E3" s="26" t="s">
        <v>27</v>
      </c>
      <c r="F3" s="27" t="s">
        <v>12</v>
      </c>
      <c r="G3" s="27" t="s">
        <v>13</v>
      </c>
      <c r="H3" s="27" t="s">
        <v>23</v>
      </c>
      <c r="I3" s="27" t="s">
        <v>24</v>
      </c>
      <c r="J3" s="28" t="s">
        <v>25</v>
      </c>
    </row>
    <row r="4" spans="1:16" x14ac:dyDescent="0.25">
      <c r="A4" s="2" t="s">
        <v>15</v>
      </c>
      <c r="B4" s="15">
        <v>5.5</v>
      </c>
      <c r="C4" s="15">
        <v>4.3</v>
      </c>
      <c r="E4" s="24">
        <v>0</v>
      </c>
      <c r="F4" s="21">
        <f>B6</f>
        <v>165</v>
      </c>
      <c r="G4" s="21">
        <f>C6</f>
        <v>129</v>
      </c>
      <c r="H4" s="21">
        <f>C10</f>
        <v>296</v>
      </c>
      <c r="I4" s="15">
        <f>F4++H4</f>
        <v>461</v>
      </c>
      <c r="J4" s="25">
        <f>G4+H4</f>
        <v>425</v>
      </c>
      <c r="K4" s="1"/>
      <c r="M4" s="1"/>
    </row>
    <row r="5" spans="1:16" x14ac:dyDescent="0.25">
      <c r="A5" s="2" t="s">
        <v>16</v>
      </c>
      <c r="B5" s="2">
        <v>30</v>
      </c>
      <c r="C5" s="2">
        <v>30</v>
      </c>
      <c r="E5" s="24">
        <v>1</v>
      </c>
      <c r="F5" s="21">
        <f>F4*(1+$B$14)</f>
        <v>168.96</v>
      </c>
      <c r="G5" s="21">
        <f>G4*(1+$C$14)</f>
        <v>131.19299999999998</v>
      </c>
      <c r="H5" s="21">
        <f>H4*(1+$D$14)</f>
        <v>300.44</v>
      </c>
      <c r="I5" s="15">
        <f t="shared" ref="I5:I9" si="0">F5++H5</f>
        <v>469.4</v>
      </c>
      <c r="J5" s="25">
        <f t="shared" ref="J5:J9" si="1">G5+H5</f>
        <v>431.63299999999998</v>
      </c>
    </row>
    <row r="6" spans="1:16" x14ac:dyDescent="0.25">
      <c r="A6" s="5" t="s">
        <v>17</v>
      </c>
      <c r="B6" s="16">
        <f>B4*B5</f>
        <v>165</v>
      </c>
      <c r="C6" s="16">
        <f>C4*C5</f>
        <v>129</v>
      </c>
      <c r="E6" s="24">
        <v>2</v>
      </c>
      <c r="F6" s="21">
        <f>F5*(1+$B$14)</f>
        <v>173.01504</v>
      </c>
      <c r="G6" s="21">
        <f>G5*(1+$C$14)</f>
        <v>133.42328099999997</v>
      </c>
      <c r="H6" s="21">
        <f>H5*(1+$D$14)</f>
        <v>304.94659999999999</v>
      </c>
      <c r="I6" s="15">
        <f t="shared" si="0"/>
        <v>477.96163999999999</v>
      </c>
      <c r="J6" s="25">
        <f t="shared" si="1"/>
        <v>438.36988099999996</v>
      </c>
    </row>
    <row r="7" spans="1:16" x14ac:dyDescent="0.25">
      <c r="A7" s="5"/>
      <c r="B7" s="16"/>
      <c r="C7" s="16"/>
      <c r="E7" s="24">
        <v>3</v>
      </c>
      <c r="F7" s="21">
        <f>F6*(1+$B$14)</f>
        <v>177.16740096000001</v>
      </c>
      <c r="G7" s="21">
        <f>G6*(1+$C$14)</f>
        <v>135.69147677699996</v>
      </c>
      <c r="H7" s="21">
        <f>H6*(1+$D$14)</f>
        <v>309.52079899999995</v>
      </c>
      <c r="I7" s="15">
        <f t="shared" si="0"/>
        <v>486.68819995999996</v>
      </c>
      <c r="J7" s="25">
        <f t="shared" si="1"/>
        <v>445.21227577699995</v>
      </c>
    </row>
    <row r="8" spans="1:16" x14ac:dyDescent="0.25">
      <c r="A8" s="2" t="s">
        <v>18</v>
      </c>
      <c r="B8" s="2">
        <v>16</v>
      </c>
      <c r="C8" s="2">
        <v>16</v>
      </c>
      <c r="E8" s="24">
        <v>4</v>
      </c>
      <c r="F8" s="21">
        <f>F7*(1+$B$14)</f>
        <v>181.41941858304003</v>
      </c>
      <c r="G8" s="21">
        <f>G7*(1+$C$14)</f>
        <v>137.99823188220896</v>
      </c>
      <c r="H8" s="21">
        <f>H7*(1+$D$14)</f>
        <v>314.16361098499993</v>
      </c>
      <c r="I8" s="15">
        <f t="shared" si="0"/>
        <v>495.58302956803993</v>
      </c>
      <c r="J8" s="25">
        <f t="shared" si="1"/>
        <v>452.16184286720886</v>
      </c>
    </row>
    <row r="9" spans="1:16" x14ac:dyDescent="0.25">
      <c r="A9" s="2" t="s">
        <v>19</v>
      </c>
      <c r="B9" s="15">
        <v>18.5</v>
      </c>
      <c r="C9" s="15">
        <v>18.5</v>
      </c>
      <c r="E9" s="29">
        <v>5</v>
      </c>
      <c r="F9" s="21">
        <f>F8*(1+$B$14)</f>
        <v>185.77348462903299</v>
      </c>
      <c r="G9" s="21">
        <f>G8*(1+$C$14)</f>
        <v>140.34420182420649</v>
      </c>
      <c r="H9" s="30">
        <f>H8*(1+D$14)</f>
        <v>318.87606514977489</v>
      </c>
      <c r="I9" s="31">
        <f t="shared" si="0"/>
        <v>504.64954977880791</v>
      </c>
      <c r="J9" s="32">
        <f t="shared" si="1"/>
        <v>459.22026697398138</v>
      </c>
    </row>
    <row r="10" spans="1:16" x14ac:dyDescent="0.25">
      <c r="A10" s="5" t="s">
        <v>20</v>
      </c>
      <c r="B10" s="16">
        <f>B8*B9</f>
        <v>296</v>
      </c>
      <c r="C10" s="16">
        <f>C8*C9</f>
        <v>296</v>
      </c>
    </row>
    <row r="11" spans="1:16" x14ac:dyDescent="0.25">
      <c r="A11" s="2"/>
      <c r="B11" s="2"/>
      <c r="C11" s="2"/>
    </row>
    <row r="12" spans="1:16" x14ac:dyDescent="0.25">
      <c r="A12" s="2" t="s">
        <v>21</v>
      </c>
      <c r="B12" s="16">
        <f>B6+B10</f>
        <v>461</v>
      </c>
      <c r="C12" s="16">
        <f>C6+C10</f>
        <v>425</v>
      </c>
    </row>
    <row r="13" spans="1:16" x14ac:dyDescent="0.25">
      <c r="B13" s="5" t="s">
        <v>12</v>
      </c>
      <c r="C13" s="5" t="s">
        <v>13</v>
      </c>
      <c r="D13" t="s">
        <v>23</v>
      </c>
      <c r="N13" s="11"/>
    </row>
    <row r="14" spans="1:16" x14ac:dyDescent="0.25">
      <c r="A14" t="s">
        <v>28</v>
      </c>
      <c r="B14" s="23">
        <v>2.4E-2</v>
      </c>
      <c r="C14" s="23">
        <v>1.7000000000000001E-2</v>
      </c>
      <c r="D14" s="23">
        <v>1.4999999999999999E-2</v>
      </c>
    </row>
    <row r="15" spans="1:16" x14ac:dyDescent="0.25">
      <c r="N15" s="11"/>
      <c r="P15" s="11"/>
    </row>
    <row r="16" spans="1:16" x14ac:dyDescent="0.25">
      <c r="N16" s="11"/>
      <c r="O16" s="1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11.5703125" bestFit="1" customWidth="1"/>
    <col min="3" max="3" width="26.7109375" bestFit="1" customWidth="1"/>
    <col min="4" max="4" width="9.85546875" customWidth="1"/>
    <col min="5" max="5" width="11.7109375" style="11" customWidth="1"/>
    <col min="6" max="6" width="10.5703125" bestFit="1" customWidth="1"/>
    <col min="7" max="10" width="12.28515625" bestFit="1" customWidth="1"/>
    <col min="11" max="12" width="11.5703125" bestFit="1" customWidth="1"/>
    <col min="13" max="13" width="12.5703125" bestFit="1" customWidth="1"/>
    <col min="14" max="15" width="11.5703125" bestFit="1" customWidth="1"/>
  </cols>
  <sheetData>
    <row r="1" spans="1:15" ht="19.5" x14ac:dyDescent="0.3">
      <c r="A1" s="62" t="s">
        <v>33</v>
      </c>
      <c r="B1" s="62"/>
      <c r="C1" s="62"/>
    </row>
    <row r="3" spans="1:15" x14ac:dyDescent="0.25">
      <c r="A3" s="5" t="s">
        <v>34</v>
      </c>
      <c r="B3" s="16">
        <v>30</v>
      </c>
      <c r="D3" s="14" t="s">
        <v>10</v>
      </c>
      <c r="E3" s="22" t="s">
        <v>36</v>
      </c>
    </row>
    <row r="4" spans="1:15" x14ac:dyDescent="0.25">
      <c r="A4" s="2" t="s">
        <v>41</v>
      </c>
      <c r="B4" s="16">
        <v>10</v>
      </c>
      <c r="D4" s="19">
        <v>0</v>
      </c>
      <c r="E4" s="20">
        <v>24</v>
      </c>
    </row>
    <row r="5" spans="1:15" x14ac:dyDescent="0.25">
      <c r="A5" s="2"/>
      <c r="B5" s="2"/>
      <c r="D5" s="19">
        <v>1000</v>
      </c>
      <c r="E5" s="20">
        <v>23</v>
      </c>
    </row>
    <row r="6" spans="1:15" x14ac:dyDescent="0.25">
      <c r="A6" s="2"/>
      <c r="B6" s="2"/>
      <c r="D6" s="19">
        <v>2000</v>
      </c>
      <c r="E6" s="20">
        <v>22.25</v>
      </c>
    </row>
    <row r="7" spans="1:15" x14ac:dyDescent="0.25">
      <c r="A7" s="2" t="s">
        <v>37</v>
      </c>
      <c r="B7" s="70">
        <v>500</v>
      </c>
      <c r="C7" t="s">
        <v>38</v>
      </c>
      <c r="D7" s="19">
        <v>3000</v>
      </c>
      <c r="E7" s="20">
        <v>21.75</v>
      </c>
    </row>
    <row r="8" spans="1:15" x14ac:dyDescent="0.25">
      <c r="A8" s="5" t="s">
        <v>35</v>
      </c>
      <c r="B8" s="70">
        <v>600</v>
      </c>
      <c r="D8" s="19">
        <v>4000</v>
      </c>
      <c r="E8" s="20">
        <v>21.3</v>
      </c>
      <c r="G8" s="60" t="s">
        <v>45</v>
      </c>
      <c r="H8" s="60"/>
      <c r="I8" s="60"/>
      <c r="J8" s="60"/>
      <c r="K8" s="60"/>
      <c r="L8" s="60"/>
      <c r="M8" s="60"/>
      <c r="N8" s="60"/>
      <c r="O8" s="60"/>
    </row>
    <row r="9" spans="1:15" x14ac:dyDescent="0.25">
      <c r="A9" s="2"/>
      <c r="B9" s="2"/>
      <c r="F9" s="37">
        <f>B20</f>
        <v>1600</v>
      </c>
      <c r="G9" s="5">
        <v>500</v>
      </c>
      <c r="H9" s="5">
        <v>1000</v>
      </c>
      <c r="I9" s="5">
        <v>1500</v>
      </c>
      <c r="J9" s="5">
        <v>2000</v>
      </c>
      <c r="K9" s="5">
        <v>2500</v>
      </c>
      <c r="L9" s="5">
        <v>3000</v>
      </c>
      <c r="M9" s="5">
        <v>3500</v>
      </c>
      <c r="N9" s="5">
        <v>4000</v>
      </c>
      <c r="O9" s="5">
        <v>4500</v>
      </c>
    </row>
    <row r="10" spans="1:15" x14ac:dyDescent="0.25">
      <c r="A10" s="2" t="s">
        <v>39</v>
      </c>
      <c r="B10" s="2">
        <f>MAX(B8-B7,0)</f>
        <v>100</v>
      </c>
      <c r="C10" t="str">
        <f ca="1">_xlfn.FORMULATEXT(B10)</f>
        <v>=MAX(B8-B7,0)</v>
      </c>
      <c r="E10" s="61" t="s">
        <v>35</v>
      </c>
      <c r="F10" s="5">
        <v>500</v>
      </c>
      <c r="G10" s="40">
        <f t="dataTable" ref="G10:O18" dt2D="1" dtr="1" r1="B7" r2="B8"/>
        <v>3000</v>
      </c>
      <c r="H10" s="16">
        <v>3000</v>
      </c>
      <c r="I10" s="16">
        <v>3000</v>
      </c>
      <c r="J10" s="16">
        <v>3000</v>
      </c>
      <c r="K10" s="16">
        <v>3000</v>
      </c>
      <c r="L10" s="16">
        <v>3000</v>
      </c>
      <c r="M10" s="16">
        <v>3000</v>
      </c>
      <c r="N10" s="16">
        <v>3000</v>
      </c>
      <c r="O10" s="16">
        <v>3000</v>
      </c>
    </row>
    <row r="11" spans="1:15" x14ac:dyDescent="0.25">
      <c r="A11" s="2" t="s">
        <v>40</v>
      </c>
      <c r="B11" s="2">
        <f>IF(B7&gt;B8,0,B8-B7)</f>
        <v>100</v>
      </c>
      <c r="C11" t="str">
        <f ca="1">_xlfn.FORMULATEXT(B11)</f>
        <v>=IF(B7&gt;B8,0,B8-B7)</v>
      </c>
      <c r="E11" s="61"/>
      <c r="F11" s="5">
        <v>1000</v>
      </c>
      <c r="G11" s="16">
        <v>-3000</v>
      </c>
      <c r="H11" s="16">
        <v>7000</v>
      </c>
      <c r="I11" s="16">
        <v>7000</v>
      </c>
      <c r="J11" s="16">
        <v>7000</v>
      </c>
      <c r="K11" s="16">
        <v>7000</v>
      </c>
      <c r="L11" s="16">
        <v>7000</v>
      </c>
      <c r="M11" s="16">
        <v>7000</v>
      </c>
      <c r="N11" s="16">
        <v>7000</v>
      </c>
      <c r="O11" s="16">
        <v>7000</v>
      </c>
    </row>
    <row r="12" spans="1:15" x14ac:dyDescent="0.25">
      <c r="A12" s="2"/>
      <c r="B12" s="2"/>
      <c r="E12" s="61"/>
      <c r="F12" s="5">
        <v>1500</v>
      </c>
      <c r="G12" s="16">
        <v>-9500</v>
      </c>
      <c r="H12" s="16">
        <v>500</v>
      </c>
      <c r="I12" s="16">
        <v>10500</v>
      </c>
      <c r="J12" s="16">
        <v>10500</v>
      </c>
      <c r="K12" s="16">
        <v>10500</v>
      </c>
      <c r="L12" s="16">
        <v>10500</v>
      </c>
      <c r="M12" s="16">
        <v>10500</v>
      </c>
      <c r="N12" s="16">
        <v>10500</v>
      </c>
      <c r="O12" s="16">
        <v>10500</v>
      </c>
    </row>
    <row r="13" spans="1:15" x14ac:dyDescent="0.25">
      <c r="A13" s="2"/>
      <c r="B13" s="2"/>
      <c r="E13" s="61"/>
      <c r="F13" s="5">
        <v>2000</v>
      </c>
      <c r="G13" s="16">
        <v>-14500</v>
      </c>
      <c r="H13" s="16">
        <v>-4500</v>
      </c>
      <c r="I13" s="16">
        <v>5500</v>
      </c>
      <c r="J13" s="16">
        <v>15500</v>
      </c>
      <c r="K13" s="16">
        <v>15500</v>
      </c>
      <c r="L13" s="16">
        <v>15500</v>
      </c>
      <c r="M13" s="16">
        <v>15500</v>
      </c>
      <c r="N13" s="16">
        <v>15500</v>
      </c>
      <c r="O13" s="16">
        <v>15500</v>
      </c>
    </row>
    <row r="14" spans="1:15" x14ac:dyDescent="0.25">
      <c r="A14" s="2" t="s">
        <v>43</v>
      </c>
      <c r="B14" s="16">
        <f>VLOOKUP(B8,D4:E8,2,TRUE)</f>
        <v>24</v>
      </c>
      <c r="C14" t="str">
        <f ca="1">_xlfn.FORMULATEXT(B14)</f>
        <v>=VLOOKUP(B8,D4:E8,2,TRUE)</v>
      </c>
      <c r="E14" s="61"/>
      <c r="F14" s="5">
        <v>2500</v>
      </c>
      <c r="G14" s="16">
        <v>-20625</v>
      </c>
      <c r="H14" s="16">
        <v>-10625</v>
      </c>
      <c r="I14" s="16">
        <v>-625</v>
      </c>
      <c r="J14" s="16">
        <v>9375</v>
      </c>
      <c r="K14" s="16">
        <v>19375</v>
      </c>
      <c r="L14" s="16">
        <v>19375</v>
      </c>
      <c r="M14" s="16">
        <v>19375</v>
      </c>
      <c r="N14" s="16">
        <v>19375</v>
      </c>
      <c r="O14" s="16">
        <v>19375</v>
      </c>
    </row>
    <row r="15" spans="1:15" x14ac:dyDescent="0.25">
      <c r="A15" s="2" t="s">
        <v>44</v>
      </c>
      <c r="B15" s="16">
        <f>VLOOKUP(B8,D4:E8,2,TRUE)*B8</f>
        <v>14400</v>
      </c>
      <c r="C15" t="str">
        <f ca="1">_xlfn.FORMULATEXT(B15)</f>
        <v>=VLOOKUP(B8,D4:E8,2,TRUE)*B8</v>
      </c>
      <c r="E15" s="61"/>
      <c r="F15" s="5">
        <v>3000</v>
      </c>
      <c r="G15" s="16">
        <v>-25250</v>
      </c>
      <c r="H15" s="16">
        <v>-15250</v>
      </c>
      <c r="I15" s="16">
        <v>-5250</v>
      </c>
      <c r="J15" s="16">
        <v>4750</v>
      </c>
      <c r="K15" s="16">
        <v>14750</v>
      </c>
      <c r="L15" s="16">
        <v>24750</v>
      </c>
      <c r="M15" s="16">
        <v>24750</v>
      </c>
      <c r="N15" s="16">
        <v>24750</v>
      </c>
      <c r="O15" s="16">
        <v>24750</v>
      </c>
    </row>
    <row r="16" spans="1:15" x14ac:dyDescent="0.25">
      <c r="A16" s="2"/>
      <c r="B16" s="2"/>
      <c r="E16" s="61"/>
      <c r="F16" s="5">
        <v>3500</v>
      </c>
      <c r="G16" s="16">
        <v>-31125</v>
      </c>
      <c r="H16" s="16">
        <v>-21125</v>
      </c>
      <c r="I16" s="16">
        <v>-11125</v>
      </c>
      <c r="J16" s="16">
        <v>-1125</v>
      </c>
      <c r="K16" s="16">
        <v>8875</v>
      </c>
      <c r="L16" s="16">
        <v>18875</v>
      </c>
      <c r="M16" s="16">
        <v>28875</v>
      </c>
      <c r="N16" s="16">
        <v>28875</v>
      </c>
      <c r="O16" s="16">
        <v>28875</v>
      </c>
    </row>
    <row r="17" spans="1:15" x14ac:dyDescent="0.25">
      <c r="A17" s="2" t="s">
        <v>30</v>
      </c>
      <c r="B17" s="16">
        <f>MIN(B7:B8)*B3+B10*B4</f>
        <v>16000</v>
      </c>
      <c r="C17" t="str">
        <f ca="1">_xlfn.FORMULATEXT(B17)</f>
        <v>=MIN(B7:B8)*B3+B10*B4</v>
      </c>
      <c r="E17" s="61"/>
      <c r="F17" s="5">
        <v>4000</v>
      </c>
      <c r="G17" s="16">
        <v>-35200</v>
      </c>
      <c r="H17" s="16">
        <v>-25200</v>
      </c>
      <c r="I17" s="16">
        <v>-15200</v>
      </c>
      <c r="J17" s="16">
        <v>-5200</v>
      </c>
      <c r="K17" s="16">
        <v>4800</v>
      </c>
      <c r="L17" s="16">
        <v>14800</v>
      </c>
      <c r="M17" s="16">
        <v>24800</v>
      </c>
      <c r="N17" s="16">
        <v>34800</v>
      </c>
      <c r="O17" s="16">
        <v>34800</v>
      </c>
    </row>
    <row r="18" spans="1:15" x14ac:dyDescent="0.25">
      <c r="A18" s="2"/>
      <c r="B18" s="2"/>
      <c r="E18" s="61"/>
      <c r="F18" s="5">
        <v>4500</v>
      </c>
      <c r="G18" s="16">
        <v>-40850</v>
      </c>
      <c r="H18" s="16">
        <v>-30850</v>
      </c>
      <c r="I18" s="16">
        <v>-20850</v>
      </c>
      <c r="J18" s="16">
        <v>-10850</v>
      </c>
      <c r="K18" s="16">
        <v>-850</v>
      </c>
      <c r="L18" s="16">
        <v>9150</v>
      </c>
      <c r="M18" s="16">
        <v>19150</v>
      </c>
      <c r="N18" s="16">
        <v>29150</v>
      </c>
      <c r="O18" s="16">
        <v>39150</v>
      </c>
    </row>
    <row r="19" spans="1:15" x14ac:dyDescent="0.25">
      <c r="A19" s="2"/>
      <c r="B19" s="2"/>
    </row>
    <row r="20" spans="1:15" x14ac:dyDescent="0.25">
      <c r="A20" s="2" t="s">
        <v>42</v>
      </c>
      <c r="B20" s="16">
        <f>B17-B15</f>
        <v>1600</v>
      </c>
      <c r="C20" t="str">
        <f ca="1">_xlfn.FORMULATEXT(B20)</f>
        <v>=B17-B15</v>
      </c>
    </row>
  </sheetData>
  <mergeCells count="3">
    <mergeCell ref="G8:O8"/>
    <mergeCell ref="E10:E18"/>
    <mergeCell ref="A1:C1"/>
  </mergeCells>
  <conditionalFormatting sqref="G10:O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8" sqref="D18"/>
    </sheetView>
  </sheetViews>
  <sheetFormatPr defaultRowHeight="15" x14ac:dyDescent="0.25"/>
  <cols>
    <col min="1" max="1" width="18.85546875" bestFit="1" customWidth="1"/>
    <col min="2" max="2" width="12.5703125" style="11" bestFit="1" customWidth="1"/>
    <col min="3" max="3" width="18" bestFit="1" customWidth="1"/>
    <col min="4" max="4" width="10.5703125" bestFit="1" customWidth="1"/>
    <col min="5" max="5" width="12.28515625" bestFit="1" customWidth="1"/>
    <col min="6" max="8" width="11.28515625" bestFit="1" customWidth="1"/>
  </cols>
  <sheetData>
    <row r="1" spans="1:8" ht="18" thickBot="1" x14ac:dyDescent="0.35">
      <c r="A1" s="64" t="s">
        <v>46</v>
      </c>
      <c r="B1" s="64"/>
      <c r="D1" t="s">
        <v>62</v>
      </c>
    </row>
    <row r="2" spans="1:8" ht="15.75" thickTop="1" x14ac:dyDescent="0.25">
      <c r="E2" s="63" t="s">
        <v>63</v>
      </c>
      <c r="F2" s="63"/>
      <c r="G2" s="63"/>
      <c r="H2" s="63"/>
    </row>
    <row r="3" spans="1:8" x14ac:dyDescent="0.25">
      <c r="A3" s="1" t="s">
        <v>29</v>
      </c>
      <c r="D3" s="37">
        <f>B22</f>
        <v>0</v>
      </c>
      <c r="E3" s="2">
        <v>500</v>
      </c>
      <c r="F3" s="2">
        <v>1000</v>
      </c>
      <c r="G3" s="2">
        <v>1500</v>
      </c>
      <c r="H3" s="2">
        <v>2000</v>
      </c>
    </row>
    <row r="4" spans="1:8" x14ac:dyDescent="0.25">
      <c r="A4" s="1" t="s">
        <v>56</v>
      </c>
      <c r="B4" s="34">
        <v>3</v>
      </c>
      <c r="D4" s="2">
        <v>1</v>
      </c>
      <c r="E4" s="16">
        <f t="dataTable" ref="E4:H8" dt2D="1" dtr="1" r1="B13" r2="B4"/>
        <v>-2800</v>
      </c>
      <c r="F4" s="16">
        <v>-2800</v>
      </c>
      <c r="G4" s="16">
        <v>-2800</v>
      </c>
      <c r="H4" s="16">
        <v>-2800</v>
      </c>
    </row>
    <row r="5" spans="1:8" x14ac:dyDescent="0.25">
      <c r="A5" t="s">
        <v>50</v>
      </c>
      <c r="B5" s="17">
        <v>365</v>
      </c>
      <c r="C5" t="s">
        <v>51</v>
      </c>
      <c r="D5" s="2">
        <v>2</v>
      </c>
      <c r="E5" s="16">
        <v>-2025</v>
      </c>
      <c r="F5" s="16">
        <v>-800</v>
      </c>
      <c r="G5" s="16">
        <v>-800</v>
      </c>
      <c r="H5" s="16">
        <v>-800</v>
      </c>
    </row>
    <row r="6" spans="1:8" x14ac:dyDescent="0.25">
      <c r="A6" t="s">
        <v>88</v>
      </c>
      <c r="B6" s="17">
        <f>100000*B4</f>
        <v>300000</v>
      </c>
      <c r="C6" t="str">
        <f ca="1">_xlfn.FORMULATEXT(B6)</f>
        <v>=100000*B4</v>
      </c>
      <c r="D6" s="2">
        <v>3</v>
      </c>
      <c r="E6" s="16">
        <v>-7025</v>
      </c>
      <c r="F6" s="16">
        <v>1200</v>
      </c>
      <c r="G6" s="16">
        <v>1200</v>
      </c>
      <c r="H6" s="16">
        <v>1200</v>
      </c>
    </row>
    <row r="7" spans="1:8" x14ac:dyDescent="0.25">
      <c r="A7" s="1" t="s">
        <v>22</v>
      </c>
      <c r="D7" s="2">
        <v>4</v>
      </c>
      <c r="E7" s="16">
        <v>-12025</v>
      </c>
      <c r="F7" s="16">
        <v>750</v>
      </c>
      <c r="G7" s="16">
        <v>3200</v>
      </c>
      <c r="H7" s="16">
        <v>3200</v>
      </c>
    </row>
    <row r="8" spans="1:8" x14ac:dyDescent="0.25">
      <c r="A8" s="42" t="s">
        <v>57</v>
      </c>
      <c r="B8" s="33">
        <v>400</v>
      </c>
      <c r="C8" t="s">
        <v>49</v>
      </c>
      <c r="D8" s="2">
        <v>5</v>
      </c>
      <c r="E8" s="16">
        <v>-17025</v>
      </c>
      <c r="F8" s="16">
        <v>-4250</v>
      </c>
      <c r="G8" s="16">
        <v>5200</v>
      </c>
      <c r="H8" s="16">
        <v>5200</v>
      </c>
    </row>
    <row r="9" spans="1:8" x14ac:dyDescent="0.25">
      <c r="A9" s="36" t="s">
        <v>59</v>
      </c>
      <c r="B9" s="33">
        <v>5000</v>
      </c>
      <c r="C9" t="s">
        <v>58</v>
      </c>
    </row>
    <row r="10" spans="1:8" x14ac:dyDescent="0.25">
      <c r="A10" s="36" t="s">
        <v>60</v>
      </c>
      <c r="B10" s="11">
        <v>0.03</v>
      </c>
      <c r="C10" t="s">
        <v>48</v>
      </c>
    </row>
    <row r="11" spans="1:8" x14ac:dyDescent="0.25">
      <c r="A11" s="36" t="s">
        <v>31</v>
      </c>
      <c r="B11" s="11">
        <f>12*B8+B9*B4+B10*B16</f>
        <v>28285.714285714283</v>
      </c>
      <c r="C11" t="s">
        <v>47</v>
      </c>
    </row>
    <row r="12" spans="1:8" x14ac:dyDescent="0.25">
      <c r="A12" s="36"/>
    </row>
    <row r="13" spans="1:8" x14ac:dyDescent="0.25">
      <c r="A13" s="1" t="s">
        <v>54</v>
      </c>
      <c r="B13" s="43">
        <v>774.95107632093936</v>
      </c>
      <c r="C13" t="s">
        <v>52</v>
      </c>
    </row>
    <row r="14" spans="1:8" x14ac:dyDescent="0.25">
      <c r="A14" s="1" t="s">
        <v>53</v>
      </c>
      <c r="B14" s="17">
        <f>B13*B5</f>
        <v>282857.14285714284</v>
      </c>
      <c r="C14" t="str">
        <f ca="1">_xlfn.FORMULATEXT(B14)</f>
        <v>=B13*B5</v>
      </c>
    </row>
    <row r="16" spans="1:8" x14ac:dyDescent="0.25">
      <c r="A16" s="1" t="s">
        <v>55</v>
      </c>
      <c r="B16" s="17">
        <f>MIN(B14,B6)</f>
        <v>282857.14285714284</v>
      </c>
      <c r="C16" t="str">
        <f ca="1">_xlfn.FORMULATEXT(B16)</f>
        <v>=MIN(B14,B6)</v>
      </c>
    </row>
    <row r="18" spans="1:3" x14ac:dyDescent="0.25">
      <c r="A18" s="1" t="s">
        <v>30</v>
      </c>
    </row>
    <row r="19" spans="1:3" x14ac:dyDescent="0.25">
      <c r="A19" s="36" t="s">
        <v>3</v>
      </c>
      <c r="B19" s="11">
        <v>0.1</v>
      </c>
      <c r="C19" t="s">
        <v>48</v>
      </c>
    </row>
    <row r="20" spans="1:3" x14ac:dyDescent="0.25">
      <c r="A20" s="36" t="s">
        <v>61</v>
      </c>
      <c r="B20" s="11">
        <f>B19*B16</f>
        <v>28285.714285714286</v>
      </c>
    </row>
    <row r="22" spans="1:3" x14ac:dyDescent="0.25">
      <c r="A22" t="s">
        <v>64</v>
      </c>
      <c r="B22" s="11">
        <f>B20-B11</f>
        <v>0</v>
      </c>
    </row>
  </sheetData>
  <mergeCells count="2">
    <mergeCell ref="E2:H2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E1" workbookViewId="0">
      <selection activeCell="H14" sqref="H14"/>
    </sheetView>
  </sheetViews>
  <sheetFormatPr defaultRowHeight="15" x14ac:dyDescent="0.25"/>
  <cols>
    <col min="1" max="1" width="26.28515625" bestFit="1" customWidth="1"/>
    <col min="2" max="2" width="14.42578125" customWidth="1"/>
    <col min="3" max="3" width="11.5703125" bestFit="1" customWidth="1"/>
    <col min="4" max="4" width="3.7109375" bestFit="1" customWidth="1"/>
    <col min="5" max="5" width="15.42578125" style="49" customWidth="1"/>
    <col min="6" max="7" width="15" bestFit="1" customWidth="1"/>
    <col min="8" max="11" width="14.28515625" bestFit="1" customWidth="1"/>
  </cols>
  <sheetData>
    <row r="1" spans="1:11" ht="23.25" x14ac:dyDescent="0.35">
      <c r="A1" s="45" t="s">
        <v>65</v>
      </c>
    </row>
    <row r="2" spans="1:11" x14ac:dyDescent="0.25">
      <c r="A2" s="38"/>
      <c r="E2" s="50" t="s">
        <v>85</v>
      </c>
      <c r="F2" s="69" t="s">
        <v>86</v>
      </c>
      <c r="G2" s="69"/>
      <c r="H2" s="69"/>
      <c r="I2" s="69"/>
      <c r="J2" s="69"/>
      <c r="K2" s="69"/>
    </row>
    <row r="3" spans="1:11" ht="20.25" thickBot="1" x14ac:dyDescent="0.35">
      <c r="A3" s="12" t="s">
        <v>74</v>
      </c>
      <c r="D3" s="66" t="s">
        <v>87</v>
      </c>
      <c r="E3" s="51">
        <f>B23</f>
        <v>4420000</v>
      </c>
      <c r="F3" s="48">
        <v>40</v>
      </c>
      <c r="G3" s="48">
        <v>45</v>
      </c>
      <c r="H3" s="48">
        <v>50</v>
      </c>
      <c r="I3" s="48">
        <v>55</v>
      </c>
      <c r="J3" s="48">
        <v>60</v>
      </c>
      <c r="K3" s="48">
        <v>65</v>
      </c>
    </row>
    <row r="4" spans="1:11" ht="15.75" thickTop="1" x14ac:dyDescent="0.25">
      <c r="A4" s="44" t="s">
        <v>75</v>
      </c>
      <c r="B4" s="39">
        <v>5</v>
      </c>
      <c r="C4" t="s">
        <v>66</v>
      </c>
      <c r="D4" s="67"/>
      <c r="E4" s="52">
        <v>30</v>
      </c>
      <c r="F4" s="16">
        <f t="dataTable" ref="F4:K9" dt2D="1" dtr="1" r1="B19" r2="B5"/>
        <v>-1168000</v>
      </c>
      <c r="G4" s="16">
        <v>-628000</v>
      </c>
      <c r="H4" s="16">
        <v>-88000</v>
      </c>
      <c r="I4" s="16">
        <v>452000</v>
      </c>
      <c r="J4" s="16">
        <v>992000</v>
      </c>
      <c r="K4" s="16">
        <v>1532000</v>
      </c>
    </row>
    <row r="5" spans="1:11" ht="15" customHeight="1" x14ac:dyDescent="0.25">
      <c r="A5" s="44" t="s">
        <v>67</v>
      </c>
      <c r="B5" s="39">
        <v>50</v>
      </c>
      <c r="D5" s="67"/>
      <c r="E5" s="52">
        <v>35</v>
      </c>
      <c r="F5" s="16">
        <v>-446000</v>
      </c>
      <c r="G5" s="16">
        <v>184000</v>
      </c>
      <c r="H5" s="16">
        <v>814000</v>
      </c>
      <c r="I5" s="16">
        <v>1444000</v>
      </c>
      <c r="J5" s="16">
        <v>2074000</v>
      </c>
      <c r="K5" s="16">
        <v>2704000</v>
      </c>
    </row>
    <row r="6" spans="1:11" x14ac:dyDescent="0.25">
      <c r="A6" s="44" t="s">
        <v>68</v>
      </c>
      <c r="B6">
        <f>B5*B4</f>
        <v>250</v>
      </c>
      <c r="C6" t="str">
        <f ca="1">_xlfn.FORMULATEXT(B6)</f>
        <v>=B5*B4</v>
      </c>
      <c r="D6" s="67"/>
      <c r="E6" s="52">
        <v>40</v>
      </c>
      <c r="F6" s="16">
        <v>276000</v>
      </c>
      <c r="G6" s="16">
        <v>996000</v>
      </c>
      <c r="H6" s="16">
        <v>1716000</v>
      </c>
      <c r="I6" s="16">
        <v>2436000</v>
      </c>
      <c r="J6" s="16">
        <v>3156000</v>
      </c>
      <c r="K6" s="16">
        <v>3876000</v>
      </c>
    </row>
    <row r="7" spans="1:11" x14ac:dyDescent="0.25">
      <c r="D7" s="67"/>
      <c r="E7" s="52">
        <v>45</v>
      </c>
      <c r="F7" s="16">
        <v>998000</v>
      </c>
      <c r="G7" s="16">
        <v>1808000</v>
      </c>
      <c r="H7" s="16">
        <v>2618000</v>
      </c>
      <c r="I7" s="16">
        <v>3428000</v>
      </c>
      <c r="J7" s="16">
        <v>4238000</v>
      </c>
      <c r="K7" s="16">
        <v>5048000</v>
      </c>
    </row>
    <row r="8" spans="1:11" ht="20.25" thickBot="1" x14ac:dyDescent="0.35">
      <c r="A8" s="65" t="s">
        <v>76</v>
      </c>
      <c r="B8" s="65"/>
      <c r="C8" s="65"/>
      <c r="D8" s="67"/>
      <c r="E8" s="52">
        <v>50</v>
      </c>
      <c r="F8" s="16">
        <v>1720000</v>
      </c>
      <c r="G8" s="16">
        <v>2620000</v>
      </c>
      <c r="H8" s="16">
        <v>3520000</v>
      </c>
      <c r="I8" s="16">
        <v>4420000</v>
      </c>
      <c r="J8" s="58">
        <v>5320000</v>
      </c>
      <c r="K8" s="16">
        <v>6220000</v>
      </c>
    </row>
    <row r="9" spans="1:11" ht="15.75" thickTop="1" x14ac:dyDescent="0.25">
      <c r="A9" s="1" t="s">
        <v>77</v>
      </c>
      <c r="B9">
        <v>800</v>
      </c>
      <c r="C9" t="s">
        <v>69</v>
      </c>
      <c r="D9" s="68"/>
      <c r="E9" s="52">
        <v>55</v>
      </c>
      <c r="F9" s="16">
        <v>2442000</v>
      </c>
      <c r="G9" s="16">
        <v>3432000</v>
      </c>
      <c r="H9" s="58">
        <v>4422000</v>
      </c>
      <c r="I9" s="16">
        <v>5412000</v>
      </c>
      <c r="J9" s="16">
        <v>6402000</v>
      </c>
      <c r="K9" s="16">
        <v>7392000</v>
      </c>
    </row>
    <row r="10" spans="1:11" x14ac:dyDescent="0.25">
      <c r="A10" s="1" t="s">
        <v>78</v>
      </c>
      <c r="B10" s="35">
        <v>0.9</v>
      </c>
      <c r="H10" s="56"/>
    </row>
    <row r="11" spans="1:11" x14ac:dyDescent="0.25">
      <c r="A11" s="1" t="s">
        <v>79</v>
      </c>
      <c r="B11">
        <f>B10*B9</f>
        <v>720</v>
      </c>
      <c r="C11" t="s">
        <v>69</v>
      </c>
      <c r="E11" s="50" t="s">
        <v>84</v>
      </c>
    </row>
    <row r="12" spans="1:11" x14ac:dyDescent="0.25">
      <c r="A12" s="1"/>
    </row>
    <row r="13" spans="1:11" ht="20.25" thickBot="1" x14ac:dyDescent="0.35">
      <c r="A13" s="12" t="s">
        <v>22</v>
      </c>
      <c r="E13" s="53" t="s">
        <v>83</v>
      </c>
      <c r="F13" s="5" t="s">
        <v>82</v>
      </c>
    </row>
    <row r="14" spans="1:11" ht="15.75" thickTop="1" x14ac:dyDescent="0.25">
      <c r="A14" s="1" t="s">
        <v>80</v>
      </c>
      <c r="B14" s="33">
        <v>5500000</v>
      </c>
      <c r="E14" s="52"/>
      <c r="F14" s="16">
        <f>B23</f>
        <v>4420000</v>
      </c>
    </row>
    <row r="15" spans="1:11" x14ac:dyDescent="0.25">
      <c r="A15" s="1" t="s">
        <v>81</v>
      </c>
      <c r="B15" s="33">
        <v>1000</v>
      </c>
      <c r="C15" t="s">
        <v>69</v>
      </c>
      <c r="E15" s="54">
        <v>0.4</v>
      </c>
      <c r="F15" s="2">
        <f t="dataTable" ref="F15:F21" dt2D="0" dtr="0" r1="B10" ca="1"/>
        <v>-1230000</v>
      </c>
    </row>
    <row r="16" spans="1:11" ht="15.75" thickBot="1" x14ac:dyDescent="0.3">
      <c r="A16" s="46" t="s">
        <v>31</v>
      </c>
      <c r="B16" s="33">
        <f>B14+B15*B6</f>
        <v>5750000</v>
      </c>
      <c r="E16" s="54">
        <v>0.5</v>
      </c>
      <c r="F16" s="2">
        <v>-100000</v>
      </c>
    </row>
    <row r="17" spans="1:9" ht="15.75" thickTop="1" x14ac:dyDescent="0.25">
      <c r="B17" s="33"/>
      <c r="E17" s="54">
        <v>0.6</v>
      </c>
      <c r="F17" s="2">
        <v>1030000</v>
      </c>
    </row>
    <row r="18" spans="1:9" ht="20.25" thickBot="1" x14ac:dyDescent="0.35">
      <c r="A18" s="12" t="s">
        <v>30</v>
      </c>
      <c r="E18" s="54">
        <v>0.7</v>
      </c>
      <c r="F18" s="2">
        <v>2160000</v>
      </c>
    </row>
    <row r="19" spans="1:9" ht="15.75" thickTop="1" x14ac:dyDescent="0.25">
      <c r="A19" s="1" t="s">
        <v>70</v>
      </c>
      <c r="B19" s="55">
        <v>55</v>
      </c>
      <c r="C19" t="s">
        <v>72</v>
      </c>
      <c r="E19" s="54">
        <v>0.8</v>
      </c>
      <c r="F19" s="2">
        <v>3290000</v>
      </c>
    </row>
    <row r="20" spans="1:9" x14ac:dyDescent="0.25">
      <c r="A20" s="1" t="s">
        <v>71</v>
      </c>
      <c r="B20" s="11">
        <v>1.5</v>
      </c>
      <c r="C20" t="s">
        <v>72</v>
      </c>
      <c r="E20" s="54">
        <v>0.9</v>
      </c>
      <c r="F20" s="2">
        <v>4420000</v>
      </c>
    </row>
    <row r="21" spans="1:9" ht="15.75" thickBot="1" x14ac:dyDescent="0.3">
      <c r="A21" s="46" t="s">
        <v>73</v>
      </c>
      <c r="B21" s="33">
        <f>(B19+B20)*B11*B6</f>
        <v>10170000</v>
      </c>
      <c r="C21" t="s">
        <v>69</v>
      </c>
      <c r="E21" s="54">
        <v>1</v>
      </c>
      <c r="F21" s="2">
        <v>5550000</v>
      </c>
    </row>
    <row r="22" spans="1:9" ht="15.75" thickTop="1" x14ac:dyDescent="0.25">
      <c r="A22" s="1"/>
      <c r="B22" s="11"/>
    </row>
    <row r="23" spans="1:9" x14ac:dyDescent="0.25">
      <c r="A23" s="47" t="s">
        <v>32</v>
      </c>
      <c r="B23" s="11">
        <f>B21-B16</f>
        <v>4420000</v>
      </c>
      <c r="G23">
        <v>5324000</v>
      </c>
      <c r="H23">
        <v>4420000</v>
      </c>
      <c r="I23">
        <f>MAX(H23,G23)</f>
        <v>5324000</v>
      </c>
    </row>
    <row r="25" spans="1:9" x14ac:dyDescent="0.25">
      <c r="G25">
        <v>50</v>
      </c>
    </row>
  </sheetData>
  <mergeCells count="3">
    <mergeCell ref="A8:C8"/>
    <mergeCell ref="D3:D9"/>
    <mergeCell ref="F2:K2"/>
  </mergeCells>
  <conditionalFormatting sqref="E2:K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{BC07FD58-3018-445F-A7AB-F9240637C199}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07FD58-3018-445F-A7AB-F9240637C1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E2:K2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NCAA</vt:lpstr>
      <vt:lpstr>Woodworks Company</vt:lpstr>
      <vt:lpstr>BN Stores</vt:lpstr>
      <vt:lpstr>Copy Shop</vt:lpstr>
      <vt:lpstr>Screamin' Blue Jaysd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2024-07-25T06:42:06Z</dcterms:created>
  <dcterms:modified xsi:type="dcterms:W3CDTF">2024-10-05T05:44:12Z</dcterms:modified>
</cp:coreProperties>
</file>